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 tabRatio="910"/>
  </bookViews>
  <sheets>
    <sheet name="კრებსითი" sheetId="1" r:id="rId1"/>
    <sheet name="ევდოშვილის ქ. N22" sheetId="17" r:id="rId2"/>
    <sheet name="სულხან-საბას მე-5 შეს. N61" sheetId="16" r:id="rId3"/>
    <sheet name="ლესელიძის მე-2 შეს. N47" sheetId="18" r:id="rId4"/>
    <sheet name="გელათის მე-4 შეს. N5 " sheetId="2" r:id="rId5"/>
    <sheet name="გაპონოვის ქუჩა N57-59 3" sheetId="3" r:id="rId6"/>
    <sheet name="მწვანე ყვავილას ქუჩა N84" sheetId="4" r:id="rId7"/>
    <sheet name="ტყიბულის ქ. N144" sheetId="5" r:id="rId8"/>
    <sheet name="ახალგაზრ. გამზ. მე-7 შეს. 82 " sheetId="6" r:id="rId9"/>
    <sheet name="დ. აღმაშენებლის გამზირი N84" sheetId="7" r:id="rId10"/>
    <sheet name="სარაჯიშვილის ქ. N25" sheetId="19" r:id="rId11"/>
    <sheet name="ბესიკის 1-ლი შეს. N22" sheetId="20" r:id="rId12"/>
  </sheets>
  <calcPr calcId="152511"/>
</workbook>
</file>

<file path=xl/calcChain.xml><?xml version="1.0" encoding="utf-8"?>
<calcChain xmlns="http://schemas.openxmlformats.org/spreadsheetml/2006/main">
  <c r="E127" i="20" l="1"/>
  <c r="F127" i="20" s="1"/>
  <c r="F126" i="20"/>
  <c r="E125" i="20"/>
  <c r="F125" i="20" s="1"/>
  <c r="F124" i="20"/>
  <c r="F122" i="20"/>
  <c r="F121" i="20"/>
  <c r="F120" i="20"/>
  <c r="F119" i="20"/>
  <c r="F118" i="20"/>
  <c r="F117" i="20"/>
  <c r="F115" i="20"/>
  <c r="F113" i="20"/>
  <c r="F114" i="20" s="1"/>
  <c r="F112" i="20"/>
  <c r="F111" i="20"/>
  <c r="F108" i="20"/>
  <c r="E107" i="20"/>
  <c r="F107" i="20" s="1"/>
  <c r="F106" i="20"/>
  <c r="F105" i="20"/>
  <c r="F104" i="20"/>
  <c r="E102" i="20"/>
  <c r="F102" i="20" s="1"/>
  <c r="E101" i="20"/>
  <c r="F101" i="20" s="1"/>
  <c r="E100" i="20"/>
  <c r="F100" i="20" s="1"/>
  <c r="E99" i="20"/>
  <c r="F99" i="20" s="1"/>
  <c r="F98" i="20"/>
  <c r="E97" i="20"/>
  <c r="F97" i="20" s="1"/>
  <c r="E96" i="20"/>
  <c r="F96" i="20" s="1"/>
  <c r="F94" i="20"/>
  <c r="F93" i="20"/>
  <c r="F92" i="20"/>
  <c r="F91" i="20"/>
  <c r="F90" i="20"/>
  <c r="E89" i="20"/>
  <c r="F88" i="20"/>
  <c r="F87" i="20"/>
  <c r="F86" i="20"/>
  <c r="F85" i="20"/>
  <c r="F84" i="20"/>
  <c r="F83" i="20"/>
  <c r="F71" i="20"/>
  <c r="F78" i="20" s="1"/>
  <c r="F70" i="20"/>
  <c r="F69" i="20"/>
  <c r="F67" i="20"/>
  <c r="F66" i="20"/>
  <c r="E65" i="20"/>
  <c r="F58" i="20"/>
  <c r="F61" i="20" s="1"/>
  <c r="F57" i="20"/>
  <c r="F56" i="20"/>
  <c r="F55" i="20"/>
  <c r="F54" i="20"/>
  <c r="F52" i="20"/>
  <c r="F51" i="20"/>
  <c r="F49" i="20"/>
  <c r="F48" i="20"/>
  <c r="F47" i="20"/>
  <c r="F46" i="20"/>
  <c r="F45" i="20"/>
  <c r="F44" i="20"/>
  <c r="F41" i="20"/>
  <c r="F38" i="20"/>
  <c r="E37" i="20"/>
  <c r="F37" i="20" s="1"/>
  <c r="F36" i="20"/>
  <c r="F35" i="20"/>
  <c r="F34" i="20"/>
  <c r="F26" i="20"/>
  <c r="E25" i="20"/>
  <c r="F25" i="20" s="1"/>
  <c r="E24" i="20"/>
  <c r="F24" i="20" s="1"/>
  <c r="E23" i="20"/>
  <c r="F23" i="20" s="1"/>
  <c r="E22" i="20"/>
  <c r="F22" i="20" s="1"/>
  <c r="F21" i="20"/>
  <c r="F18" i="20"/>
  <c r="F16" i="20"/>
  <c r="F15" i="20"/>
  <c r="F13" i="20"/>
  <c r="F12" i="20"/>
  <c r="F10" i="20"/>
  <c r="F9" i="20"/>
  <c r="E81" i="19"/>
  <c r="E79" i="19"/>
  <c r="F77" i="19"/>
  <c r="F80" i="19" s="1"/>
  <c r="F70" i="19"/>
  <c r="F69" i="19"/>
  <c r="F67" i="19"/>
  <c r="F68" i="19" s="1"/>
  <c r="F66" i="19"/>
  <c r="F65" i="19"/>
  <c r="E61" i="19"/>
  <c r="F61" i="19" s="1"/>
  <c r="F57" i="19"/>
  <c r="F63" i="19" s="1"/>
  <c r="F51" i="19"/>
  <c r="E51" i="19"/>
  <c r="F50" i="19"/>
  <c r="F49" i="19"/>
  <c r="F48" i="19"/>
  <c r="F47" i="19"/>
  <c r="F46" i="19"/>
  <c r="F45" i="19"/>
  <c r="F33" i="19"/>
  <c r="F37" i="19" s="1"/>
  <c r="F32" i="19"/>
  <c r="F31" i="19"/>
  <c r="F29" i="19"/>
  <c r="F28" i="19"/>
  <c r="E27" i="19"/>
  <c r="E25" i="19"/>
  <c r="F25" i="19" s="1"/>
  <c r="E24" i="19"/>
  <c r="F24" i="19" s="1"/>
  <c r="E23" i="19"/>
  <c r="F23" i="19" s="1"/>
  <c r="E22" i="19"/>
  <c r="F22" i="19" s="1"/>
  <c r="F21" i="19"/>
  <c r="F18" i="19"/>
  <c r="F16" i="19"/>
  <c r="F17" i="19" s="1"/>
  <c r="F15" i="19"/>
  <c r="F13" i="19"/>
  <c r="F12" i="19"/>
  <c r="F10" i="19"/>
  <c r="F9" i="19"/>
  <c r="F34" i="19" l="1"/>
  <c r="F58" i="19"/>
  <c r="F74" i="20"/>
  <c r="F75" i="20"/>
  <c r="F39" i="19"/>
  <c r="F35" i="19"/>
  <c r="F38" i="19"/>
  <c r="F78" i="19"/>
  <c r="F32" i="20"/>
  <c r="F30" i="20"/>
  <c r="F27" i="20"/>
  <c r="F17" i="20"/>
  <c r="F28" i="20"/>
  <c r="F81" i="20"/>
  <c r="F80" i="20"/>
  <c r="F64" i="20"/>
  <c r="F60" i="20"/>
  <c r="F63" i="20"/>
  <c r="F59" i="20"/>
  <c r="F62" i="20"/>
  <c r="F77" i="20"/>
  <c r="F73" i="20"/>
  <c r="F76" i="20"/>
  <c r="F72" i="20"/>
  <c r="F79" i="20"/>
  <c r="F54" i="19"/>
  <c r="F56" i="19"/>
  <c r="F53" i="19"/>
  <c r="F55" i="19"/>
  <c r="F52" i="19"/>
  <c r="F73" i="19"/>
  <c r="F76" i="19"/>
  <c r="F72" i="19"/>
  <c r="F74" i="19"/>
  <c r="F75" i="19"/>
  <c r="F71" i="19"/>
  <c r="F36" i="19"/>
  <c r="F40" i="19"/>
  <c r="F59" i="19"/>
  <c r="F62" i="19"/>
  <c r="F81" i="19"/>
  <c r="F60" i="19"/>
  <c r="F79" i="19"/>
  <c r="E101" i="18"/>
  <c r="F101" i="18" s="1"/>
  <c r="F100" i="18"/>
  <c r="E99" i="18"/>
  <c r="F99" i="18" s="1"/>
  <c r="F98" i="18"/>
  <c r="F96" i="18"/>
  <c r="F95" i="18"/>
  <c r="F94" i="18"/>
  <c r="F93" i="18"/>
  <c r="F92" i="18"/>
  <c r="F91" i="18"/>
  <c r="F89" i="18"/>
  <c r="F87" i="18"/>
  <c r="F86" i="18"/>
  <c r="F85" i="18"/>
  <c r="F82" i="18"/>
  <c r="E81" i="18"/>
  <c r="F81" i="18" s="1"/>
  <c r="F80" i="18"/>
  <c r="F79" i="18"/>
  <c r="F78" i="18"/>
  <c r="F71" i="18"/>
  <c r="E71" i="18"/>
  <c r="F64" i="18"/>
  <c r="F68" i="18" s="1"/>
  <c r="F59" i="18"/>
  <c r="F53" i="18"/>
  <c r="F58" i="18" s="1"/>
  <c r="F52" i="18"/>
  <c r="F51" i="18"/>
  <c r="F49" i="18"/>
  <c r="F48" i="18"/>
  <c r="E47" i="18"/>
  <c r="F40" i="18"/>
  <c r="F45" i="18" s="1"/>
  <c r="F39" i="18"/>
  <c r="F38" i="18"/>
  <c r="F37" i="18"/>
  <c r="F36" i="18"/>
  <c r="F34" i="18"/>
  <c r="F33" i="18"/>
  <c r="F31" i="18"/>
  <c r="F30" i="18"/>
  <c r="F29" i="18"/>
  <c r="F28" i="18"/>
  <c r="F27" i="18"/>
  <c r="F26" i="18"/>
  <c r="F21" i="18"/>
  <c r="F24" i="18" s="1"/>
  <c r="F18" i="18"/>
  <c r="F19" i="18" s="1"/>
  <c r="F17" i="18"/>
  <c r="F16" i="18"/>
  <c r="E13" i="18"/>
  <c r="F13" i="18" s="1"/>
  <c r="E12" i="18"/>
  <c r="F12" i="18" s="1"/>
  <c r="E11" i="18"/>
  <c r="F11" i="18" s="1"/>
  <c r="F10" i="18"/>
  <c r="E10" i="18"/>
  <c r="F9" i="18"/>
  <c r="E121" i="16"/>
  <c r="F121" i="16" s="1"/>
  <c r="F120" i="16"/>
  <c r="E119" i="16"/>
  <c r="F119" i="16" s="1"/>
  <c r="F118" i="16"/>
  <c r="F116" i="16"/>
  <c r="F115" i="16"/>
  <c r="F114" i="16"/>
  <c r="F113" i="16"/>
  <c r="F112" i="16"/>
  <c r="F111" i="16"/>
  <c r="F109" i="16"/>
  <c r="F107" i="16"/>
  <c r="F108" i="16" s="1"/>
  <c r="F106" i="16"/>
  <c r="F105" i="16"/>
  <c r="F103" i="16"/>
  <c r="F102" i="16"/>
  <c r="E101" i="16"/>
  <c r="F101" i="16" s="1"/>
  <c r="F100" i="16"/>
  <c r="F99" i="16"/>
  <c r="F98" i="16"/>
  <c r="F91" i="16"/>
  <c r="F96" i="16" s="1"/>
  <c r="E91" i="16"/>
  <c r="F90" i="16"/>
  <c r="F89" i="16"/>
  <c r="F88" i="16"/>
  <c r="F87" i="16"/>
  <c r="F86" i="16"/>
  <c r="F85" i="16"/>
  <c r="F78" i="16"/>
  <c r="F73" i="16"/>
  <c r="F79" i="16" s="1"/>
  <c r="F72" i="16"/>
  <c r="F71" i="16"/>
  <c r="F69" i="16"/>
  <c r="F68" i="16"/>
  <c r="E67" i="16"/>
  <c r="F60" i="16"/>
  <c r="F66" i="16" s="1"/>
  <c r="F59" i="16"/>
  <c r="F57" i="16"/>
  <c r="F56" i="16"/>
  <c r="F55" i="16"/>
  <c r="F53" i="16"/>
  <c r="F52" i="16"/>
  <c r="F51" i="16"/>
  <c r="F49" i="16"/>
  <c r="F48" i="16"/>
  <c r="F47" i="16"/>
  <c r="F46" i="16"/>
  <c r="F45" i="16"/>
  <c r="F44" i="16"/>
  <c r="F43" i="16"/>
  <c r="E41" i="16"/>
  <c r="F41" i="16" s="1"/>
  <c r="F40" i="16"/>
  <c r="E39" i="16"/>
  <c r="F39" i="16" s="1"/>
  <c r="F38" i="16"/>
  <c r="F35" i="16"/>
  <c r="F34" i="16"/>
  <c r="F31" i="16"/>
  <c r="F30" i="16"/>
  <c r="F29" i="16"/>
  <c r="F28" i="16"/>
  <c r="F27" i="16"/>
  <c r="F25" i="16"/>
  <c r="E25" i="16"/>
  <c r="E24" i="16"/>
  <c r="F24" i="16" s="1"/>
  <c r="E23" i="16"/>
  <c r="F23" i="16" s="1"/>
  <c r="E22" i="16"/>
  <c r="F22" i="16" s="1"/>
  <c r="F21" i="16"/>
  <c r="F18" i="16"/>
  <c r="F16" i="16"/>
  <c r="F15" i="16"/>
  <c r="F13" i="16"/>
  <c r="F12" i="16"/>
  <c r="F10" i="16"/>
  <c r="F9" i="16"/>
  <c r="F46" i="18" l="1"/>
  <c r="F23" i="18"/>
  <c r="F67" i="18"/>
  <c r="F42" i="18"/>
  <c r="F55" i="18"/>
  <c r="F60" i="18"/>
  <c r="F43" i="18"/>
  <c r="F56" i="18"/>
  <c r="F92" i="16"/>
  <c r="F95" i="16"/>
  <c r="F63" i="16"/>
  <c r="F74" i="16"/>
  <c r="F94" i="16"/>
  <c r="F65" i="16"/>
  <c r="F80" i="16"/>
  <c r="F81" i="16" s="1"/>
  <c r="F61" i="16"/>
  <c r="F76" i="16"/>
  <c r="F42" i="19"/>
  <c r="F41" i="19"/>
  <c r="F43" i="19"/>
  <c r="F22" i="18"/>
  <c r="F70" i="18"/>
  <c r="F66" i="18"/>
  <c r="F69" i="18"/>
  <c r="F65" i="18"/>
  <c r="F62" i="18"/>
  <c r="F61" i="18"/>
  <c r="F76" i="18"/>
  <c r="F73" i="18"/>
  <c r="F75" i="18"/>
  <c r="F72" i="18"/>
  <c r="F63" i="18"/>
  <c r="F74" i="18"/>
  <c r="F88" i="18"/>
  <c r="F44" i="18"/>
  <c r="F57" i="18"/>
  <c r="F41" i="18"/>
  <c r="F54" i="18"/>
  <c r="F17" i="16"/>
  <c r="F83" i="16"/>
  <c r="F82" i="16"/>
  <c r="F58" i="16"/>
  <c r="F64" i="16"/>
  <c r="F77" i="16"/>
  <c r="F93" i="16"/>
  <c r="F62" i="16"/>
  <c r="F75" i="16"/>
  <c r="F8" i="17" l="1"/>
  <c r="F9" i="17"/>
  <c r="F11" i="17"/>
  <c r="F12" i="17"/>
  <c r="F14" i="17"/>
  <c r="F15" i="17"/>
  <c r="F16" i="17" s="1"/>
  <c r="F17" i="17"/>
  <c r="F19" i="17"/>
  <c r="E21" i="17"/>
  <c r="F21" i="17" s="1"/>
  <c r="E22" i="17"/>
  <c r="F22" i="17"/>
  <c r="E23" i="17"/>
  <c r="F23" i="17" s="1"/>
  <c r="E24" i="17"/>
  <c r="F24" i="17" s="1"/>
  <c r="F26" i="17"/>
  <c r="F27" i="17"/>
  <c r="F28" i="17"/>
  <c r="F29" i="17" s="1"/>
  <c r="F32" i="17"/>
  <c r="F35" i="17" s="1"/>
  <c r="E38" i="17"/>
  <c r="F38" i="17" s="1"/>
  <c r="E39" i="17"/>
  <c r="F39" i="17" s="1"/>
  <c r="E40" i="17"/>
  <c r="F40" i="17" s="1"/>
  <c r="E41" i="17"/>
  <c r="F41" i="17" s="1"/>
  <c r="F43" i="17"/>
  <c r="F44" i="17"/>
  <c r="F45" i="17"/>
  <c r="F46" i="17"/>
  <c r="F47" i="17"/>
  <c r="F48" i="17"/>
  <c r="F49" i="17"/>
  <c r="F51" i="17"/>
  <c r="F52" i="17"/>
  <c r="F53" i="17"/>
  <c r="F55" i="17"/>
  <c r="F56" i="17"/>
  <c r="F57" i="17"/>
  <c r="F58" i="17"/>
  <c r="F59" i="17"/>
  <c r="F60" i="17"/>
  <c r="E67" i="17"/>
  <c r="F67" i="17"/>
  <c r="F68" i="17"/>
  <c r="F84" i="17"/>
  <c r="E91" i="17"/>
  <c r="F92" i="17"/>
  <c r="F93" i="17"/>
  <c r="F94" i="17"/>
  <c r="F95" i="17"/>
  <c r="F96" i="17"/>
  <c r="F98" i="17"/>
  <c r="F99" i="17"/>
  <c r="F100" i="17"/>
  <c r="E101" i="17"/>
  <c r="F101" i="17" s="1"/>
  <c r="F102" i="17"/>
  <c r="F103" i="17"/>
  <c r="F105" i="17"/>
  <c r="F106" i="17"/>
  <c r="F107" i="17"/>
  <c r="F108" i="17" s="1"/>
  <c r="F109" i="17"/>
  <c r="F111" i="17"/>
  <c r="E112" i="17"/>
  <c r="F112" i="17" s="1"/>
  <c r="F113" i="17"/>
  <c r="F114" i="17"/>
  <c r="F115" i="17"/>
  <c r="F116" i="17"/>
  <c r="F117" i="17"/>
  <c r="F119" i="17"/>
  <c r="E120" i="17"/>
  <c r="F120" i="17" s="1"/>
  <c r="F121" i="17"/>
  <c r="E122" i="17"/>
  <c r="F122" i="17" s="1"/>
  <c r="F61" i="17" l="1"/>
  <c r="F34" i="17"/>
  <c r="F65" i="17"/>
  <c r="F64" i="17"/>
  <c r="F71" i="17"/>
  <c r="F33" i="17"/>
  <c r="F85" i="17"/>
  <c r="F89" i="17"/>
  <c r="F86" i="17"/>
  <c r="F90" i="17"/>
  <c r="F87" i="17"/>
  <c r="F88" i="17"/>
  <c r="F72" i="17"/>
  <c r="F62" i="17"/>
  <c r="F66" i="17"/>
  <c r="F63" i="17"/>
  <c r="F69" i="17"/>
  <c r="F73" i="17"/>
  <c r="F70" i="17"/>
  <c r="F30" i="17"/>
  <c r="F20" i="17"/>
  <c r="F77" i="17" l="1"/>
  <c r="F74" i="17"/>
  <c r="F78" i="17"/>
  <c r="F75" i="17"/>
  <c r="F80" i="17"/>
  <c r="F79" i="17"/>
  <c r="F76" i="17"/>
  <c r="F81" i="17" l="1"/>
  <c r="F82" i="17"/>
  <c r="F83" i="17"/>
  <c r="E106" i="7" l="1"/>
  <c r="F106" i="7" s="1"/>
  <c r="F105" i="7"/>
  <c r="E104" i="7"/>
  <c r="F104" i="7" s="1"/>
  <c r="F103" i="7"/>
  <c r="F100" i="7"/>
  <c r="F99" i="7"/>
  <c r="F97" i="7"/>
  <c r="F96" i="7"/>
  <c r="F95" i="7"/>
  <c r="F93" i="7"/>
  <c r="F92" i="7"/>
  <c r="F91" i="7"/>
  <c r="F90" i="7"/>
  <c r="F89" i="7"/>
  <c r="F86" i="7"/>
  <c r="E85" i="7"/>
  <c r="F85" i="7" s="1"/>
  <c r="F84" i="7"/>
  <c r="F83" i="7"/>
  <c r="F82" i="7"/>
  <c r="F80" i="7"/>
  <c r="F79" i="7"/>
  <c r="F78" i="7"/>
  <c r="F77" i="7"/>
  <c r="F76" i="7"/>
  <c r="E75" i="7"/>
  <c r="F74" i="7"/>
  <c r="F73" i="7"/>
  <c r="F72" i="7"/>
  <c r="F71" i="7"/>
  <c r="F70" i="7"/>
  <c r="F69" i="7"/>
  <c r="F57" i="7"/>
  <c r="F64" i="7" s="1"/>
  <c r="F56" i="7"/>
  <c r="F55" i="7"/>
  <c r="F53" i="7"/>
  <c r="F52" i="7"/>
  <c r="E51" i="7"/>
  <c r="F43" i="7"/>
  <c r="F42" i="7"/>
  <c r="F41" i="7"/>
  <c r="F40" i="7"/>
  <c r="F38" i="7"/>
  <c r="F37" i="7"/>
  <c r="F34" i="7"/>
  <c r="F31" i="7"/>
  <c r="E30" i="7"/>
  <c r="F30" i="7" s="1"/>
  <c r="F29" i="7"/>
  <c r="F28" i="7"/>
  <c r="F27" i="7"/>
  <c r="E25" i="7"/>
  <c r="E24" i="7"/>
  <c r="E23" i="7"/>
  <c r="E22" i="7"/>
  <c r="F20" i="7"/>
  <c r="F18" i="7"/>
  <c r="F16" i="7"/>
  <c r="F17" i="7" s="1"/>
  <c r="F15" i="7"/>
  <c r="F13" i="7"/>
  <c r="F12" i="7"/>
  <c r="F10" i="7"/>
  <c r="F9" i="7"/>
  <c r="F44" i="7" l="1"/>
  <c r="F47" i="7" s="1"/>
  <c r="F24" i="7"/>
  <c r="F21" i="7"/>
  <c r="F25" i="7"/>
  <c r="F22" i="7"/>
  <c r="F23" i="7"/>
  <c r="F67" i="7"/>
  <c r="F66" i="7"/>
  <c r="F65" i="7"/>
  <c r="F61" i="7"/>
  <c r="F58" i="7"/>
  <c r="F62" i="7"/>
  <c r="F46" i="7"/>
  <c r="F59" i="7"/>
  <c r="F63" i="7"/>
  <c r="F60" i="7"/>
  <c r="F49" i="7" l="1"/>
  <c r="F50" i="7"/>
  <c r="F45" i="7"/>
  <c r="F48" i="7"/>
  <c r="E116" i="6" l="1"/>
  <c r="F116" i="6" s="1"/>
  <c r="F115" i="6"/>
  <c r="E114" i="6"/>
  <c r="F114" i="6" s="1"/>
  <c r="F113" i="6"/>
  <c r="F111" i="6"/>
  <c r="F110" i="6"/>
  <c r="F109" i="6"/>
  <c r="F108" i="6"/>
  <c r="F107" i="6"/>
  <c r="F106" i="6"/>
  <c r="F104" i="6"/>
  <c r="F102" i="6"/>
  <c r="F101" i="6"/>
  <c r="F100" i="6"/>
  <c r="F98" i="6"/>
  <c r="F97" i="6"/>
  <c r="E96" i="6"/>
  <c r="F96" i="6" s="1"/>
  <c r="F95" i="6"/>
  <c r="F94" i="6"/>
  <c r="F93" i="6"/>
  <c r="F91" i="6"/>
  <c r="F90" i="6"/>
  <c r="F89" i="6"/>
  <c r="F88" i="6"/>
  <c r="F87" i="6"/>
  <c r="E86" i="6"/>
  <c r="F85" i="6"/>
  <c r="F84" i="6"/>
  <c r="F83" i="6"/>
  <c r="F82" i="6"/>
  <c r="F81" i="6"/>
  <c r="F80" i="6"/>
  <c r="F68" i="6"/>
  <c r="F75" i="6" s="1"/>
  <c r="F67" i="6"/>
  <c r="F66" i="6"/>
  <c r="F64" i="6"/>
  <c r="F63" i="6"/>
  <c r="E62" i="6"/>
  <c r="F55" i="6"/>
  <c r="F58" i="6" s="1"/>
  <c r="F54" i="6"/>
  <c r="F53" i="6"/>
  <c r="F52" i="6"/>
  <c r="F51" i="6"/>
  <c r="F49" i="6"/>
  <c r="F48" i="6"/>
  <c r="F47" i="6"/>
  <c r="F45" i="6"/>
  <c r="F44" i="6"/>
  <c r="F43" i="6"/>
  <c r="F42" i="6"/>
  <c r="F41" i="6"/>
  <c r="F40" i="6"/>
  <c r="F39" i="6"/>
  <c r="F36" i="6"/>
  <c r="F35" i="6"/>
  <c r="F32" i="6"/>
  <c r="F31" i="6"/>
  <c r="F30" i="6"/>
  <c r="F29" i="6"/>
  <c r="F28" i="6"/>
  <c r="E26" i="6"/>
  <c r="F26" i="6" s="1"/>
  <c r="E25" i="6"/>
  <c r="F25" i="6" s="1"/>
  <c r="E24" i="6"/>
  <c r="F24" i="6" s="1"/>
  <c r="E23" i="6"/>
  <c r="F23" i="6" s="1"/>
  <c r="F22" i="6"/>
  <c r="F19" i="6"/>
  <c r="F17" i="6"/>
  <c r="F16" i="6"/>
  <c r="F14" i="6"/>
  <c r="F13" i="6"/>
  <c r="F11" i="6"/>
  <c r="F10" i="6"/>
  <c r="F73" i="6" l="1"/>
  <c r="F103" i="6"/>
  <c r="F69" i="6"/>
  <c r="F56" i="6"/>
  <c r="F60" i="6"/>
  <c r="F18" i="6"/>
  <c r="F78" i="6"/>
  <c r="F76" i="6"/>
  <c r="F77" i="6"/>
  <c r="F59" i="6"/>
  <c r="F72" i="6"/>
  <c r="F57" i="6"/>
  <c r="F61" i="6"/>
  <c r="F70" i="6"/>
  <c r="F74" i="6"/>
  <c r="F71" i="6"/>
  <c r="E82" i="5" l="1"/>
  <c r="E80" i="5"/>
  <c r="F78" i="5"/>
  <c r="F81" i="5" s="1"/>
  <c r="F77" i="5"/>
  <c r="F76" i="5"/>
  <c r="F75" i="5"/>
  <c r="F74" i="5"/>
  <c r="F73" i="5"/>
  <c r="F72" i="5"/>
  <c r="F70" i="5"/>
  <c r="F68" i="5"/>
  <c r="F67" i="5"/>
  <c r="F66" i="5"/>
  <c r="F64" i="5"/>
  <c r="F63" i="5"/>
  <c r="E62" i="5"/>
  <c r="F62" i="5" s="1"/>
  <c r="F61" i="5"/>
  <c r="F60" i="5"/>
  <c r="F59" i="5"/>
  <c r="F57" i="5"/>
  <c r="F56" i="5"/>
  <c r="F55" i="5"/>
  <c r="F54" i="5"/>
  <c r="F53" i="5"/>
  <c r="E52" i="5"/>
  <c r="F51" i="5"/>
  <c r="F50" i="5"/>
  <c r="F49" i="5"/>
  <c r="F48" i="5"/>
  <c r="F47" i="5"/>
  <c r="F46" i="5"/>
  <c r="F34" i="5"/>
  <c r="F39" i="5" s="1"/>
  <c r="F33" i="5"/>
  <c r="F32" i="5"/>
  <c r="F30" i="5"/>
  <c r="F29" i="5"/>
  <c r="E28" i="5"/>
  <c r="E26" i="5"/>
  <c r="F26" i="5" s="1"/>
  <c r="E25" i="5"/>
  <c r="F25" i="5" s="1"/>
  <c r="E24" i="5"/>
  <c r="F24" i="5" s="1"/>
  <c r="E23" i="5"/>
  <c r="F23" i="5" s="1"/>
  <c r="F22" i="5"/>
  <c r="F19" i="5"/>
  <c r="F17" i="5"/>
  <c r="F16" i="5"/>
  <c r="F14" i="5"/>
  <c r="F13" i="5"/>
  <c r="F11" i="5"/>
  <c r="F10" i="5"/>
  <c r="F40" i="5" l="1"/>
  <c r="F36" i="5"/>
  <c r="F41" i="5"/>
  <c r="F44" i="5" s="1"/>
  <c r="F37" i="5"/>
  <c r="F69" i="5"/>
  <c r="F18" i="5"/>
  <c r="F38" i="5"/>
  <c r="F82" i="5"/>
  <c r="F79" i="5"/>
  <c r="F35" i="5"/>
  <c r="F80" i="5"/>
  <c r="F42" i="5" l="1"/>
  <c r="F43" i="5"/>
  <c r="E113" i="4" l="1"/>
  <c r="F113" i="4" s="1"/>
  <c r="F112" i="4"/>
  <c r="E111" i="4"/>
  <c r="F111" i="4" s="1"/>
  <c r="F110" i="4"/>
  <c r="F108" i="4"/>
  <c r="F107" i="4"/>
  <c r="F106" i="4"/>
  <c r="F105" i="4"/>
  <c r="F104" i="4"/>
  <c r="F103" i="4"/>
  <c r="F101" i="4"/>
  <c r="F99" i="4"/>
  <c r="F98" i="4"/>
  <c r="F97" i="4"/>
  <c r="F95" i="4"/>
  <c r="F94" i="4"/>
  <c r="E93" i="4"/>
  <c r="F93" i="4" s="1"/>
  <c r="F92" i="4"/>
  <c r="F91" i="4"/>
  <c r="F90" i="4"/>
  <c r="F88" i="4"/>
  <c r="F87" i="4"/>
  <c r="F86" i="4"/>
  <c r="F85" i="4"/>
  <c r="F84" i="4"/>
  <c r="E83" i="4"/>
  <c r="F82" i="4"/>
  <c r="F81" i="4"/>
  <c r="F80" i="4"/>
  <c r="F79" i="4"/>
  <c r="F78" i="4"/>
  <c r="F77" i="4"/>
  <c r="F65" i="4"/>
  <c r="F70" i="4" s="1"/>
  <c r="F64" i="4"/>
  <c r="F63" i="4"/>
  <c r="F61" i="4"/>
  <c r="F60" i="4"/>
  <c r="E59" i="4"/>
  <c r="F52" i="4"/>
  <c r="F57" i="4" s="1"/>
  <c r="F51" i="4"/>
  <c r="F50" i="4"/>
  <c r="F49" i="4"/>
  <c r="F48" i="4"/>
  <c r="F46" i="4"/>
  <c r="F45" i="4"/>
  <c r="F43" i="4"/>
  <c r="F42" i="4"/>
  <c r="F41" i="4"/>
  <c r="F40" i="4"/>
  <c r="F39" i="4"/>
  <c r="F38" i="4"/>
  <c r="F35" i="4"/>
  <c r="F32" i="4"/>
  <c r="E31" i="4"/>
  <c r="F31" i="4" s="1"/>
  <c r="F30" i="4"/>
  <c r="F29" i="4"/>
  <c r="F28" i="4"/>
  <c r="E26" i="4"/>
  <c r="F26" i="4" s="1"/>
  <c r="E25" i="4"/>
  <c r="F25" i="4" s="1"/>
  <c r="E24" i="4"/>
  <c r="F24" i="4" s="1"/>
  <c r="E23" i="4"/>
  <c r="F23" i="4" s="1"/>
  <c r="F22" i="4"/>
  <c r="F19" i="4"/>
  <c r="F17" i="4"/>
  <c r="F18" i="4" s="1"/>
  <c r="F16" i="4"/>
  <c r="F14" i="4"/>
  <c r="F13" i="4"/>
  <c r="F11" i="4"/>
  <c r="F10" i="4"/>
  <c r="F54" i="4" l="1"/>
  <c r="F58" i="4"/>
  <c r="F67" i="4"/>
  <c r="F71" i="4"/>
  <c r="F100" i="4"/>
  <c r="F55" i="4"/>
  <c r="F68" i="4"/>
  <c r="F72" i="4"/>
  <c r="F56" i="4"/>
  <c r="F69" i="4"/>
  <c r="F53" i="4"/>
  <c r="F66" i="4"/>
  <c r="F74" i="4" l="1"/>
  <c r="F73" i="4"/>
  <c r="F75" i="4"/>
  <c r="E96" i="3" l="1"/>
  <c r="E94" i="3"/>
  <c r="F92" i="3"/>
  <c r="F95" i="3" s="1"/>
  <c r="F90" i="3"/>
  <c r="F89" i="3"/>
  <c r="F88" i="3"/>
  <c r="F87" i="3"/>
  <c r="F86" i="3"/>
  <c r="F84" i="3"/>
  <c r="F82" i="3"/>
  <c r="F83" i="3" s="1"/>
  <c r="F81" i="3"/>
  <c r="F80" i="3"/>
  <c r="F77" i="3"/>
  <c r="E76" i="3"/>
  <c r="F76" i="3" s="1"/>
  <c r="F75" i="3"/>
  <c r="F74" i="3"/>
  <c r="F73" i="3"/>
  <c r="F71" i="3"/>
  <c r="F70" i="3"/>
  <c r="F69" i="3"/>
  <c r="F68" i="3"/>
  <c r="F67" i="3"/>
  <c r="E66" i="3"/>
  <c r="F65" i="3"/>
  <c r="F64" i="3"/>
  <c r="F63" i="3"/>
  <c r="F62" i="3"/>
  <c r="F61" i="3"/>
  <c r="F60" i="3"/>
  <c r="F48" i="3"/>
  <c r="F52" i="3" s="1"/>
  <c r="F47" i="3"/>
  <c r="F46" i="3"/>
  <c r="F44" i="3"/>
  <c r="F43" i="3"/>
  <c r="E42" i="3"/>
  <c r="F35" i="3"/>
  <c r="F39" i="3" s="1"/>
  <c r="F34" i="3"/>
  <c r="F33" i="3"/>
  <c r="F32" i="3"/>
  <c r="F31" i="3"/>
  <c r="F29" i="3"/>
  <c r="F28" i="3"/>
  <c r="E25" i="3"/>
  <c r="F25" i="3" s="1"/>
  <c r="E24" i="3"/>
  <c r="F24" i="3" s="1"/>
  <c r="E23" i="3"/>
  <c r="F23" i="3" s="1"/>
  <c r="E22" i="3"/>
  <c r="F22" i="3" s="1"/>
  <c r="F21" i="3"/>
  <c r="F18" i="3"/>
  <c r="F16" i="3"/>
  <c r="F15" i="3"/>
  <c r="F13" i="3"/>
  <c r="F12" i="3"/>
  <c r="F10" i="3"/>
  <c r="F9" i="3"/>
  <c r="F53" i="3" l="1"/>
  <c r="F51" i="3"/>
  <c r="F38" i="3"/>
  <c r="F50" i="3"/>
  <c r="F55" i="3"/>
  <c r="F93" i="3"/>
  <c r="F94" i="3"/>
  <c r="F40" i="3"/>
  <c r="F36" i="3"/>
  <c r="F41" i="3"/>
  <c r="F96" i="3"/>
  <c r="F37" i="3"/>
  <c r="F49" i="3"/>
  <c r="F54" i="3"/>
  <c r="F17" i="3"/>
  <c r="F57" i="3" l="1"/>
  <c r="F56" i="3"/>
  <c r="F58" i="3"/>
  <c r="E112" i="2" l="1"/>
  <c r="F112" i="2" s="1"/>
  <c r="F111" i="2"/>
  <c r="E110" i="2"/>
  <c r="F110" i="2" s="1"/>
  <c r="F109" i="2"/>
  <c r="F107" i="2"/>
  <c r="F106" i="2"/>
  <c r="F105" i="2"/>
  <c r="F104" i="2"/>
  <c r="F103" i="2"/>
  <c r="F102" i="2"/>
  <c r="F100" i="2"/>
  <c r="F98" i="2"/>
  <c r="F97" i="2"/>
  <c r="F96" i="2"/>
  <c r="F93" i="2"/>
  <c r="E92" i="2"/>
  <c r="F92" i="2" s="1"/>
  <c r="F91" i="2"/>
  <c r="F90" i="2"/>
  <c r="F89" i="2"/>
  <c r="F87" i="2"/>
  <c r="F86" i="2"/>
  <c r="F85" i="2"/>
  <c r="F84" i="2"/>
  <c r="F83" i="2"/>
  <c r="E82" i="2"/>
  <c r="F81" i="2"/>
  <c r="F80" i="2"/>
  <c r="F79" i="2"/>
  <c r="F78" i="2"/>
  <c r="F77" i="2"/>
  <c r="F76" i="2"/>
  <c r="F64" i="2"/>
  <c r="F70" i="2" s="1"/>
  <c r="F63" i="2"/>
  <c r="F62" i="2"/>
  <c r="F60" i="2"/>
  <c r="F59" i="2"/>
  <c r="E58" i="2"/>
  <c r="F50" i="2"/>
  <c r="F49" i="2"/>
  <c r="F48" i="2"/>
  <c r="F47" i="2"/>
  <c r="F45" i="2"/>
  <c r="F44" i="2"/>
  <c r="F42" i="2"/>
  <c r="F41" i="2"/>
  <c r="F40" i="2"/>
  <c r="F39" i="2"/>
  <c r="F38" i="2"/>
  <c r="F37" i="2"/>
  <c r="F35" i="2"/>
  <c r="F34" i="2"/>
  <c r="F33" i="2"/>
  <c r="F32" i="2"/>
  <c r="F31" i="2"/>
  <c r="F30" i="2"/>
  <c r="E27" i="2"/>
  <c r="F27" i="2" s="1"/>
  <c r="E26" i="2"/>
  <c r="F26" i="2" s="1"/>
  <c r="E25" i="2"/>
  <c r="F25" i="2" s="1"/>
  <c r="E24" i="2"/>
  <c r="F24" i="2" s="1"/>
  <c r="F23" i="2"/>
  <c r="F20" i="2"/>
  <c r="F18" i="2"/>
  <c r="F17" i="2"/>
  <c r="F15" i="2"/>
  <c r="F14" i="2"/>
  <c r="F12" i="2"/>
  <c r="F11" i="2"/>
  <c r="F68" i="2" l="1"/>
  <c r="F69" i="2"/>
  <c r="F51" i="2"/>
  <c r="F54" i="2" s="1"/>
  <c r="F19" i="2"/>
  <c r="F71" i="2"/>
  <c r="F67" i="2"/>
  <c r="F65" i="2"/>
  <c r="F66" i="2"/>
  <c r="F99" i="2"/>
  <c r="F52" i="2" l="1"/>
  <c r="F53" i="2"/>
  <c r="F56" i="2"/>
  <c r="F55" i="2"/>
  <c r="F57" i="2"/>
  <c r="F74" i="2"/>
  <c r="F73" i="2"/>
  <c r="F72" i="2"/>
</calcChain>
</file>

<file path=xl/sharedStrings.xml><?xml version="1.0" encoding="utf-8"?>
<sst xmlns="http://schemas.openxmlformats.org/spreadsheetml/2006/main" count="2575" uniqueCount="206">
  <si>
    <t>N</t>
  </si>
  <si>
    <t xml:space="preserve">გელათის ქუჩის მეოთხე შესახვევი N5  </t>
  </si>
  <si>
    <t>გაპონოვის ქუჩა N57-59/3</t>
  </si>
  <si>
    <t>მწვანე ყვავილას ქუჩა N84</t>
  </si>
  <si>
    <t>ტყიბულის ქ. N144</t>
  </si>
  <si>
    <t>დავით აღმაშენებლის გამზირი N84</t>
  </si>
  <si>
    <t>სარაჯიშვილის ქუჩა N25</t>
  </si>
  <si>
    <t>ბესიკის ქუჩის პირველი შესახვევი N22</t>
  </si>
  <si>
    <t>ჯამი</t>
  </si>
  <si>
    <t>gelaTis me-4 Sesaxvevis nomer 5-Si  mcxovrebi mziuri arseniZe-s  sacxovrebeli saxlis reabilitacia</t>
  </si>
  <si>
    <t>#</t>
  </si>
  <si>
    <t>samuSaoebis dasaxeleba</t>
  </si>
  <si>
    <t>ganz.</t>
  </si>
  <si>
    <t>normat,resursi</t>
  </si>
  <si>
    <t>masalebi</t>
  </si>
  <si>
    <t>xelfasi</t>
  </si>
  <si>
    <t>manqana 
meqaniz.</t>
  </si>
  <si>
    <t>jami</t>
  </si>
  <si>
    <t>erTeuli</t>
  </si>
  <si>
    <t>sul</t>
  </si>
  <si>
    <t>erT.
fasi</t>
  </si>
  <si>
    <t>I. sademontaJo nawili</t>
  </si>
  <si>
    <t>dazianebuli burulis (dasawyobebiT)</t>
  </si>
  <si>
    <t>kvm</t>
  </si>
  <si>
    <t>Sromis danaxarjebi</t>
  </si>
  <si>
    <t>kac/sT</t>
  </si>
  <si>
    <t>sxva manqanebi</t>
  </si>
  <si>
    <t>lari</t>
  </si>
  <si>
    <t>saxuravis konstruqciebis demontaJi, (dasawyobebiT)</t>
  </si>
  <si>
    <t>kbm</t>
  </si>
  <si>
    <t>samSeneblo narCenebis Segroveba, gamotana, avtoTviTmclelze        dasatvirTavad</t>
  </si>
  <si>
    <t>tn</t>
  </si>
  <si>
    <t xml:space="preserve">Sromis danaxarjebi </t>
  </si>
  <si>
    <t>samSeneblo nagvis datvirTva xeliT avtoTviTmclelze</t>
  </si>
  <si>
    <t xml:space="preserve">Sromis danaxarjebi  </t>
  </si>
  <si>
    <t xml:space="preserve">samSeneblo nagvis gatana 15 km-ze </t>
  </si>
  <si>
    <t>2. mosawyobi samuSaoebi</t>
  </si>
  <si>
    <t>xaraCoebis mowyoba fasadze</t>
  </si>
  <si>
    <t>m2</t>
  </si>
  <si>
    <t xml:space="preserve">Sromis danaxarji </t>
  </si>
  <si>
    <t>k/sT</t>
  </si>
  <si>
    <t>liTonis detalebi</t>
  </si>
  <si>
    <t>xe.masala daxerxili mSrali</t>
  </si>
  <si>
    <t>m3</t>
  </si>
  <si>
    <t>fari fenilis sisqiT 40 mm</t>
  </si>
  <si>
    <t>a. saxuravi</t>
  </si>
  <si>
    <t>dgaris sayrdeni koWebis mowyoba (balka)</t>
  </si>
  <si>
    <t>xe-masala daxerxili mSrali (proeqtis mix)</t>
  </si>
  <si>
    <t>samontaJo ankerebi</t>
  </si>
  <si>
    <t>kg</t>
  </si>
  <si>
    <t>samSeneblo lursmani</t>
  </si>
  <si>
    <t>7.5</t>
  </si>
  <si>
    <t>antiseptikuri pasta</t>
  </si>
  <si>
    <t>3.01</t>
  </si>
  <si>
    <t>sxva masalebi</t>
  </si>
  <si>
    <t>saxuravze xis dgarebis da iribanebis mowyoba</t>
  </si>
  <si>
    <t xml:space="preserve">saxuravze nivnivebis  mowyoba </t>
  </si>
  <si>
    <t>Semkravi ficari siqiT 4,0 sm</t>
  </si>
  <si>
    <t>xis konstruqciebis cecxldacva</t>
  </si>
  <si>
    <t>sxva manqana</t>
  </si>
  <si>
    <t>fosformJava amoniumi</t>
  </si>
  <si>
    <t>amoniumis sulfati</t>
  </si>
  <si>
    <t>navTis kontaqti</t>
  </si>
  <si>
    <t>sxva masala</t>
  </si>
  <si>
    <t xml:space="preserve">ხის მოლარტყვის მოწყობა arsebuli masaliT                </t>
  </si>
  <si>
    <t>კვმ</t>
  </si>
  <si>
    <t>lartya kveTiT 5X5 sm</t>
  </si>
  <si>
    <t>grZ/m</t>
  </si>
  <si>
    <t>lursmani</t>
  </si>
  <si>
    <t>xis molartyvis cecxldacva</t>
  </si>
  <si>
    <t>xis molartyvis antiseptireba</t>
  </si>
  <si>
    <t>pasta antiseptikuri</t>
  </si>
  <si>
    <t>100 kvm</t>
  </si>
  <si>
    <t>manq/sT</t>
  </si>
  <si>
    <t xml:space="preserve">sWvali </t>
  </si>
  <si>
    <t>c</t>
  </si>
  <si>
    <t>კეხის მოწყობა moTuTiebuli Tunuqisgan</t>
  </si>
  <si>
    <t>sakexe moTuTiebuli Tunuqi</t>
  </si>
  <si>
    <t>1.15</t>
  </si>
  <si>
    <t>sWvali Tunuqis</t>
  </si>
  <si>
    <t>ც</t>
  </si>
  <si>
    <t>4</t>
  </si>
  <si>
    <t xml:space="preserve">wyalmimRebi Rarebis mowyoba </t>
  </si>
  <si>
    <t>Sromis danaxarji</t>
  </si>
  <si>
    <t>manqanebi</t>
  </si>
  <si>
    <t>sawvimari Rari feradi liTonis</t>
  </si>
  <si>
    <t>WanWiki</t>
  </si>
  <si>
    <t>naWedi</t>
  </si>
  <si>
    <t>sawvimari Raris samagrebi (igive masalis)</t>
  </si>
  <si>
    <t xml:space="preserve">წყალმიმRები ძაბრებისa da muxlebis მოწყობა </t>
  </si>
  <si>
    <t xml:space="preserve">sxva manqana  </t>
  </si>
  <si>
    <t>wyalmimRebi Zabrebi feradi liTonis</t>
  </si>
  <si>
    <t>cali</t>
  </si>
  <si>
    <t>wyalmimRebi muxli feradi liTonis</t>
  </si>
  <si>
    <t xml:space="preserve">sxva masala </t>
  </si>
  <si>
    <t>წყალსაწრეტი მილebis mowyoba</t>
  </si>
  <si>
    <t>გ/მ</t>
  </si>
  <si>
    <t xml:space="preserve">sxva manqana </t>
  </si>
  <si>
    <t>sawvimari mili feradi liTonis d-100 mm</t>
  </si>
  <si>
    <t>grZ.m</t>
  </si>
  <si>
    <t>sawvimari milisa samagrebi (igive masalis)</t>
  </si>
  <si>
    <t>parapetis mowyoba moTuTiebuli Tunuqis furclebiT</t>
  </si>
  <si>
    <r>
      <t>m</t>
    </r>
    <r>
      <rPr>
        <b/>
        <vertAlign val="superscript"/>
        <sz val="8"/>
        <rFont val="AcadNusx"/>
      </rPr>
      <t>2</t>
    </r>
  </si>
  <si>
    <t>moTuTiebuli gluvzedapiriani Tunuqi sisqiT 0,30 mm</t>
  </si>
  <si>
    <t>masalebis transportireba</t>
  </si>
  <si>
    <t>gegmiuri dagroveba</t>
  </si>
  <si>
    <t>gauTvaliswinebeli</t>
  </si>
  <si>
    <t>sul xarjTaRricxviT</t>
  </si>
  <si>
    <t>dazianebuli burulis demontaJi xeliT  (dasawyobebiT)</t>
  </si>
  <si>
    <t>saxuravis xis konstruqciebis mowyoba (nivnivebi, dgarebi, iribanebi da mauerlatebi)</t>
  </si>
  <si>
    <t xml:space="preserve">ხის მოლარტყვის მოწყობა                </t>
  </si>
  <si>
    <t>lartya 5X4 sm</t>
  </si>
  <si>
    <t>moTuTiebuli Tunuqi sisqiT 0,60 mm</t>
  </si>
  <si>
    <t>parapetis mowyoba moTuTiebuli Tunuqis furclebiT (pro.mix)</t>
  </si>
  <si>
    <t xml:space="preserve">dazianebuli burulis demontaJi xeliT </t>
  </si>
  <si>
    <t xml:space="preserve">rk.betonis monoliTuri sartyelebis mowyoba betoniT b-22.5 </t>
  </si>
  <si>
    <t xml:space="preserve"> manqanebi</t>
  </si>
  <si>
    <t>fari ficris yalibis sisqiT 25-32 mm</t>
  </si>
  <si>
    <t>xe-masala</t>
  </si>
  <si>
    <t>betoni b-15</t>
  </si>
  <si>
    <t>armatura ф10 А-III</t>
  </si>
  <si>
    <t>glinula ф6 А-I</t>
  </si>
  <si>
    <t>dgaris sayrdeni koWebis da mauerlatebis mowyoba (balka)</t>
  </si>
  <si>
    <t>saxuravis xis konstruqciebis mowyoba (nivnivebi, dgarebi, iribanebi)</t>
  </si>
  <si>
    <t>lartya 5X5 sm</t>
  </si>
  <si>
    <t xml:space="preserve">კეხის მოწყობა  </t>
  </si>
  <si>
    <t>sakexe moTuTiebuli Tunuqi sisqiT 0,60 mm</t>
  </si>
  <si>
    <t>moTuTiebuli gliuvzedapiriani Tunuqi sisqiT 0,30 mm</t>
  </si>
  <si>
    <t>saxuravis lartyebis demontaJi, (dasawyobebiT)</t>
  </si>
  <si>
    <t>ელექტროდი</t>
  </si>
  <si>
    <t>ტნ</t>
  </si>
  <si>
    <t xml:space="preserve">sakexe moTuTiebuli Tunuqi </t>
  </si>
  <si>
    <t>saxuravis xis konstruqciebis mowyoba (nivnivebi, grZivebi, mauerlatebi, iribnebi da dgarebi)</t>
  </si>
  <si>
    <t>parapetis mowyoba moTuTiebuli Tunuqis furcliT</t>
  </si>
  <si>
    <t>eleqtrodi</t>
  </si>
  <si>
    <t>xis mauerlatebis, wolanebis, dgarebis da sayrdeni koWebis betonTan mierTebis qveS hidrosaizolaciis mowyoba     2-fena toliT</t>
  </si>
  <si>
    <t>toli</t>
  </si>
  <si>
    <t>3.38</t>
  </si>
  <si>
    <t>ევდოშვილის ქ. N22</t>
  </si>
  <si>
    <t>ars. sartyelebze 0,15-0,20 m siRrmis naxvretebis mowyoba ankerebisTvis</t>
  </si>
  <si>
    <t>შრომის დანახარჯები</t>
  </si>
  <si>
    <t>კაც/სთ</t>
  </si>
  <si>
    <t xml:space="preserve">armaturebis Caankereba gaxvretil adgilebSi </t>
  </si>
  <si>
    <t>ტ</t>
  </si>
  <si>
    <t>armatura ф-6 А-I</t>
  </si>
  <si>
    <t xml:space="preserve">gaxvretili nawilebis Secementeba qviSa-cementis xsnariT     </t>
  </si>
  <si>
    <t>qviSa-cementis xsnari m-200</t>
  </si>
  <si>
    <t>ტოლი</t>
  </si>
  <si>
    <t>მ2</t>
  </si>
  <si>
    <t>gadaxurvis mowyoba moTuTiebuli profnastiliT</t>
  </si>
  <si>
    <t>115</t>
  </si>
  <si>
    <t>ჭანჭიკი</t>
  </si>
  <si>
    <t>კგ</t>
  </si>
  <si>
    <r>
      <t>m</t>
    </r>
    <r>
      <rPr>
        <b/>
        <vertAlign val="superscript"/>
        <sz val="10"/>
        <rFont val="AcadNusx"/>
      </rPr>
      <t>2</t>
    </r>
  </si>
  <si>
    <t>1.22</t>
  </si>
  <si>
    <t>1. mosawyobi samuSaoebi</t>
  </si>
  <si>
    <t>ars. Gadaxurvis filebze 0,10 m siRrmis naxvretebis mowyoba ankerebisTvis</t>
  </si>
  <si>
    <t>sayrdeni grZivebis mowyoba (balka)</t>
  </si>
  <si>
    <t>saxuravis xis konstruqciebis mowyoba (nivnivebi, dgarebi, iribanebi, mauerlatebi da wolanebi)</t>
  </si>
  <si>
    <t>saxuravis Semkravi da iribana ficrebi siqiT 5,0 sm</t>
  </si>
  <si>
    <t xml:space="preserve">xis molartyvis mowyoba, maT Soris kedlebzec   (pro.mix)             </t>
  </si>
  <si>
    <t>pro</t>
  </si>
  <si>
    <r>
      <t>m</t>
    </r>
    <r>
      <rPr>
        <b/>
        <vertAlign val="superscript"/>
        <sz val="9"/>
        <rFont val="AcadNusx"/>
      </rPr>
      <t>2</t>
    </r>
  </si>
  <si>
    <t>სულხან-საბას მე-5 შეს. N61</t>
  </si>
  <si>
    <t>sayrdeni koWebis da mauerlatebis mowyoba (balka)</t>
  </si>
  <si>
    <t xml:space="preserve">parapetis mowyoba moTuTiebuli Tunuqis furclebiT </t>
  </si>
  <si>
    <t>kedlebis wyoba keramikuli aguriT</t>
  </si>
  <si>
    <t>keramikuli aguri 25X12X6 sm</t>
  </si>
  <si>
    <t>qviSa-cementis xsnari m-100</t>
  </si>
  <si>
    <t>lursmani 200 mm</t>
  </si>
  <si>
    <t xml:space="preserve">rk.betonis monoliTuri sartyelebis mowyoba betoniT b-15 </t>
  </si>
  <si>
    <t>armatura ф12 А-III</t>
  </si>
  <si>
    <t>parapetis da saxuravis Semkravi ficari siqiT 4,0 sm</t>
  </si>
  <si>
    <t xml:space="preserve">rk/betonis saxuravis hidroizolacia linokromis 2 feniT  </t>
  </si>
  <si>
    <t>praimeri</t>
  </si>
  <si>
    <t>kg.</t>
  </si>
  <si>
    <t>linokromis qveda fena</t>
  </si>
  <si>
    <r>
      <t>m</t>
    </r>
    <r>
      <rPr>
        <vertAlign val="superscript"/>
        <sz val="8"/>
        <rFont val="AcadNusx"/>
      </rPr>
      <t>2</t>
    </r>
  </si>
  <si>
    <t>linokromis zeda fena</t>
  </si>
  <si>
    <t>gazi</t>
  </si>
  <si>
    <t>evdoSvilis # 22-Si sacxovrebeli saxlis saxuravis reabilitaciis xarjTaRricxva</t>
  </si>
  <si>
    <t>sulxan sabas me-5 Sesaxvevi #61-Si mcxovrebi nino jinWaraZe-s sacxovrebeli saxlis reabilitaciis xarjTaRricxva</t>
  </si>
  <si>
    <t>leseliZis meore Sesaxvevis # 47-Si mcxovrebi amirani Cxetiani-s sacxovrebeli saxlis reabilitaciis xarjTaRricxva</t>
  </si>
  <si>
    <t xml:space="preserve"> xarjTaRricxva</t>
  </si>
  <si>
    <t>mwvane yvavilas # 84-Si maguli furcxvaniZe-s sacxovrebeli saxlis reabilitaciis</t>
  </si>
  <si>
    <t>xarjTaRricxva</t>
  </si>
  <si>
    <t>tyibulis #144-Si mcxovrebi mzia siraZe-s sacxovrebeli saxlis reabilitaciis</t>
  </si>
  <si>
    <t>axalgazrdobis me-7 Sesaxvevi nomer 82-Si mcxovrebi amiran areSiZe-s sacxovrebeli saxlis reabilitaciis</t>
  </si>
  <si>
    <t>sarajiSvilis #25-Si mcxovrebi zaza alboriSvilis sacxovrebeli saxlis reabilitaciis xarjTaRricxva</t>
  </si>
  <si>
    <t>gaponovis q. N57-59/3 mantilida jinWaraZe-s sacxovrebeli saxlis reabilitaciis xarjTaRricxva</t>
  </si>
  <si>
    <t>besikis 1-li Ses. #22 nunu davaliSvilis sacxovrebeli saxlis reabilitaciis xarjTaRricxva</t>
  </si>
  <si>
    <t>კრებსითი ხარჯთაღრიცხვა</t>
  </si>
  <si>
    <t>d. aRmaSeneblis გამზ. N#84  magda roxvaZis sacxovrebeli saxlis reabilitaciis xarjTaRricxva</t>
  </si>
  <si>
    <t>ლესელიძის მე-2 შეს. N47</t>
  </si>
  <si>
    <t>xis mauerlatebis da sayrdeni koWebis betonTan mierTebis qveS hidroizolaciis mowyoba          2-fena toliT</t>
  </si>
  <si>
    <t xml:space="preserve">sakexe moTuTiebuli Tunuqi sisqiT 0,50 mm </t>
  </si>
  <si>
    <t>moTuTiebuli profnastili sisqiT 0,50 mm  (+/- 0.02მმ)</t>
  </si>
  <si>
    <t>moTuTiebuli profnastili sisqiT 0,50 mm (+/- 0.02მმ)</t>
  </si>
  <si>
    <t>gadaxurvis mowyoba მოთუთიებული profnastiliT</t>
  </si>
  <si>
    <t>zednadebi xarjebi</t>
  </si>
  <si>
    <t>dRg</t>
  </si>
  <si>
    <t>%</t>
  </si>
  <si>
    <t>ღირებულება ₾</t>
  </si>
  <si>
    <t>ახალგაზრდობის გამზირი  მე-7-შესახვევი N82</t>
  </si>
  <si>
    <t>იბიექტის მისამართი</t>
  </si>
  <si>
    <t>2019 წლის 1 იანვრიდან,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/კვალიფიციური ელექტრონული ხელმოწერის შესრულება ან/და კვალიფიციური ელექტრონული შტამპის დასმა შესაძლებელია მხოლოდ PDF ფორმატის დოკუმენტებზე/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</si>
</sst>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46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cadNusx"/>
    </font>
    <font>
      <sz val="8"/>
      <name val="AcadNusx"/>
    </font>
    <font>
      <b/>
      <sz val="8"/>
      <name val="Calibri"/>
      <family val="2"/>
      <scheme val="minor"/>
    </font>
    <font>
      <sz val="8"/>
      <color theme="1"/>
      <name val="AcadNusx"/>
    </font>
    <font>
      <b/>
      <sz val="8"/>
      <color theme="1"/>
      <name val="AcadNusx"/>
    </font>
    <font>
      <sz val="10"/>
      <name val="Arial"/>
      <family val="2"/>
    </font>
    <font>
      <sz val="8"/>
      <color theme="0"/>
      <name val="AcadNusx"/>
    </font>
    <font>
      <b/>
      <vertAlign val="superscript"/>
      <sz val="8"/>
      <name val="AcadNusx"/>
    </font>
    <font>
      <sz val="11"/>
      <color theme="1"/>
      <name val="AcadNusx"/>
    </font>
    <font>
      <sz val="8"/>
      <color theme="1"/>
      <name val="Calibri"/>
      <family val="2"/>
      <charset val="204"/>
      <scheme val="minor"/>
    </font>
    <font>
      <b/>
      <sz val="10"/>
      <name val="AcadNusx"/>
    </font>
    <font>
      <b/>
      <sz val="12"/>
      <name val="AcadNusx"/>
    </font>
    <font>
      <b/>
      <sz val="10"/>
      <name val="Calibri"/>
      <family val="2"/>
      <scheme val="minor"/>
    </font>
    <font>
      <sz val="10"/>
      <name val="AcadNusx"/>
    </font>
    <font>
      <sz val="10"/>
      <name val="Sylfaen"/>
      <family val="1"/>
      <charset val="204"/>
    </font>
    <font>
      <b/>
      <vertAlign val="superscript"/>
      <sz val="10"/>
      <name val="AcadNusx"/>
    </font>
    <font>
      <b/>
      <sz val="9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cadNusx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sz val="9"/>
      <name val="Sylfaen"/>
      <family val="1"/>
      <charset val="204"/>
    </font>
    <font>
      <sz val="9"/>
      <color theme="0"/>
      <name val="AcadNusx"/>
    </font>
    <font>
      <b/>
      <vertAlign val="superscript"/>
      <sz val="9"/>
      <name val="AcadNusx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vertAlign val="superscript"/>
      <sz val="8"/>
      <name val="AcadNusx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cadNusx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4" fillId="0" borderId="0"/>
  </cellStyleXfs>
  <cellXfs count="378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left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 applyProtection="1">
      <alignment horizontal="left" vertical="center" wrapText="1"/>
    </xf>
    <xf numFmtId="0" fontId="10" fillId="2" borderId="1" xfId="2" applyNumberFormat="1" applyFont="1" applyFill="1" applyBorder="1" applyAlignment="1" applyProtection="1">
      <alignment horizontal="center" vertical="center" wrapText="1"/>
    </xf>
    <xf numFmtId="2" fontId="10" fillId="2" borderId="1" xfId="1" applyNumberFormat="1" applyFont="1" applyFill="1" applyBorder="1" applyAlignment="1" applyProtection="1">
      <alignment horizontal="center" vertical="center" wrapText="1"/>
    </xf>
    <xf numFmtId="0" fontId="9" fillId="2" borderId="1" xfId="2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distributed" wrapText="1"/>
    </xf>
    <xf numFmtId="0" fontId="10" fillId="2" borderId="1" xfId="0" applyNumberFormat="1" applyFont="1" applyFill="1" applyBorder="1" applyAlignment="1" applyProtection="1">
      <alignment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wrapText="1"/>
    </xf>
    <xf numFmtId="0" fontId="8" fillId="2" borderId="0" xfId="0" applyNumberFormat="1" applyFont="1" applyFill="1" applyAlignment="1">
      <alignment horizont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wrapText="1"/>
    </xf>
    <xf numFmtId="0" fontId="13" fillId="2" borderId="0" xfId="0" applyNumberFormat="1" applyFont="1" applyFill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3" fillId="0" borderId="0" xfId="0" applyNumberFormat="1" applyFont="1" applyAlignment="1">
      <alignment wrapText="1"/>
    </xf>
    <xf numFmtId="0" fontId="0" fillId="2" borderId="0" xfId="0" applyNumberFormat="1" applyFont="1" applyFill="1" applyAlignment="1">
      <alignment wrapText="1"/>
    </xf>
    <xf numFmtId="0" fontId="0" fillId="0" borderId="0" xfId="0" applyNumberFormat="1" applyFont="1" applyFill="1" applyAlignment="1"/>
    <xf numFmtId="0" fontId="0" fillId="0" borderId="0" xfId="0" applyNumberFormat="1" applyFont="1" applyAlignment="1">
      <alignment wrapText="1"/>
    </xf>
    <xf numFmtId="0" fontId="17" fillId="2" borderId="0" xfId="0" applyNumberFormat="1" applyFont="1" applyFill="1" applyAlignment="1">
      <alignment wrapText="1"/>
    </xf>
    <xf numFmtId="0" fontId="17" fillId="0" borderId="0" xfId="0" applyNumberFormat="1" applyFont="1" applyFill="1" applyAlignment="1"/>
    <xf numFmtId="0" fontId="17" fillId="0" borderId="0" xfId="0" applyNumberFormat="1" applyFont="1" applyAlignment="1">
      <alignment wrapText="1"/>
    </xf>
    <xf numFmtId="0" fontId="17" fillId="2" borderId="0" xfId="0" applyFont="1" applyFill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2" fontId="12" fillId="2" borderId="0" xfId="0" applyNumberFormat="1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Alignment="1">
      <alignment horizontal="left" vertical="center" wrapText="1"/>
    </xf>
    <xf numFmtId="2" fontId="19" fillId="2" borderId="0" xfId="0" applyNumberFormat="1" applyFont="1" applyFill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Alignment="1">
      <alignment horizontal="center" vertical="center" wrapText="1"/>
    </xf>
    <xf numFmtId="0" fontId="26" fillId="2" borderId="0" xfId="0" applyNumberFormat="1" applyFont="1" applyFill="1" applyAlignment="1">
      <alignment horizontal="center" vertical="center" wrapText="1"/>
    </xf>
    <xf numFmtId="0" fontId="25" fillId="2" borderId="0" xfId="0" applyNumberFormat="1" applyFont="1" applyFill="1" applyAlignment="1">
      <alignment horizontal="left" vertical="center" wrapText="1"/>
    </xf>
    <xf numFmtId="2" fontId="25" fillId="2" borderId="0" xfId="0" applyNumberFormat="1" applyFont="1" applyFill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>
      <alignment horizontal="center" vertical="center" wrapText="1"/>
    </xf>
    <xf numFmtId="0" fontId="29" fillId="2" borderId="12" xfId="0" applyNumberFormat="1" applyFont="1" applyFill="1" applyBorder="1" applyAlignment="1">
      <alignment horizontal="center" vertical="center" wrapText="1"/>
    </xf>
    <xf numFmtId="0" fontId="26" fillId="2" borderId="1" xfId="2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6" fillId="2" borderId="1" xfId="1" applyNumberFormat="1" applyFont="1" applyFill="1" applyBorder="1" applyAlignment="1" applyProtection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left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7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26" fillId="2" borderId="7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left" vertical="justify" wrapText="1"/>
    </xf>
    <xf numFmtId="165" fontId="27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left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left" vertical="center" wrapText="1"/>
    </xf>
    <xf numFmtId="49" fontId="25" fillId="2" borderId="1" xfId="0" applyNumberFormat="1" applyFont="1" applyFill="1" applyBorder="1" applyAlignment="1" applyProtection="1">
      <alignment horizontal="center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left" vertical="center" wrapText="1"/>
    </xf>
    <xf numFmtId="0" fontId="29" fillId="2" borderId="1" xfId="0" applyNumberFormat="1" applyFont="1" applyFill="1" applyBorder="1" applyAlignment="1">
      <alignment horizontal="left" vertical="distributed" wrapText="1"/>
    </xf>
    <xf numFmtId="0" fontId="26" fillId="2" borderId="1" xfId="0" applyNumberFormat="1" applyFont="1" applyFill="1" applyBorder="1" applyAlignment="1" applyProtection="1">
      <alignment vertical="center" wrapText="1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2" fontId="30" fillId="2" borderId="7" xfId="0" applyNumberFormat="1" applyFont="1" applyFill="1" applyBorder="1" applyAlignment="1">
      <alignment horizontal="center" vertical="center" wrapText="1"/>
    </xf>
    <xf numFmtId="0" fontId="35" fillId="2" borderId="6" xfId="0" applyNumberFormat="1" applyFont="1" applyFill="1" applyBorder="1" applyAlignment="1">
      <alignment horizontal="center" vertical="center" wrapText="1"/>
    </xf>
    <xf numFmtId="0" fontId="29" fillId="2" borderId="6" xfId="0" applyNumberFormat="1" applyFont="1" applyFill="1" applyBorder="1" applyAlignment="1">
      <alignment horizontal="center" wrapText="1"/>
    </xf>
    <xf numFmtId="0" fontId="30" fillId="2" borderId="1" xfId="0" applyNumberFormat="1" applyFont="1" applyFill="1" applyBorder="1" applyAlignment="1">
      <alignment horizontal="center" wrapText="1"/>
    </xf>
    <xf numFmtId="2" fontId="29" fillId="2" borderId="1" xfId="0" applyNumberFormat="1" applyFont="1" applyFill="1" applyBorder="1" applyAlignment="1">
      <alignment horizontal="center" wrapText="1"/>
    </xf>
    <xf numFmtId="0" fontId="29" fillId="2" borderId="15" xfId="0" applyNumberFormat="1" applyFont="1" applyFill="1" applyBorder="1" applyAlignment="1">
      <alignment horizontal="center" wrapText="1"/>
    </xf>
    <xf numFmtId="0" fontId="30" fillId="2" borderId="16" xfId="0" applyNumberFormat="1" applyFont="1" applyFill="1" applyBorder="1" applyAlignment="1">
      <alignment horizontal="center" vertical="center" wrapText="1"/>
    </xf>
    <xf numFmtId="0" fontId="29" fillId="2" borderId="16" xfId="0" applyNumberFormat="1" applyFont="1" applyFill="1" applyBorder="1" applyAlignment="1">
      <alignment horizontal="center" vertical="center" wrapText="1"/>
    </xf>
    <xf numFmtId="2" fontId="29" fillId="2" borderId="16" xfId="0" applyNumberFormat="1" applyFont="1" applyFill="1" applyBorder="1" applyAlignment="1">
      <alignment horizontal="center" vertical="center" wrapText="1"/>
    </xf>
    <xf numFmtId="2" fontId="30" fillId="2" borderId="17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Alignment="1">
      <alignment horizontal="center" vertical="center" wrapText="1"/>
    </xf>
    <xf numFmtId="0" fontId="36" fillId="2" borderId="0" xfId="0" applyNumberFormat="1" applyFont="1" applyFill="1" applyAlignment="1">
      <alignment wrapText="1"/>
    </xf>
    <xf numFmtId="0" fontId="27" fillId="2" borderId="0" xfId="0" applyNumberFormat="1" applyFont="1" applyFill="1" applyAlignment="1">
      <alignment wrapText="1"/>
    </xf>
    <xf numFmtId="0" fontId="35" fillId="2" borderId="0" xfId="0" applyNumberFormat="1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left" vertical="center" wrapText="1"/>
    </xf>
    <xf numFmtId="0" fontId="27" fillId="2" borderId="0" xfId="0" applyNumberFormat="1" applyFont="1" applyFill="1" applyAlignment="1">
      <alignment horizontal="center" vertical="center" wrapText="1"/>
    </xf>
    <xf numFmtId="2" fontId="27" fillId="2" borderId="0" xfId="0" applyNumberFormat="1" applyFont="1" applyFill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2" fontId="29" fillId="2" borderId="0" xfId="0" applyNumberFormat="1" applyFont="1" applyFill="1" applyAlignment="1">
      <alignment horizontal="center" vertical="center" wrapText="1"/>
    </xf>
    <xf numFmtId="0" fontId="26" fillId="2" borderId="14" xfId="0" applyNumberFormat="1" applyFont="1" applyFill="1" applyBorder="1" applyAlignment="1">
      <alignment horizontal="center" vertical="center" wrapText="1"/>
    </xf>
    <xf numFmtId="0" fontId="26" fillId="2" borderId="6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/>
    <xf numFmtId="165" fontId="12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left" vertical="center" wrapText="1"/>
    </xf>
    <xf numFmtId="0" fontId="22" fillId="0" borderId="1" xfId="2" applyNumberFormat="1" applyFont="1" applyFill="1" applyBorder="1" applyAlignment="1" applyProtection="1">
      <alignment horizontal="center" vertical="center" wrapText="1"/>
    </xf>
    <xf numFmtId="2" fontId="22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justify" wrapText="1"/>
    </xf>
    <xf numFmtId="0" fontId="22" fillId="0" borderId="1" xfId="0" applyFont="1" applyFill="1" applyBorder="1" applyAlignment="1" applyProtection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9" fillId="2" borderId="0" xfId="0" applyNumberFormat="1" applyFont="1" applyFill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Alignment="1">
      <alignment wrapText="1"/>
    </xf>
    <xf numFmtId="0" fontId="39" fillId="0" borderId="0" xfId="0" applyNumberFormat="1" applyFont="1" applyFill="1" applyAlignment="1"/>
    <xf numFmtId="0" fontId="39" fillId="0" borderId="0" xfId="0" applyNumberFormat="1" applyFont="1" applyAlignment="1">
      <alignment wrapText="1"/>
    </xf>
    <xf numFmtId="0" fontId="40" fillId="2" borderId="0" xfId="0" applyNumberFormat="1" applyFont="1" applyFill="1" applyAlignment="1">
      <alignment wrapText="1"/>
    </xf>
    <xf numFmtId="0" fontId="40" fillId="0" borderId="0" xfId="0" applyNumberFormat="1" applyFont="1" applyFill="1" applyAlignment="1"/>
    <xf numFmtId="0" fontId="40" fillId="0" borderId="0" xfId="0" applyNumberFormat="1" applyFont="1" applyAlignment="1">
      <alignment wrapText="1"/>
    </xf>
    <xf numFmtId="0" fontId="22" fillId="2" borderId="1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2" fontId="41" fillId="0" borderId="7" xfId="0" applyNumberFormat="1" applyFont="1" applyFill="1" applyBorder="1" applyAlignment="1">
      <alignment horizontal="center" vertical="center" wrapText="1"/>
    </xf>
    <xf numFmtId="165" fontId="41" fillId="0" borderId="1" xfId="0" applyNumberFormat="1" applyFont="1" applyFill="1" applyBorder="1" applyAlignment="1">
      <alignment horizontal="center" vertical="center" wrapText="1"/>
    </xf>
    <xf numFmtId="0" fontId="42" fillId="2" borderId="0" xfId="0" applyNumberFormat="1" applyFont="1" applyFill="1" applyAlignment="1">
      <alignment wrapText="1"/>
    </xf>
    <xf numFmtId="0" fontId="42" fillId="0" borderId="0" xfId="0" applyNumberFormat="1" applyFont="1" applyFill="1" applyAlignment="1"/>
    <xf numFmtId="0" fontId="19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2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2" fillId="0" borderId="0" xfId="0" applyNumberFormat="1" applyFont="1" applyAlignment="1">
      <alignment wrapText="1"/>
    </xf>
    <xf numFmtId="0" fontId="22" fillId="0" borderId="1" xfId="0" applyNumberFormat="1" applyFont="1" applyFill="1" applyBorder="1" applyAlignment="1">
      <alignment horizontal="left" vertical="distributed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wrapText="1"/>
    </xf>
    <xf numFmtId="0" fontId="19" fillId="0" borderId="5" xfId="0" applyNumberFormat="1" applyFont="1" applyFill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wrapText="1"/>
    </xf>
    <xf numFmtId="0" fontId="42" fillId="2" borderId="0" xfId="0" applyFont="1" applyFill="1" applyAlignment="1">
      <alignment horizontal="center" vertical="center" wrapText="1"/>
    </xf>
    <xf numFmtId="0" fontId="21" fillId="2" borderId="0" xfId="0" applyNumberFormat="1" applyFont="1" applyFill="1" applyAlignment="1">
      <alignment horizontal="center" wrapText="1"/>
    </xf>
    <xf numFmtId="0" fontId="42" fillId="0" borderId="0" xfId="0" applyFont="1" applyAlignment="1">
      <alignment horizontal="center" vertical="center" wrapText="1"/>
    </xf>
    <xf numFmtId="2" fontId="22" fillId="2" borderId="0" xfId="0" applyNumberFormat="1" applyFont="1" applyFill="1" applyAlignment="1">
      <alignment vertical="center" wrapText="1"/>
    </xf>
    <xf numFmtId="2" fontId="22" fillId="2" borderId="0" xfId="0" applyNumberFormat="1" applyFont="1" applyFill="1" applyAlignment="1">
      <alignment horizontal="center" vertical="center" wrapText="1"/>
    </xf>
    <xf numFmtId="0" fontId="43" fillId="2" borderId="0" xfId="0" applyNumberFormat="1" applyFont="1" applyFill="1" applyAlignment="1">
      <alignment horizontal="right" wrapText="1"/>
    </xf>
    <xf numFmtId="0" fontId="43" fillId="2" borderId="0" xfId="0" applyNumberFormat="1" applyFont="1" applyFill="1" applyAlignment="1">
      <alignment wrapText="1"/>
    </xf>
    <xf numFmtId="0" fontId="41" fillId="2" borderId="0" xfId="0" applyNumberFormat="1" applyFont="1" applyFill="1" applyAlignment="1">
      <alignment wrapText="1"/>
    </xf>
    <xf numFmtId="0" fontId="22" fillId="2" borderId="0" xfId="0" applyNumberFormat="1" applyFont="1" applyFill="1" applyAlignment="1">
      <alignment horizontal="right" vertical="center" wrapText="1"/>
    </xf>
    <xf numFmtId="0" fontId="41" fillId="2" borderId="0" xfId="0" applyNumberFormat="1" applyFont="1" applyFill="1" applyAlignment="1">
      <alignment horizontal="center" vertical="center" wrapText="1"/>
    </xf>
    <xf numFmtId="2" fontId="41" fillId="2" borderId="0" xfId="0" applyNumberFormat="1" applyFont="1" applyFill="1" applyAlignment="1">
      <alignment horizontal="center" vertical="center" wrapText="1"/>
    </xf>
    <xf numFmtId="0" fontId="41" fillId="2" borderId="0" xfId="0" applyNumberFormat="1" applyFont="1" applyFill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Alignment="1">
      <alignment wrapText="1"/>
    </xf>
    <xf numFmtId="2" fontId="40" fillId="0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distributed" wrapText="1"/>
    </xf>
    <xf numFmtId="0" fontId="10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44" fillId="2" borderId="0" xfId="0" applyNumberFormat="1" applyFont="1" applyFill="1" applyAlignment="1">
      <alignment wrapText="1"/>
    </xf>
    <xf numFmtId="0" fontId="6" fillId="2" borderId="0" xfId="0" applyNumberFormat="1" applyFont="1" applyFill="1" applyAlignment="1">
      <alignment wrapText="1"/>
    </xf>
    <xf numFmtId="0" fontId="6" fillId="2" borderId="0" xfId="0" applyNumberFormat="1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30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2" fontId="41" fillId="2" borderId="0" xfId="0" applyNumberFormat="1" applyFont="1" applyFill="1" applyAlignment="1">
      <alignment horizontal="left" vertical="center" wrapText="1"/>
    </xf>
    <xf numFmtId="2" fontId="22" fillId="2" borderId="0" xfId="0" applyNumberFormat="1" applyFont="1" applyFill="1" applyAlignment="1">
      <alignment horizontal="left" vertical="center" wrapText="1"/>
    </xf>
    <xf numFmtId="0" fontId="9" fillId="2" borderId="0" xfId="0" applyNumberFormat="1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30" fillId="2" borderId="0" xfId="0" applyNumberFormat="1" applyFont="1" applyFill="1" applyAlignment="1">
      <alignment horizontal="center" vertical="center" wrapText="1"/>
    </xf>
    <xf numFmtId="0" fontId="26" fillId="2" borderId="12" xfId="0" applyNumberFormat="1" applyFont="1" applyFill="1" applyBorder="1" applyAlignment="1">
      <alignment horizontal="center" vertical="center" wrapText="1"/>
    </xf>
    <xf numFmtId="0" fontId="26" fillId="2" borderId="13" xfId="0" applyNumberFormat="1" applyFont="1" applyFill="1" applyBorder="1" applyAlignment="1">
      <alignment horizontal="center" vertical="center" wrapText="1"/>
    </xf>
    <xf numFmtId="0" fontId="26" fillId="2" borderId="14" xfId="0" applyNumberFormat="1" applyFont="1" applyFill="1" applyBorder="1" applyAlignment="1">
      <alignment horizontal="center" vertical="center" wrapText="1"/>
    </xf>
    <xf numFmtId="0" fontId="26" fillId="2" borderId="6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0" fontId="25" fillId="2" borderId="8" xfId="0" applyNumberFormat="1" applyFont="1" applyFill="1" applyBorder="1" applyAlignment="1">
      <alignment horizontal="center" vertical="center" wrapText="1"/>
    </xf>
    <xf numFmtId="0" fontId="28" fillId="2" borderId="6" xfId="0" applyNumberFormat="1" applyFont="1" applyFill="1" applyBorder="1" applyAlignment="1">
      <alignment horizontal="center" vertical="center" wrapText="1"/>
    </xf>
    <xf numFmtId="0" fontId="25" fillId="2" borderId="10" xfId="0" applyNumberFormat="1" applyFont="1" applyFill="1" applyBorder="1" applyAlignment="1">
      <alignment horizontal="center" vertical="center" wrapText="1"/>
    </xf>
    <xf numFmtId="0" fontId="28" fillId="2" borderId="3" xfId="0" applyNumberFormat="1" applyFont="1" applyFill="1" applyBorder="1" applyAlignment="1">
      <alignment horizontal="center" vertical="center" wrapText="1"/>
    </xf>
    <xf numFmtId="0" fontId="25" fillId="2" borderId="0" xfId="0" applyNumberFormat="1" applyFont="1" applyFill="1" applyAlignment="1">
      <alignment horizontal="center" vertical="center" wrapText="1"/>
    </xf>
    <xf numFmtId="2" fontId="25" fillId="2" borderId="9" xfId="0" applyNumberFormat="1" applyFont="1" applyFill="1" applyBorder="1" applyAlignment="1">
      <alignment horizontal="center" vertical="center" wrapText="1"/>
    </xf>
    <xf numFmtId="2" fontId="25" fillId="2" borderId="11" xfId="0" applyNumberFormat="1" applyFont="1" applyFill="1" applyBorder="1" applyAlignment="1">
      <alignment horizontal="center" vertical="center" wrapText="1"/>
    </xf>
    <xf numFmtId="2" fontId="28" fillId="2" borderId="7" xfId="0" applyNumberFormat="1" applyFont="1" applyFill="1" applyBorder="1" applyAlignment="1">
      <alignment horizontal="center" vertical="center" wrapText="1"/>
    </xf>
    <xf numFmtId="0" fontId="25" fillId="2" borderId="9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left" vertical="center" wrapText="1"/>
    </xf>
    <xf numFmtId="0" fontId="45" fillId="3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topLeftCell="A10" workbookViewId="0">
      <selection activeCell="A17" sqref="A17:G17"/>
    </sheetView>
  </sheetViews>
  <sheetFormatPr defaultRowHeight="14.4" x14ac:dyDescent="0.3"/>
  <cols>
    <col min="1" max="1" width="5.88671875" customWidth="1"/>
    <col min="2" max="2" width="50" customWidth="1"/>
    <col min="3" max="3" width="23.6640625" customWidth="1"/>
  </cols>
  <sheetData>
    <row r="2" spans="1:3" ht="28.5" customHeight="1" x14ac:dyDescent="0.3">
      <c r="A2" s="324" t="s">
        <v>191</v>
      </c>
      <c r="B2" s="324"/>
      <c r="C2" s="324"/>
    </row>
    <row r="3" spans="1:3" ht="50.25" customHeight="1" x14ac:dyDescent="0.3">
      <c r="A3" s="4" t="s">
        <v>0</v>
      </c>
      <c r="B3" s="4" t="s">
        <v>204</v>
      </c>
      <c r="C3" s="5" t="s">
        <v>202</v>
      </c>
    </row>
    <row r="4" spans="1:3" ht="27" customHeight="1" x14ac:dyDescent="0.3">
      <c r="A4" s="4">
        <v>1</v>
      </c>
      <c r="B4" s="2" t="s">
        <v>138</v>
      </c>
      <c r="C4" s="91"/>
    </row>
    <row r="5" spans="1:3" ht="26.25" customHeight="1" x14ac:dyDescent="0.3">
      <c r="A5" s="4">
        <v>2</v>
      </c>
      <c r="B5" s="194" t="s">
        <v>163</v>
      </c>
      <c r="C5" s="1"/>
    </row>
    <row r="6" spans="1:3" ht="27" customHeight="1" x14ac:dyDescent="0.3">
      <c r="A6" s="4">
        <v>3</v>
      </c>
      <c r="B6" s="2" t="s">
        <v>193</v>
      </c>
      <c r="C6" s="91"/>
    </row>
    <row r="7" spans="1:3" ht="45" customHeight="1" x14ac:dyDescent="0.3">
      <c r="A7" s="4">
        <v>4</v>
      </c>
      <c r="B7" s="193" t="s">
        <v>1</v>
      </c>
      <c r="C7" s="1"/>
    </row>
    <row r="8" spans="1:3" ht="26.25" customHeight="1" x14ac:dyDescent="0.3">
      <c r="A8" s="4">
        <v>5</v>
      </c>
      <c r="B8" s="193" t="s">
        <v>2</v>
      </c>
      <c r="C8" s="1"/>
    </row>
    <row r="9" spans="1:3" ht="27.75" customHeight="1" x14ac:dyDescent="0.3">
      <c r="A9" s="4">
        <v>6</v>
      </c>
      <c r="B9" s="193" t="s">
        <v>3</v>
      </c>
      <c r="C9" s="1"/>
    </row>
    <row r="10" spans="1:3" ht="24" customHeight="1" x14ac:dyDescent="0.3">
      <c r="A10" s="4">
        <v>7</v>
      </c>
      <c r="B10" s="193" t="s">
        <v>4</v>
      </c>
      <c r="C10" s="1"/>
    </row>
    <row r="11" spans="1:3" ht="43.5" customHeight="1" x14ac:dyDescent="0.3">
      <c r="A11" s="4">
        <v>8</v>
      </c>
      <c r="B11" s="193" t="s">
        <v>203</v>
      </c>
      <c r="C11" s="1"/>
    </row>
    <row r="12" spans="1:3" ht="36" customHeight="1" x14ac:dyDescent="0.3">
      <c r="A12" s="4">
        <v>9</v>
      </c>
      <c r="B12" s="193" t="s">
        <v>5</v>
      </c>
      <c r="C12" s="1"/>
    </row>
    <row r="13" spans="1:3" ht="28.5" customHeight="1" x14ac:dyDescent="0.3">
      <c r="A13" s="4">
        <v>10</v>
      </c>
      <c r="B13" s="2" t="s">
        <v>6</v>
      </c>
      <c r="C13" s="1"/>
    </row>
    <row r="14" spans="1:3" ht="33" customHeight="1" x14ac:dyDescent="0.3">
      <c r="A14" s="4">
        <v>11</v>
      </c>
      <c r="B14" s="193" t="s">
        <v>7</v>
      </c>
      <c r="C14" s="1"/>
    </row>
    <row r="15" spans="1:3" ht="17.399999999999999" x14ac:dyDescent="0.3">
      <c r="A15" s="2"/>
      <c r="B15" s="3" t="s">
        <v>8</v>
      </c>
      <c r="C15" s="1"/>
    </row>
    <row r="16" spans="1:3" x14ac:dyDescent="0.3">
      <c r="C16" s="234"/>
    </row>
    <row r="17" spans="1:7" ht="75" customHeight="1" x14ac:dyDescent="0.3">
      <c r="A17" s="377" t="s">
        <v>205</v>
      </c>
      <c r="B17" s="377"/>
      <c r="C17" s="377"/>
      <c r="D17" s="377"/>
      <c r="E17" s="377"/>
      <c r="F17" s="377"/>
      <c r="G17" s="377"/>
    </row>
  </sheetData>
  <mergeCells count="2">
    <mergeCell ref="A2:C2"/>
    <mergeCell ref="A17:G17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20"/>
  <sheetViews>
    <sheetView workbookViewId="0">
      <selection activeCell="D117" sqref="D117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7.33203125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40" t="s">
        <v>192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11"/>
      <c r="E3" s="11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ht="34.5" customHeight="1" x14ac:dyDescent="0.3">
      <c r="B4" s="349" t="s">
        <v>10</v>
      </c>
      <c r="C4" s="351" t="s">
        <v>11</v>
      </c>
      <c r="D4" s="349" t="s">
        <v>12</v>
      </c>
      <c r="E4" s="349" t="s">
        <v>13</v>
      </c>
      <c r="F4" s="349"/>
      <c r="G4" s="353" t="s">
        <v>14</v>
      </c>
      <c r="H4" s="353"/>
      <c r="I4" s="353" t="s">
        <v>15</v>
      </c>
      <c r="J4" s="353"/>
      <c r="K4" s="353" t="s">
        <v>16</v>
      </c>
      <c r="L4" s="353"/>
      <c r="M4" s="353" t="s">
        <v>17</v>
      </c>
    </row>
    <row r="5" spans="1:68" ht="21.6" x14ac:dyDescent="0.3">
      <c r="B5" s="350"/>
      <c r="C5" s="352"/>
      <c r="D5" s="350"/>
      <c r="E5" s="14" t="s">
        <v>18</v>
      </c>
      <c r="F5" s="15" t="s">
        <v>19</v>
      </c>
      <c r="G5" s="15" t="s">
        <v>20</v>
      </c>
      <c r="H5" s="15" t="s">
        <v>17</v>
      </c>
      <c r="I5" s="15" t="s">
        <v>20</v>
      </c>
      <c r="J5" s="15" t="s">
        <v>17</v>
      </c>
      <c r="K5" s="15" t="s">
        <v>20</v>
      </c>
      <c r="L5" s="15" t="s">
        <v>17</v>
      </c>
      <c r="M5" s="354"/>
    </row>
    <row r="6" spans="1:68" x14ac:dyDescent="0.3">
      <c r="B6" s="14">
        <v>1</v>
      </c>
      <c r="C6" s="14">
        <v>3</v>
      </c>
      <c r="D6" s="14">
        <v>4</v>
      </c>
      <c r="E6" s="14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</row>
    <row r="7" spans="1:68" x14ac:dyDescent="0.3">
      <c r="B7" s="39"/>
      <c r="C7" s="17" t="s">
        <v>21</v>
      </c>
      <c r="D7" s="39"/>
      <c r="E7" s="39"/>
      <c r="F7" s="18"/>
      <c r="G7" s="18"/>
      <c r="H7" s="19"/>
      <c r="I7" s="18"/>
      <c r="J7" s="18"/>
      <c r="K7" s="18"/>
      <c r="L7" s="18"/>
      <c r="M7" s="18"/>
    </row>
    <row r="8" spans="1:68" ht="37.5" customHeight="1" x14ac:dyDescent="0.3">
      <c r="B8" s="373">
        <v>1</v>
      </c>
      <c r="C8" s="20" t="s">
        <v>108</v>
      </c>
      <c r="D8" s="58" t="s">
        <v>23</v>
      </c>
      <c r="E8" s="22"/>
      <c r="F8" s="23">
        <v>62</v>
      </c>
      <c r="G8" s="19"/>
      <c r="H8" s="19"/>
      <c r="I8" s="19"/>
      <c r="J8" s="19"/>
      <c r="K8" s="19"/>
      <c r="L8" s="19"/>
      <c r="M8" s="19"/>
    </row>
    <row r="9" spans="1:68" ht="16.5" customHeight="1" x14ac:dyDescent="0.3">
      <c r="B9" s="374"/>
      <c r="C9" s="24" t="s">
        <v>24</v>
      </c>
      <c r="D9" s="22" t="s">
        <v>25</v>
      </c>
      <c r="E9" s="22">
        <v>8.2000000000000003E-2</v>
      </c>
      <c r="F9" s="19">
        <f>E9*F8</f>
        <v>5.0840000000000005</v>
      </c>
      <c r="G9" s="19"/>
      <c r="H9" s="19"/>
      <c r="I9" s="19"/>
      <c r="J9" s="19"/>
      <c r="K9" s="19"/>
      <c r="L9" s="19"/>
      <c r="M9" s="19"/>
    </row>
    <row r="10" spans="1:68" x14ac:dyDescent="0.3">
      <c r="B10" s="375"/>
      <c r="C10" s="24" t="s">
        <v>26</v>
      </c>
      <c r="D10" s="22" t="s">
        <v>27</v>
      </c>
      <c r="E10" s="22">
        <v>5.0000000000000001E-3</v>
      </c>
      <c r="F10" s="19">
        <f>F8*E10</f>
        <v>0.31</v>
      </c>
      <c r="G10" s="19"/>
      <c r="H10" s="19"/>
      <c r="I10" s="19"/>
      <c r="J10" s="19"/>
      <c r="K10" s="19"/>
      <c r="L10" s="19"/>
      <c r="M10" s="19"/>
    </row>
    <row r="11" spans="1:68" ht="21.6" x14ac:dyDescent="0.3">
      <c r="B11" s="373">
        <v>2</v>
      </c>
      <c r="C11" s="20" t="s">
        <v>28</v>
      </c>
      <c r="D11" s="58" t="s">
        <v>29</v>
      </c>
      <c r="E11" s="22"/>
      <c r="F11" s="23">
        <v>0.8</v>
      </c>
      <c r="G11" s="19"/>
      <c r="H11" s="19"/>
      <c r="I11" s="19"/>
      <c r="J11" s="19"/>
      <c r="K11" s="19"/>
      <c r="L11" s="19"/>
      <c r="M11" s="19"/>
    </row>
    <row r="12" spans="1:68" ht="16.5" customHeight="1" x14ac:dyDescent="0.3">
      <c r="B12" s="374"/>
      <c r="C12" s="24" t="s">
        <v>24</v>
      </c>
      <c r="D12" s="22" t="s">
        <v>25</v>
      </c>
      <c r="E12" s="22">
        <v>10.199999999999999</v>
      </c>
      <c r="F12" s="19">
        <f>F11*E12</f>
        <v>8.16</v>
      </c>
      <c r="G12" s="19"/>
      <c r="H12" s="19"/>
      <c r="I12" s="19"/>
      <c r="J12" s="19"/>
      <c r="K12" s="19"/>
      <c r="L12" s="19"/>
      <c r="M12" s="19"/>
    </row>
    <row r="13" spans="1:68" x14ac:dyDescent="0.3">
      <c r="B13" s="375"/>
      <c r="C13" s="24" t="s">
        <v>26</v>
      </c>
      <c r="D13" s="22" t="s">
        <v>27</v>
      </c>
      <c r="E13" s="22">
        <v>0.23</v>
      </c>
      <c r="F13" s="19">
        <f>F11*E13</f>
        <v>0.18400000000000002</v>
      </c>
      <c r="G13" s="19"/>
      <c r="H13" s="19"/>
      <c r="I13" s="19"/>
      <c r="J13" s="19"/>
      <c r="K13" s="19"/>
      <c r="L13" s="19"/>
      <c r="M13" s="19"/>
    </row>
    <row r="14" spans="1:68" ht="43.2" x14ac:dyDescent="0.3">
      <c r="B14" s="373">
        <v>3</v>
      </c>
      <c r="C14" s="20" t="s">
        <v>30</v>
      </c>
      <c r="D14" s="58" t="s">
        <v>31</v>
      </c>
      <c r="E14" s="39"/>
      <c r="F14" s="23">
        <v>0.4</v>
      </c>
      <c r="G14" s="19"/>
      <c r="H14" s="19"/>
      <c r="I14" s="19"/>
      <c r="J14" s="19"/>
      <c r="K14" s="19"/>
      <c r="L14" s="19"/>
      <c r="M14" s="19"/>
    </row>
    <row r="15" spans="1:68" ht="15.75" customHeight="1" x14ac:dyDescent="0.3">
      <c r="B15" s="375"/>
      <c r="C15" s="25" t="s">
        <v>32</v>
      </c>
      <c r="D15" s="26" t="s">
        <v>25</v>
      </c>
      <c r="E15" s="26">
        <v>1.85</v>
      </c>
      <c r="F15" s="19">
        <f>F14*E15</f>
        <v>0.7400000000000001</v>
      </c>
      <c r="G15" s="27"/>
      <c r="H15" s="19"/>
      <c r="I15" s="27"/>
      <c r="J15" s="19"/>
      <c r="K15" s="19"/>
      <c r="L15" s="19"/>
      <c r="M15" s="19"/>
    </row>
    <row r="16" spans="1:68" ht="27.75" customHeight="1" x14ac:dyDescent="0.3">
      <c r="B16" s="373">
        <v>4</v>
      </c>
      <c r="C16" s="28" t="s">
        <v>33</v>
      </c>
      <c r="D16" s="58" t="s">
        <v>31</v>
      </c>
      <c r="E16" s="26"/>
      <c r="F16" s="23">
        <f>F14</f>
        <v>0.4</v>
      </c>
      <c r="G16" s="27"/>
      <c r="H16" s="19"/>
      <c r="I16" s="27"/>
      <c r="J16" s="19"/>
      <c r="K16" s="27"/>
      <c r="L16" s="19"/>
      <c r="M16" s="19"/>
    </row>
    <row r="17" spans="1:68" ht="19.5" customHeight="1" x14ac:dyDescent="0.3">
      <c r="B17" s="375"/>
      <c r="C17" s="25" t="s">
        <v>34</v>
      </c>
      <c r="D17" s="26" t="s">
        <v>25</v>
      </c>
      <c r="E17" s="26">
        <v>0.53</v>
      </c>
      <c r="F17" s="19">
        <f>F16*E17</f>
        <v>0.21200000000000002</v>
      </c>
      <c r="G17" s="27"/>
      <c r="H17" s="19"/>
      <c r="I17" s="27"/>
      <c r="J17" s="19"/>
      <c r="K17" s="27"/>
      <c r="L17" s="19"/>
      <c r="M17" s="19"/>
    </row>
    <row r="18" spans="1:68" ht="21.6" x14ac:dyDescent="0.3">
      <c r="B18" s="22">
        <v>5</v>
      </c>
      <c r="C18" s="29" t="s">
        <v>35</v>
      </c>
      <c r="D18" s="58" t="s">
        <v>31</v>
      </c>
      <c r="E18" s="26"/>
      <c r="F18" s="23">
        <f>F14</f>
        <v>0.4</v>
      </c>
      <c r="G18" s="27"/>
      <c r="H18" s="19"/>
      <c r="I18" s="27"/>
      <c r="J18" s="19"/>
      <c r="K18" s="27"/>
      <c r="L18" s="19"/>
      <c r="M18" s="19"/>
    </row>
    <row r="19" spans="1:68" x14ac:dyDescent="0.3">
      <c r="B19" s="30"/>
      <c r="C19" s="58" t="s">
        <v>36</v>
      </c>
      <c r="D19" s="58"/>
      <c r="E19" s="26"/>
      <c r="F19" s="23"/>
      <c r="G19" s="27"/>
      <c r="H19" s="19"/>
      <c r="I19" s="27"/>
      <c r="J19" s="19"/>
      <c r="K19" s="27"/>
      <c r="L19" s="19"/>
      <c r="M19" s="19"/>
    </row>
    <row r="20" spans="1:68" x14ac:dyDescent="0.3">
      <c r="B20" s="342">
        <v>6</v>
      </c>
      <c r="C20" s="31" t="s">
        <v>37</v>
      </c>
      <c r="D20" s="58" t="s">
        <v>38</v>
      </c>
      <c r="E20" s="22"/>
      <c r="F20" s="15">
        <f>18*1</f>
        <v>18</v>
      </c>
      <c r="G20" s="32"/>
      <c r="H20" s="19"/>
      <c r="I20" s="32"/>
      <c r="J20" s="18"/>
      <c r="K20" s="32"/>
      <c r="L20" s="18"/>
      <c r="M20" s="18"/>
    </row>
    <row r="21" spans="1:68" x14ac:dyDescent="0.3">
      <c r="B21" s="343"/>
      <c r="C21" s="33" t="s">
        <v>39</v>
      </c>
      <c r="D21" s="22" t="s">
        <v>40</v>
      </c>
      <c r="E21" s="22">
        <v>0.45</v>
      </c>
      <c r="F21" s="19">
        <f>E21*F20</f>
        <v>8.1</v>
      </c>
      <c r="G21" s="34"/>
      <c r="H21" s="19"/>
      <c r="I21" s="34"/>
      <c r="J21" s="18"/>
      <c r="K21" s="34"/>
      <c r="L21" s="18"/>
      <c r="M21" s="18"/>
    </row>
    <row r="22" spans="1:68" x14ac:dyDescent="0.3">
      <c r="B22" s="343"/>
      <c r="C22" s="33" t="s">
        <v>41</v>
      </c>
      <c r="D22" s="22" t="s">
        <v>31</v>
      </c>
      <c r="E22" s="22">
        <f>0.035/100</f>
        <v>3.5000000000000005E-4</v>
      </c>
      <c r="F22" s="19">
        <f>F20*E22</f>
        <v>6.3000000000000009E-3</v>
      </c>
      <c r="G22" s="34"/>
      <c r="H22" s="19"/>
      <c r="I22" s="34"/>
      <c r="J22" s="18"/>
      <c r="K22" s="34"/>
      <c r="L22" s="18"/>
      <c r="M22" s="18"/>
    </row>
    <row r="23" spans="1:68" x14ac:dyDescent="0.3">
      <c r="B23" s="343"/>
      <c r="C23" s="33" t="s">
        <v>26</v>
      </c>
      <c r="D23" s="22" t="s">
        <v>27</v>
      </c>
      <c r="E23" s="22">
        <f>0.23/100</f>
        <v>2.3E-3</v>
      </c>
      <c r="F23" s="19">
        <f>F20*E23</f>
        <v>4.1399999999999999E-2</v>
      </c>
      <c r="G23" s="34"/>
      <c r="H23" s="19"/>
      <c r="I23" s="34"/>
      <c r="J23" s="18"/>
      <c r="K23" s="34"/>
      <c r="L23" s="18"/>
      <c r="M23" s="18"/>
    </row>
    <row r="24" spans="1:68" x14ac:dyDescent="0.3">
      <c r="B24" s="343"/>
      <c r="C24" s="33" t="s">
        <v>42</v>
      </c>
      <c r="D24" s="22" t="s">
        <v>43</v>
      </c>
      <c r="E24" s="22">
        <f>0.009/100</f>
        <v>8.9999999999999992E-5</v>
      </c>
      <c r="F24" s="35">
        <f>F20*E24</f>
        <v>1.6199999999999999E-3</v>
      </c>
      <c r="G24" s="34"/>
      <c r="H24" s="19"/>
      <c r="I24" s="34"/>
      <c r="J24" s="18"/>
      <c r="K24" s="34"/>
      <c r="L24" s="18"/>
      <c r="M24" s="18"/>
    </row>
    <row r="25" spans="1:68" x14ac:dyDescent="0.3">
      <c r="B25" s="344"/>
      <c r="C25" s="33" t="s">
        <v>44</v>
      </c>
      <c r="D25" s="22" t="s">
        <v>38</v>
      </c>
      <c r="E25" s="22">
        <f>3.4/100</f>
        <v>3.4000000000000002E-2</v>
      </c>
      <c r="F25" s="19">
        <f>F20*E25</f>
        <v>0.6120000000000001</v>
      </c>
      <c r="G25" s="34"/>
      <c r="H25" s="19"/>
      <c r="I25" s="34"/>
      <c r="J25" s="18"/>
      <c r="K25" s="34"/>
      <c r="L25" s="18"/>
      <c r="M25" s="18"/>
    </row>
    <row r="26" spans="1:68" s="83" customFormat="1" ht="32.4" x14ac:dyDescent="0.3">
      <c r="A26" s="75"/>
      <c r="B26" s="342">
        <v>7</v>
      </c>
      <c r="C26" s="17" t="s">
        <v>115</v>
      </c>
      <c r="D26" s="14" t="s">
        <v>43</v>
      </c>
      <c r="E26" s="14"/>
      <c r="F26" s="15">
        <v>1.07</v>
      </c>
      <c r="G26" s="18"/>
      <c r="H26" s="19"/>
      <c r="I26" s="18"/>
      <c r="J26" s="18"/>
      <c r="K26" s="82"/>
      <c r="L26" s="18"/>
      <c r="M26" s="18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</row>
    <row r="27" spans="1:68" s="83" customFormat="1" x14ac:dyDescent="0.3">
      <c r="A27" s="75"/>
      <c r="B27" s="343"/>
      <c r="C27" s="33" t="s">
        <v>24</v>
      </c>
      <c r="D27" s="39" t="s">
        <v>40</v>
      </c>
      <c r="E27" s="39">
        <v>8.5399999999999991</v>
      </c>
      <c r="F27" s="18">
        <f>E27*F26</f>
        <v>9.1378000000000004</v>
      </c>
      <c r="G27" s="18"/>
      <c r="H27" s="19"/>
      <c r="I27" s="18"/>
      <c r="J27" s="18"/>
      <c r="K27" s="18"/>
      <c r="L27" s="18"/>
      <c r="M27" s="18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</row>
    <row r="28" spans="1:68" s="83" customFormat="1" x14ac:dyDescent="0.3">
      <c r="A28" s="75"/>
      <c r="B28" s="343"/>
      <c r="C28" s="33" t="s">
        <v>116</v>
      </c>
      <c r="D28" s="39" t="s">
        <v>27</v>
      </c>
      <c r="E28" s="39">
        <v>1.06</v>
      </c>
      <c r="F28" s="18">
        <f>E28*F26</f>
        <v>1.1342000000000001</v>
      </c>
      <c r="G28" s="18"/>
      <c r="H28" s="19"/>
      <c r="I28" s="18"/>
      <c r="J28" s="18"/>
      <c r="K28" s="18"/>
      <c r="L28" s="18"/>
      <c r="M28" s="18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</row>
    <row r="29" spans="1:68" s="83" customFormat="1" ht="21.6" x14ac:dyDescent="0.3">
      <c r="A29" s="75"/>
      <c r="B29" s="343"/>
      <c r="C29" s="33" t="s">
        <v>117</v>
      </c>
      <c r="D29" s="39" t="s">
        <v>38</v>
      </c>
      <c r="E29" s="39">
        <v>2.06</v>
      </c>
      <c r="F29" s="18">
        <f>E29*F26</f>
        <v>2.2042000000000002</v>
      </c>
      <c r="G29" s="18"/>
      <c r="H29" s="19"/>
      <c r="I29" s="18"/>
      <c r="J29" s="18"/>
      <c r="K29" s="18"/>
      <c r="L29" s="18"/>
      <c r="M29" s="18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</row>
    <row r="30" spans="1:68" s="83" customFormat="1" x14ac:dyDescent="0.3">
      <c r="A30" s="75"/>
      <c r="B30" s="343"/>
      <c r="C30" s="33" t="s">
        <v>118</v>
      </c>
      <c r="D30" s="39" t="s">
        <v>43</v>
      </c>
      <c r="E30" s="39">
        <f>1.83/100</f>
        <v>1.83E-2</v>
      </c>
      <c r="F30" s="18">
        <f>E30*F26</f>
        <v>1.9581000000000001E-2</v>
      </c>
      <c r="G30" s="18"/>
      <c r="H30" s="19"/>
      <c r="I30" s="18"/>
      <c r="J30" s="18"/>
      <c r="K30" s="18"/>
      <c r="L30" s="18"/>
      <c r="M30" s="18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</row>
    <row r="31" spans="1:68" x14ac:dyDescent="0.3">
      <c r="B31" s="343"/>
      <c r="C31" s="33" t="s">
        <v>119</v>
      </c>
      <c r="D31" s="39" t="s">
        <v>43</v>
      </c>
      <c r="E31" s="39">
        <v>1.0149999999999999</v>
      </c>
      <c r="F31" s="18">
        <f>E31*F26</f>
        <v>1.08605</v>
      </c>
      <c r="G31" s="18"/>
      <c r="H31" s="19"/>
      <c r="I31" s="18"/>
      <c r="J31" s="18"/>
      <c r="K31" s="18"/>
      <c r="L31" s="18"/>
      <c r="M31" s="18"/>
    </row>
    <row r="32" spans="1:68" s="83" customFormat="1" x14ac:dyDescent="0.3">
      <c r="A32" s="75"/>
      <c r="B32" s="343"/>
      <c r="C32" s="33" t="s">
        <v>120</v>
      </c>
      <c r="D32" s="39" t="s">
        <v>67</v>
      </c>
      <c r="E32" s="39"/>
      <c r="F32" s="18">
        <v>162</v>
      </c>
      <c r="G32" s="18"/>
      <c r="H32" s="19"/>
      <c r="I32" s="18"/>
      <c r="J32" s="18"/>
      <c r="K32" s="18"/>
      <c r="L32" s="18"/>
      <c r="M32" s="18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</row>
    <row r="33" spans="1:68" s="83" customFormat="1" x14ac:dyDescent="0.3">
      <c r="A33" s="75"/>
      <c r="B33" s="343"/>
      <c r="C33" s="33" t="s">
        <v>121</v>
      </c>
      <c r="D33" s="39" t="s">
        <v>67</v>
      </c>
      <c r="E33" s="39"/>
      <c r="F33" s="18">
        <v>126</v>
      </c>
      <c r="G33" s="18"/>
      <c r="H33" s="19"/>
      <c r="I33" s="18"/>
      <c r="J33" s="18"/>
      <c r="K33" s="18"/>
      <c r="L33" s="18"/>
      <c r="M33" s="18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</row>
    <row r="34" spans="1:68" s="83" customFormat="1" x14ac:dyDescent="0.3">
      <c r="A34" s="75"/>
      <c r="B34" s="344"/>
      <c r="C34" s="33" t="s">
        <v>54</v>
      </c>
      <c r="D34" s="39" t="s">
        <v>27</v>
      </c>
      <c r="E34" s="39">
        <v>0.67</v>
      </c>
      <c r="F34" s="18">
        <f>E34*F26</f>
        <v>0.71690000000000009</v>
      </c>
      <c r="G34" s="18"/>
      <c r="H34" s="19"/>
      <c r="I34" s="18"/>
      <c r="J34" s="18"/>
      <c r="K34" s="18"/>
      <c r="L34" s="18"/>
      <c r="M34" s="18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</row>
    <row r="35" spans="1:68" s="78" customFormat="1" ht="16.2" x14ac:dyDescent="0.4">
      <c r="B35" s="71"/>
      <c r="C35" s="58" t="s">
        <v>45</v>
      </c>
      <c r="D35" s="22"/>
      <c r="E35" s="22"/>
      <c r="F35" s="19"/>
      <c r="G35" s="19"/>
      <c r="H35" s="19"/>
      <c r="I35" s="19"/>
      <c r="J35" s="18"/>
      <c r="K35" s="19"/>
      <c r="L35" s="18"/>
      <c r="M35" s="18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</row>
    <row r="36" spans="1:68" s="78" customFormat="1" ht="33.75" customHeight="1" x14ac:dyDescent="0.4">
      <c r="B36" s="342">
        <v>8</v>
      </c>
      <c r="C36" s="31" t="s">
        <v>132</v>
      </c>
      <c r="D36" s="58" t="s">
        <v>43</v>
      </c>
      <c r="E36" s="22"/>
      <c r="F36" s="15">
        <v>1.34</v>
      </c>
      <c r="G36" s="32"/>
      <c r="H36" s="19"/>
      <c r="I36" s="32"/>
      <c r="J36" s="18"/>
      <c r="K36" s="32"/>
      <c r="L36" s="18"/>
      <c r="M36" s="1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</row>
    <row r="37" spans="1:68" s="78" customFormat="1" ht="16.2" x14ac:dyDescent="0.4">
      <c r="B37" s="343"/>
      <c r="C37" s="33" t="s">
        <v>39</v>
      </c>
      <c r="D37" s="22" t="s">
        <v>40</v>
      </c>
      <c r="E37" s="22">
        <v>23.8</v>
      </c>
      <c r="F37" s="19">
        <f>E37*F36</f>
        <v>31.892000000000003</v>
      </c>
      <c r="G37" s="34"/>
      <c r="H37" s="19"/>
      <c r="I37" s="34"/>
      <c r="J37" s="18"/>
      <c r="K37" s="34"/>
      <c r="L37" s="18"/>
      <c r="M37" s="1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</row>
    <row r="38" spans="1:68" s="78" customFormat="1" ht="27" customHeight="1" x14ac:dyDescent="0.4">
      <c r="B38" s="343"/>
      <c r="C38" s="33" t="s">
        <v>47</v>
      </c>
      <c r="D38" s="22" t="s">
        <v>43</v>
      </c>
      <c r="E38" s="22">
        <v>1.3</v>
      </c>
      <c r="F38" s="19">
        <f>E38*F36</f>
        <v>1.7420000000000002</v>
      </c>
      <c r="G38" s="34"/>
      <c r="H38" s="19"/>
      <c r="I38" s="34"/>
      <c r="J38" s="18"/>
      <c r="K38" s="34"/>
      <c r="L38" s="18"/>
      <c r="M38" s="18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</row>
    <row r="39" spans="1:68" s="78" customFormat="1" ht="18" customHeight="1" x14ac:dyDescent="0.4">
      <c r="B39" s="343"/>
      <c r="C39" s="33" t="s">
        <v>57</v>
      </c>
      <c r="D39" s="22" t="s">
        <v>38</v>
      </c>
      <c r="E39" s="22"/>
      <c r="F39" s="19">
        <v>3</v>
      </c>
      <c r="G39" s="34"/>
      <c r="H39" s="19"/>
      <c r="I39" s="34"/>
      <c r="J39" s="18"/>
      <c r="K39" s="34"/>
      <c r="L39" s="18"/>
      <c r="M39" s="18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</row>
    <row r="40" spans="1:68" s="78" customFormat="1" ht="16.5" customHeight="1" x14ac:dyDescent="0.4">
      <c r="B40" s="343"/>
      <c r="C40" s="33" t="s">
        <v>48</v>
      </c>
      <c r="D40" s="22" t="s">
        <v>49</v>
      </c>
      <c r="E40" s="22">
        <v>4.38</v>
      </c>
      <c r="F40" s="19">
        <f>F36*E40</f>
        <v>5.8692000000000002</v>
      </c>
      <c r="G40" s="34"/>
      <c r="H40" s="19"/>
      <c r="I40" s="34"/>
      <c r="J40" s="18"/>
      <c r="K40" s="34"/>
      <c r="L40" s="18"/>
      <c r="M40" s="18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</row>
    <row r="41" spans="1:68" s="78" customFormat="1" ht="16.5" customHeight="1" x14ac:dyDescent="0.4">
      <c r="B41" s="343"/>
      <c r="C41" s="37" t="s">
        <v>50</v>
      </c>
      <c r="D41" s="38" t="s">
        <v>49</v>
      </c>
      <c r="E41" s="38">
        <v>7.2</v>
      </c>
      <c r="F41" s="22">
        <f>F36*E41</f>
        <v>9.6480000000000015</v>
      </c>
      <c r="G41" s="22"/>
      <c r="H41" s="19"/>
      <c r="I41" s="22"/>
      <c r="J41" s="19"/>
      <c r="K41" s="19"/>
      <c r="L41" s="19"/>
      <c r="M41" s="1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</row>
    <row r="42" spans="1:68" s="78" customFormat="1" ht="16.5" customHeight="1" x14ac:dyDescent="0.4">
      <c r="B42" s="343"/>
      <c r="C42" s="37" t="s">
        <v>52</v>
      </c>
      <c r="D42" s="38" t="s">
        <v>49</v>
      </c>
      <c r="E42" s="38">
        <v>1.96</v>
      </c>
      <c r="F42" s="22">
        <f>F36*E42</f>
        <v>2.6264000000000003</v>
      </c>
      <c r="G42" s="22"/>
      <c r="H42" s="19"/>
      <c r="I42" s="22"/>
      <c r="J42" s="19"/>
      <c r="K42" s="19"/>
      <c r="L42" s="19"/>
      <c r="M42" s="1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1:68" s="78" customFormat="1" ht="16.2" x14ac:dyDescent="0.4">
      <c r="B43" s="344"/>
      <c r="C43" s="33" t="s">
        <v>54</v>
      </c>
      <c r="D43" s="22" t="s">
        <v>27</v>
      </c>
      <c r="E43" s="22">
        <v>3.44</v>
      </c>
      <c r="F43" s="19">
        <f>E43*F36</f>
        <v>4.6096000000000004</v>
      </c>
      <c r="G43" s="34"/>
      <c r="H43" s="19"/>
      <c r="I43" s="34"/>
      <c r="J43" s="18"/>
      <c r="K43" s="34"/>
      <c r="L43" s="18"/>
      <c r="M43" s="18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1:68" s="78" customFormat="1" ht="21.6" x14ac:dyDescent="0.4">
      <c r="B44" s="345">
        <v>9</v>
      </c>
      <c r="C44" s="40" t="s">
        <v>58</v>
      </c>
      <c r="D44" s="41" t="s">
        <v>29</v>
      </c>
      <c r="E44" s="38"/>
      <c r="F44" s="23">
        <f>F38</f>
        <v>1.7420000000000002</v>
      </c>
      <c r="G44" s="22"/>
      <c r="H44" s="19"/>
      <c r="I44" s="22"/>
      <c r="J44" s="19"/>
      <c r="K44" s="19"/>
      <c r="L44" s="19"/>
      <c r="M44" s="1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1:68" s="78" customFormat="1" ht="16.2" x14ac:dyDescent="0.4">
      <c r="B45" s="345"/>
      <c r="C45" s="37" t="s">
        <v>32</v>
      </c>
      <c r="D45" s="38" t="s">
        <v>25</v>
      </c>
      <c r="E45" s="38">
        <v>0.87</v>
      </c>
      <c r="F45" s="22">
        <f>F44*E45</f>
        <v>1.5155400000000001</v>
      </c>
      <c r="G45" s="22"/>
      <c r="H45" s="19"/>
      <c r="I45" s="19"/>
      <c r="J45" s="19"/>
      <c r="K45" s="19"/>
      <c r="L45" s="19"/>
      <c r="M45" s="1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1:68" s="78" customFormat="1" ht="16.2" x14ac:dyDescent="0.4">
      <c r="B46" s="345"/>
      <c r="C46" s="37" t="s">
        <v>59</v>
      </c>
      <c r="D46" s="38" t="s">
        <v>27</v>
      </c>
      <c r="E46" s="38">
        <v>0.13</v>
      </c>
      <c r="F46" s="22">
        <f>F44*E46</f>
        <v>0.22646000000000002</v>
      </c>
      <c r="G46" s="22"/>
      <c r="H46" s="19"/>
      <c r="I46" s="22"/>
      <c r="J46" s="19"/>
      <c r="K46" s="19"/>
      <c r="L46" s="19"/>
      <c r="M46" s="1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1:68" s="78" customFormat="1" ht="16.2" x14ac:dyDescent="0.4">
      <c r="B47" s="345"/>
      <c r="C47" s="37" t="s">
        <v>60</v>
      </c>
      <c r="D47" s="38" t="s">
        <v>49</v>
      </c>
      <c r="E47" s="38">
        <v>7.2</v>
      </c>
      <c r="F47" s="22">
        <f>F44*E47</f>
        <v>12.542400000000002</v>
      </c>
      <c r="G47" s="22"/>
      <c r="H47" s="19"/>
      <c r="I47" s="22"/>
      <c r="J47" s="19"/>
      <c r="K47" s="19"/>
      <c r="L47" s="19"/>
      <c r="M47" s="1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1:68" s="78" customFormat="1" ht="16.2" x14ac:dyDescent="0.4">
      <c r="B48" s="345"/>
      <c r="C48" s="37" t="s">
        <v>61</v>
      </c>
      <c r="D48" s="38" t="s">
        <v>49</v>
      </c>
      <c r="E48" s="38">
        <v>1.79</v>
      </c>
      <c r="F48" s="22">
        <f>F44*E48</f>
        <v>3.1181800000000006</v>
      </c>
      <c r="G48" s="22"/>
      <c r="H48" s="19"/>
      <c r="I48" s="22"/>
      <c r="J48" s="19"/>
      <c r="K48" s="19"/>
      <c r="L48" s="19"/>
      <c r="M48" s="1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2:68" s="78" customFormat="1" ht="16.2" x14ac:dyDescent="0.4">
      <c r="B49" s="345"/>
      <c r="C49" s="37" t="s">
        <v>62</v>
      </c>
      <c r="D49" s="38" t="s">
        <v>49</v>
      </c>
      <c r="E49" s="38">
        <v>1.07</v>
      </c>
      <c r="F49" s="22">
        <f>F44*E49</f>
        <v>1.8639400000000004</v>
      </c>
      <c r="G49" s="22"/>
      <c r="H49" s="19"/>
      <c r="I49" s="22"/>
      <c r="J49" s="19"/>
      <c r="K49" s="19"/>
      <c r="L49" s="19"/>
      <c r="M49" s="1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2:68" s="78" customFormat="1" ht="16.2" x14ac:dyDescent="0.4">
      <c r="B50" s="345"/>
      <c r="C50" s="37" t="s">
        <v>63</v>
      </c>
      <c r="D50" s="38" t="s">
        <v>27</v>
      </c>
      <c r="E50" s="38">
        <v>0.1</v>
      </c>
      <c r="F50" s="22">
        <f>F44*E50</f>
        <v>0.17420000000000002</v>
      </c>
      <c r="G50" s="22"/>
      <c r="H50" s="19"/>
      <c r="I50" s="22"/>
      <c r="J50" s="19"/>
      <c r="K50" s="19"/>
      <c r="L50" s="19"/>
      <c r="M50" s="1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2:68" s="78" customFormat="1" ht="16.2" x14ac:dyDescent="0.4">
      <c r="B51" s="345">
        <v>10</v>
      </c>
      <c r="C51" s="20" t="s">
        <v>110</v>
      </c>
      <c r="D51" s="42" t="s">
        <v>65</v>
      </c>
      <c r="E51" s="43">
        <f>0</f>
        <v>0</v>
      </c>
      <c r="F51" s="58">
        <v>66</v>
      </c>
      <c r="G51" s="22"/>
      <c r="H51" s="19"/>
      <c r="I51" s="22"/>
      <c r="J51" s="19"/>
      <c r="K51" s="19"/>
      <c r="L51" s="19"/>
      <c r="M51" s="1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2:68" s="78" customFormat="1" ht="16.2" x14ac:dyDescent="0.4">
      <c r="B52" s="345"/>
      <c r="C52" s="37" t="s">
        <v>32</v>
      </c>
      <c r="D52" s="38" t="s">
        <v>25</v>
      </c>
      <c r="E52" s="44">
        <v>0.22700000000000001</v>
      </c>
      <c r="F52" s="39">
        <f>F51*E52</f>
        <v>14.982000000000001</v>
      </c>
      <c r="G52" s="22"/>
      <c r="H52" s="19"/>
      <c r="I52" s="19"/>
      <c r="J52" s="19"/>
      <c r="K52" s="19"/>
      <c r="L52" s="19"/>
      <c r="M52" s="1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2:68" s="78" customFormat="1" ht="16.2" x14ac:dyDescent="0.4">
      <c r="B53" s="345"/>
      <c r="C53" s="37" t="s">
        <v>59</v>
      </c>
      <c r="D53" s="38" t="s">
        <v>27</v>
      </c>
      <c r="E53" s="44">
        <v>2.76E-2</v>
      </c>
      <c r="F53" s="39">
        <f>F51*E53</f>
        <v>1.8215999999999999</v>
      </c>
      <c r="G53" s="22"/>
      <c r="H53" s="19"/>
      <c r="I53" s="22"/>
      <c r="J53" s="19"/>
      <c r="K53" s="19"/>
      <c r="L53" s="19"/>
      <c r="M53" s="1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2:68" s="78" customFormat="1" ht="16.2" x14ac:dyDescent="0.4">
      <c r="B54" s="345"/>
      <c r="C54" s="37" t="s">
        <v>124</v>
      </c>
      <c r="D54" s="38" t="s">
        <v>67</v>
      </c>
      <c r="E54" s="44"/>
      <c r="F54" s="39">
        <v>272</v>
      </c>
      <c r="G54" s="45"/>
      <c r="H54" s="19"/>
      <c r="I54" s="22"/>
      <c r="J54" s="19"/>
      <c r="K54" s="19"/>
      <c r="L54" s="19"/>
      <c r="M54" s="1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2:68" s="78" customFormat="1" ht="16.2" x14ac:dyDescent="0.4">
      <c r="B55" s="345"/>
      <c r="C55" s="37" t="s">
        <v>68</v>
      </c>
      <c r="D55" s="38" t="s">
        <v>49</v>
      </c>
      <c r="E55" s="44">
        <v>7.0000000000000007E-2</v>
      </c>
      <c r="F55" s="39">
        <f>F51*E55</f>
        <v>4.62</v>
      </c>
      <c r="G55" s="22"/>
      <c r="H55" s="19"/>
      <c r="I55" s="22"/>
      <c r="J55" s="19"/>
      <c r="K55" s="19"/>
      <c r="L55" s="19"/>
      <c r="M55" s="1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2:68" s="78" customFormat="1" ht="16.2" x14ac:dyDescent="0.4">
      <c r="B56" s="345"/>
      <c r="C56" s="37" t="s">
        <v>63</v>
      </c>
      <c r="D56" s="38" t="s">
        <v>27</v>
      </c>
      <c r="E56" s="44">
        <v>4.4400000000000002E-2</v>
      </c>
      <c r="F56" s="39">
        <f>F51*E56</f>
        <v>2.9304000000000001</v>
      </c>
      <c r="G56" s="22"/>
      <c r="H56" s="19"/>
      <c r="I56" s="22"/>
      <c r="J56" s="19"/>
      <c r="K56" s="19"/>
      <c r="L56" s="19"/>
      <c r="M56" s="1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2:68" s="78" customFormat="1" ht="16.2" x14ac:dyDescent="0.4">
      <c r="B57" s="342">
        <v>11</v>
      </c>
      <c r="C57" s="46" t="s">
        <v>69</v>
      </c>
      <c r="D57" s="41" t="s">
        <v>38</v>
      </c>
      <c r="E57" s="38"/>
      <c r="F57" s="58">
        <f>F51</f>
        <v>66</v>
      </c>
      <c r="G57" s="22"/>
      <c r="H57" s="19"/>
      <c r="I57" s="22"/>
      <c r="J57" s="19"/>
      <c r="K57" s="19"/>
      <c r="L57" s="19"/>
      <c r="M57" s="1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2:68" s="78" customFormat="1" ht="16.2" x14ac:dyDescent="0.4">
      <c r="B58" s="343"/>
      <c r="C58" s="37" t="s">
        <v>32</v>
      </c>
      <c r="D58" s="38" t="s">
        <v>25</v>
      </c>
      <c r="E58" s="38">
        <v>3.0300000000000001E-2</v>
      </c>
      <c r="F58" s="39">
        <f>F57*E58</f>
        <v>1.9998</v>
      </c>
      <c r="G58" s="22"/>
      <c r="H58" s="19"/>
      <c r="I58" s="19"/>
      <c r="J58" s="19"/>
      <c r="K58" s="19"/>
      <c r="L58" s="19"/>
      <c r="M58" s="1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2:68" s="78" customFormat="1" ht="16.2" x14ac:dyDescent="0.4">
      <c r="B59" s="343"/>
      <c r="C59" s="37" t="s">
        <v>59</v>
      </c>
      <c r="D59" s="38" t="s">
        <v>27</v>
      </c>
      <c r="E59" s="38">
        <v>4.1000000000000003E-3</v>
      </c>
      <c r="F59" s="39">
        <f>F57*E59</f>
        <v>0.27060000000000001</v>
      </c>
      <c r="G59" s="22"/>
      <c r="H59" s="19"/>
      <c r="I59" s="22"/>
      <c r="J59" s="19"/>
      <c r="K59" s="19"/>
      <c r="L59" s="19"/>
      <c r="M59" s="1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2:68" s="78" customFormat="1" ht="16.2" x14ac:dyDescent="0.4">
      <c r="B60" s="343"/>
      <c r="C60" s="37" t="s">
        <v>60</v>
      </c>
      <c r="D60" s="38" t="s">
        <v>49</v>
      </c>
      <c r="E60" s="38">
        <v>0.23100000000000001</v>
      </c>
      <c r="F60" s="39">
        <f>F57*E60</f>
        <v>15.246</v>
      </c>
      <c r="G60" s="22"/>
      <c r="H60" s="19"/>
      <c r="I60" s="22"/>
      <c r="J60" s="19"/>
      <c r="K60" s="19"/>
      <c r="L60" s="19"/>
      <c r="M60" s="1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2:68" s="78" customFormat="1" ht="16.2" x14ac:dyDescent="0.4">
      <c r="B61" s="343"/>
      <c r="C61" s="37" t="s">
        <v>61</v>
      </c>
      <c r="D61" s="38" t="s">
        <v>49</v>
      </c>
      <c r="E61" s="38">
        <v>5.8000000000000003E-2</v>
      </c>
      <c r="F61" s="39">
        <f>F57*E61</f>
        <v>3.8280000000000003</v>
      </c>
      <c r="G61" s="22"/>
      <c r="H61" s="19"/>
      <c r="I61" s="22"/>
      <c r="J61" s="19"/>
      <c r="K61" s="19"/>
      <c r="L61" s="19"/>
      <c r="M61" s="1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2:68" s="78" customFormat="1" ht="16.2" x14ac:dyDescent="0.4">
      <c r="B62" s="343"/>
      <c r="C62" s="37" t="s">
        <v>62</v>
      </c>
      <c r="D62" s="38" t="s">
        <v>49</v>
      </c>
      <c r="E62" s="38">
        <v>3.5000000000000003E-2</v>
      </c>
      <c r="F62" s="39">
        <f>F57*E62</f>
        <v>2.31</v>
      </c>
      <c r="G62" s="22"/>
      <c r="H62" s="19"/>
      <c r="I62" s="22"/>
      <c r="J62" s="19"/>
      <c r="K62" s="19"/>
      <c r="L62" s="19"/>
      <c r="M62" s="1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2:68" s="78" customFormat="1" ht="16.2" x14ac:dyDescent="0.4">
      <c r="B63" s="343"/>
      <c r="C63" s="37" t="s">
        <v>63</v>
      </c>
      <c r="D63" s="38" t="s">
        <v>27</v>
      </c>
      <c r="E63" s="38">
        <v>4.0000000000000002E-4</v>
      </c>
      <c r="F63" s="39">
        <f>F57*E63</f>
        <v>2.64E-2</v>
      </c>
      <c r="G63" s="22"/>
      <c r="H63" s="19"/>
      <c r="I63" s="22"/>
      <c r="J63" s="19"/>
      <c r="K63" s="19"/>
      <c r="L63" s="19"/>
      <c r="M63" s="1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2:68" s="78" customFormat="1" ht="16.2" x14ac:dyDescent="0.4">
      <c r="B64" s="345">
        <v>12</v>
      </c>
      <c r="C64" s="46" t="s">
        <v>70</v>
      </c>
      <c r="D64" s="41" t="s">
        <v>38</v>
      </c>
      <c r="E64" s="38"/>
      <c r="F64" s="14">
        <f>F57</f>
        <v>66</v>
      </c>
      <c r="G64" s="22"/>
      <c r="H64" s="19"/>
      <c r="I64" s="22"/>
      <c r="J64" s="19"/>
      <c r="K64" s="19"/>
      <c r="L64" s="19"/>
      <c r="M64" s="1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2:68" s="78" customFormat="1" ht="16.2" x14ac:dyDescent="0.4">
      <c r="B65" s="345"/>
      <c r="C65" s="37" t="s">
        <v>32</v>
      </c>
      <c r="D65" s="38" t="s">
        <v>25</v>
      </c>
      <c r="E65" s="38">
        <v>6.9199999999999998E-2</v>
      </c>
      <c r="F65" s="39">
        <f>F64*E65</f>
        <v>4.5671999999999997</v>
      </c>
      <c r="G65" s="22"/>
      <c r="H65" s="19"/>
      <c r="I65" s="19"/>
      <c r="J65" s="19"/>
      <c r="K65" s="19"/>
      <c r="L65" s="19"/>
      <c r="M65" s="1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2:68" s="78" customFormat="1" ht="16.2" x14ac:dyDescent="0.4">
      <c r="B66" s="345"/>
      <c r="C66" s="37" t="s">
        <v>59</v>
      </c>
      <c r="D66" s="38" t="s">
        <v>27</v>
      </c>
      <c r="E66" s="38">
        <v>1.6000000000000001E-3</v>
      </c>
      <c r="F66" s="39">
        <f>F64*E66</f>
        <v>0.1056</v>
      </c>
      <c r="G66" s="22"/>
      <c r="H66" s="19"/>
      <c r="I66" s="22"/>
      <c r="J66" s="19"/>
      <c r="K66" s="19"/>
      <c r="L66" s="19"/>
      <c r="M66" s="1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2:68" s="78" customFormat="1" ht="16.2" x14ac:dyDescent="0.4">
      <c r="B67" s="345"/>
      <c r="C67" s="37" t="s">
        <v>71</v>
      </c>
      <c r="D67" s="38" t="s">
        <v>49</v>
      </c>
      <c r="E67" s="38">
        <v>0.4</v>
      </c>
      <c r="F67" s="39">
        <f>F64*E67</f>
        <v>26.400000000000002</v>
      </c>
      <c r="G67" s="22"/>
      <c r="H67" s="19"/>
      <c r="I67" s="22"/>
      <c r="J67" s="19"/>
      <c r="K67" s="19"/>
      <c r="L67" s="19"/>
      <c r="M67" s="1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2:68" s="78" customFormat="1" ht="21.6" x14ac:dyDescent="0.4">
      <c r="B68" s="345">
        <v>13</v>
      </c>
      <c r="C68" s="20" t="s">
        <v>198</v>
      </c>
      <c r="D68" s="42" t="s">
        <v>72</v>
      </c>
      <c r="E68" s="47"/>
      <c r="F68" s="58">
        <v>0.8</v>
      </c>
      <c r="G68" s="22"/>
      <c r="H68" s="19"/>
      <c r="I68" s="22"/>
      <c r="J68" s="19"/>
      <c r="K68" s="22"/>
      <c r="L68" s="19"/>
      <c r="M68" s="1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2:68" s="78" customFormat="1" ht="16.2" x14ac:dyDescent="0.4">
      <c r="B69" s="345"/>
      <c r="C69" s="24" t="s">
        <v>24</v>
      </c>
      <c r="D69" s="47" t="s">
        <v>25</v>
      </c>
      <c r="E69" s="47">
        <v>42.9</v>
      </c>
      <c r="F69" s="22">
        <f>F68*E69</f>
        <v>34.32</v>
      </c>
      <c r="G69" s="22"/>
      <c r="H69" s="19"/>
      <c r="I69" s="19"/>
      <c r="J69" s="19"/>
      <c r="K69" s="22"/>
      <c r="L69" s="19"/>
      <c r="M69" s="1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2:68" s="78" customFormat="1" ht="14.25" customHeight="1" x14ac:dyDescent="0.4">
      <c r="B70" s="345"/>
      <c r="C70" s="37" t="s">
        <v>59</v>
      </c>
      <c r="D70" s="47" t="s">
        <v>73</v>
      </c>
      <c r="E70" s="47">
        <v>2.64</v>
      </c>
      <c r="F70" s="22">
        <f>F68*E70</f>
        <v>2.1120000000000001</v>
      </c>
      <c r="G70" s="22"/>
      <c r="H70" s="19"/>
      <c r="I70" s="22"/>
      <c r="J70" s="19"/>
      <c r="K70" s="19"/>
      <c r="L70" s="19"/>
      <c r="M70" s="1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2:68" s="78" customFormat="1" ht="21.75" customHeight="1" x14ac:dyDescent="0.4">
      <c r="B71" s="345"/>
      <c r="C71" s="24" t="s">
        <v>197</v>
      </c>
      <c r="D71" s="47" t="s">
        <v>23</v>
      </c>
      <c r="E71" s="47">
        <v>130</v>
      </c>
      <c r="F71" s="22">
        <f>F68*E71</f>
        <v>104</v>
      </c>
      <c r="G71" s="45"/>
      <c r="H71" s="19"/>
      <c r="I71" s="22"/>
      <c r="J71" s="19"/>
      <c r="K71" s="22"/>
      <c r="L71" s="19"/>
      <c r="M71" s="1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2:68" s="78" customFormat="1" ht="16.2" x14ac:dyDescent="0.4">
      <c r="B72" s="345"/>
      <c r="C72" s="24" t="s">
        <v>74</v>
      </c>
      <c r="D72" s="47" t="s">
        <v>75</v>
      </c>
      <c r="E72" s="47">
        <v>600</v>
      </c>
      <c r="F72" s="22">
        <f>F68*E72</f>
        <v>480</v>
      </c>
      <c r="G72" s="22"/>
      <c r="H72" s="19"/>
      <c r="I72" s="22"/>
      <c r="J72" s="19"/>
      <c r="K72" s="22"/>
      <c r="L72" s="19"/>
      <c r="M72" s="1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2:68" s="78" customFormat="1" ht="16.2" x14ac:dyDescent="0.4">
      <c r="B73" s="345"/>
      <c r="C73" s="24" t="s">
        <v>48</v>
      </c>
      <c r="D73" s="47" t="s">
        <v>49</v>
      </c>
      <c r="E73" s="47">
        <v>7.9</v>
      </c>
      <c r="F73" s="22">
        <f>F68*E73</f>
        <v>6.32</v>
      </c>
      <c r="G73" s="22"/>
      <c r="H73" s="19"/>
      <c r="I73" s="22"/>
      <c r="J73" s="19"/>
      <c r="K73" s="22"/>
      <c r="L73" s="19"/>
      <c r="M73" s="1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2:68" s="78" customFormat="1" ht="16.2" x14ac:dyDescent="0.4">
      <c r="B74" s="345"/>
      <c r="C74" s="24" t="s">
        <v>54</v>
      </c>
      <c r="D74" s="47" t="s">
        <v>27</v>
      </c>
      <c r="E74" s="47">
        <v>6.36</v>
      </c>
      <c r="F74" s="22">
        <f>F68*E74</f>
        <v>5.088000000000001</v>
      </c>
      <c r="G74" s="22"/>
      <c r="H74" s="19"/>
      <c r="I74" s="22"/>
      <c r="J74" s="19"/>
      <c r="K74" s="22"/>
      <c r="L74" s="19"/>
      <c r="M74" s="1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2:68" s="78" customFormat="1" ht="16.2" x14ac:dyDescent="0.4">
      <c r="B75" s="342">
        <v>14</v>
      </c>
      <c r="C75" s="20" t="s">
        <v>125</v>
      </c>
      <c r="D75" s="42" t="s">
        <v>38</v>
      </c>
      <c r="E75" s="43">
        <f>0</f>
        <v>0</v>
      </c>
      <c r="F75" s="53">
        <v>7.6</v>
      </c>
      <c r="G75" s="22"/>
      <c r="H75" s="19"/>
      <c r="I75" s="22"/>
      <c r="J75" s="19"/>
      <c r="K75" s="19"/>
      <c r="L75" s="19"/>
      <c r="M75" s="1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2:68" s="78" customFormat="1" ht="16.2" x14ac:dyDescent="0.4">
      <c r="B76" s="343"/>
      <c r="C76" s="37" t="s">
        <v>32</v>
      </c>
      <c r="D76" s="47" t="s">
        <v>25</v>
      </c>
      <c r="E76" s="38">
        <v>0.83</v>
      </c>
      <c r="F76" s="39">
        <f>F75*E76</f>
        <v>6.3079999999999998</v>
      </c>
      <c r="G76" s="22"/>
      <c r="H76" s="19"/>
      <c r="I76" s="19"/>
      <c r="J76" s="19"/>
      <c r="K76" s="19"/>
      <c r="L76" s="19"/>
      <c r="M76" s="1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2:68" s="78" customFormat="1" ht="16.2" x14ac:dyDescent="0.4">
      <c r="B77" s="343"/>
      <c r="C77" s="37" t="s">
        <v>26</v>
      </c>
      <c r="D77" s="47" t="s">
        <v>27</v>
      </c>
      <c r="E77" s="38">
        <v>4.1000000000000003E-3</v>
      </c>
      <c r="F77" s="39">
        <f>F75*E77</f>
        <v>3.116E-2</v>
      </c>
      <c r="G77" s="22"/>
      <c r="H77" s="19"/>
      <c r="I77" s="22"/>
      <c r="J77" s="19"/>
      <c r="K77" s="19"/>
      <c r="L77" s="19"/>
      <c r="M77" s="1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2:68" s="78" customFormat="1" ht="15.75" customHeight="1" x14ac:dyDescent="0.4">
      <c r="B78" s="343"/>
      <c r="C78" s="24" t="s">
        <v>112</v>
      </c>
      <c r="D78" s="47" t="s">
        <v>38</v>
      </c>
      <c r="E78" s="47" t="s">
        <v>78</v>
      </c>
      <c r="F78" s="22">
        <f>F75*E78</f>
        <v>8.7399999999999984</v>
      </c>
      <c r="G78" s="22"/>
      <c r="H78" s="19"/>
      <c r="I78" s="22"/>
      <c r="J78" s="19"/>
      <c r="K78" s="19"/>
      <c r="L78" s="19"/>
      <c r="M78" s="1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2:68" s="78" customFormat="1" ht="16.2" x14ac:dyDescent="0.4">
      <c r="B79" s="343"/>
      <c r="C79" s="33" t="s">
        <v>79</v>
      </c>
      <c r="D79" s="47" t="s">
        <v>80</v>
      </c>
      <c r="E79" s="47" t="s">
        <v>81</v>
      </c>
      <c r="F79" s="22">
        <f>F75*E79</f>
        <v>30.4</v>
      </c>
      <c r="G79" s="22"/>
      <c r="H79" s="19"/>
      <c r="I79" s="22"/>
      <c r="J79" s="19"/>
      <c r="K79" s="19"/>
      <c r="L79" s="19"/>
      <c r="M79" s="1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2:68" s="78" customFormat="1" ht="16.2" x14ac:dyDescent="0.4">
      <c r="B80" s="344"/>
      <c r="C80" s="33" t="s">
        <v>63</v>
      </c>
      <c r="D80" s="47" t="s">
        <v>27</v>
      </c>
      <c r="E80" s="47">
        <v>7.8E-2</v>
      </c>
      <c r="F80" s="22">
        <f>F75*E80</f>
        <v>0.59279999999999999</v>
      </c>
      <c r="G80" s="22"/>
      <c r="H80" s="19"/>
      <c r="I80" s="22"/>
      <c r="J80" s="19"/>
      <c r="K80" s="19"/>
      <c r="L80" s="19"/>
      <c r="M80" s="1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80" customFormat="1" ht="15.75" customHeight="1" x14ac:dyDescent="0.4">
      <c r="A81" s="78"/>
      <c r="B81" s="342">
        <v>15</v>
      </c>
      <c r="C81" s="20" t="s">
        <v>82</v>
      </c>
      <c r="D81" s="58" t="s">
        <v>67</v>
      </c>
      <c r="E81" s="58"/>
      <c r="F81" s="23">
        <v>10.3</v>
      </c>
      <c r="G81" s="23"/>
      <c r="H81" s="19"/>
      <c r="I81" s="23"/>
      <c r="J81" s="18"/>
      <c r="K81" s="23"/>
      <c r="L81" s="18"/>
      <c r="M81" s="18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80" customFormat="1" ht="16.2" x14ac:dyDescent="0.4">
      <c r="A82" s="78"/>
      <c r="B82" s="343"/>
      <c r="C82" s="24" t="s">
        <v>83</v>
      </c>
      <c r="D82" s="22" t="s">
        <v>40</v>
      </c>
      <c r="E82" s="22">
        <v>0.28599999999999998</v>
      </c>
      <c r="F82" s="19">
        <f>E82*F81</f>
        <v>2.9457999999999998</v>
      </c>
      <c r="G82" s="19"/>
      <c r="H82" s="19"/>
      <c r="I82" s="19"/>
      <c r="J82" s="18"/>
      <c r="K82" s="19"/>
      <c r="L82" s="18"/>
      <c r="M82" s="18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s="80" customFormat="1" ht="16.2" x14ac:dyDescent="0.4">
      <c r="A83" s="78"/>
      <c r="B83" s="343"/>
      <c r="C83" s="24" t="s">
        <v>84</v>
      </c>
      <c r="D83" s="22" t="s">
        <v>27</v>
      </c>
      <c r="E83" s="22">
        <v>4.1000000000000003E-3</v>
      </c>
      <c r="F83" s="19">
        <f>E83*F81</f>
        <v>4.2230000000000004E-2</v>
      </c>
      <c r="G83" s="19"/>
      <c r="H83" s="19"/>
      <c r="I83" s="19"/>
      <c r="J83" s="18"/>
      <c r="K83" s="19"/>
      <c r="L83" s="18"/>
      <c r="M83" s="18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1:68" s="80" customFormat="1" ht="18.75" customHeight="1" x14ac:dyDescent="0.4">
      <c r="A84" s="78"/>
      <c r="B84" s="343"/>
      <c r="C84" s="24" t="s">
        <v>85</v>
      </c>
      <c r="D84" s="22" t="s">
        <v>67</v>
      </c>
      <c r="E84" s="22"/>
      <c r="F84" s="19">
        <f>F81</f>
        <v>10.3</v>
      </c>
      <c r="G84" s="19"/>
      <c r="H84" s="19"/>
      <c r="I84" s="19"/>
      <c r="J84" s="18"/>
      <c r="K84" s="19"/>
      <c r="L84" s="18"/>
      <c r="M84" s="18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</row>
    <row r="85" spans="1:68" s="80" customFormat="1" ht="16.2" x14ac:dyDescent="0.4">
      <c r="A85" s="78"/>
      <c r="B85" s="343"/>
      <c r="C85" s="24" t="s">
        <v>86</v>
      </c>
      <c r="D85" s="22" t="s">
        <v>49</v>
      </c>
      <c r="E85" s="22">
        <f>3.8/100</f>
        <v>3.7999999999999999E-2</v>
      </c>
      <c r="F85" s="19">
        <f>E85*F81</f>
        <v>0.39140000000000003</v>
      </c>
      <c r="G85" s="19"/>
      <c r="H85" s="19"/>
      <c r="I85" s="19"/>
      <c r="J85" s="18"/>
      <c r="K85" s="19"/>
      <c r="L85" s="18"/>
      <c r="M85" s="18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</row>
    <row r="86" spans="1:68" s="80" customFormat="1" ht="16.2" x14ac:dyDescent="0.4">
      <c r="A86" s="78"/>
      <c r="B86" s="343"/>
      <c r="C86" s="24" t="s">
        <v>87</v>
      </c>
      <c r="D86" s="22" t="s">
        <v>49</v>
      </c>
      <c r="E86" s="22">
        <v>1.69</v>
      </c>
      <c r="F86" s="19">
        <f>E86*F81</f>
        <v>17.407</v>
      </c>
      <c r="G86" s="19"/>
      <c r="H86" s="19"/>
      <c r="I86" s="19"/>
      <c r="J86" s="18"/>
      <c r="K86" s="19"/>
      <c r="L86" s="18"/>
      <c r="M86" s="18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</row>
    <row r="87" spans="1:68" s="80" customFormat="1" ht="21.6" x14ac:dyDescent="0.4">
      <c r="A87" s="78"/>
      <c r="B87" s="344"/>
      <c r="C87" s="48" t="s">
        <v>88</v>
      </c>
      <c r="D87" s="22" t="s">
        <v>75</v>
      </c>
      <c r="E87" s="22"/>
      <c r="F87" s="19">
        <v>11</v>
      </c>
      <c r="G87" s="19"/>
      <c r="H87" s="19"/>
      <c r="I87" s="19"/>
      <c r="J87" s="18"/>
      <c r="K87" s="19"/>
      <c r="L87" s="18"/>
      <c r="M87" s="18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1:68" s="78" customFormat="1" ht="24" customHeight="1" x14ac:dyDescent="0.4">
      <c r="B88" s="342">
        <v>16</v>
      </c>
      <c r="C88" s="31" t="s">
        <v>89</v>
      </c>
      <c r="D88" s="14" t="s">
        <v>80</v>
      </c>
      <c r="E88" s="39"/>
      <c r="F88" s="15">
        <v>3</v>
      </c>
      <c r="G88" s="18"/>
      <c r="H88" s="19"/>
      <c r="I88" s="18"/>
      <c r="J88" s="18"/>
      <c r="K88" s="18"/>
      <c r="L88" s="18"/>
      <c r="M88" s="18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</row>
    <row r="89" spans="1:68" s="80" customFormat="1" ht="18.75" customHeight="1" x14ac:dyDescent="0.4">
      <c r="A89" s="78"/>
      <c r="B89" s="343"/>
      <c r="C89" s="49" t="s">
        <v>32</v>
      </c>
      <c r="D89" s="50" t="s">
        <v>25</v>
      </c>
      <c r="E89" s="50">
        <v>0.93</v>
      </c>
      <c r="F89" s="18">
        <f>F88*E89</f>
        <v>2.79</v>
      </c>
      <c r="G89" s="18"/>
      <c r="H89" s="19"/>
      <c r="I89" s="18"/>
      <c r="J89" s="18"/>
      <c r="K89" s="18"/>
      <c r="L89" s="18"/>
      <c r="M89" s="18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</row>
    <row r="90" spans="1:68" s="80" customFormat="1" ht="16.2" x14ac:dyDescent="0.4">
      <c r="A90" s="78"/>
      <c r="B90" s="343"/>
      <c r="C90" s="49" t="s">
        <v>90</v>
      </c>
      <c r="D90" s="50" t="s">
        <v>27</v>
      </c>
      <c r="E90" s="50">
        <v>0.01</v>
      </c>
      <c r="F90" s="18">
        <f>F88*E90</f>
        <v>0.03</v>
      </c>
      <c r="G90" s="18"/>
      <c r="H90" s="19"/>
      <c r="I90" s="18"/>
      <c r="J90" s="18"/>
      <c r="K90" s="18"/>
      <c r="L90" s="18"/>
      <c r="M90" s="18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</row>
    <row r="91" spans="1:68" s="80" customFormat="1" ht="21.6" x14ac:dyDescent="0.4">
      <c r="A91" s="78"/>
      <c r="B91" s="343"/>
      <c r="C91" s="49" t="s">
        <v>91</v>
      </c>
      <c r="D91" s="50" t="s">
        <v>92</v>
      </c>
      <c r="E91" s="50">
        <v>1</v>
      </c>
      <c r="F91" s="18">
        <f>F88*E91</f>
        <v>3</v>
      </c>
      <c r="G91" s="18"/>
      <c r="H91" s="19"/>
      <c r="I91" s="18"/>
      <c r="J91" s="18"/>
      <c r="K91" s="18"/>
      <c r="L91" s="18"/>
      <c r="M91" s="18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</row>
    <row r="92" spans="1:68" s="80" customFormat="1" ht="21.6" x14ac:dyDescent="0.4">
      <c r="A92" s="78"/>
      <c r="B92" s="343"/>
      <c r="C92" s="49" t="s">
        <v>93</v>
      </c>
      <c r="D92" s="50" t="s">
        <v>92</v>
      </c>
      <c r="E92" s="50">
        <v>1</v>
      </c>
      <c r="F92" s="18">
        <f>E92*F88</f>
        <v>3</v>
      </c>
      <c r="G92" s="18"/>
      <c r="H92" s="19"/>
      <c r="I92" s="18"/>
      <c r="J92" s="18"/>
      <c r="K92" s="18"/>
      <c r="L92" s="18"/>
      <c r="M92" s="18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</row>
    <row r="93" spans="1:68" s="80" customFormat="1" ht="16.2" x14ac:dyDescent="0.4">
      <c r="A93" s="78"/>
      <c r="B93" s="344"/>
      <c r="C93" s="49" t="s">
        <v>94</v>
      </c>
      <c r="D93" s="50" t="s">
        <v>27</v>
      </c>
      <c r="E93" s="50">
        <v>0.18</v>
      </c>
      <c r="F93" s="18">
        <f>F88*E93</f>
        <v>0.54</v>
      </c>
      <c r="G93" s="18"/>
      <c r="H93" s="19"/>
      <c r="I93" s="18"/>
      <c r="J93" s="18"/>
      <c r="K93" s="18"/>
      <c r="L93" s="18"/>
      <c r="M93" s="18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</row>
    <row r="94" spans="1:68" s="80" customFormat="1" ht="19.5" customHeight="1" x14ac:dyDescent="0.4">
      <c r="A94" s="78"/>
      <c r="B94" s="342">
        <v>17</v>
      </c>
      <c r="C94" s="31" t="s">
        <v>95</v>
      </c>
      <c r="D94" s="14" t="s">
        <v>96</v>
      </c>
      <c r="E94" s="39"/>
      <c r="F94" s="15">
        <v>6.6</v>
      </c>
      <c r="G94" s="18"/>
      <c r="H94" s="19"/>
      <c r="I94" s="18"/>
      <c r="J94" s="18"/>
      <c r="K94" s="18"/>
      <c r="L94" s="18"/>
      <c r="M94" s="18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</row>
    <row r="95" spans="1:68" s="80" customFormat="1" ht="18.75" customHeight="1" x14ac:dyDescent="0.4">
      <c r="A95" s="78"/>
      <c r="B95" s="343"/>
      <c r="C95" s="49" t="s">
        <v>32</v>
      </c>
      <c r="D95" s="50" t="s">
        <v>25</v>
      </c>
      <c r="E95" s="50">
        <v>0.58299999999999996</v>
      </c>
      <c r="F95" s="27">
        <f>F94*E95</f>
        <v>3.8477999999999994</v>
      </c>
      <c r="G95" s="18"/>
      <c r="H95" s="19"/>
      <c r="I95" s="18"/>
      <c r="J95" s="18"/>
      <c r="K95" s="18"/>
      <c r="L95" s="18"/>
      <c r="M95" s="18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</row>
    <row r="96" spans="1:68" s="80" customFormat="1" ht="16.2" x14ac:dyDescent="0.4">
      <c r="A96" s="78"/>
      <c r="B96" s="343"/>
      <c r="C96" s="49" t="s">
        <v>97</v>
      </c>
      <c r="D96" s="50" t="s">
        <v>27</v>
      </c>
      <c r="E96" s="50">
        <v>4.5999999999999999E-3</v>
      </c>
      <c r="F96" s="27">
        <f>F94*E96</f>
        <v>3.0359999999999998E-2</v>
      </c>
      <c r="G96" s="18"/>
      <c r="H96" s="19"/>
      <c r="I96" s="18"/>
      <c r="J96" s="18"/>
      <c r="K96" s="18"/>
      <c r="L96" s="18"/>
      <c r="M96" s="18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</row>
    <row r="97" spans="1:68" s="80" customFormat="1" ht="21.6" x14ac:dyDescent="0.4">
      <c r="A97" s="78"/>
      <c r="B97" s="343"/>
      <c r="C97" s="48" t="s">
        <v>98</v>
      </c>
      <c r="D97" s="26" t="s">
        <v>99</v>
      </c>
      <c r="E97" s="50">
        <v>1.05</v>
      </c>
      <c r="F97" s="27">
        <f>F94*E97</f>
        <v>6.93</v>
      </c>
      <c r="G97" s="18"/>
      <c r="H97" s="19"/>
      <c r="I97" s="18"/>
      <c r="J97" s="18"/>
      <c r="K97" s="18"/>
      <c r="L97" s="18"/>
      <c r="M97" s="18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</row>
    <row r="98" spans="1:68" s="80" customFormat="1" ht="16.2" x14ac:dyDescent="0.4">
      <c r="A98" s="78"/>
      <c r="B98" s="343"/>
      <c r="C98" s="49" t="s">
        <v>86</v>
      </c>
      <c r="D98" s="50" t="s">
        <v>75</v>
      </c>
      <c r="E98" s="50"/>
      <c r="F98" s="27">
        <v>12</v>
      </c>
      <c r="G98" s="18"/>
      <c r="H98" s="19"/>
      <c r="I98" s="18"/>
      <c r="J98" s="18"/>
      <c r="K98" s="18"/>
      <c r="L98" s="18"/>
      <c r="M98" s="18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</row>
    <row r="99" spans="1:68" s="80" customFormat="1" ht="16.2" x14ac:dyDescent="0.4">
      <c r="A99" s="78"/>
      <c r="B99" s="343"/>
      <c r="C99" s="49" t="s">
        <v>87</v>
      </c>
      <c r="D99" s="50" t="s">
        <v>49</v>
      </c>
      <c r="E99" s="50">
        <v>0.23</v>
      </c>
      <c r="F99" s="27">
        <f>F94*E99</f>
        <v>1.518</v>
      </c>
      <c r="G99" s="18"/>
      <c r="H99" s="19"/>
      <c r="I99" s="18"/>
      <c r="J99" s="18"/>
      <c r="K99" s="18"/>
      <c r="L99" s="18"/>
      <c r="M99" s="18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</row>
    <row r="100" spans="1:68" s="80" customFormat="1" ht="16.2" x14ac:dyDescent="0.4">
      <c r="A100" s="78"/>
      <c r="B100" s="343"/>
      <c r="C100" s="49" t="s">
        <v>94</v>
      </c>
      <c r="D100" s="50" t="s">
        <v>27</v>
      </c>
      <c r="E100" s="50">
        <v>0.20799999999999999</v>
      </c>
      <c r="F100" s="27">
        <f>F94*E100</f>
        <v>1.3727999999999998</v>
      </c>
      <c r="G100" s="19"/>
      <c r="H100" s="19"/>
      <c r="I100" s="19"/>
      <c r="J100" s="18"/>
      <c r="K100" s="19"/>
      <c r="L100" s="18"/>
      <c r="M100" s="18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</row>
    <row r="101" spans="1:68" s="80" customFormat="1" ht="21.6" x14ac:dyDescent="0.4">
      <c r="A101" s="78"/>
      <c r="B101" s="343"/>
      <c r="C101" s="48" t="s">
        <v>100</v>
      </c>
      <c r="D101" s="22" t="s">
        <v>75</v>
      </c>
      <c r="E101" s="22"/>
      <c r="F101" s="19">
        <v>7</v>
      </c>
      <c r="G101" s="19"/>
      <c r="H101" s="19"/>
      <c r="I101" s="19"/>
      <c r="J101" s="18"/>
      <c r="K101" s="19"/>
      <c r="L101" s="18"/>
      <c r="M101" s="18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</row>
    <row r="102" spans="1:68" s="80" customFormat="1" ht="21.6" x14ac:dyDescent="0.4">
      <c r="A102" s="78"/>
      <c r="B102" s="342">
        <v>18</v>
      </c>
      <c r="C102" s="51" t="s">
        <v>133</v>
      </c>
      <c r="D102" s="52" t="s">
        <v>102</v>
      </c>
      <c r="E102" s="52"/>
      <c r="F102" s="53">
        <v>20</v>
      </c>
      <c r="G102" s="22"/>
      <c r="H102" s="19"/>
      <c r="I102" s="22"/>
      <c r="J102" s="19"/>
      <c r="K102" s="19"/>
      <c r="L102" s="19"/>
      <c r="M102" s="1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</row>
    <row r="103" spans="1:68" s="80" customFormat="1" ht="16.2" x14ac:dyDescent="0.4">
      <c r="A103" s="78"/>
      <c r="B103" s="343"/>
      <c r="C103" s="54" t="s">
        <v>24</v>
      </c>
      <c r="D103" s="55" t="s">
        <v>25</v>
      </c>
      <c r="E103" s="44">
        <v>0.83</v>
      </c>
      <c r="F103" s="22">
        <f>F102*E103</f>
        <v>16.599999999999998</v>
      </c>
      <c r="G103" s="22"/>
      <c r="H103" s="19"/>
      <c r="I103" s="19"/>
      <c r="J103" s="19"/>
      <c r="K103" s="19"/>
      <c r="L103" s="19"/>
      <c r="M103" s="1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</row>
    <row r="104" spans="1:68" s="80" customFormat="1" ht="16.2" x14ac:dyDescent="0.4">
      <c r="A104" s="78"/>
      <c r="B104" s="343"/>
      <c r="C104" s="56" t="s">
        <v>26</v>
      </c>
      <c r="D104" s="44" t="s">
        <v>27</v>
      </c>
      <c r="E104" s="57">
        <f>0.41/100</f>
        <v>4.0999999999999995E-3</v>
      </c>
      <c r="F104" s="22">
        <f>F102*E104</f>
        <v>8.199999999999999E-2</v>
      </c>
      <c r="G104" s="22"/>
      <c r="H104" s="19"/>
      <c r="I104" s="22"/>
      <c r="J104" s="19"/>
      <c r="K104" s="19"/>
      <c r="L104" s="19"/>
      <c r="M104" s="1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</row>
    <row r="105" spans="1:68" s="80" customFormat="1" ht="24.75" customHeight="1" x14ac:dyDescent="0.4">
      <c r="A105" s="78"/>
      <c r="B105" s="343"/>
      <c r="C105" s="54" t="s">
        <v>103</v>
      </c>
      <c r="D105" s="44" t="s">
        <v>23</v>
      </c>
      <c r="E105" s="44">
        <v>1.3</v>
      </c>
      <c r="F105" s="22">
        <f>F102*E105</f>
        <v>26</v>
      </c>
      <c r="G105" s="22"/>
      <c r="H105" s="19"/>
      <c r="I105" s="22"/>
      <c r="J105" s="19"/>
      <c r="K105" s="19"/>
      <c r="L105" s="19"/>
      <c r="M105" s="1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</row>
    <row r="106" spans="1:68" s="80" customFormat="1" ht="16.2" x14ac:dyDescent="0.4">
      <c r="A106" s="78"/>
      <c r="B106" s="344"/>
      <c r="C106" s="56" t="s">
        <v>54</v>
      </c>
      <c r="D106" s="44" t="s">
        <v>27</v>
      </c>
      <c r="E106" s="57">
        <f>7.8/100</f>
        <v>7.8E-2</v>
      </c>
      <c r="F106" s="22">
        <f>F102*E106</f>
        <v>1.56</v>
      </c>
      <c r="G106" s="22"/>
      <c r="H106" s="19"/>
      <c r="I106" s="22"/>
      <c r="J106" s="19"/>
      <c r="K106" s="19"/>
      <c r="L106" s="19"/>
      <c r="M106" s="1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</row>
    <row r="107" spans="1:68" s="80" customFormat="1" ht="16.2" x14ac:dyDescent="0.4">
      <c r="A107" s="78"/>
      <c r="B107" s="39"/>
      <c r="C107" s="243"/>
      <c r="D107" s="22"/>
      <c r="E107" s="22"/>
      <c r="F107" s="19"/>
      <c r="G107" s="19"/>
      <c r="H107" s="23"/>
      <c r="I107" s="23"/>
      <c r="J107" s="23"/>
      <c r="K107" s="23"/>
      <c r="L107" s="23"/>
      <c r="M107" s="23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</row>
    <row r="108" spans="1:68" ht="30" x14ac:dyDescent="0.3">
      <c r="B108" s="39"/>
      <c r="C108" s="241" t="s">
        <v>104</v>
      </c>
      <c r="D108" s="58" t="s">
        <v>201</v>
      </c>
      <c r="E108" s="22"/>
      <c r="F108" s="19"/>
      <c r="G108" s="19"/>
      <c r="H108" s="19"/>
      <c r="I108" s="19"/>
      <c r="J108" s="19"/>
      <c r="K108" s="19"/>
      <c r="L108" s="19"/>
      <c r="M108" s="19"/>
    </row>
    <row r="109" spans="1:68" ht="15" x14ac:dyDescent="0.3">
      <c r="B109" s="39"/>
      <c r="C109" s="279" t="s">
        <v>17</v>
      </c>
      <c r="D109" s="58"/>
      <c r="E109" s="22"/>
      <c r="F109" s="19"/>
      <c r="G109" s="19"/>
      <c r="H109" s="19"/>
      <c r="I109" s="19"/>
      <c r="J109" s="19"/>
      <c r="K109" s="19"/>
      <c r="L109" s="19"/>
      <c r="M109" s="23"/>
    </row>
    <row r="110" spans="1:68" ht="15" customHeight="1" x14ac:dyDescent="0.3">
      <c r="B110" s="59"/>
      <c r="C110" s="241" t="s">
        <v>199</v>
      </c>
      <c r="D110" s="58" t="s">
        <v>201</v>
      </c>
      <c r="E110" s="22"/>
      <c r="F110" s="19"/>
      <c r="G110" s="19"/>
      <c r="H110" s="19"/>
      <c r="I110" s="19"/>
      <c r="J110" s="19"/>
      <c r="K110" s="19"/>
      <c r="L110" s="19"/>
      <c r="M110" s="19"/>
    </row>
    <row r="111" spans="1:68" ht="15" x14ac:dyDescent="0.3">
      <c r="B111" s="59"/>
      <c r="C111" s="241" t="s">
        <v>17</v>
      </c>
      <c r="D111" s="58"/>
      <c r="E111" s="22"/>
      <c r="F111" s="19"/>
      <c r="G111" s="19"/>
      <c r="H111" s="19"/>
      <c r="I111" s="19"/>
      <c r="J111" s="19"/>
      <c r="K111" s="19"/>
      <c r="L111" s="19"/>
      <c r="M111" s="23"/>
    </row>
    <row r="112" spans="1:68" ht="15" customHeight="1" x14ac:dyDescent="0.3">
      <c r="B112" s="59"/>
      <c r="C112" s="241" t="s">
        <v>105</v>
      </c>
      <c r="D112" s="58" t="s">
        <v>201</v>
      </c>
      <c r="E112" s="22"/>
      <c r="F112" s="19"/>
      <c r="G112" s="19"/>
      <c r="H112" s="19"/>
      <c r="I112" s="19"/>
      <c r="J112" s="19"/>
      <c r="K112" s="19"/>
      <c r="L112" s="19"/>
      <c r="M112" s="19"/>
    </row>
    <row r="113" spans="1:13" ht="15" x14ac:dyDescent="0.35">
      <c r="B113" s="60"/>
      <c r="C113" s="281" t="s">
        <v>17</v>
      </c>
      <c r="D113" s="58"/>
      <c r="E113" s="61"/>
      <c r="F113" s="62"/>
      <c r="G113" s="62"/>
      <c r="H113" s="19"/>
      <c r="I113" s="19"/>
      <c r="J113" s="19"/>
      <c r="K113" s="19"/>
      <c r="L113" s="19"/>
      <c r="M113" s="23"/>
    </row>
    <row r="114" spans="1:13" ht="15" customHeight="1" x14ac:dyDescent="0.3">
      <c r="B114" s="60"/>
      <c r="C114" s="241" t="s">
        <v>106</v>
      </c>
      <c r="D114" s="323">
        <v>0.03</v>
      </c>
      <c r="E114" s="22"/>
      <c r="F114" s="19"/>
      <c r="G114" s="19"/>
      <c r="H114" s="19"/>
      <c r="I114" s="19"/>
      <c r="J114" s="19"/>
      <c r="K114" s="19"/>
      <c r="L114" s="19"/>
      <c r="M114" s="19"/>
    </row>
    <row r="115" spans="1:13" ht="15" x14ac:dyDescent="0.35">
      <c r="B115" s="60"/>
      <c r="C115" s="281" t="s">
        <v>17</v>
      </c>
      <c r="D115" s="58"/>
      <c r="E115" s="61"/>
      <c r="F115" s="62"/>
      <c r="G115" s="62"/>
      <c r="H115" s="19"/>
      <c r="I115" s="19"/>
      <c r="J115" s="19"/>
      <c r="K115" s="19"/>
      <c r="L115" s="19"/>
      <c r="M115" s="23"/>
    </row>
    <row r="116" spans="1:13" ht="15" x14ac:dyDescent="0.3">
      <c r="B116" s="60"/>
      <c r="C116" s="279" t="s">
        <v>200</v>
      </c>
      <c r="D116" s="323">
        <v>0.18</v>
      </c>
      <c r="E116" s="22"/>
      <c r="F116" s="22"/>
      <c r="G116" s="22"/>
      <c r="H116" s="19"/>
      <c r="I116" s="19"/>
      <c r="J116" s="19"/>
      <c r="K116" s="19"/>
      <c r="L116" s="19"/>
      <c r="M116" s="23"/>
    </row>
    <row r="117" spans="1:13" ht="15" customHeight="1" x14ac:dyDescent="0.3">
      <c r="B117" s="60"/>
      <c r="C117" s="279" t="s">
        <v>107</v>
      </c>
      <c r="D117" s="58"/>
      <c r="E117" s="22"/>
      <c r="F117" s="22"/>
      <c r="G117" s="58"/>
      <c r="H117" s="19"/>
      <c r="I117" s="19"/>
      <c r="J117" s="19"/>
      <c r="K117" s="19"/>
      <c r="L117" s="19"/>
      <c r="M117" s="23"/>
    </row>
    <row r="119" spans="1:13" s="67" customFormat="1" ht="16.2" x14ac:dyDescent="0.2">
      <c r="A119" s="81"/>
      <c r="B119" s="65"/>
      <c r="C119" s="68"/>
      <c r="D119" s="68"/>
      <c r="E119" s="69"/>
      <c r="F119" s="66"/>
      <c r="G119" s="66"/>
      <c r="H119" s="66"/>
      <c r="I119" s="66"/>
      <c r="J119" s="66"/>
      <c r="K119" s="66"/>
      <c r="L119" s="66"/>
      <c r="M119" s="66"/>
    </row>
    <row r="120" spans="1:13" s="67" customFormat="1" ht="16.2" x14ac:dyDescent="0.3">
      <c r="A120" s="81"/>
      <c r="B120" s="65"/>
      <c r="C120" s="371"/>
      <c r="D120" s="371"/>
      <c r="E120" s="371"/>
      <c r="F120" s="66"/>
      <c r="G120" s="66"/>
      <c r="H120" s="66"/>
      <c r="I120" s="66"/>
      <c r="J120" s="66"/>
      <c r="K120" s="66"/>
      <c r="L120" s="66"/>
      <c r="M120" s="66"/>
    </row>
  </sheetData>
  <mergeCells count="27">
    <mergeCell ref="B81:B87"/>
    <mergeCell ref="B88:B93"/>
    <mergeCell ref="B94:B101"/>
    <mergeCell ref="B102:B106"/>
    <mergeCell ref="C120:E120"/>
    <mergeCell ref="B51:B56"/>
    <mergeCell ref="B57:B63"/>
    <mergeCell ref="B64:B67"/>
    <mergeCell ref="B68:B74"/>
    <mergeCell ref="B75:B80"/>
    <mergeCell ref="B16:B17"/>
    <mergeCell ref="B20:B25"/>
    <mergeCell ref="B26:B34"/>
    <mergeCell ref="B36:B43"/>
    <mergeCell ref="B44:B50"/>
    <mergeCell ref="B8:B10"/>
    <mergeCell ref="B4:B5"/>
    <mergeCell ref="C4:C5"/>
    <mergeCell ref="B11:B13"/>
    <mergeCell ref="B14:B15"/>
    <mergeCell ref="B2:M2"/>
    <mergeCell ref="G4:H4"/>
    <mergeCell ref="I4:J4"/>
    <mergeCell ref="K4:L4"/>
    <mergeCell ref="M4:M5"/>
    <mergeCell ref="D4:D5"/>
    <mergeCell ref="E4:F4"/>
  </mergeCells>
  <conditionalFormatting sqref="F36">
    <cfRule type="cellIs" dxfId="5" priority="2" stopIfTrue="1" operator="equal">
      <formula>8223.307275</formula>
    </cfRule>
  </conditionalFormatting>
  <conditionalFormatting sqref="F20">
    <cfRule type="cellIs" dxfId="4" priority="1" stopIfTrue="1" operator="equal">
      <formula>8223.307275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96"/>
  <sheetViews>
    <sheetView workbookViewId="0">
      <selection activeCell="D92" sqref="D92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6.6640625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40" t="s">
        <v>188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200"/>
      <c r="E3" s="200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ht="34.5" customHeight="1" x14ac:dyDescent="0.3">
      <c r="B4" s="349" t="s">
        <v>10</v>
      </c>
      <c r="C4" s="351" t="s">
        <v>11</v>
      </c>
      <c r="D4" s="349" t="s">
        <v>12</v>
      </c>
      <c r="E4" s="349" t="s">
        <v>13</v>
      </c>
      <c r="F4" s="349"/>
      <c r="G4" s="353" t="s">
        <v>14</v>
      </c>
      <c r="H4" s="353"/>
      <c r="I4" s="353" t="s">
        <v>15</v>
      </c>
      <c r="J4" s="353"/>
      <c r="K4" s="353" t="s">
        <v>16</v>
      </c>
      <c r="L4" s="353"/>
      <c r="M4" s="353" t="s">
        <v>17</v>
      </c>
    </row>
    <row r="5" spans="1:68" ht="21.6" x14ac:dyDescent="0.3">
      <c r="B5" s="350"/>
      <c r="C5" s="352"/>
      <c r="D5" s="350"/>
      <c r="E5" s="196" t="s">
        <v>18</v>
      </c>
      <c r="F5" s="201" t="s">
        <v>19</v>
      </c>
      <c r="G5" s="201" t="s">
        <v>20</v>
      </c>
      <c r="H5" s="201" t="s">
        <v>17</v>
      </c>
      <c r="I5" s="201" t="s">
        <v>20</v>
      </c>
      <c r="J5" s="201" t="s">
        <v>17</v>
      </c>
      <c r="K5" s="201" t="s">
        <v>20</v>
      </c>
      <c r="L5" s="201" t="s">
        <v>17</v>
      </c>
      <c r="M5" s="354"/>
    </row>
    <row r="6" spans="1:68" x14ac:dyDescent="0.3">
      <c r="B6" s="196">
        <v>1</v>
      </c>
      <c r="C6" s="196">
        <v>3</v>
      </c>
      <c r="D6" s="196">
        <v>4</v>
      </c>
      <c r="E6" s="196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12</v>
      </c>
      <c r="M6" s="201">
        <v>13</v>
      </c>
    </row>
    <row r="7" spans="1:68" x14ac:dyDescent="0.3">
      <c r="B7" s="198"/>
      <c r="C7" s="17" t="s">
        <v>21</v>
      </c>
      <c r="D7" s="198"/>
      <c r="E7" s="198"/>
      <c r="F7" s="18"/>
      <c r="G7" s="18"/>
      <c r="H7" s="19"/>
      <c r="I7" s="18"/>
      <c r="J7" s="18"/>
      <c r="K7" s="18"/>
      <c r="L7" s="18"/>
      <c r="M7" s="18"/>
    </row>
    <row r="8" spans="1:68" ht="37.5" customHeight="1" x14ac:dyDescent="0.3">
      <c r="B8" s="373">
        <v>1</v>
      </c>
      <c r="C8" s="20" t="s">
        <v>108</v>
      </c>
      <c r="D8" s="199" t="s">
        <v>23</v>
      </c>
      <c r="E8" s="22"/>
      <c r="F8" s="23">
        <v>109</v>
      </c>
      <c r="G8" s="19"/>
      <c r="H8" s="19"/>
      <c r="I8" s="19"/>
      <c r="J8" s="19"/>
      <c r="K8" s="19"/>
      <c r="L8" s="19"/>
      <c r="M8" s="19"/>
    </row>
    <row r="9" spans="1:68" ht="16.5" customHeight="1" x14ac:dyDescent="0.3">
      <c r="B9" s="374"/>
      <c r="C9" s="24" t="s">
        <v>24</v>
      </c>
      <c r="D9" s="22" t="s">
        <v>25</v>
      </c>
      <c r="E9" s="22">
        <v>8.2000000000000003E-2</v>
      </c>
      <c r="F9" s="19">
        <f>E9*F8</f>
        <v>8.9380000000000006</v>
      </c>
      <c r="G9" s="19"/>
      <c r="H9" s="19"/>
      <c r="I9" s="19"/>
      <c r="J9" s="19"/>
      <c r="K9" s="19"/>
      <c r="L9" s="19"/>
      <c r="M9" s="19"/>
    </row>
    <row r="10" spans="1:68" x14ac:dyDescent="0.3">
      <c r="B10" s="375"/>
      <c r="C10" s="24" t="s">
        <v>26</v>
      </c>
      <c r="D10" s="22" t="s">
        <v>27</v>
      </c>
      <c r="E10" s="22">
        <v>5.0000000000000001E-3</v>
      </c>
      <c r="F10" s="19">
        <f>F8*E10</f>
        <v>0.54500000000000004</v>
      </c>
      <c r="G10" s="19"/>
      <c r="H10" s="19"/>
      <c r="I10" s="19"/>
      <c r="J10" s="19"/>
      <c r="K10" s="19"/>
      <c r="L10" s="19"/>
      <c r="M10" s="19"/>
    </row>
    <row r="11" spans="1:68" ht="21.6" x14ac:dyDescent="0.3">
      <c r="B11" s="373">
        <v>2</v>
      </c>
      <c r="C11" s="20" t="s">
        <v>128</v>
      </c>
      <c r="D11" s="199" t="s">
        <v>29</v>
      </c>
      <c r="E11" s="22"/>
      <c r="F11" s="23">
        <v>0.86</v>
      </c>
      <c r="G11" s="19"/>
      <c r="H11" s="19"/>
      <c r="I11" s="19"/>
      <c r="J11" s="19"/>
      <c r="K11" s="19"/>
      <c r="L11" s="19"/>
      <c r="M11" s="19"/>
    </row>
    <row r="12" spans="1:68" ht="16.5" customHeight="1" x14ac:dyDescent="0.3">
      <c r="B12" s="374"/>
      <c r="C12" s="24" t="s">
        <v>24</v>
      </c>
      <c r="D12" s="22" t="s">
        <v>25</v>
      </c>
      <c r="E12" s="22">
        <v>10.199999999999999</v>
      </c>
      <c r="F12" s="19">
        <f>F11*E12</f>
        <v>8.7719999999999985</v>
      </c>
      <c r="G12" s="19"/>
      <c r="H12" s="19"/>
      <c r="I12" s="19"/>
      <c r="J12" s="19"/>
      <c r="K12" s="19"/>
      <c r="L12" s="19"/>
      <c r="M12" s="19"/>
    </row>
    <row r="13" spans="1:68" x14ac:dyDescent="0.3">
      <c r="B13" s="375"/>
      <c r="C13" s="24" t="s">
        <v>26</v>
      </c>
      <c r="D13" s="22" t="s">
        <v>27</v>
      </c>
      <c r="E13" s="22">
        <v>0.23</v>
      </c>
      <c r="F13" s="19">
        <f>F11*E13</f>
        <v>0.1978</v>
      </c>
      <c r="G13" s="19"/>
      <c r="H13" s="19"/>
      <c r="I13" s="19"/>
      <c r="J13" s="19"/>
      <c r="K13" s="19"/>
      <c r="L13" s="19"/>
      <c r="M13" s="19"/>
    </row>
    <row r="14" spans="1:68" ht="43.2" x14ac:dyDescent="0.3">
      <c r="B14" s="373">
        <v>3</v>
      </c>
      <c r="C14" s="20" t="s">
        <v>30</v>
      </c>
      <c r="D14" s="199" t="s">
        <v>31</v>
      </c>
      <c r="E14" s="198"/>
      <c r="F14" s="23">
        <v>0.12</v>
      </c>
      <c r="G14" s="19"/>
      <c r="H14" s="19"/>
      <c r="I14" s="19"/>
      <c r="J14" s="19"/>
      <c r="K14" s="19"/>
      <c r="L14" s="19"/>
      <c r="M14" s="19"/>
    </row>
    <row r="15" spans="1:68" ht="15.75" customHeight="1" x14ac:dyDescent="0.3">
      <c r="B15" s="375"/>
      <c r="C15" s="25" t="s">
        <v>32</v>
      </c>
      <c r="D15" s="26" t="s">
        <v>25</v>
      </c>
      <c r="E15" s="26">
        <v>1.85</v>
      </c>
      <c r="F15" s="19">
        <f>F14*E15</f>
        <v>0.222</v>
      </c>
      <c r="G15" s="27"/>
      <c r="H15" s="19"/>
      <c r="I15" s="27"/>
      <c r="J15" s="19"/>
      <c r="K15" s="19"/>
      <c r="L15" s="19"/>
      <c r="M15" s="19"/>
    </row>
    <row r="16" spans="1:68" ht="27.75" customHeight="1" x14ac:dyDescent="0.3">
      <c r="B16" s="373">
        <v>4</v>
      </c>
      <c r="C16" s="28" t="s">
        <v>33</v>
      </c>
      <c r="D16" s="199" t="s">
        <v>31</v>
      </c>
      <c r="E16" s="26"/>
      <c r="F16" s="23">
        <f>F14</f>
        <v>0.12</v>
      </c>
      <c r="G16" s="27"/>
      <c r="H16" s="19"/>
      <c r="I16" s="27"/>
      <c r="J16" s="19"/>
      <c r="K16" s="27"/>
      <c r="L16" s="19"/>
      <c r="M16" s="19"/>
    </row>
    <row r="17" spans="2:68" ht="14.25" customHeight="1" x14ac:dyDescent="0.3">
      <c r="B17" s="375"/>
      <c r="C17" s="25" t="s">
        <v>34</v>
      </c>
      <c r="D17" s="26" t="s">
        <v>25</v>
      </c>
      <c r="E17" s="26">
        <v>0.53</v>
      </c>
      <c r="F17" s="19">
        <f>F16*E17</f>
        <v>6.3600000000000004E-2</v>
      </c>
      <c r="G17" s="27"/>
      <c r="H17" s="19"/>
      <c r="I17" s="27"/>
      <c r="J17" s="19"/>
      <c r="K17" s="27"/>
      <c r="L17" s="19"/>
      <c r="M17" s="19"/>
    </row>
    <row r="18" spans="2:68" ht="21.6" x14ac:dyDescent="0.3">
      <c r="B18" s="22">
        <v>5</v>
      </c>
      <c r="C18" s="29" t="s">
        <v>35</v>
      </c>
      <c r="D18" s="199" t="s">
        <v>31</v>
      </c>
      <c r="E18" s="26"/>
      <c r="F18" s="23">
        <f>F14</f>
        <v>0.12</v>
      </c>
      <c r="G18" s="27"/>
      <c r="H18" s="19"/>
      <c r="I18" s="27"/>
      <c r="J18" s="19"/>
      <c r="K18" s="27"/>
      <c r="L18" s="19"/>
      <c r="M18" s="19"/>
    </row>
    <row r="19" spans="2:68" x14ac:dyDescent="0.3">
      <c r="B19" s="195"/>
      <c r="C19" s="199" t="s">
        <v>36</v>
      </c>
      <c r="D19" s="199"/>
      <c r="E19" s="26"/>
      <c r="F19" s="23"/>
      <c r="G19" s="27"/>
      <c r="H19" s="19"/>
      <c r="I19" s="27"/>
      <c r="J19" s="19"/>
      <c r="K19" s="27"/>
      <c r="L19" s="19"/>
      <c r="M19" s="19"/>
    </row>
    <row r="20" spans="2:68" x14ac:dyDescent="0.3">
      <c r="B20" s="342">
        <v>6</v>
      </c>
      <c r="C20" s="31" t="s">
        <v>37</v>
      </c>
      <c r="D20" s="199" t="s">
        <v>38</v>
      </c>
      <c r="E20" s="22"/>
      <c r="F20" s="201">
        <v>25</v>
      </c>
      <c r="G20" s="32"/>
      <c r="H20" s="19"/>
      <c r="I20" s="32"/>
      <c r="J20" s="18"/>
      <c r="K20" s="32"/>
      <c r="L20" s="18"/>
      <c r="M20" s="18"/>
    </row>
    <row r="21" spans="2:68" x14ac:dyDescent="0.3">
      <c r="B21" s="343"/>
      <c r="C21" s="33" t="s">
        <v>39</v>
      </c>
      <c r="D21" s="22" t="s">
        <v>40</v>
      </c>
      <c r="E21" s="22">
        <v>0.45900000000000002</v>
      </c>
      <c r="F21" s="19">
        <f>E21*F20</f>
        <v>11.475</v>
      </c>
      <c r="G21" s="34"/>
      <c r="H21" s="19"/>
      <c r="I21" s="34"/>
      <c r="J21" s="18"/>
      <c r="K21" s="34"/>
      <c r="L21" s="18"/>
      <c r="M21" s="18"/>
    </row>
    <row r="22" spans="2:68" x14ac:dyDescent="0.3">
      <c r="B22" s="343"/>
      <c r="C22" s="33" t="s">
        <v>41</v>
      </c>
      <c r="D22" s="22" t="s">
        <v>31</v>
      </c>
      <c r="E22" s="22">
        <f>0.035/100</f>
        <v>3.5000000000000005E-4</v>
      </c>
      <c r="F22" s="19">
        <f>F20*E22</f>
        <v>8.7500000000000008E-3</v>
      </c>
      <c r="G22" s="34"/>
      <c r="H22" s="19"/>
      <c r="I22" s="34"/>
      <c r="J22" s="18"/>
      <c r="K22" s="34"/>
      <c r="L22" s="18"/>
      <c r="M22" s="18"/>
    </row>
    <row r="23" spans="2:68" x14ac:dyDescent="0.3">
      <c r="B23" s="343"/>
      <c r="C23" s="33" t="s">
        <v>26</v>
      </c>
      <c r="D23" s="22" t="s">
        <v>27</v>
      </c>
      <c r="E23" s="22">
        <f>0.23/100</f>
        <v>2.3E-3</v>
      </c>
      <c r="F23" s="19">
        <f>F20*E23</f>
        <v>5.7499999999999996E-2</v>
      </c>
      <c r="G23" s="34"/>
      <c r="H23" s="19"/>
      <c r="I23" s="34"/>
      <c r="J23" s="18"/>
      <c r="K23" s="34"/>
      <c r="L23" s="18"/>
      <c r="M23" s="18"/>
    </row>
    <row r="24" spans="2:68" x14ac:dyDescent="0.3">
      <c r="B24" s="343"/>
      <c r="C24" s="33" t="s">
        <v>42</v>
      </c>
      <c r="D24" s="22" t="s">
        <v>43</v>
      </c>
      <c r="E24" s="22">
        <f>0.009/100</f>
        <v>8.9999999999999992E-5</v>
      </c>
      <c r="F24" s="35">
        <f>F20*E24</f>
        <v>2.2499999999999998E-3</v>
      </c>
      <c r="G24" s="34"/>
      <c r="H24" s="19"/>
      <c r="I24" s="34"/>
      <c r="J24" s="18"/>
      <c r="K24" s="34"/>
      <c r="L24" s="18"/>
      <c r="M24" s="18"/>
    </row>
    <row r="25" spans="2:68" x14ac:dyDescent="0.3">
      <c r="B25" s="344"/>
      <c r="C25" s="33" t="s">
        <v>44</v>
      </c>
      <c r="D25" s="22" t="s">
        <v>38</v>
      </c>
      <c r="E25" s="22">
        <f>3.4/100</f>
        <v>3.4000000000000002E-2</v>
      </c>
      <c r="F25" s="19">
        <f>F20*E25</f>
        <v>0.85000000000000009</v>
      </c>
      <c r="G25" s="34"/>
      <c r="H25" s="19"/>
      <c r="I25" s="34"/>
      <c r="J25" s="18"/>
      <c r="K25" s="34"/>
      <c r="L25" s="18"/>
      <c r="M25" s="18"/>
    </row>
    <row r="26" spans="2:68" s="78" customFormat="1" ht="16.2" x14ac:dyDescent="0.4">
      <c r="B26" s="197"/>
      <c r="C26" s="199" t="s">
        <v>45</v>
      </c>
      <c r="D26" s="22"/>
      <c r="E26" s="22"/>
      <c r="F26" s="19"/>
      <c r="G26" s="19"/>
      <c r="H26" s="19"/>
      <c r="I26" s="19"/>
      <c r="J26" s="18"/>
      <c r="K26" s="19"/>
      <c r="L26" s="18"/>
      <c r="M26" s="18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</row>
    <row r="27" spans="2:68" s="78" customFormat="1" ht="16.2" x14ac:dyDescent="0.4">
      <c r="B27" s="345">
        <v>9</v>
      </c>
      <c r="C27" s="20" t="s">
        <v>110</v>
      </c>
      <c r="D27" s="42" t="s">
        <v>65</v>
      </c>
      <c r="E27" s="43">
        <f>0</f>
        <v>0</v>
      </c>
      <c r="F27" s="23">
        <v>110</v>
      </c>
      <c r="G27" s="22"/>
      <c r="H27" s="19"/>
      <c r="I27" s="22"/>
      <c r="J27" s="19"/>
      <c r="K27" s="19"/>
      <c r="L27" s="19"/>
      <c r="M27" s="1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</row>
    <row r="28" spans="2:68" s="78" customFormat="1" ht="16.2" x14ac:dyDescent="0.4">
      <c r="B28" s="345"/>
      <c r="C28" s="37" t="s">
        <v>32</v>
      </c>
      <c r="D28" s="38" t="s">
        <v>25</v>
      </c>
      <c r="E28" s="44">
        <v>0.22700000000000001</v>
      </c>
      <c r="F28" s="198">
        <f>F27*E28</f>
        <v>24.970000000000002</v>
      </c>
      <c r="G28" s="22"/>
      <c r="H28" s="19"/>
      <c r="I28" s="19"/>
      <c r="J28" s="19"/>
      <c r="K28" s="19"/>
      <c r="L28" s="19"/>
      <c r="M28" s="1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</row>
    <row r="29" spans="2:68" s="78" customFormat="1" ht="16.2" x14ac:dyDescent="0.4">
      <c r="B29" s="345"/>
      <c r="C29" s="37" t="s">
        <v>59</v>
      </c>
      <c r="D29" s="38" t="s">
        <v>27</v>
      </c>
      <c r="E29" s="44">
        <v>2.76E-2</v>
      </c>
      <c r="F29" s="198">
        <f>F27*E29</f>
        <v>3.036</v>
      </c>
      <c r="G29" s="22"/>
      <c r="H29" s="19"/>
      <c r="I29" s="22"/>
      <c r="J29" s="19"/>
      <c r="K29" s="19"/>
      <c r="L29" s="19"/>
      <c r="M29" s="1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</row>
    <row r="30" spans="2:68" s="78" customFormat="1" ht="16.2" x14ac:dyDescent="0.4">
      <c r="B30" s="345"/>
      <c r="C30" s="37" t="s">
        <v>124</v>
      </c>
      <c r="D30" s="38" t="s">
        <v>67</v>
      </c>
      <c r="E30" s="44"/>
      <c r="F30" s="198">
        <v>465</v>
      </c>
      <c r="G30" s="45"/>
      <c r="H30" s="19"/>
      <c r="I30" s="22"/>
      <c r="J30" s="19"/>
      <c r="K30" s="19"/>
      <c r="L30" s="19"/>
      <c r="M30" s="1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</row>
    <row r="31" spans="2:68" s="78" customFormat="1" ht="16.2" x14ac:dyDescent="0.4">
      <c r="B31" s="345"/>
      <c r="C31" s="37" t="s">
        <v>68</v>
      </c>
      <c r="D31" s="38" t="s">
        <v>49</v>
      </c>
      <c r="E31" s="44">
        <v>7.0000000000000007E-2</v>
      </c>
      <c r="F31" s="198">
        <f>F27*E31</f>
        <v>7.7000000000000011</v>
      </c>
      <c r="G31" s="22"/>
      <c r="H31" s="19"/>
      <c r="I31" s="22"/>
      <c r="J31" s="19"/>
      <c r="K31" s="19"/>
      <c r="L31" s="19"/>
      <c r="M31" s="1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</row>
    <row r="32" spans="2:68" s="78" customFormat="1" ht="16.2" x14ac:dyDescent="0.4">
      <c r="B32" s="345"/>
      <c r="C32" s="37" t="s">
        <v>63</v>
      </c>
      <c r="D32" s="38" t="s">
        <v>27</v>
      </c>
      <c r="E32" s="44">
        <v>4.4400000000000002E-2</v>
      </c>
      <c r="F32" s="198">
        <f>F27*E32</f>
        <v>4.8840000000000003</v>
      </c>
      <c r="G32" s="22"/>
      <c r="H32" s="19"/>
      <c r="I32" s="22"/>
      <c r="J32" s="19"/>
      <c r="K32" s="19"/>
      <c r="L32" s="19"/>
      <c r="M32" s="1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</row>
    <row r="33" spans="2:68" s="78" customFormat="1" ht="17.25" customHeight="1" x14ac:dyDescent="0.4">
      <c r="B33" s="342">
        <v>10</v>
      </c>
      <c r="C33" s="40" t="s">
        <v>69</v>
      </c>
      <c r="D33" s="41" t="s">
        <v>38</v>
      </c>
      <c r="E33" s="38"/>
      <c r="F33" s="23">
        <f>F27</f>
        <v>110</v>
      </c>
      <c r="G33" s="22"/>
      <c r="H33" s="19"/>
      <c r="I33" s="22"/>
      <c r="J33" s="19"/>
      <c r="K33" s="19"/>
      <c r="L33" s="19"/>
      <c r="M33" s="1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</row>
    <row r="34" spans="2:68" s="78" customFormat="1" ht="16.2" x14ac:dyDescent="0.4">
      <c r="B34" s="343"/>
      <c r="C34" s="37" t="s">
        <v>32</v>
      </c>
      <c r="D34" s="38" t="s">
        <v>25</v>
      </c>
      <c r="E34" s="38">
        <v>3.0300000000000001E-2</v>
      </c>
      <c r="F34" s="198">
        <f>F33*E34</f>
        <v>3.3330000000000002</v>
      </c>
      <c r="G34" s="22"/>
      <c r="H34" s="19"/>
      <c r="I34" s="19"/>
      <c r="J34" s="19"/>
      <c r="K34" s="19"/>
      <c r="L34" s="19"/>
      <c r="M34" s="1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</row>
    <row r="35" spans="2:68" s="78" customFormat="1" ht="16.2" x14ac:dyDescent="0.4">
      <c r="B35" s="343"/>
      <c r="C35" s="37" t="s">
        <v>59</v>
      </c>
      <c r="D35" s="38" t="s">
        <v>27</v>
      </c>
      <c r="E35" s="38">
        <v>4.1000000000000003E-3</v>
      </c>
      <c r="F35" s="198">
        <f>F33*E35</f>
        <v>0.45100000000000001</v>
      </c>
      <c r="G35" s="22"/>
      <c r="H35" s="19"/>
      <c r="I35" s="22"/>
      <c r="J35" s="19"/>
      <c r="K35" s="19"/>
      <c r="L35" s="19"/>
      <c r="M35" s="1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</row>
    <row r="36" spans="2:68" s="78" customFormat="1" ht="16.2" x14ac:dyDescent="0.4">
      <c r="B36" s="343"/>
      <c r="C36" s="37" t="s">
        <v>60</v>
      </c>
      <c r="D36" s="38" t="s">
        <v>49</v>
      </c>
      <c r="E36" s="38">
        <v>0.23100000000000001</v>
      </c>
      <c r="F36" s="198">
        <f>F33*E36</f>
        <v>25.41</v>
      </c>
      <c r="G36" s="22"/>
      <c r="H36" s="19"/>
      <c r="I36" s="22"/>
      <c r="J36" s="19"/>
      <c r="K36" s="19"/>
      <c r="L36" s="19"/>
      <c r="M36" s="1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</row>
    <row r="37" spans="2:68" s="78" customFormat="1" ht="16.2" x14ac:dyDescent="0.4">
      <c r="B37" s="343"/>
      <c r="C37" s="37" t="s">
        <v>61</v>
      </c>
      <c r="D37" s="38" t="s">
        <v>49</v>
      </c>
      <c r="E37" s="38">
        <v>5.8000000000000003E-2</v>
      </c>
      <c r="F37" s="198">
        <f>F33*E37</f>
        <v>6.38</v>
      </c>
      <c r="G37" s="22"/>
      <c r="H37" s="19"/>
      <c r="I37" s="22"/>
      <c r="J37" s="19"/>
      <c r="K37" s="19"/>
      <c r="L37" s="19"/>
      <c r="M37" s="1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</row>
    <row r="38" spans="2:68" s="78" customFormat="1" ht="16.2" x14ac:dyDescent="0.4">
      <c r="B38" s="343"/>
      <c r="C38" s="37" t="s">
        <v>62</v>
      </c>
      <c r="D38" s="38" t="s">
        <v>49</v>
      </c>
      <c r="E38" s="38">
        <v>3.5000000000000003E-2</v>
      </c>
      <c r="F38" s="198">
        <f>F33*E38</f>
        <v>3.8500000000000005</v>
      </c>
      <c r="G38" s="22"/>
      <c r="H38" s="19"/>
      <c r="I38" s="22"/>
      <c r="J38" s="19"/>
      <c r="K38" s="19"/>
      <c r="L38" s="19"/>
      <c r="M38" s="1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</row>
    <row r="39" spans="2:68" s="78" customFormat="1" ht="16.2" x14ac:dyDescent="0.4">
      <c r="B39" s="343"/>
      <c r="C39" s="37" t="s">
        <v>63</v>
      </c>
      <c r="D39" s="38" t="s">
        <v>27</v>
      </c>
      <c r="E39" s="38">
        <v>4.0000000000000002E-4</v>
      </c>
      <c r="F39" s="198">
        <f>F33*E39</f>
        <v>4.4000000000000004E-2</v>
      </c>
      <c r="G39" s="22"/>
      <c r="H39" s="19"/>
      <c r="I39" s="22"/>
      <c r="J39" s="19"/>
      <c r="K39" s="19"/>
      <c r="L39" s="19"/>
      <c r="M39" s="1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</row>
    <row r="40" spans="2:68" s="78" customFormat="1" ht="15.75" customHeight="1" x14ac:dyDescent="0.4">
      <c r="B40" s="345">
        <v>11</v>
      </c>
      <c r="C40" s="46" t="s">
        <v>70</v>
      </c>
      <c r="D40" s="41" t="s">
        <v>38</v>
      </c>
      <c r="E40" s="38"/>
      <c r="F40" s="201">
        <f>F33</f>
        <v>110</v>
      </c>
      <c r="G40" s="22"/>
      <c r="H40" s="19"/>
      <c r="I40" s="22"/>
      <c r="J40" s="19"/>
      <c r="K40" s="19"/>
      <c r="L40" s="19"/>
      <c r="M40" s="1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</row>
    <row r="41" spans="2:68" s="78" customFormat="1" ht="16.2" x14ac:dyDescent="0.4">
      <c r="B41" s="345"/>
      <c r="C41" s="37" t="s">
        <v>32</v>
      </c>
      <c r="D41" s="38" t="s">
        <v>25</v>
      </c>
      <c r="E41" s="38">
        <v>6.9199999999999998E-2</v>
      </c>
      <c r="F41" s="198">
        <f>F40*E41</f>
        <v>7.6120000000000001</v>
      </c>
      <c r="G41" s="22"/>
      <c r="H41" s="19"/>
      <c r="I41" s="19"/>
      <c r="J41" s="19"/>
      <c r="K41" s="19"/>
      <c r="L41" s="19"/>
      <c r="M41" s="1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</row>
    <row r="42" spans="2:68" s="78" customFormat="1" ht="16.2" x14ac:dyDescent="0.4">
      <c r="B42" s="345"/>
      <c r="C42" s="37" t="s">
        <v>59</v>
      </c>
      <c r="D42" s="38" t="s">
        <v>27</v>
      </c>
      <c r="E42" s="38">
        <v>1.6000000000000001E-3</v>
      </c>
      <c r="F42" s="198">
        <f>F40*E42</f>
        <v>0.17600000000000002</v>
      </c>
      <c r="G42" s="22"/>
      <c r="H42" s="19"/>
      <c r="I42" s="22"/>
      <c r="J42" s="19"/>
      <c r="K42" s="19"/>
      <c r="L42" s="19"/>
      <c r="M42" s="1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2:68" s="78" customFormat="1" ht="16.2" x14ac:dyDescent="0.4">
      <c r="B43" s="345"/>
      <c r="C43" s="37" t="s">
        <v>71</v>
      </c>
      <c r="D43" s="38" t="s">
        <v>49</v>
      </c>
      <c r="E43" s="38">
        <v>0.4</v>
      </c>
      <c r="F43" s="198">
        <f>F40*E43</f>
        <v>44</v>
      </c>
      <c r="G43" s="22"/>
      <c r="H43" s="19"/>
      <c r="I43" s="22"/>
      <c r="J43" s="19"/>
      <c r="K43" s="19"/>
      <c r="L43" s="19"/>
      <c r="M43" s="1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2:68" s="78" customFormat="1" ht="21.6" x14ac:dyDescent="0.4">
      <c r="B44" s="345">
        <v>12</v>
      </c>
      <c r="C44" s="20" t="s">
        <v>149</v>
      </c>
      <c r="D44" s="42" t="s">
        <v>72</v>
      </c>
      <c r="E44" s="47"/>
      <c r="F44" s="23">
        <v>1.1000000000000001</v>
      </c>
      <c r="G44" s="22"/>
      <c r="H44" s="19"/>
      <c r="I44" s="22"/>
      <c r="J44" s="19"/>
      <c r="K44" s="22"/>
      <c r="L44" s="19"/>
      <c r="M44" s="1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2:68" s="78" customFormat="1" ht="16.2" x14ac:dyDescent="0.4">
      <c r="B45" s="345"/>
      <c r="C45" s="24" t="s">
        <v>24</v>
      </c>
      <c r="D45" s="47" t="s">
        <v>25</v>
      </c>
      <c r="E45" s="47">
        <v>42.9</v>
      </c>
      <c r="F45" s="22">
        <f>F44*E45</f>
        <v>47.190000000000005</v>
      </c>
      <c r="G45" s="19"/>
      <c r="H45" s="19"/>
      <c r="I45" s="19"/>
      <c r="J45" s="19"/>
      <c r="K45" s="22"/>
      <c r="L45" s="19"/>
      <c r="M45" s="1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2:68" s="78" customFormat="1" ht="14.25" customHeight="1" x14ac:dyDescent="0.4">
      <c r="B46" s="345"/>
      <c r="C46" s="37" t="s">
        <v>59</v>
      </c>
      <c r="D46" s="47" t="s">
        <v>73</v>
      </c>
      <c r="E46" s="47">
        <v>2.64</v>
      </c>
      <c r="F46" s="22">
        <f>F44*E46</f>
        <v>2.9040000000000004</v>
      </c>
      <c r="G46" s="22"/>
      <c r="H46" s="19"/>
      <c r="I46" s="22"/>
      <c r="J46" s="19"/>
      <c r="K46" s="19"/>
      <c r="L46" s="19"/>
      <c r="M46" s="1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2:68" s="78" customFormat="1" ht="23.25" customHeight="1" x14ac:dyDescent="0.4">
      <c r="B47" s="345"/>
      <c r="C47" s="24" t="s">
        <v>197</v>
      </c>
      <c r="D47" s="47" t="s">
        <v>23</v>
      </c>
      <c r="E47" s="47">
        <v>130</v>
      </c>
      <c r="F47" s="22">
        <f>F44*E47</f>
        <v>143</v>
      </c>
      <c r="G47" s="22"/>
      <c r="H47" s="19"/>
      <c r="I47" s="22"/>
      <c r="J47" s="19"/>
      <c r="K47" s="22"/>
      <c r="L47" s="19"/>
      <c r="M47" s="1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2:68" s="78" customFormat="1" ht="16.2" x14ac:dyDescent="0.4">
      <c r="B48" s="345"/>
      <c r="C48" s="24" t="s">
        <v>74</v>
      </c>
      <c r="D48" s="47" t="s">
        <v>75</v>
      </c>
      <c r="E48" s="47">
        <v>600</v>
      </c>
      <c r="F48" s="22">
        <f>F44*E48</f>
        <v>660</v>
      </c>
      <c r="G48" s="22"/>
      <c r="H48" s="19"/>
      <c r="I48" s="22"/>
      <c r="J48" s="19"/>
      <c r="K48" s="22"/>
      <c r="L48" s="19"/>
      <c r="M48" s="1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1:68" s="78" customFormat="1" ht="16.2" x14ac:dyDescent="0.4">
      <c r="B49" s="345"/>
      <c r="C49" s="24" t="s">
        <v>48</v>
      </c>
      <c r="D49" s="47" t="s">
        <v>49</v>
      </c>
      <c r="E49" s="47">
        <v>7.9</v>
      </c>
      <c r="F49" s="22">
        <f>F44*E49</f>
        <v>8.6900000000000013</v>
      </c>
      <c r="G49" s="22"/>
      <c r="H49" s="19"/>
      <c r="I49" s="22"/>
      <c r="J49" s="19"/>
      <c r="K49" s="22"/>
      <c r="L49" s="19"/>
      <c r="M49" s="1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1:68" s="78" customFormat="1" ht="16.2" x14ac:dyDescent="0.4">
      <c r="B50" s="345"/>
      <c r="C50" s="24" t="s">
        <v>54</v>
      </c>
      <c r="D50" s="47" t="s">
        <v>27</v>
      </c>
      <c r="E50" s="47">
        <v>6.36</v>
      </c>
      <c r="F50" s="22">
        <f>F44*E50</f>
        <v>6.9960000000000013</v>
      </c>
      <c r="G50" s="22"/>
      <c r="H50" s="19"/>
      <c r="I50" s="22"/>
      <c r="J50" s="19"/>
      <c r="K50" s="22"/>
      <c r="L50" s="19"/>
      <c r="M50" s="1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1:68" s="78" customFormat="1" ht="24" customHeight="1" x14ac:dyDescent="0.4">
      <c r="B51" s="342">
        <v>13</v>
      </c>
      <c r="C51" s="20" t="s">
        <v>76</v>
      </c>
      <c r="D51" s="42" t="s">
        <v>38</v>
      </c>
      <c r="E51" s="43">
        <f>0</f>
        <v>0</v>
      </c>
      <c r="F51" s="53">
        <f>10.9*0.6</f>
        <v>6.54</v>
      </c>
      <c r="G51" s="22"/>
      <c r="H51" s="19"/>
      <c r="I51" s="22"/>
      <c r="J51" s="19"/>
      <c r="K51" s="19"/>
      <c r="L51" s="19"/>
      <c r="M51" s="1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1:68" s="78" customFormat="1" ht="16.2" x14ac:dyDescent="0.4">
      <c r="B52" s="343"/>
      <c r="C52" s="37" t="s">
        <v>32</v>
      </c>
      <c r="D52" s="47" t="s">
        <v>25</v>
      </c>
      <c r="E52" s="38">
        <v>0.83</v>
      </c>
      <c r="F52" s="198">
        <f>F51*E52</f>
        <v>5.4281999999999995</v>
      </c>
      <c r="G52" s="22"/>
      <c r="H52" s="19"/>
      <c r="I52" s="19"/>
      <c r="J52" s="19"/>
      <c r="K52" s="19"/>
      <c r="L52" s="19"/>
      <c r="M52" s="1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1:68" s="78" customFormat="1" ht="16.2" x14ac:dyDescent="0.4">
      <c r="B53" s="343"/>
      <c r="C53" s="37" t="s">
        <v>26</v>
      </c>
      <c r="D53" s="47" t="s">
        <v>27</v>
      </c>
      <c r="E53" s="38">
        <v>4.1000000000000003E-3</v>
      </c>
      <c r="F53" s="198">
        <f>F51*E53</f>
        <v>2.6814000000000001E-2</v>
      </c>
      <c r="G53" s="22"/>
      <c r="H53" s="19"/>
      <c r="I53" s="22"/>
      <c r="J53" s="19"/>
      <c r="K53" s="19"/>
      <c r="L53" s="19"/>
      <c r="M53" s="1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1:68" s="78" customFormat="1" ht="22.5" customHeight="1" x14ac:dyDescent="0.4">
      <c r="B54" s="343"/>
      <c r="C54" s="24" t="s">
        <v>126</v>
      </c>
      <c r="D54" s="47" t="s">
        <v>38</v>
      </c>
      <c r="E54" s="47" t="s">
        <v>78</v>
      </c>
      <c r="F54" s="22">
        <f>F51*E54</f>
        <v>7.520999999999999</v>
      </c>
      <c r="G54" s="22"/>
      <c r="H54" s="19"/>
      <c r="I54" s="22"/>
      <c r="J54" s="19"/>
      <c r="K54" s="19"/>
      <c r="L54" s="19"/>
      <c r="M54" s="1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1:68" s="78" customFormat="1" ht="16.2" x14ac:dyDescent="0.4">
      <c r="B55" s="343"/>
      <c r="C55" s="33" t="s">
        <v>79</v>
      </c>
      <c r="D55" s="47" t="s">
        <v>80</v>
      </c>
      <c r="E55" s="47" t="s">
        <v>81</v>
      </c>
      <c r="F55" s="22">
        <f>F51*E55</f>
        <v>26.16</v>
      </c>
      <c r="G55" s="22"/>
      <c r="H55" s="19"/>
      <c r="I55" s="22"/>
      <c r="J55" s="19"/>
      <c r="K55" s="19"/>
      <c r="L55" s="19"/>
      <c r="M55" s="1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1:68" s="78" customFormat="1" ht="16.2" x14ac:dyDescent="0.4">
      <c r="B56" s="344"/>
      <c r="C56" s="33" t="s">
        <v>63</v>
      </c>
      <c r="D56" s="47" t="s">
        <v>27</v>
      </c>
      <c r="E56" s="47">
        <v>7.8E-2</v>
      </c>
      <c r="F56" s="22">
        <f>F51*E56</f>
        <v>0.51012000000000002</v>
      </c>
      <c r="G56" s="22"/>
      <c r="H56" s="19"/>
      <c r="I56" s="22"/>
      <c r="J56" s="19"/>
      <c r="K56" s="19"/>
      <c r="L56" s="19"/>
      <c r="M56" s="1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1:68" s="80" customFormat="1" ht="15.75" customHeight="1" x14ac:dyDescent="0.4">
      <c r="A57" s="78"/>
      <c r="B57" s="342">
        <v>14</v>
      </c>
      <c r="C57" s="20" t="s">
        <v>82</v>
      </c>
      <c r="D57" s="199" t="s">
        <v>67</v>
      </c>
      <c r="E57" s="199"/>
      <c r="F57" s="23">
        <f>9.9+0.6</f>
        <v>10.5</v>
      </c>
      <c r="G57" s="23"/>
      <c r="H57" s="19"/>
      <c r="I57" s="23"/>
      <c r="J57" s="18"/>
      <c r="K57" s="23"/>
      <c r="L57" s="18"/>
      <c r="M57" s="18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1:68" s="80" customFormat="1" ht="16.2" x14ac:dyDescent="0.4">
      <c r="A58" s="78"/>
      <c r="B58" s="343"/>
      <c r="C58" s="24" t="s">
        <v>83</v>
      </c>
      <c r="D58" s="22" t="s">
        <v>40</v>
      </c>
      <c r="E58" s="22">
        <v>0.28599999999999998</v>
      </c>
      <c r="F58" s="19">
        <f>E58*F57</f>
        <v>3.0029999999999997</v>
      </c>
      <c r="G58" s="19"/>
      <c r="H58" s="19"/>
      <c r="I58" s="19"/>
      <c r="J58" s="18"/>
      <c r="K58" s="19"/>
      <c r="L58" s="18"/>
      <c r="M58" s="18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1:68" s="80" customFormat="1" ht="16.2" x14ac:dyDescent="0.4">
      <c r="A59" s="78"/>
      <c r="B59" s="343"/>
      <c r="C59" s="24" t="s">
        <v>84</v>
      </c>
      <c r="D59" s="22" t="s">
        <v>27</v>
      </c>
      <c r="E59" s="22">
        <v>4.1000000000000003E-3</v>
      </c>
      <c r="F59" s="19">
        <f>E59*F57</f>
        <v>4.3050000000000005E-2</v>
      </c>
      <c r="G59" s="19"/>
      <c r="H59" s="19"/>
      <c r="I59" s="19"/>
      <c r="J59" s="18"/>
      <c r="K59" s="19"/>
      <c r="L59" s="18"/>
      <c r="M59" s="18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1:68" s="80" customFormat="1" ht="18.75" customHeight="1" x14ac:dyDescent="0.4">
      <c r="A60" s="78"/>
      <c r="B60" s="343"/>
      <c r="C60" s="24" t="s">
        <v>85</v>
      </c>
      <c r="D60" s="22" t="s">
        <v>67</v>
      </c>
      <c r="E60" s="22"/>
      <c r="F60" s="19">
        <f>F57</f>
        <v>10.5</v>
      </c>
      <c r="G60" s="19"/>
      <c r="H60" s="19"/>
      <c r="I60" s="19"/>
      <c r="J60" s="18"/>
      <c r="K60" s="19"/>
      <c r="L60" s="18"/>
      <c r="M60" s="18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1:68" s="80" customFormat="1" ht="16.2" x14ac:dyDescent="0.4">
      <c r="A61" s="78"/>
      <c r="B61" s="343"/>
      <c r="C61" s="24" t="s">
        <v>86</v>
      </c>
      <c r="D61" s="22" t="s">
        <v>49</v>
      </c>
      <c r="E61" s="22">
        <f>3.8/100</f>
        <v>3.7999999999999999E-2</v>
      </c>
      <c r="F61" s="19">
        <f>E61*F57</f>
        <v>0.39899999999999997</v>
      </c>
      <c r="G61" s="19"/>
      <c r="H61" s="19"/>
      <c r="I61" s="19"/>
      <c r="J61" s="18"/>
      <c r="K61" s="19"/>
      <c r="L61" s="18"/>
      <c r="M61" s="18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1:68" s="80" customFormat="1" ht="16.2" x14ac:dyDescent="0.4">
      <c r="A62" s="78"/>
      <c r="B62" s="343"/>
      <c r="C62" s="24" t="s">
        <v>87</v>
      </c>
      <c r="D62" s="22" t="s">
        <v>49</v>
      </c>
      <c r="E62" s="22">
        <v>1.69</v>
      </c>
      <c r="F62" s="19">
        <f>E62*F57</f>
        <v>17.745000000000001</v>
      </c>
      <c r="G62" s="19"/>
      <c r="H62" s="19"/>
      <c r="I62" s="19"/>
      <c r="J62" s="18"/>
      <c r="K62" s="19"/>
      <c r="L62" s="18"/>
      <c r="M62" s="18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1:68" s="80" customFormat="1" ht="21.6" x14ac:dyDescent="0.4">
      <c r="A63" s="78"/>
      <c r="B63" s="344"/>
      <c r="C63" s="48" t="s">
        <v>88</v>
      </c>
      <c r="D63" s="22" t="s">
        <v>92</v>
      </c>
      <c r="E63" s="22"/>
      <c r="F63" s="19">
        <f>F57*2</f>
        <v>21</v>
      </c>
      <c r="G63" s="19"/>
      <c r="H63" s="19"/>
      <c r="I63" s="19"/>
      <c r="J63" s="18"/>
      <c r="K63" s="19"/>
      <c r="L63" s="18"/>
      <c r="M63" s="18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1:68" s="78" customFormat="1" ht="24" customHeight="1" x14ac:dyDescent="0.4">
      <c r="B64" s="342">
        <v>15</v>
      </c>
      <c r="C64" s="31" t="s">
        <v>89</v>
      </c>
      <c r="D64" s="196" t="s">
        <v>80</v>
      </c>
      <c r="E64" s="198"/>
      <c r="F64" s="201">
        <v>2</v>
      </c>
      <c r="G64" s="18"/>
      <c r="H64" s="19"/>
      <c r="I64" s="18"/>
      <c r="J64" s="18"/>
      <c r="K64" s="18"/>
      <c r="L64" s="18"/>
      <c r="M64" s="18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1:68" s="80" customFormat="1" ht="18.75" customHeight="1" x14ac:dyDescent="0.4">
      <c r="A65" s="78"/>
      <c r="B65" s="343"/>
      <c r="C65" s="49" t="s">
        <v>32</v>
      </c>
      <c r="D65" s="50" t="s">
        <v>25</v>
      </c>
      <c r="E65" s="50">
        <v>0.93</v>
      </c>
      <c r="F65" s="18">
        <f>F64*E65</f>
        <v>1.86</v>
      </c>
      <c r="G65" s="18"/>
      <c r="H65" s="19"/>
      <c r="I65" s="18"/>
      <c r="J65" s="18"/>
      <c r="K65" s="18"/>
      <c r="L65" s="18"/>
      <c r="M65" s="18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1:68" s="80" customFormat="1" ht="16.2" x14ac:dyDescent="0.4">
      <c r="A66" s="78"/>
      <c r="B66" s="343"/>
      <c r="C66" s="49" t="s">
        <v>90</v>
      </c>
      <c r="D66" s="50" t="s">
        <v>27</v>
      </c>
      <c r="E66" s="50">
        <v>0.01</v>
      </c>
      <c r="F66" s="18">
        <f>F64*E66</f>
        <v>0.02</v>
      </c>
      <c r="G66" s="18"/>
      <c r="H66" s="19"/>
      <c r="I66" s="18"/>
      <c r="J66" s="18"/>
      <c r="K66" s="18"/>
      <c r="L66" s="18"/>
      <c r="M66" s="18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1:68" s="80" customFormat="1" ht="21.6" x14ac:dyDescent="0.4">
      <c r="A67" s="78"/>
      <c r="B67" s="343"/>
      <c r="C67" s="49" t="s">
        <v>91</v>
      </c>
      <c r="D67" s="50" t="s">
        <v>92</v>
      </c>
      <c r="E67" s="50">
        <v>1</v>
      </c>
      <c r="F67" s="18">
        <f>F64</f>
        <v>2</v>
      </c>
      <c r="G67" s="18"/>
      <c r="H67" s="19"/>
      <c r="I67" s="18"/>
      <c r="J67" s="18"/>
      <c r="K67" s="18"/>
      <c r="L67" s="18"/>
      <c r="M67" s="18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1:68" s="80" customFormat="1" ht="21.6" x14ac:dyDescent="0.4">
      <c r="A68" s="78"/>
      <c r="B68" s="343"/>
      <c r="C68" s="49" t="s">
        <v>93</v>
      </c>
      <c r="D68" s="50" t="s">
        <v>92</v>
      </c>
      <c r="E68" s="50">
        <v>1</v>
      </c>
      <c r="F68" s="18">
        <f>F67</f>
        <v>2</v>
      </c>
      <c r="G68" s="18"/>
      <c r="H68" s="19"/>
      <c r="I68" s="18"/>
      <c r="J68" s="18"/>
      <c r="K68" s="18"/>
      <c r="L68" s="18"/>
      <c r="M68" s="18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1:68" s="80" customFormat="1" ht="16.2" x14ac:dyDescent="0.4">
      <c r="A69" s="78"/>
      <c r="B69" s="344"/>
      <c r="C69" s="49" t="s">
        <v>94</v>
      </c>
      <c r="D69" s="50" t="s">
        <v>27</v>
      </c>
      <c r="E69" s="50">
        <v>0.18</v>
      </c>
      <c r="F69" s="18">
        <f>F64*E69</f>
        <v>0.36</v>
      </c>
      <c r="G69" s="18"/>
      <c r="H69" s="19"/>
      <c r="I69" s="18"/>
      <c r="J69" s="18"/>
      <c r="K69" s="18"/>
      <c r="L69" s="18"/>
      <c r="M69" s="18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1:68" s="80" customFormat="1" ht="16.2" x14ac:dyDescent="0.4">
      <c r="A70" s="78"/>
      <c r="B70" s="342">
        <v>16</v>
      </c>
      <c r="C70" s="31" t="s">
        <v>95</v>
      </c>
      <c r="D70" s="196" t="s">
        <v>96</v>
      </c>
      <c r="E70" s="198"/>
      <c r="F70" s="201">
        <f>5*2</f>
        <v>10</v>
      </c>
      <c r="G70" s="18"/>
      <c r="H70" s="19"/>
      <c r="I70" s="18"/>
      <c r="J70" s="18"/>
      <c r="K70" s="18"/>
      <c r="L70" s="18"/>
      <c r="M70" s="18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1:68" s="80" customFormat="1" ht="18.75" customHeight="1" x14ac:dyDescent="0.4">
      <c r="A71" s="78"/>
      <c r="B71" s="343"/>
      <c r="C71" s="49" t="s">
        <v>32</v>
      </c>
      <c r="D71" s="50" t="s">
        <v>25</v>
      </c>
      <c r="E71" s="50">
        <v>0.58299999999999996</v>
      </c>
      <c r="F71" s="27">
        <f>F70*E71</f>
        <v>5.83</v>
      </c>
      <c r="G71" s="18"/>
      <c r="H71" s="19"/>
      <c r="I71" s="18"/>
      <c r="J71" s="18"/>
      <c r="K71" s="18"/>
      <c r="L71" s="18"/>
      <c r="M71" s="18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1:68" s="80" customFormat="1" ht="16.2" x14ac:dyDescent="0.4">
      <c r="A72" s="78"/>
      <c r="B72" s="343"/>
      <c r="C72" s="49" t="s">
        <v>97</v>
      </c>
      <c r="D72" s="50" t="s">
        <v>27</v>
      </c>
      <c r="E72" s="50">
        <v>4.5999999999999999E-3</v>
      </c>
      <c r="F72" s="27">
        <f>F70*E72</f>
        <v>4.5999999999999999E-2</v>
      </c>
      <c r="G72" s="18"/>
      <c r="H72" s="19"/>
      <c r="I72" s="18"/>
      <c r="J72" s="18"/>
      <c r="K72" s="18"/>
      <c r="L72" s="18"/>
      <c r="M72" s="18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1:68" s="80" customFormat="1" ht="21.6" x14ac:dyDescent="0.4">
      <c r="A73" s="78"/>
      <c r="B73" s="343"/>
      <c r="C73" s="48" t="s">
        <v>98</v>
      </c>
      <c r="D73" s="26" t="s">
        <v>99</v>
      </c>
      <c r="E73" s="50">
        <v>1.05</v>
      </c>
      <c r="F73" s="27">
        <f>F70*E73</f>
        <v>10.5</v>
      </c>
      <c r="G73" s="18"/>
      <c r="H73" s="19"/>
      <c r="I73" s="18"/>
      <c r="J73" s="18"/>
      <c r="K73" s="18"/>
      <c r="L73" s="18"/>
      <c r="M73" s="18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1:68" s="80" customFormat="1" ht="16.2" x14ac:dyDescent="0.4">
      <c r="A74" s="78"/>
      <c r="B74" s="343"/>
      <c r="C74" s="49" t="s">
        <v>87</v>
      </c>
      <c r="D74" s="50" t="s">
        <v>49</v>
      </c>
      <c r="E74" s="50">
        <v>0.23</v>
      </c>
      <c r="F74" s="27">
        <f>F70*E74</f>
        <v>2.3000000000000003</v>
      </c>
      <c r="G74" s="18"/>
      <c r="H74" s="19"/>
      <c r="I74" s="18"/>
      <c r="J74" s="18"/>
      <c r="K74" s="18"/>
      <c r="L74" s="18"/>
      <c r="M74" s="18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1:68" s="80" customFormat="1" ht="16.2" x14ac:dyDescent="0.4">
      <c r="A75" s="78"/>
      <c r="B75" s="343"/>
      <c r="C75" s="49" t="s">
        <v>94</v>
      </c>
      <c r="D75" s="50" t="s">
        <v>27</v>
      </c>
      <c r="E75" s="50">
        <v>0.20799999999999999</v>
      </c>
      <c r="F75" s="27">
        <f>F70*E75</f>
        <v>2.08</v>
      </c>
      <c r="G75" s="19"/>
      <c r="H75" s="19"/>
      <c r="I75" s="19"/>
      <c r="J75" s="18"/>
      <c r="K75" s="19"/>
      <c r="L75" s="18"/>
      <c r="M75" s="18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1:68" s="80" customFormat="1" ht="21.6" x14ac:dyDescent="0.4">
      <c r="A76" s="78"/>
      <c r="B76" s="343"/>
      <c r="C76" s="48" t="s">
        <v>100</v>
      </c>
      <c r="D76" s="22" t="s">
        <v>92</v>
      </c>
      <c r="E76" s="22"/>
      <c r="F76" s="19">
        <f>F70*2</f>
        <v>20</v>
      </c>
      <c r="G76" s="19"/>
      <c r="H76" s="19"/>
      <c r="I76" s="19"/>
      <c r="J76" s="18"/>
      <c r="K76" s="19"/>
      <c r="L76" s="18"/>
      <c r="M76" s="18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1:68" s="80" customFormat="1" ht="21.6" x14ac:dyDescent="0.4">
      <c r="A77" s="78"/>
      <c r="B77" s="342">
        <v>17</v>
      </c>
      <c r="C77" s="51" t="s">
        <v>165</v>
      </c>
      <c r="D77" s="52" t="s">
        <v>102</v>
      </c>
      <c r="E77" s="52"/>
      <c r="F77" s="53">
        <f>12*0.5</f>
        <v>6</v>
      </c>
      <c r="G77" s="22"/>
      <c r="H77" s="19"/>
      <c r="I77" s="22"/>
      <c r="J77" s="19"/>
      <c r="K77" s="19"/>
      <c r="L77" s="19"/>
      <c r="M77" s="1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1:68" s="80" customFormat="1" ht="16.2" x14ac:dyDescent="0.4">
      <c r="A78" s="78"/>
      <c r="B78" s="343"/>
      <c r="C78" s="54" t="s">
        <v>24</v>
      </c>
      <c r="D78" s="55" t="s">
        <v>25</v>
      </c>
      <c r="E78" s="44">
        <v>0.83</v>
      </c>
      <c r="F78" s="22">
        <f>F77*E78</f>
        <v>4.9799999999999995</v>
      </c>
      <c r="G78" s="22"/>
      <c r="H78" s="19"/>
      <c r="I78" s="19"/>
      <c r="J78" s="19"/>
      <c r="K78" s="19"/>
      <c r="L78" s="19"/>
      <c r="M78" s="1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1:68" s="80" customFormat="1" ht="16.2" x14ac:dyDescent="0.4">
      <c r="A79" s="78"/>
      <c r="B79" s="343"/>
      <c r="C79" s="56" t="s">
        <v>26</v>
      </c>
      <c r="D79" s="44" t="s">
        <v>27</v>
      </c>
      <c r="E79" s="57">
        <f>0.41/100</f>
        <v>4.0999999999999995E-3</v>
      </c>
      <c r="F79" s="22">
        <f>F77*E79</f>
        <v>2.4599999999999997E-2</v>
      </c>
      <c r="G79" s="22"/>
      <c r="H79" s="19"/>
      <c r="I79" s="22"/>
      <c r="J79" s="19"/>
      <c r="K79" s="19"/>
      <c r="L79" s="19"/>
      <c r="M79" s="1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1:68" s="80" customFormat="1" ht="22.5" customHeight="1" x14ac:dyDescent="0.4">
      <c r="A80" s="78"/>
      <c r="B80" s="343"/>
      <c r="C80" s="54" t="s">
        <v>103</v>
      </c>
      <c r="D80" s="44" t="s">
        <v>23</v>
      </c>
      <c r="E80" s="44">
        <v>1.3</v>
      </c>
      <c r="F80" s="22">
        <f>F77*E80</f>
        <v>7.8000000000000007</v>
      </c>
      <c r="G80" s="22"/>
      <c r="H80" s="19"/>
      <c r="I80" s="22"/>
      <c r="J80" s="19"/>
      <c r="K80" s="19"/>
      <c r="L80" s="19"/>
      <c r="M80" s="1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80" customFormat="1" ht="16.2" x14ac:dyDescent="0.4">
      <c r="A81" s="78"/>
      <c r="B81" s="344"/>
      <c r="C81" s="56" t="s">
        <v>54</v>
      </c>
      <c r="D81" s="44" t="s">
        <v>27</v>
      </c>
      <c r="E81" s="57">
        <f>7.8/100</f>
        <v>7.8E-2</v>
      </c>
      <c r="F81" s="22">
        <f>F77*E81</f>
        <v>0.46799999999999997</v>
      </c>
      <c r="G81" s="22"/>
      <c r="H81" s="19"/>
      <c r="I81" s="22"/>
      <c r="J81" s="19"/>
      <c r="K81" s="19"/>
      <c r="L81" s="19"/>
      <c r="M81" s="1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80" customFormat="1" ht="16.2" x14ac:dyDescent="0.4">
      <c r="A82" s="78"/>
      <c r="B82" s="198"/>
      <c r="C82" s="243"/>
      <c r="D82" s="22"/>
      <c r="E82" s="22"/>
      <c r="F82" s="19"/>
      <c r="G82" s="19"/>
      <c r="H82" s="23"/>
      <c r="I82" s="23"/>
      <c r="J82" s="23"/>
      <c r="K82" s="23"/>
      <c r="L82" s="23"/>
      <c r="M82" s="23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ht="30" x14ac:dyDescent="0.3">
      <c r="B83" s="198"/>
      <c r="C83" s="241" t="s">
        <v>104</v>
      </c>
      <c r="D83" s="199" t="s">
        <v>201</v>
      </c>
      <c r="E83" s="22"/>
      <c r="F83" s="19"/>
      <c r="G83" s="19"/>
      <c r="H83" s="19"/>
      <c r="I83" s="19"/>
      <c r="J83" s="19"/>
      <c r="K83" s="19"/>
      <c r="L83" s="19"/>
      <c r="M83" s="19"/>
    </row>
    <row r="84" spans="1:68" ht="15" x14ac:dyDescent="0.3">
      <c r="B84" s="198"/>
      <c r="C84" s="279" t="s">
        <v>17</v>
      </c>
      <c r="D84" s="199"/>
      <c r="E84" s="22"/>
      <c r="F84" s="19"/>
      <c r="G84" s="19"/>
      <c r="H84" s="19"/>
      <c r="I84" s="19"/>
      <c r="J84" s="19"/>
      <c r="K84" s="19"/>
      <c r="L84" s="19"/>
      <c r="M84" s="23"/>
    </row>
    <row r="85" spans="1:68" ht="15" customHeight="1" x14ac:dyDescent="0.3">
      <c r="B85" s="59"/>
      <c r="C85" s="241" t="s">
        <v>199</v>
      </c>
      <c r="D85" s="199" t="s">
        <v>201</v>
      </c>
      <c r="E85" s="22"/>
      <c r="F85" s="19"/>
      <c r="G85" s="19"/>
      <c r="H85" s="19"/>
      <c r="I85" s="19"/>
      <c r="J85" s="19"/>
      <c r="K85" s="19"/>
      <c r="L85" s="19"/>
      <c r="M85" s="19"/>
    </row>
    <row r="86" spans="1:68" ht="15" x14ac:dyDescent="0.3">
      <c r="B86" s="59"/>
      <c r="C86" s="241" t="s">
        <v>17</v>
      </c>
      <c r="D86" s="199"/>
      <c r="E86" s="22"/>
      <c r="F86" s="19"/>
      <c r="G86" s="19"/>
      <c r="H86" s="19"/>
      <c r="I86" s="19"/>
      <c r="J86" s="19"/>
      <c r="K86" s="19"/>
      <c r="L86" s="19"/>
      <c r="M86" s="23"/>
    </row>
    <row r="87" spans="1:68" ht="15" customHeight="1" x14ac:dyDescent="0.3">
      <c r="B87" s="59"/>
      <c r="C87" s="241" t="s">
        <v>105</v>
      </c>
      <c r="D87" s="199" t="s">
        <v>201</v>
      </c>
      <c r="E87" s="22"/>
      <c r="F87" s="19"/>
      <c r="G87" s="19"/>
      <c r="H87" s="19"/>
      <c r="I87" s="19"/>
      <c r="J87" s="19"/>
      <c r="K87" s="19"/>
      <c r="L87" s="19"/>
      <c r="M87" s="19"/>
    </row>
    <row r="88" spans="1:68" ht="15" x14ac:dyDescent="0.35">
      <c r="B88" s="60"/>
      <c r="C88" s="281" t="s">
        <v>17</v>
      </c>
      <c r="D88" s="199"/>
      <c r="E88" s="61"/>
      <c r="F88" s="62"/>
      <c r="G88" s="62"/>
      <c r="H88" s="19"/>
      <c r="I88" s="19"/>
      <c r="J88" s="19"/>
      <c r="K88" s="19"/>
      <c r="L88" s="19"/>
      <c r="M88" s="23"/>
    </row>
    <row r="89" spans="1:68" ht="15" customHeight="1" x14ac:dyDescent="0.3">
      <c r="B89" s="60"/>
      <c r="C89" s="241" t="s">
        <v>106</v>
      </c>
      <c r="D89" s="323">
        <v>0.03</v>
      </c>
      <c r="E89" s="22"/>
      <c r="F89" s="19"/>
      <c r="G89" s="19"/>
      <c r="H89" s="19"/>
      <c r="I89" s="19"/>
      <c r="J89" s="19"/>
      <c r="K89" s="19"/>
      <c r="L89" s="19"/>
      <c r="M89" s="19"/>
    </row>
    <row r="90" spans="1:68" ht="15" x14ac:dyDescent="0.35">
      <c r="B90" s="60"/>
      <c r="C90" s="281" t="s">
        <v>17</v>
      </c>
      <c r="D90" s="199"/>
      <c r="E90" s="61"/>
      <c r="F90" s="62"/>
      <c r="G90" s="62"/>
      <c r="H90" s="19"/>
      <c r="I90" s="19"/>
      <c r="J90" s="19"/>
      <c r="K90" s="19"/>
      <c r="L90" s="19"/>
      <c r="M90" s="23"/>
    </row>
    <row r="91" spans="1:68" ht="15" x14ac:dyDescent="0.3">
      <c r="B91" s="60"/>
      <c r="C91" s="279" t="s">
        <v>200</v>
      </c>
      <c r="D91" s="323">
        <v>0.18</v>
      </c>
      <c r="E91" s="22"/>
      <c r="F91" s="22"/>
      <c r="G91" s="22"/>
      <c r="H91" s="19"/>
      <c r="I91" s="19"/>
      <c r="J91" s="19"/>
      <c r="K91" s="19"/>
      <c r="L91" s="19"/>
      <c r="M91" s="23"/>
    </row>
    <row r="92" spans="1:68" ht="15" customHeight="1" x14ac:dyDescent="0.3">
      <c r="B92" s="60"/>
      <c r="C92" s="279" t="s">
        <v>107</v>
      </c>
      <c r="D92" s="199"/>
      <c r="E92" s="22"/>
      <c r="F92" s="22"/>
      <c r="G92" s="199"/>
      <c r="H92" s="19"/>
      <c r="I92" s="19"/>
      <c r="J92" s="19"/>
      <c r="K92" s="19"/>
      <c r="L92" s="19"/>
      <c r="M92" s="23"/>
    </row>
    <row r="94" spans="1:68" s="67" customFormat="1" ht="16.2" x14ac:dyDescent="0.2">
      <c r="A94" s="81"/>
      <c r="B94" s="63"/>
      <c r="C94" s="203"/>
      <c r="D94" s="203"/>
      <c r="E94" s="376"/>
      <c r="F94" s="376"/>
      <c r="H94" s="84"/>
      <c r="K94" s="202"/>
      <c r="L94" s="202"/>
      <c r="M94" s="202"/>
    </row>
    <row r="95" spans="1:68" s="67" customFormat="1" ht="16.2" x14ac:dyDescent="0.2">
      <c r="A95" s="81"/>
      <c r="B95" s="65"/>
      <c r="C95" s="68"/>
      <c r="D95" s="68"/>
      <c r="E95" s="69"/>
      <c r="F95" s="202"/>
      <c r="G95" s="202"/>
      <c r="H95" s="202"/>
      <c r="I95" s="202"/>
      <c r="J95" s="202"/>
      <c r="K95" s="202"/>
      <c r="L95" s="202"/>
      <c r="M95" s="202"/>
    </row>
    <row r="96" spans="1:68" s="67" customFormat="1" ht="16.2" x14ac:dyDescent="0.3">
      <c r="A96" s="81"/>
      <c r="B96" s="65"/>
      <c r="C96" s="371"/>
      <c r="D96" s="371"/>
      <c r="E96" s="371"/>
      <c r="F96" s="202"/>
      <c r="G96" s="202"/>
      <c r="H96" s="202"/>
      <c r="I96" s="202"/>
      <c r="J96" s="202"/>
      <c r="K96" s="202"/>
      <c r="L96" s="202"/>
      <c r="M96" s="202"/>
    </row>
  </sheetData>
  <mergeCells count="25">
    <mergeCell ref="B77:B81"/>
    <mergeCell ref="E94:F94"/>
    <mergeCell ref="C96:E96"/>
    <mergeCell ref="B44:B50"/>
    <mergeCell ref="B51:B56"/>
    <mergeCell ref="B57:B63"/>
    <mergeCell ref="B64:B69"/>
    <mergeCell ref="B70:B76"/>
    <mergeCell ref="B16:B17"/>
    <mergeCell ref="B20:B25"/>
    <mergeCell ref="B27:B32"/>
    <mergeCell ref="B33:B39"/>
    <mergeCell ref="B40:B43"/>
    <mergeCell ref="B8:B10"/>
    <mergeCell ref="B4:B5"/>
    <mergeCell ref="C4:C5"/>
    <mergeCell ref="B11:B13"/>
    <mergeCell ref="B14:B15"/>
    <mergeCell ref="B2:M2"/>
    <mergeCell ref="G4:H4"/>
    <mergeCell ref="I4:J4"/>
    <mergeCell ref="K4:L4"/>
    <mergeCell ref="M4:M5"/>
    <mergeCell ref="D4:D5"/>
    <mergeCell ref="E4:F4"/>
  </mergeCells>
  <conditionalFormatting sqref="F20">
    <cfRule type="cellIs" dxfId="3" priority="1" stopIfTrue="1" operator="equal">
      <formula>8223.307275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41"/>
  <sheetViews>
    <sheetView topLeftCell="A28" workbookViewId="0">
      <selection activeCell="D138" sqref="D138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7.33203125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40" t="s">
        <v>190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200"/>
      <c r="E3" s="200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ht="34.5" customHeight="1" x14ac:dyDescent="0.3">
      <c r="B4" s="349" t="s">
        <v>10</v>
      </c>
      <c r="C4" s="351" t="s">
        <v>11</v>
      </c>
      <c r="D4" s="349" t="s">
        <v>12</v>
      </c>
      <c r="E4" s="349" t="s">
        <v>13</v>
      </c>
      <c r="F4" s="349"/>
      <c r="G4" s="353" t="s">
        <v>14</v>
      </c>
      <c r="H4" s="353"/>
      <c r="I4" s="353" t="s">
        <v>15</v>
      </c>
      <c r="J4" s="353"/>
      <c r="K4" s="353" t="s">
        <v>16</v>
      </c>
      <c r="L4" s="353"/>
      <c r="M4" s="353" t="s">
        <v>17</v>
      </c>
    </row>
    <row r="5" spans="1:68" ht="21.6" x14ac:dyDescent="0.3">
      <c r="B5" s="350"/>
      <c r="C5" s="352"/>
      <c r="D5" s="350"/>
      <c r="E5" s="196" t="s">
        <v>18</v>
      </c>
      <c r="F5" s="201" t="s">
        <v>19</v>
      </c>
      <c r="G5" s="201" t="s">
        <v>20</v>
      </c>
      <c r="H5" s="201" t="s">
        <v>17</v>
      </c>
      <c r="I5" s="201" t="s">
        <v>20</v>
      </c>
      <c r="J5" s="201" t="s">
        <v>17</v>
      </c>
      <c r="K5" s="201" t="s">
        <v>20</v>
      </c>
      <c r="L5" s="201" t="s">
        <v>17</v>
      </c>
      <c r="M5" s="354"/>
    </row>
    <row r="6" spans="1:68" x14ac:dyDescent="0.3">
      <c r="B6" s="196">
        <v>1</v>
      </c>
      <c r="C6" s="196">
        <v>3</v>
      </c>
      <c r="D6" s="196">
        <v>4</v>
      </c>
      <c r="E6" s="196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12</v>
      </c>
      <c r="M6" s="201">
        <v>13</v>
      </c>
    </row>
    <row r="7" spans="1:68" x14ac:dyDescent="0.3">
      <c r="B7" s="198"/>
      <c r="C7" s="17" t="s">
        <v>21</v>
      </c>
      <c r="D7" s="198"/>
      <c r="E7" s="198"/>
      <c r="F7" s="18"/>
      <c r="G7" s="18"/>
      <c r="H7" s="19"/>
      <c r="I7" s="18"/>
      <c r="J7" s="18"/>
      <c r="K7" s="18"/>
      <c r="L7" s="18"/>
      <c r="M7" s="18"/>
    </row>
    <row r="8" spans="1:68" ht="37.5" customHeight="1" x14ac:dyDescent="0.3">
      <c r="B8" s="373">
        <v>1</v>
      </c>
      <c r="C8" s="20" t="s">
        <v>108</v>
      </c>
      <c r="D8" s="199" t="s">
        <v>23</v>
      </c>
      <c r="E8" s="22"/>
      <c r="F8" s="23">
        <v>87</v>
      </c>
      <c r="G8" s="19"/>
      <c r="H8" s="19"/>
      <c r="I8" s="19"/>
      <c r="J8" s="19"/>
      <c r="K8" s="19"/>
      <c r="L8" s="19"/>
      <c r="M8" s="19"/>
    </row>
    <row r="9" spans="1:68" ht="16.5" customHeight="1" x14ac:dyDescent="0.3">
      <c r="B9" s="374"/>
      <c r="C9" s="24" t="s">
        <v>24</v>
      </c>
      <c r="D9" s="22" t="s">
        <v>25</v>
      </c>
      <c r="E9" s="22">
        <v>8.2000000000000003E-2</v>
      </c>
      <c r="F9" s="19">
        <f>E9*F8</f>
        <v>7.1340000000000003</v>
      </c>
      <c r="G9" s="19"/>
      <c r="H9" s="19"/>
      <c r="I9" s="19"/>
      <c r="J9" s="19"/>
      <c r="K9" s="19"/>
      <c r="L9" s="19"/>
      <c r="M9" s="19"/>
    </row>
    <row r="10" spans="1:68" x14ac:dyDescent="0.3">
      <c r="B10" s="375"/>
      <c r="C10" s="24" t="s">
        <v>26</v>
      </c>
      <c r="D10" s="22" t="s">
        <v>27</v>
      </c>
      <c r="E10" s="22">
        <v>5.0000000000000001E-3</v>
      </c>
      <c r="F10" s="19">
        <f>F8*E10</f>
        <v>0.435</v>
      </c>
      <c r="G10" s="19"/>
      <c r="H10" s="19"/>
      <c r="I10" s="19"/>
      <c r="J10" s="19"/>
      <c r="K10" s="19"/>
      <c r="L10" s="19"/>
      <c r="M10" s="19"/>
    </row>
    <row r="11" spans="1:68" ht="21.6" x14ac:dyDescent="0.3">
      <c r="B11" s="373">
        <v>2</v>
      </c>
      <c r="C11" s="20" t="s">
        <v>28</v>
      </c>
      <c r="D11" s="199" t="s">
        <v>29</v>
      </c>
      <c r="E11" s="22"/>
      <c r="F11" s="23">
        <v>0.5</v>
      </c>
      <c r="G11" s="19"/>
      <c r="H11" s="19"/>
      <c r="I11" s="19"/>
      <c r="J11" s="19"/>
      <c r="K11" s="19"/>
      <c r="L11" s="19"/>
      <c r="M11" s="19"/>
    </row>
    <row r="12" spans="1:68" ht="16.5" customHeight="1" x14ac:dyDescent="0.3">
      <c r="B12" s="374"/>
      <c r="C12" s="24" t="s">
        <v>24</v>
      </c>
      <c r="D12" s="22" t="s">
        <v>25</v>
      </c>
      <c r="E12" s="22">
        <v>10.199999999999999</v>
      </c>
      <c r="F12" s="19">
        <f>F11*E12</f>
        <v>5.0999999999999996</v>
      </c>
      <c r="G12" s="19"/>
      <c r="H12" s="19"/>
      <c r="I12" s="19"/>
      <c r="J12" s="19"/>
      <c r="K12" s="19"/>
      <c r="L12" s="19"/>
      <c r="M12" s="19"/>
    </row>
    <row r="13" spans="1:68" x14ac:dyDescent="0.3">
      <c r="B13" s="375"/>
      <c r="C13" s="24" t="s">
        <v>26</v>
      </c>
      <c r="D13" s="22" t="s">
        <v>27</v>
      </c>
      <c r="E13" s="22">
        <v>0.23</v>
      </c>
      <c r="F13" s="19">
        <f>F11*E13</f>
        <v>0.115</v>
      </c>
      <c r="G13" s="19"/>
      <c r="H13" s="19"/>
      <c r="I13" s="19"/>
      <c r="J13" s="19"/>
      <c r="K13" s="19"/>
      <c r="L13" s="19"/>
      <c r="M13" s="19"/>
    </row>
    <row r="14" spans="1:68" ht="43.2" x14ac:dyDescent="0.3">
      <c r="B14" s="373">
        <v>3</v>
      </c>
      <c r="C14" s="20" t="s">
        <v>30</v>
      </c>
      <c r="D14" s="199" t="s">
        <v>31</v>
      </c>
      <c r="E14" s="198"/>
      <c r="F14" s="23">
        <v>0.3</v>
      </c>
      <c r="G14" s="19"/>
      <c r="H14" s="19"/>
      <c r="I14" s="19"/>
      <c r="J14" s="19"/>
      <c r="K14" s="19"/>
      <c r="L14" s="19"/>
      <c r="M14" s="19"/>
    </row>
    <row r="15" spans="1:68" ht="15.75" customHeight="1" x14ac:dyDescent="0.3">
      <c r="B15" s="375"/>
      <c r="C15" s="25" t="s">
        <v>32</v>
      </c>
      <c r="D15" s="26" t="s">
        <v>25</v>
      </c>
      <c r="E15" s="26">
        <v>1.85</v>
      </c>
      <c r="F15" s="19">
        <f>F14*E15</f>
        <v>0.55500000000000005</v>
      </c>
      <c r="G15" s="27"/>
      <c r="H15" s="19"/>
      <c r="I15" s="27"/>
      <c r="J15" s="19"/>
      <c r="K15" s="19"/>
      <c r="L15" s="19"/>
      <c r="M15" s="19"/>
    </row>
    <row r="16" spans="1:68" ht="27.75" customHeight="1" x14ac:dyDescent="0.3">
      <c r="B16" s="373">
        <v>4</v>
      </c>
      <c r="C16" s="28" t="s">
        <v>33</v>
      </c>
      <c r="D16" s="199" t="s">
        <v>31</v>
      </c>
      <c r="E16" s="26"/>
      <c r="F16" s="23">
        <f>F14</f>
        <v>0.3</v>
      </c>
      <c r="G16" s="27"/>
      <c r="H16" s="19"/>
      <c r="I16" s="27"/>
      <c r="J16" s="19"/>
      <c r="K16" s="27"/>
      <c r="L16" s="19"/>
      <c r="M16" s="19"/>
    </row>
    <row r="17" spans="2:13" ht="19.5" customHeight="1" x14ac:dyDescent="0.3">
      <c r="B17" s="375"/>
      <c r="C17" s="25" t="s">
        <v>34</v>
      </c>
      <c r="D17" s="26" t="s">
        <v>25</v>
      </c>
      <c r="E17" s="26">
        <v>0.53</v>
      </c>
      <c r="F17" s="19">
        <f>F16*E17</f>
        <v>0.159</v>
      </c>
      <c r="G17" s="27"/>
      <c r="H17" s="19"/>
      <c r="I17" s="27"/>
      <c r="J17" s="19"/>
      <c r="K17" s="27"/>
      <c r="L17" s="19"/>
      <c r="M17" s="19"/>
    </row>
    <row r="18" spans="2:13" ht="21.6" x14ac:dyDescent="0.3">
      <c r="B18" s="22">
        <v>5</v>
      </c>
      <c r="C18" s="29" t="s">
        <v>35</v>
      </c>
      <c r="D18" s="199" t="s">
        <v>31</v>
      </c>
      <c r="E18" s="26"/>
      <c r="F18" s="23">
        <f>F14</f>
        <v>0.3</v>
      </c>
      <c r="G18" s="27"/>
      <c r="H18" s="19"/>
      <c r="I18" s="27"/>
      <c r="J18" s="19"/>
      <c r="K18" s="27"/>
      <c r="L18" s="19"/>
      <c r="M18" s="19"/>
    </row>
    <row r="19" spans="2:13" x14ac:dyDescent="0.3">
      <c r="B19" s="195"/>
      <c r="C19" s="199" t="s">
        <v>36</v>
      </c>
      <c r="D19" s="199"/>
      <c r="E19" s="26"/>
      <c r="F19" s="23"/>
      <c r="G19" s="27"/>
      <c r="H19" s="19"/>
      <c r="I19" s="27"/>
      <c r="J19" s="19"/>
      <c r="K19" s="27"/>
      <c r="L19" s="19"/>
      <c r="M19" s="19"/>
    </row>
    <row r="20" spans="2:13" x14ac:dyDescent="0.3">
      <c r="B20" s="342">
        <v>6</v>
      </c>
      <c r="C20" s="31" t="s">
        <v>37</v>
      </c>
      <c r="D20" s="199" t="s">
        <v>38</v>
      </c>
      <c r="E20" s="22"/>
      <c r="F20" s="201">
        <v>20</v>
      </c>
      <c r="G20" s="32"/>
      <c r="H20" s="19"/>
      <c r="I20" s="32"/>
      <c r="J20" s="18"/>
      <c r="K20" s="32"/>
      <c r="L20" s="18"/>
      <c r="M20" s="18"/>
    </row>
    <row r="21" spans="2:13" x14ac:dyDescent="0.3">
      <c r="B21" s="343"/>
      <c r="C21" s="33" t="s">
        <v>39</v>
      </c>
      <c r="D21" s="22" t="s">
        <v>40</v>
      </c>
      <c r="E21" s="22">
        <v>0.45</v>
      </c>
      <c r="F21" s="19">
        <f>E21*F20</f>
        <v>9</v>
      </c>
      <c r="G21" s="34"/>
      <c r="H21" s="19"/>
      <c r="I21" s="34"/>
      <c r="J21" s="18"/>
      <c r="K21" s="34"/>
      <c r="L21" s="18"/>
      <c r="M21" s="18"/>
    </row>
    <row r="22" spans="2:13" x14ac:dyDescent="0.3">
      <c r="B22" s="343"/>
      <c r="C22" s="33" t="s">
        <v>41</v>
      </c>
      <c r="D22" s="22" t="s">
        <v>31</v>
      </c>
      <c r="E22" s="22">
        <f>0.035/100</f>
        <v>3.5000000000000005E-4</v>
      </c>
      <c r="F22" s="19">
        <f>F20*E22</f>
        <v>7.000000000000001E-3</v>
      </c>
      <c r="G22" s="34"/>
      <c r="H22" s="19"/>
      <c r="I22" s="34"/>
      <c r="J22" s="18"/>
      <c r="K22" s="34"/>
      <c r="L22" s="18"/>
      <c r="M22" s="18"/>
    </row>
    <row r="23" spans="2:13" x14ac:dyDescent="0.3">
      <c r="B23" s="343"/>
      <c r="C23" s="33" t="s">
        <v>26</v>
      </c>
      <c r="D23" s="22" t="s">
        <v>27</v>
      </c>
      <c r="E23" s="22">
        <f>0.23/100</f>
        <v>2.3E-3</v>
      </c>
      <c r="F23" s="19">
        <f>F20*E23</f>
        <v>4.5999999999999999E-2</v>
      </c>
      <c r="G23" s="34"/>
      <c r="H23" s="19"/>
      <c r="I23" s="34"/>
      <c r="J23" s="18"/>
      <c r="K23" s="34"/>
      <c r="L23" s="18"/>
      <c r="M23" s="18"/>
    </row>
    <row r="24" spans="2:13" x14ac:dyDescent="0.3">
      <c r="B24" s="343"/>
      <c r="C24" s="33" t="s">
        <v>42</v>
      </c>
      <c r="D24" s="22" t="s">
        <v>43</v>
      </c>
      <c r="E24" s="22">
        <f>0.009/100</f>
        <v>8.9999999999999992E-5</v>
      </c>
      <c r="F24" s="35">
        <f>F20*E24</f>
        <v>1.8E-3</v>
      </c>
      <c r="G24" s="34"/>
      <c r="H24" s="19"/>
      <c r="I24" s="34"/>
      <c r="J24" s="18"/>
      <c r="K24" s="34"/>
      <c r="L24" s="18"/>
      <c r="M24" s="18"/>
    </row>
    <row r="25" spans="2:13" x14ac:dyDescent="0.3">
      <c r="B25" s="344"/>
      <c r="C25" s="33" t="s">
        <v>44</v>
      </c>
      <c r="D25" s="22" t="s">
        <v>38</v>
      </c>
      <c r="E25" s="22">
        <f>3.4/100</f>
        <v>3.4000000000000002E-2</v>
      </c>
      <c r="F25" s="19">
        <f>F20*E25</f>
        <v>0.68</v>
      </c>
      <c r="G25" s="34"/>
      <c r="H25" s="19"/>
      <c r="I25" s="34"/>
      <c r="J25" s="18"/>
      <c r="K25" s="34"/>
      <c r="L25" s="18"/>
      <c r="M25" s="18"/>
    </row>
    <row r="26" spans="2:13" ht="22.2" x14ac:dyDescent="0.3">
      <c r="B26" s="373">
        <v>7</v>
      </c>
      <c r="C26" s="204" t="s">
        <v>166</v>
      </c>
      <c r="D26" s="85" t="s">
        <v>43</v>
      </c>
      <c r="E26" s="85"/>
      <c r="F26" s="85">
        <f>F29*0.25*0.12*0.06</f>
        <v>0.24299999999999999</v>
      </c>
      <c r="G26" s="85"/>
      <c r="H26" s="85"/>
      <c r="I26" s="85"/>
      <c r="J26" s="85"/>
      <c r="K26" s="85"/>
      <c r="L26" s="86"/>
      <c r="M26" s="87"/>
    </row>
    <row r="27" spans="2:13" x14ac:dyDescent="0.3">
      <c r="B27" s="374"/>
      <c r="C27" s="205" t="s">
        <v>83</v>
      </c>
      <c r="D27" s="88" t="s">
        <v>40</v>
      </c>
      <c r="E27" s="88">
        <v>3.36</v>
      </c>
      <c r="F27" s="88">
        <f>E27*F26</f>
        <v>0.81647999999999998</v>
      </c>
      <c r="G27" s="88"/>
      <c r="H27" s="88"/>
      <c r="I27" s="88"/>
      <c r="J27" s="89"/>
      <c r="K27" s="88"/>
      <c r="L27" s="90"/>
      <c r="M27" s="89"/>
    </row>
    <row r="28" spans="2:13" x14ac:dyDescent="0.3">
      <c r="B28" s="374"/>
      <c r="C28" s="205" t="s">
        <v>84</v>
      </c>
      <c r="D28" s="88" t="s">
        <v>27</v>
      </c>
      <c r="E28" s="88">
        <v>0.92</v>
      </c>
      <c r="F28" s="88">
        <f>E28*F26</f>
        <v>0.22356000000000001</v>
      </c>
      <c r="G28" s="88"/>
      <c r="H28" s="88"/>
      <c r="I28" s="88"/>
      <c r="J28" s="88"/>
      <c r="K28" s="88"/>
      <c r="L28" s="90"/>
      <c r="M28" s="89"/>
    </row>
    <row r="29" spans="2:13" x14ac:dyDescent="0.3">
      <c r="B29" s="374"/>
      <c r="C29" s="205" t="s">
        <v>167</v>
      </c>
      <c r="D29" s="88" t="s">
        <v>75</v>
      </c>
      <c r="E29" s="88"/>
      <c r="F29" s="88">
        <v>135</v>
      </c>
      <c r="G29" s="206"/>
      <c r="H29" s="88"/>
      <c r="I29" s="88"/>
      <c r="J29" s="88"/>
      <c r="K29" s="88"/>
      <c r="L29" s="90"/>
      <c r="M29" s="89"/>
    </row>
    <row r="30" spans="2:13" x14ac:dyDescent="0.3">
      <c r="B30" s="374"/>
      <c r="C30" s="205" t="s">
        <v>168</v>
      </c>
      <c r="D30" s="88" t="s">
        <v>43</v>
      </c>
      <c r="E30" s="88">
        <v>0.11</v>
      </c>
      <c r="F30" s="88">
        <f>E30*F26</f>
        <v>2.673E-2</v>
      </c>
      <c r="G30" s="88"/>
      <c r="H30" s="88"/>
      <c r="I30" s="88"/>
      <c r="J30" s="88"/>
      <c r="K30" s="88"/>
      <c r="L30" s="90"/>
      <c r="M30" s="89"/>
    </row>
    <row r="31" spans="2:13" x14ac:dyDescent="0.3">
      <c r="B31" s="374"/>
      <c r="C31" s="205" t="s">
        <v>169</v>
      </c>
      <c r="D31" s="88" t="s">
        <v>49</v>
      </c>
      <c r="E31" s="88"/>
      <c r="F31" s="88">
        <v>3</v>
      </c>
      <c r="G31" s="206"/>
      <c r="H31" s="88"/>
      <c r="I31" s="88"/>
      <c r="J31" s="88"/>
      <c r="K31" s="88"/>
      <c r="L31" s="90"/>
      <c r="M31" s="89"/>
    </row>
    <row r="32" spans="2:13" x14ac:dyDescent="0.3">
      <c r="B32" s="375"/>
      <c r="C32" s="205" t="s">
        <v>54</v>
      </c>
      <c r="D32" s="88" t="s">
        <v>27</v>
      </c>
      <c r="E32" s="88">
        <v>0.16</v>
      </c>
      <c r="F32" s="88">
        <f>E32*F26</f>
        <v>3.8879999999999998E-2</v>
      </c>
      <c r="G32" s="88"/>
      <c r="H32" s="88"/>
      <c r="I32" s="88"/>
      <c r="J32" s="88"/>
      <c r="K32" s="88"/>
      <c r="L32" s="90"/>
      <c r="M32" s="89"/>
    </row>
    <row r="33" spans="1:68" s="83" customFormat="1" ht="32.4" x14ac:dyDescent="0.3">
      <c r="A33" s="75"/>
      <c r="B33" s="342">
        <v>8</v>
      </c>
      <c r="C33" s="17" t="s">
        <v>170</v>
      </c>
      <c r="D33" s="196" t="s">
        <v>43</v>
      </c>
      <c r="E33" s="196"/>
      <c r="F33" s="201">
        <v>1.1299999999999999</v>
      </c>
      <c r="G33" s="18"/>
      <c r="H33" s="19"/>
      <c r="I33" s="18"/>
      <c r="J33" s="18"/>
      <c r="K33" s="82"/>
      <c r="L33" s="18"/>
      <c r="M33" s="18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</row>
    <row r="34" spans="1:68" s="83" customFormat="1" x14ac:dyDescent="0.3">
      <c r="A34" s="75"/>
      <c r="B34" s="343"/>
      <c r="C34" s="33" t="s">
        <v>24</v>
      </c>
      <c r="D34" s="198" t="s">
        <v>40</v>
      </c>
      <c r="E34" s="198">
        <v>8.5399999999999991</v>
      </c>
      <c r="F34" s="18">
        <f>E34*F33</f>
        <v>9.6501999999999981</v>
      </c>
      <c r="G34" s="18"/>
      <c r="H34" s="19"/>
      <c r="I34" s="18"/>
      <c r="J34" s="18"/>
      <c r="K34" s="18"/>
      <c r="L34" s="18"/>
      <c r="M34" s="18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</row>
    <row r="35" spans="1:68" s="83" customFormat="1" x14ac:dyDescent="0.3">
      <c r="A35" s="75"/>
      <c r="B35" s="343"/>
      <c r="C35" s="33" t="s">
        <v>116</v>
      </c>
      <c r="D35" s="198" t="s">
        <v>27</v>
      </c>
      <c r="E35" s="198">
        <v>1.06</v>
      </c>
      <c r="F35" s="18">
        <f>E35*F33</f>
        <v>1.1978</v>
      </c>
      <c r="G35" s="18"/>
      <c r="H35" s="19"/>
      <c r="I35" s="18"/>
      <c r="J35" s="18"/>
      <c r="K35" s="18"/>
      <c r="L35" s="18"/>
      <c r="M35" s="18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</row>
    <row r="36" spans="1:68" s="83" customFormat="1" ht="21.6" x14ac:dyDescent="0.3">
      <c r="A36" s="75"/>
      <c r="B36" s="343"/>
      <c r="C36" s="33" t="s">
        <v>117</v>
      </c>
      <c r="D36" s="198" t="s">
        <v>38</v>
      </c>
      <c r="E36" s="198">
        <v>2.06</v>
      </c>
      <c r="F36" s="18">
        <f>E36*F33</f>
        <v>2.3277999999999999</v>
      </c>
      <c r="G36" s="18"/>
      <c r="H36" s="19"/>
      <c r="I36" s="18"/>
      <c r="J36" s="18"/>
      <c r="K36" s="18"/>
      <c r="L36" s="18"/>
      <c r="M36" s="18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</row>
    <row r="37" spans="1:68" s="83" customFormat="1" x14ac:dyDescent="0.3">
      <c r="A37" s="75"/>
      <c r="B37" s="343"/>
      <c r="C37" s="33" t="s">
        <v>118</v>
      </c>
      <c r="D37" s="198" t="s">
        <v>43</v>
      </c>
      <c r="E37" s="198">
        <f>1.83/100</f>
        <v>1.83E-2</v>
      </c>
      <c r="F37" s="18">
        <f>E37*F33</f>
        <v>2.0678999999999999E-2</v>
      </c>
      <c r="G37" s="18"/>
      <c r="H37" s="19"/>
      <c r="I37" s="18"/>
      <c r="J37" s="18"/>
      <c r="K37" s="18"/>
      <c r="L37" s="18"/>
      <c r="M37" s="18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</row>
    <row r="38" spans="1:68" x14ac:dyDescent="0.3">
      <c r="B38" s="343"/>
      <c r="C38" s="33" t="s">
        <v>119</v>
      </c>
      <c r="D38" s="198" t="s">
        <v>43</v>
      </c>
      <c r="E38" s="198">
        <v>1.0149999999999999</v>
      </c>
      <c r="F38" s="18">
        <f>E38*F33</f>
        <v>1.1469499999999997</v>
      </c>
      <c r="G38" s="18"/>
      <c r="H38" s="19"/>
      <c r="I38" s="18"/>
      <c r="J38" s="18"/>
      <c r="K38" s="18"/>
      <c r="L38" s="18"/>
      <c r="M38" s="18"/>
    </row>
    <row r="39" spans="1:68" s="83" customFormat="1" x14ac:dyDescent="0.3">
      <c r="A39" s="75"/>
      <c r="B39" s="343"/>
      <c r="C39" s="33" t="s">
        <v>171</v>
      </c>
      <c r="D39" s="198" t="s">
        <v>67</v>
      </c>
      <c r="E39" s="198"/>
      <c r="F39" s="18">
        <v>140</v>
      </c>
      <c r="G39" s="18"/>
      <c r="H39" s="19"/>
      <c r="I39" s="18"/>
      <c r="J39" s="18"/>
      <c r="K39" s="18"/>
      <c r="L39" s="18"/>
      <c r="M39" s="18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</row>
    <row r="40" spans="1:68" s="83" customFormat="1" x14ac:dyDescent="0.3">
      <c r="A40" s="75"/>
      <c r="B40" s="343"/>
      <c r="C40" s="33" t="s">
        <v>121</v>
      </c>
      <c r="D40" s="198" t="s">
        <v>67</v>
      </c>
      <c r="E40" s="198"/>
      <c r="F40" s="18">
        <v>135</v>
      </c>
      <c r="G40" s="18"/>
      <c r="H40" s="19"/>
      <c r="I40" s="18"/>
      <c r="J40" s="18"/>
      <c r="K40" s="18"/>
      <c r="L40" s="18"/>
      <c r="M40" s="18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</row>
    <row r="41" spans="1:68" s="83" customFormat="1" x14ac:dyDescent="0.3">
      <c r="A41" s="75"/>
      <c r="B41" s="344"/>
      <c r="C41" s="33" t="s">
        <v>54</v>
      </c>
      <c r="D41" s="198" t="s">
        <v>27</v>
      </c>
      <c r="E41" s="198">
        <v>0.67</v>
      </c>
      <c r="F41" s="18">
        <f>E41*F33</f>
        <v>0.7571</v>
      </c>
      <c r="G41" s="18"/>
      <c r="H41" s="19"/>
      <c r="I41" s="18"/>
      <c r="J41" s="18"/>
      <c r="K41" s="18"/>
      <c r="L41" s="18"/>
      <c r="M41" s="18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</row>
    <row r="42" spans="1:68" s="78" customFormat="1" ht="16.2" x14ac:dyDescent="0.4">
      <c r="B42" s="197"/>
      <c r="C42" s="199" t="s">
        <v>45</v>
      </c>
      <c r="D42" s="22"/>
      <c r="E42" s="22"/>
      <c r="F42" s="19"/>
      <c r="G42" s="19"/>
      <c r="H42" s="19"/>
      <c r="I42" s="19"/>
      <c r="J42" s="18"/>
      <c r="K42" s="19"/>
      <c r="L42" s="18"/>
      <c r="M42" s="18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1:68" s="78" customFormat="1" ht="27.75" customHeight="1" x14ac:dyDescent="0.4">
      <c r="B43" s="342">
        <v>9</v>
      </c>
      <c r="C43" s="31" t="s">
        <v>122</v>
      </c>
      <c r="D43" s="199" t="s">
        <v>43</v>
      </c>
      <c r="E43" s="22"/>
      <c r="F43" s="201">
        <v>0.13600000000000001</v>
      </c>
      <c r="G43" s="32"/>
      <c r="H43" s="19"/>
      <c r="I43" s="32"/>
      <c r="J43" s="18"/>
      <c r="K43" s="32"/>
      <c r="L43" s="18"/>
      <c r="M43" s="18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1:68" s="78" customFormat="1" ht="16.2" x14ac:dyDescent="0.4">
      <c r="B44" s="343"/>
      <c r="C44" s="33" t="s">
        <v>39</v>
      </c>
      <c r="D44" s="22" t="s">
        <v>40</v>
      </c>
      <c r="E44" s="22">
        <v>24</v>
      </c>
      <c r="F44" s="19">
        <f>E44*F43</f>
        <v>3.2640000000000002</v>
      </c>
      <c r="G44" s="34"/>
      <c r="H44" s="19"/>
      <c r="I44" s="34"/>
      <c r="J44" s="18"/>
      <c r="K44" s="34"/>
      <c r="L44" s="18"/>
      <c r="M44" s="18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1:68" s="78" customFormat="1" ht="21.6" x14ac:dyDescent="0.4">
      <c r="B45" s="343"/>
      <c r="C45" s="33" t="s">
        <v>47</v>
      </c>
      <c r="D45" s="22" t="s">
        <v>43</v>
      </c>
      <c r="E45" s="22"/>
      <c r="F45" s="19">
        <f>F43</f>
        <v>0.13600000000000001</v>
      </c>
      <c r="G45" s="34"/>
      <c r="H45" s="19"/>
      <c r="I45" s="34"/>
      <c r="J45" s="18"/>
      <c r="K45" s="34"/>
      <c r="L45" s="18"/>
      <c r="M45" s="1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1:68" s="78" customFormat="1" ht="16.2" x14ac:dyDescent="0.4">
      <c r="B46" s="343"/>
      <c r="C46" s="33" t="s">
        <v>48</v>
      </c>
      <c r="D46" s="22" t="s">
        <v>49</v>
      </c>
      <c r="E46" s="22">
        <v>3.08</v>
      </c>
      <c r="F46" s="19">
        <f>F43*E46</f>
        <v>0.41888000000000003</v>
      </c>
      <c r="G46" s="34"/>
      <c r="H46" s="19"/>
      <c r="I46" s="34"/>
      <c r="J46" s="18"/>
      <c r="K46" s="34"/>
      <c r="L46" s="18"/>
      <c r="M46" s="18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1:68" s="78" customFormat="1" ht="16.2" x14ac:dyDescent="0.4">
      <c r="B47" s="343"/>
      <c r="C47" s="37" t="s">
        <v>50</v>
      </c>
      <c r="D47" s="38" t="s">
        <v>49</v>
      </c>
      <c r="E47" s="38" t="s">
        <v>51</v>
      </c>
      <c r="F47" s="22">
        <f>F43*E47</f>
        <v>1.02</v>
      </c>
      <c r="G47" s="22"/>
      <c r="H47" s="19"/>
      <c r="I47" s="22"/>
      <c r="J47" s="19"/>
      <c r="K47" s="19"/>
      <c r="L47" s="19"/>
      <c r="M47" s="1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1:68" s="78" customFormat="1" ht="16.2" x14ac:dyDescent="0.4">
      <c r="B48" s="343"/>
      <c r="C48" s="37" t="s">
        <v>52</v>
      </c>
      <c r="D48" s="38" t="s">
        <v>49</v>
      </c>
      <c r="E48" s="38" t="s">
        <v>53</v>
      </c>
      <c r="F48" s="22">
        <f>F43*E48</f>
        <v>0.40936</v>
      </c>
      <c r="G48" s="22"/>
      <c r="H48" s="19"/>
      <c r="I48" s="22"/>
      <c r="J48" s="19"/>
      <c r="K48" s="19"/>
      <c r="L48" s="19"/>
      <c r="M48" s="1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2:68" s="78" customFormat="1" ht="16.2" x14ac:dyDescent="0.4">
      <c r="B49" s="344"/>
      <c r="C49" s="33" t="s">
        <v>54</v>
      </c>
      <c r="D49" s="22" t="s">
        <v>27</v>
      </c>
      <c r="E49" s="22">
        <v>1.38</v>
      </c>
      <c r="F49" s="19">
        <f>E49*F43</f>
        <v>0.18767999999999999</v>
      </c>
      <c r="G49" s="34"/>
      <c r="H49" s="19"/>
      <c r="I49" s="34"/>
      <c r="J49" s="18"/>
      <c r="K49" s="34"/>
      <c r="L49" s="18"/>
      <c r="M49" s="18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2:68" s="78" customFormat="1" ht="33.75" customHeight="1" x14ac:dyDescent="0.4">
      <c r="B50" s="342">
        <v>10</v>
      </c>
      <c r="C50" s="31" t="s">
        <v>123</v>
      </c>
      <c r="D50" s="199" t="s">
        <v>43</v>
      </c>
      <c r="E50" s="22"/>
      <c r="F50" s="201">
        <v>0.86</v>
      </c>
      <c r="G50" s="32"/>
      <c r="H50" s="19"/>
      <c r="I50" s="32"/>
      <c r="J50" s="18"/>
      <c r="K50" s="32"/>
      <c r="L50" s="18"/>
      <c r="M50" s="18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2:68" s="78" customFormat="1" ht="16.2" x14ac:dyDescent="0.4">
      <c r="B51" s="343"/>
      <c r="C51" s="33" t="s">
        <v>39</v>
      </c>
      <c r="D51" s="22" t="s">
        <v>40</v>
      </c>
      <c r="E51" s="22">
        <v>23.8</v>
      </c>
      <c r="F51" s="19">
        <f>E51*F50</f>
        <v>20.468</v>
      </c>
      <c r="G51" s="34"/>
      <c r="H51" s="19"/>
      <c r="I51" s="34"/>
      <c r="J51" s="18"/>
      <c r="K51" s="34"/>
      <c r="L51" s="18"/>
      <c r="M51" s="18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2:68" s="78" customFormat="1" ht="27" customHeight="1" x14ac:dyDescent="0.4">
      <c r="B52" s="343"/>
      <c r="C52" s="33" t="s">
        <v>47</v>
      </c>
      <c r="D52" s="22" t="s">
        <v>43</v>
      </c>
      <c r="E52" s="22"/>
      <c r="F52" s="19">
        <f>F50</f>
        <v>0.86</v>
      </c>
      <c r="G52" s="34"/>
      <c r="H52" s="19"/>
      <c r="I52" s="34"/>
      <c r="J52" s="18"/>
      <c r="K52" s="34"/>
      <c r="L52" s="18"/>
      <c r="M52" s="18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2:68" s="78" customFormat="1" ht="22.5" customHeight="1" x14ac:dyDescent="0.4">
      <c r="B53" s="343"/>
      <c r="C53" s="33" t="s">
        <v>172</v>
      </c>
      <c r="D53" s="22" t="s">
        <v>38</v>
      </c>
      <c r="E53" s="22"/>
      <c r="F53" s="19">
        <v>6</v>
      </c>
      <c r="G53" s="34"/>
      <c r="H53" s="19"/>
      <c r="I53" s="34"/>
      <c r="J53" s="18"/>
      <c r="K53" s="34"/>
      <c r="L53" s="18"/>
      <c r="M53" s="18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2:68" s="78" customFormat="1" ht="16.5" customHeight="1" x14ac:dyDescent="0.4">
      <c r="B54" s="343"/>
      <c r="C54" s="33" t="s">
        <v>48</v>
      </c>
      <c r="D54" s="22" t="s">
        <v>49</v>
      </c>
      <c r="E54" s="22">
        <v>4.38</v>
      </c>
      <c r="F54" s="19">
        <f>F50*E54</f>
        <v>3.7667999999999999</v>
      </c>
      <c r="G54" s="34"/>
      <c r="H54" s="19"/>
      <c r="I54" s="34"/>
      <c r="J54" s="18"/>
      <c r="K54" s="34"/>
      <c r="L54" s="18"/>
      <c r="M54" s="18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2:68" s="78" customFormat="1" ht="16.5" customHeight="1" x14ac:dyDescent="0.4">
      <c r="B55" s="343"/>
      <c r="C55" s="37" t="s">
        <v>50</v>
      </c>
      <c r="D55" s="38" t="s">
        <v>49</v>
      </c>
      <c r="E55" s="38">
        <v>7.2</v>
      </c>
      <c r="F55" s="22">
        <f>F50*E55</f>
        <v>6.1920000000000002</v>
      </c>
      <c r="G55" s="22"/>
      <c r="H55" s="19"/>
      <c r="I55" s="22"/>
      <c r="J55" s="19"/>
      <c r="K55" s="19"/>
      <c r="L55" s="19"/>
      <c r="M55" s="1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2:68" s="78" customFormat="1" ht="16.5" customHeight="1" x14ac:dyDescent="0.4">
      <c r="B56" s="343"/>
      <c r="C56" s="37" t="s">
        <v>52</v>
      </c>
      <c r="D56" s="38" t="s">
        <v>49</v>
      </c>
      <c r="E56" s="38">
        <v>1.96</v>
      </c>
      <c r="F56" s="22">
        <f>F50*E56</f>
        <v>1.6856</v>
      </c>
      <c r="G56" s="22"/>
      <c r="H56" s="19"/>
      <c r="I56" s="22"/>
      <c r="J56" s="19"/>
      <c r="K56" s="19"/>
      <c r="L56" s="19"/>
      <c r="M56" s="1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2:68" s="78" customFormat="1" ht="16.2" x14ac:dyDescent="0.4">
      <c r="B57" s="344"/>
      <c r="C57" s="33" t="s">
        <v>54</v>
      </c>
      <c r="D57" s="22" t="s">
        <v>27</v>
      </c>
      <c r="E57" s="22">
        <v>3.44</v>
      </c>
      <c r="F57" s="19">
        <f>E57*F50</f>
        <v>2.9583999999999997</v>
      </c>
      <c r="G57" s="34"/>
      <c r="H57" s="19"/>
      <c r="I57" s="34"/>
      <c r="J57" s="18"/>
      <c r="K57" s="34"/>
      <c r="L57" s="18"/>
      <c r="M57" s="18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2:68" s="78" customFormat="1" ht="21.6" x14ac:dyDescent="0.4">
      <c r="B58" s="345">
        <v>11</v>
      </c>
      <c r="C58" s="40" t="s">
        <v>58</v>
      </c>
      <c r="D58" s="41" t="s">
        <v>29</v>
      </c>
      <c r="E58" s="38"/>
      <c r="F58" s="23">
        <f>F50+F43</f>
        <v>0.996</v>
      </c>
      <c r="G58" s="22"/>
      <c r="H58" s="19"/>
      <c r="I58" s="22"/>
      <c r="J58" s="19"/>
      <c r="K58" s="19"/>
      <c r="L58" s="19"/>
      <c r="M58" s="1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2:68" s="78" customFormat="1" ht="16.2" x14ac:dyDescent="0.4">
      <c r="B59" s="345"/>
      <c r="C59" s="37" t="s">
        <v>32</v>
      </c>
      <c r="D59" s="38" t="s">
        <v>25</v>
      </c>
      <c r="E59" s="38">
        <v>0.87</v>
      </c>
      <c r="F59" s="22">
        <f>F58*E59</f>
        <v>0.86651999999999996</v>
      </c>
      <c r="G59" s="22"/>
      <c r="H59" s="19"/>
      <c r="I59" s="19"/>
      <c r="J59" s="19"/>
      <c r="K59" s="19"/>
      <c r="L59" s="19"/>
      <c r="M59" s="1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2:68" s="78" customFormat="1" ht="16.2" x14ac:dyDescent="0.4">
      <c r="B60" s="345"/>
      <c r="C60" s="37" t="s">
        <v>59</v>
      </c>
      <c r="D60" s="38" t="s">
        <v>27</v>
      </c>
      <c r="E60" s="38">
        <v>0.13</v>
      </c>
      <c r="F60" s="22">
        <f>F58*E60</f>
        <v>0.12948000000000001</v>
      </c>
      <c r="G60" s="22"/>
      <c r="H60" s="19"/>
      <c r="I60" s="22"/>
      <c r="J60" s="19"/>
      <c r="K60" s="19"/>
      <c r="L60" s="19"/>
      <c r="M60" s="1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2:68" s="78" customFormat="1" ht="16.2" x14ac:dyDescent="0.4">
      <c r="B61" s="345"/>
      <c r="C61" s="37" t="s">
        <v>60</v>
      </c>
      <c r="D61" s="38" t="s">
        <v>49</v>
      </c>
      <c r="E61" s="38">
        <v>7.2</v>
      </c>
      <c r="F61" s="22">
        <f>F58*E61</f>
        <v>7.1711999999999998</v>
      </c>
      <c r="G61" s="22"/>
      <c r="H61" s="19"/>
      <c r="I61" s="22"/>
      <c r="J61" s="19"/>
      <c r="K61" s="19"/>
      <c r="L61" s="19"/>
      <c r="M61" s="1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2:68" s="78" customFormat="1" ht="16.2" x14ac:dyDescent="0.4">
      <c r="B62" s="345"/>
      <c r="C62" s="37" t="s">
        <v>61</v>
      </c>
      <c r="D62" s="38" t="s">
        <v>49</v>
      </c>
      <c r="E62" s="38">
        <v>1.79</v>
      </c>
      <c r="F62" s="22">
        <f>F58*E62</f>
        <v>1.78284</v>
      </c>
      <c r="G62" s="22"/>
      <c r="H62" s="19"/>
      <c r="I62" s="22"/>
      <c r="J62" s="19"/>
      <c r="K62" s="19"/>
      <c r="L62" s="19"/>
      <c r="M62" s="1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2:68" s="78" customFormat="1" ht="16.2" x14ac:dyDescent="0.4">
      <c r="B63" s="345"/>
      <c r="C63" s="37" t="s">
        <v>62</v>
      </c>
      <c r="D63" s="38" t="s">
        <v>49</v>
      </c>
      <c r="E63" s="38">
        <v>1.07</v>
      </c>
      <c r="F63" s="22">
        <f>F58*E63</f>
        <v>1.06572</v>
      </c>
      <c r="G63" s="22"/>
      <c r="H63" s="19"/>
      <c r="I63" s="22"/>
      <c r="J63" s="19"/>
      <c r="K63" s="19"/>
      <c r="L63" s="19"/>
      <c r="M63" s="1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2:68" s="78" customFormat="1" ht="16.2" x14ac:dyDescent="0.4">
      <c r="B64" s="345"/>
      <c r="C64" s="37" t="s">
        <v>63</v>
      </c>
      <c r="D64" s="38" t="s">
        <v>27</v>
      </c>
      <c r="E64" s="38">
        <v>0.1</v>
      </c>
      <c r="F64" s="22">
        <f>F58*E64</f>
        <v>9.9600000000000008E-2</v>
      </c>
      <c r="G64" s="22"/>
      <c r="H64" s="19"/>
      <c r="I64" s="22"/>
      <c r="J64" s="19"/>
      <c r="K64" s="19"/>
      <c r="L64" s="19"/>
      <c r="M64" s="1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2:68" s="78" customFormat="1" ht="16.2" x14ac:dyDescent="0.4">
      <c r="B65" s="345">
        <v>12</v>
      </c>
      <c r="C65" s="20" t="s">
        <v>110</v>
      </c>
      <c r="D65" s="42" t="s">
        <v>65</v>
      </c>
      <c r="E65" s="43">
        <f>0</f>
        <v>0</v>
      </c>
      <c r="F65" s="199">
        <v>87</v>
      </c>
      <c r="G65" s="22"/>
      <c r="H65" s="19"/>
      <c r="I65" s="22"/>
      <c r="J65" s="19"/>
      <c r="K65" s="19"/>
      <c r="L65" s="19"/>
      <c r="M65" s="1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2:68" s="78" customFormat="1" ht="16.2" x14ac:dyDescent="0.4">
      <c r="B66" s="345"/>
      <c r="C66" s="37" t="s">
        <v>32</v>
      </c>
      <c r="D66" s="38" t="s">
        <v>25</v>
      </c>
      <c r="E66" s="44">
        <v>0.22700000000000001</v>
      </c>
      <c r="F66" s="198">
        <f>F65*E66</f>
        <v>19.749000000000002</v>
      </c>
      <c r="G66" s="22"/>
      <c r="H66" s="19"/>
      <c r="I66" s="19"/>
      <c r="J66" s="19"/>
      <c r="K66" s="19"/>
      <c r="L66" s="19"/>
      <c r="M66" s="1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2:68" s="78" customFormat="1" ht="16.2" x14ac:dyDescent="0.4">
      <c r="B67" s="345"/>
      <c r="C67" s="37" t="s">
        <v>59</v>
      </c>
      <c r="D67" s="38" t="s">
        <v>27</v>
      </c>
      <c r="E67" s="44">
        <v>2.76E-2</v>
      </c>
      <c r="F67" s="198">
        <f>F65*E67</f>
        <v>2.4011999999999998</v>
      </c>
      <c r="G67" s="22"/>
      <c r="H67" s="19"/>
      <c r="I67" s="22"/>
      <c r="J67" s="19"/>
      <c r="K67" s="19"/>
      <c r="L67" s="19"/>
      <c r="M67" s="1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2:68" s="78" customFormat="1" ht="16.2" x14ac:dyDescent="0.4">
      <c r="B68" s="345"/>
      <c r="C68" s="37" t="s">
        <v>111</v>
      </c>
      <c r="D68" s="38" t="s">
        <v>67</v>
      </c>
      <c r="E68" s="44"/>
      <c r="F68" s="198">
        <v>160</v>
      </c>
      <c r="G68" s="22"/>
      <c r="H68" s="19"/>
      <c r="I68" s="22"/>
      <c r="J68" s="19"/>
      <c r="K68" s="19"/>
      <c r="L68" s="19"/>
      <c r="M68" s="1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2:68" s="78" customFormat="1" ht="16.2" x14ac:dyDescent="0.4">
      <c r="B69" s="345"/>
      <c r="C69" s="37" t="s">
        <v>68</v>
      </c>
      <c r="D69" s="38" t="s">
        <v>49</v>
      </c>
      <c r="E69" s="44">
        <v>7.0000000000000007E-2</v>
      </c>
      <c r="F69" s="198">
        <f>F65*E69</f>
        <v>6.0900000000000007</v>
      </c>
      <c r="G69" s="22"/>
      <c r="H69" s="19"/>
      <c r="I69" s="22"/>
      <c r="J69" s="19"/>
      <c r="K69" s="19"/>
      <c r="L69" s="19"/>
      <c r="M69" s="1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2:68" s="78" customFormat="1" ht="16.2" x14ac:dyDescent="0.4">
      <c r="B70" s="345"/>
      <c r="C70" s="37" t="s">
        <v>63</v>
      </c>
      <c r="D70" s="38" t="s">
        <v>27</v>
      </c>
      <c r="E70" s="44">
        <v>4.4400000000000002E-2</v>
      </c>
      <c r="F70" s="198">
        <f>F65*E70</f>
        <v>3.8628</v>
      </c>
      <c r="G70" s="22"/>
      <c r="H70" s="19"/>
      <c r="I70" s="22"/>
      <c r="J70" s="19"/>
      <c r="K70" s="19"/>
      <c r="L70" s="19"/>
      <c r="M70" s="1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2:68" s="78" customFormat="1" ht="17.25" customHeight="1" x14ac:dyDescent="0.4">
      <c r="B71" s="342">
        <v>13</v>
      </c>
      <c r="C71" s="40" t="s">
        <v>69</v>
      </c>
      <c r="D71" s="41" t="s">
        <v>38</v>
      </c>
      <c r="E71" s="38"/>
      <c r="F71" s="199">
        <f>F65</f>
        <v>87</v>
      </c>
      <c r="G71" s="22"/>
      <c r="H71" s="19"/>
      <c r="I71" s="22"/>
      <c r="J71" s="19"/>
      <c r="K71" s="19"/>
      <c r="L71" s="19"/>
      <c r="M71" s="1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2:68" s="78" customFormat="1" ht="16.2" x14ac:dyDescent="0.4">
      <c r="B72" s="343"/>
      <c r="C72" s="37" t="s">
        <v>32</v>
      </c>
      <c r="D72" s="38" t="s">
        <v>25</v>
      </c>
      <c r="E72" s="38">
        <v>3.0300000000000001E-2</v>
      </c>
      <c r="F72" s="198">
        <f>F71*E72</f>
        <v>2.6360999999999999</v>
      </c>
      <c r="G72" s="22"/>
      <c r="H72" s="19"/>
      <c r="I72" s="19"/>
      <c r="J72" s="19"/>
      <c r="K72" s="19"/>
      <c r="L72" s="19"/>
      <c r="M72" s="1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2:68" s="78" customFormat="1" ht="16.2" x14ac:dyDescent="0.4">
      <c r="B73" s="343"/>
      <c r="C73" s="37" t="s">
        <v>59</v>
      </c>
      <c r="D73" s="38" t="s">
        <v>27</v>
      </c>
      <c r="E73" s="38">
        <v>4.1000000000000003E-3</v>
      </c>
      <c r="F73" s="198">
        <f>F71*E73</f>
        <v>0.35670000000000002</v>
      </c>
      <c r="G73" s="22"/>
      <c r="H73" s="19"/>
      <c r="I73" s="22"/>
      <c r="J73" s="19"/>
      <c r="K73" s="19"/>
      <c r="L73" s="19"/>
      <c r="M73" s="1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2:68" s="78" customFormat="1" ht="16.2" x14ac:dyDescent="0.4">
      <c r="B74" s="343"/>
      <c r="C74" s="37" t="s">
        <v>60</v>
      </c>
      <c r="D74" s="38" t="s">
        <v>49</v>
      </c>
      <c r="E74" s="38">
        <v>0.23100000000000001</v>
      </c>
      <c r="F74" s="198">
        <f>F71*E74</f>
        <v>20.097000000000001</v>
      </c>
      <c r="G74" s="22"/>
      <c r="H74" s="19"/>
      <c r="I74" s="22"/>
      <c r="J74" s="19"/>
      <c r="K74" s="19"/>
      <c r="L74" s="19"/>
      <c r="M74" s="1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2:68" s="78" customFormat="1" ht="16.2" x14ac:dyDescent="0.4">
      <c r="B75" s="343"/>
      <c r="C75" s="37" t="s">
        <v>61</v>
      </c>
      <c r="D75" s="38" t="s">
        <v>49</v>
      </c>
      <c r="E75" s="38">
        <v>5.8000000000000003E-2</v>
      </c>
      <c r="F75" s="198">
        <f>F71*E75</f>
        <v>5.0460000000000003</v>
      </c>
      <c r="G75" s="22"/>
      <c r="H75" s="19"/>
      <c r="I75" s="22"/>
      <c r="J75" s="19"/>
      <c r="K75" s="19"/>
      <c r="L75" s="19"/>
      <c r="M75" s="1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2:68" s="78" customFormat="1" ht="16.2" x14ac:dyDescent="0.4">
      <c r="B76" s="343"/>
      <c r="C76" s="37" t="s">
        <v>62</v>
      </c>
      <c r="D76" s="38" t="s">
        <v>49</v>
      </c>
      <c r="E76" s="38">
        <v>3.5000000000000003E-2</v>
      </c>
      <c r="F76" s="198">
        <f>F71*E76</f>
        <v>3.0450000000000004</v>
      </c>
      <c r="G76" s="22"/>
      <c r="H76" s="19"/>
      <c r="I76" s="22"/>
      <c r="J76" s="19"/>
      <c r="K76" s="19"/>
      <c r="L76" s="19"/>
      <c r="M76" s="1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2:68" s="78" customFormat="1" ht="16.2" x14ac:dyDescent="0.4">
      <c r="B77" s="343"/>
      <c r="C77" s="37" t="s">
        <v>63</v>
      </c>
      <c r="D77" s="38" t="s">
        <v>27</v>
      </c>
      <c r="E77" s="38">
        <v>4.0000000000000002E-4</v>
      </c>
      <c r="F77" s="198">
        <f>F71*E77</f>
        <v>3.4800000000000005E-2</v>
      </c>
      <c r="G77" s="22"/>
      <c r="H77" s="19"/>
      <c r="I77" s="22"/>
      <c r="J77" s="19"/>
      <c r="K77" s="19"/>
      <c r="L77" s="19"/>
      <c r="M77" s="1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2:68" s="78" customFormat="1" ht="24" customHeight="1" x14ac:dyDescent="0.4">
      <c r="B78" s="345">
        <v>14</v>
      </c>
      <c r="C78" s="46" t="s">
        <v>70</v>
      </c>
      <c r="D78" s="41" t="s">
        <v>38</v>
      </c>
      <c r="E78" s="38"/>
      <c r="F78" s="196">
        <f>F71</f>
        <v>87</v>
      </c>
      <c r="G78" s="22"/>
      <c r="H78" s="19"/>
      <c r="I78" s="22"/>
      <c r="J78" s="19"/>
      <c r="K78" s="19"/>
      <c r="L78" s="19"/>
      <c r="M78" s="1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2:68" s="78" customFormat="1" ht="16.2" x14ac:dyDescent="0.4">
      <c r="B79" s="345"/>
      <c r="C79" s="37" t="s">
        <v>32</v>
      </c>
      <c r="D79" s="38" t="s">
        <v>25</v>
      </c>
      <c r="E79" s="38">
        <v>6.9199999999999998E-2</v>
      </c>
      <c r="F79" s="198">
        <f>F78*E79</f>
        <v>6.0203999999999995</v>
      </c>
      <c r="G79" s="22"/>
      <c r="H79" s="19"/>
      <c r="I79" s="19"/>
      <c r="J79" s="19"/>
      <c r="K79" s="19"/>
      <c r="L79" s="19"/>
      <c r="M79" s="1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2:68" s="78" customFormat="1" ht="16.2" x14ac:dyDescent="0.4">
      <c r="B80" s="345"/>
      <c r="C80" s="37" t="s">
        <v>59</v>
      </c>
      <c r="D80" s="38" t="s">
        <v>27</v>
      </c>
      <c r="E80" s="38">
        <v>1.6000000000000001E-3</v>
      </c>
      <c r="F80" s="198">
        <f>F78*E80</f>
        <v>0.13920000000000002</v>
      </c>
      <c r="G80" s="22"/>
      <c r="H80" s="19"/>
      <c r="I80" s="22"/>
      <c r="J80" s="19"/>
      <c r="K80" s="19"/>
      <c r="L80" s="19"/>
      <c r="M80" s="1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2:68" s="78" customFormat="1" ht="16.2" x14ac:dyDescent="0.4">
      <c r="B81" s="345"/>
      <c r="C81" s="37" t="s">
        <v>71</v>
      </c>
      <c r="D81" s="38" t="s">
        <v>49</v>
      </c>
      <c r="E81" s="38">
        <v>0.4</v>
      </c>
      <c r="F81" s="198">
        <f>F78*E81</f>
        <v>34.800000000000004</v>
      </c>
      <c r="G81" s="22"/>
      <c r="H81" s="19"/>
      <c r="I81" s="22"/>
      <c r="J81" s="19"/>
      <c r="K81" s="19"/>
      <c r="L81" s="19"/>
      <c r="M81" s="1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2:68" s="78" customFormat="1" ht="21.6" x14ac:dyDescent="0.4">
      <c r="B82" s="345">
        <v>15</v>
      </c>
      <c r="C82" s="20" t="s">
        <v>149</v>
      </c>
      <c r="D82" s="42" t="s">
        <v>72</v>
      </c>
      <c r="E82" s="47"/>
      <c r="F82" s="23">
        <v>0.87</v>
      </c>
      <c r="G82" s="22"/>
      <c r="H82" s="19"/>
      <c r="I82" s="22"/>
      <c r="J82" s="19"/>
      <c r="K82" s="22"/>
      <c r="L82" s="19"/>
      <c r="M82" s="1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2:68" s="78" customFormat="1" ht="16.2" x14ac:dyDescent="0.4">
      <c r="B83" s="345"/>
      <c r="C83" s="24" t="s">
        <v>24</v>
      </c>
      <c r="D83" s="47" t="s">
        <v>25</v>
      </c>
      <c r="E83" s="47">
        <v>42.9</v>
      </c>
      <c r="F83" s="22">
        <f>F82*E83</f>
        <v>37.323</v>
      </c>
      <c r="G83" s="22"/>
      <c r="H83" s="19"/>
      <c r="I83" s="19"/>
      <c r="J83" s="19"/>
      <c r="K83" s="22"/>
      <c r="L83" s="19"/>
      <c r="M83" s="1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2:68" s="78" customFormat="1" ht="14.25" customHeight="1" x14ac:dyDescent="0.4">
      <c r="B84" s="345"/>
      <c r="C84" s="37" t="s">
        <v>59</v>
      </c>
      <c r="D84" s="47" t="s">
        <v>73</v>
      </c>
      <c r="E84" s="47">
        <v>2.64</v>
      </c>
      <c r="F84" s="22">
        <f>F82*E84</f>
        <v>2.2968000000000002</v>
      </c>
      <c r="G84" s="22"/>
      <c r="H84" s="19"/>
      <c r="I84" s="22"/>
      <c r="J84" s="19"/>
      <c r="K84" s="19"/>
      <c r="L84" s="19"/>
      <c r="M84" s="1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</row>
    <row r="85" spans="2:68" s="78" customFormat="1" ht="27" customHeight="1" x14ac:dyDescent="0.4">
      <c r="B85" s="345"/>
      <c r="C85" s="24" t="s">
        <v>197</v>
      </c>
      <c r="D85" s="47" t="s">
        <v>23</v>
      </c>
      <c r="E85" s="47">
        <v>130</v>
      </c>
      <c r="F85" s="22">
        <f>F82*E85</f>
        <v>113.1</v>
      </c>
      <c r="G85" s="19"/>
      <c r="H85" s="19"/>
      <c r="I85" s="22"/>
      <c r="J85" s="19"/>
      <c r="K85" s="22"/>
      <c r="L85" s="19"/>
      <c r="M85" s="1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</row>
    <row r="86" spans="2:68" s="78" customFormat="1" ht="16.2" x14ac:dyDescent="0.4">
      <c r="B86" s="345"/>
      <c r="C86" s="24" t="s">
        <v>74</v>
      </c>
      <c r="D86" s="47" t="s">
        <v>75</v>
      </c>
      <c r="E86" s="47">
        <v>600</v>
      </c>
      <c r="F86" s="22">
        <f>F82*E86</f>
        <v>522</v>
      </c>
      <c r="G86" s="22"/>
      <c r="H86" s="19"/>
      <c r="I86" s="22"/>
      <c r="J86" s="19"/>
      <c r="K86" s="22"/>
      <c r="L86" s="19"/>
      <c r="M86" s="1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</row>
    <row r="87" spans="2:68" s="78" customFormat="1" ht="16.2" x14ac:dyDescent="0.4">
      <c r="B87" s="345"/>
      <c r="C87" s="24" t="s">
        <v>48</v>
      </c>
      <c r="D87" s="47" t="s">
        <v>49</v>
      </c>
      <c r="E87" s="47">
        <v>7.9</v>
      </c>
      <c r="F87" s="22">
        <f>F82*E87</f>
        <v>6.8730000000000002</v>
      </c>
      <c r="G87" s="22"/>
      <c r="H87" s="19"/>
      <c r="I87" s="22"/>
      <c r="J87" s="19"/>
      <c r="K87" s="22"/>
      <c r="L87" s="19"/>
      <c r="M87" s="1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2:68" s="78" customFormat="1" ht="16.2" x14ac:dyDescent="0.4">
      <c r="B88" s="345"/>
      <c r="C88" s="24" t="s">
        <v>54</v>
      </c>
      <c r="D88" s="47" t="s">
        <v>27</v>
      </c>
      <c r="E88" s="47">
        <v>6.36</v>
      </c>
      <c r="F88" s="22">
        <f>F82*E88</f>
        <v>5.5331999999999999</v>
      </c>
      <c r="G88" s="22"/>
      <c r="H88" s="19"/>
      <c r="I88" s="22"/>
      <c r="J88" s="19"/>
      <c r="K88" s="22"/>
      <c r="L88" s="19"/>
      <c r="M88" s="1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</row>
    <row r="89" spans="2:68" s="78" customFormat="1" ht="16.2" x14ac:dyDescent="0.4">
      <c r="B89" s="342">
        <v>16</v>
      </c>
      <c r="C89" s="20" t="s">
        <v>125</v>
      </c>
      <c r="D89" s="42" t="s">
        <v>38</v>
      </c>
      <c r="E89" s="43">
        <f>0</f>
        <v>0</v>
      </c>
      <c r="F89" s="23">
        <v>6.15</v>
      </c>
      <c r="G89" s="22"/>
      <c r="H89" s="19"/>
      <c r="I89" s="22"/>
      <c r="J89" s="19"/>
      <c r="K89" s="19"/>
      <c r="L89" s="19"/>
      <c r="M89" s="1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</row>
    <row r="90" spans="2:68" s="78" customFormat="1" ht="16.2" x14ac:dyDescent="0.4">
      <c r="B90" s="343"/>
      <c r="C90" s="37" t="s">
        <v>32</v>
      </c>
      <c r="D90" s="47" t="s">
        <v>25</v>
      </c>
      <c r="E90" s="38">
        <v>0.83</v>
      </c>
      <c r="F90" s="198">
        <f>F89*E90</f>
        <v>5.1044999999999998</v>
      </c>
      <c r="G90" s="22"/>
      <c r="H90" s="19"/>
      <c r="I90" s="19"/>
      <c r="J90" s="19"/>
      <c r="K90" s="19"/>
      <c r="L90" s="19"/>
      <c r="M90" s="1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</row>
    <row r="91" spans="2:68" s="78" customFormat="1" ht="16.2" x14ac:dyDescent="0.4">
      <c r="B91" s="343"/>
      <c r="C91" s="37" t="s">
        <v>26</v>
      </c>
      <c r="D91" s="47" t="s">
        <v>27</v>
      </c>
      <c r="E91" s="38">
        <v>4.1000000000000003E-3</v>
      </c>
      <c r="F91" s="198">
        <f>F89*E91</f>
        <v>2.5215000000000005E-2</v>
      </c>
      <c r="G91" s="22"/>
      <c r="H91" s="19"/>
      <c r="I91" s="22"/>
      <c r="J91" s="19"/>
      <c r="K91" s="19"/>
      <c r="L91" s="19"/>
      <c r="M91" s="1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</row>
    <row r="92" spans="2:68" s="78" customFormat="1" ht="15.75" customHeight="1" x14ac:dyDescent="0.4">
      <c r="B92" s="343"/>
      <c r="C92" s="24" t="s">
        <v>112</v>
      </c>
      <c r="D92" s="47" t="s">
        <v>38</v>
      </c>
      <c r="E92" s="47" t="s">
        <v>78</v>
      </c>
      <c r="F92" s="22">
        <f>F89*E92</f>
        <v>7.0724999999999998</v>
      </c>
      <c r="G92" s="22"/>
      <c r="H92" s="19"/>
      <c r="I92" s="22"/>
      <c r="J92" s="19"/>
      <c r="K92" s="19"/>
      <c r="L92" s="19"/>
      <c r="M92" s="1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</row>
    <row r="93" spans="2:68" s="78" customFormat="1" ht="16.2" x14ac:dyDescent="0.4">
      <c r="B93" s="343"/>
      <c r="C93" s="33" t="s">
        <v>79</v>
      </c>
      <c r="D93" s="47" t="s">
        <v>80</v>
      </c>
      <c r="E93" s="47" t="s">
        <v>81</v>
      </c>
      <c r="F93" s="22">
        <f>F89*E93</f>
        <v>24.6</v>
      </c>
      <c r="G93" s="22"/>
      <c r="H93" s="19"/>
      <c r="I93" s="22"/>
      <c r="J93" s="19"/>
      <c r="K93" s="19"/>
      <c r="L93" s="19"/>
      <c r="M93" s="1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</row>
    <row r="94" spans="2:68" s="78" customFormat="1" ht="16.2" x14ac:dyDescent="0.4">
      <c r="B94" s="344"/>
      <c r="C94" s="33" t="s">
        <v>63</v>
      </c>
      <c r="D94" s="47" t="s">
        <v>27</v>
      </c>
      <c r="E94" s="47">
        <v>7.8E-2</v>
      </c>
      <c r="F94" s="22">
        <f>F89*E94</f>
        <v>0.47970000000000002</v>
      </c>
      <c r="G94" s="22"/>
      <c r="H94" s="19"/>
      <c r="I94" s="22"/>
      <c r="J94" s="19"/>
      <c r="K94" s="19"/>
      <c r="L94" s="19"/>
      <c r="M94" s="1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</row>
    <row r="95" spans="2:68" s="78" customFormat="1" ht="32.4" x14ac:dyDescent="0.4">
      <c r="B95" s="342">
        <v>17</v>
      </c>
      <c r="C95" s="51" t="s">
        <v>173</v>
      </c>
      <c r="D95" s="52" t="s">
        <v>102</v>
      </c>
      <c r="E95" s="207"/>
      <c r="F95" s="201">
        <v>13</v>
      </c>
      <c r="G95" s="22"/>
      <c r="H95" s="19"/>
      <c r="I95" s="22"/>
      <c r="J95" s="19"/>
      <c r="K95" s="19"/>
      <c r="L95" s="19"/>
      <c r="M95" s="1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</row>
    <row r="96" spans="2:68" s="78" customFormat="1" ht="16.2" x14ac:dyDescent="0.4">
      <c r="B96" s="343"/>
      <c r="C96" s="54" t="s">
        <v>24</v>
      </c>
      <c r="D96" s="57" t="s">
        <v>25</v>
      </c>
      <c r="E96" s="57">
        <f>((32.8/4)*2)*0.01</f>
        <v>0.16399999999999998</v>
      </c>
      <c r="F96" s="18">
        <f>F95*E96</f>
        <v>2.1319999999999997</v>
      </c>
      <c r="G96" s="22"/>
      <c r="H96" s="19"/>
      <c r="I96" s="19"/>
      <c r="J96" s="19"/>
      <c r="K96" s="19"/>
      <c r="L96" s="19"/>
      <c r="M96" s="1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</row>
    <row r="97" spans="1:68" s="78" customFormat="1" ht="16.2" x14ac:dyDescent="0.4">
      <c r="B97" s="343"/>
      <c r="C97" s="56" t="s">
        <v>26</v>
      </c>
      <c r="D97" s="44" t="s">
        <v>27</v>
      </c>
      <c r="E97" s="57">
        <f>((2.63/4)*2)*0.01</f>
        <v>1.315E-2</v>
      </c>
      <c r="F97" s="208">
        <f>F95*E97</f>
        <v>0.17094999999999999</v>
      </c>
      <c r="G97" s="22"/>
      <c r="H97" s="19"/>
      <c r="I97" s="22"/>
      <c r="J97" s="19"/>
      <c r="K97" s="19"/>
      <c r="L97" s="19"/>
      <c r="M97" s="1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</row>
    <row r="98" spans="1:68" s="78" customFormat="1" ht="16.2" x14ac:dyDescent="0.4">
      <c r="B98" s="343"/>
      <c r="C98" s="54" t="s">
        <v>174</v>
      </c>
      <c r="D98" s="57" t="s">
        <v>175</v>
      </c>
      <c r="E98" s="57">
        <v>0.2</v>
      </c>
      <c r="F98" s="208">
        <f>F95*E98</f>
        <v>2.6</v>
      </c>
      <c r="G98" s="22"/>
      <c r="H98" s="19"/>
      <c r="I98" s="22"/>
      <c r="J98" s="19"/>
      <c r="K98" s="19"/>
      <c r="L98" s="19"/>
      <c r="M98" s="1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</row>
    <row r="99" spans="1:68" s="78" customFormat="1" ht="16.2" x14ac:dyDescent="0.4">
      <c r="B99" s="343"/>
      <c r="C99" s="54" t="s">
        <v>176</v>
      </c>
      <c r="D99" s="57" t="s">
        <v>177</v>
      </c>
      <c r="E99" s="57">
        <f>(345/3)*0.01</f>
        <v>1.1500000000000001</v>
      </c>
      <c r="F99" s="208">
        <f>E99*F95</f>
        <v>14.950000000000001</v>
      </c>
      <c r="G99" s="22"/>
      <c r="H99" s="19"/>
      <c r="I99" s="22"/>
      <c r="J99" s="19"/>
      <c r="K99" s="19"/>
      <c r="L99" s="19"/>
      <c r="M99" s="1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</row>
    <row r="100" spans="1:68" s="78" customFormat="1" ht="16.2" x14ac:dyDescent="0.4">
      <c r="B100" s="343"/>
      <c r="C100" s="54" t="s">
        <v>178</v>
      </c>
      <c r="D100" s="57" t="s">
        <v>177</v>
      </c>
      <c r="E100" s="57">
        <f>123*0.01</f>
        <v>1.23</v>
      </c>
      <c r="F100" s="208">
        <f>E100*F95</f>
        <v>15.99</v>
      </c>
      <c r="G100" s="22"/>
      <c r="H100" s="19"/>
      <c r="I100" s="22"/>
      <c r="J100" s="19"/>
      <c r="K100" s="19"/>
      <c r="L100" s="19"/>
      <c r="M100" s="1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</row>
    <row r="101" spans="1:68" s="78" customFormat="1" ht="16.2" x14ac:dyDescent="0.4">
      <c r="B101" s="343"/>
      <c r="C101" s="54" t="s">
        <v>179</v>
      </c>
      <c r="D101" s="57" t="s">
        <v>175</v>
      </c>
      <c r="E101" s="57">
        <f>(10/70)*2</f>
        <v>0.2857142857142857</v>
      </c>
      <c r="F101" s="208">
        <f>E101*F95</f>
        <v>3.714285714285714</v>
      </c>
      <c r="G101" s="22"/>
      <c r="H101" s="19"/>
      <c r="I101" s="22"/>
      <c r="J101" s="19"/>
      <c r="K101" s="19"/>
      <c r="L101" s="19"/>
      <c r="M101" s="1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</row>
    <row r="102" spans="1:68" s="78" customFormat="1" ht="16.2" x14ac:dyDescent="0.4">
      <c r="B102" s="344"/>
      <c r="C102" s="56" t="s">
        <v>54</v>
      </c>
      <c r="D102" s="44" t="s">
        <v>27</v>
      </c>
      <c r="E102" s="57">
        <f>2.53*0.01</f>
        <v>2.53E-2</v>
      </c>
      <c r="F102" s="208">
        <f>F95*E102</f>
        <v>0.32889999999999997</v>
      </c>
      <c r="G102" s="22"/>
      <c r="H102" s="19"/>
      <c r="I102" s="22"/>
      <c r="J102" s="19"/>
      <c r="K102" s="19"/>
      <c r="L102" s="19"/>
      <c r="M102" s="1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</row>
    <row r="103" spans="1:68" s="80" customFormat="1" ht="15.75" customHeight="1" x14ac:dyDescent="0.4">
      <c r="A103" s="78"/>
      <c r="B103" s="342">
        <v>18</v>
      </c>
      <c r="C103" s="20" t="s">
        <v>82</v>
      </c>
      <c r="D103" s="199" t="s">
        <v>67</v>
      </c>
      <c r="E103" s="199"/>
      <c r="F103" s="23">
        <v>7.3</v>
      </c>
      <c r="G103" s="23"/>
      <c r="H103" s="19"/>
      <c r="I103" s="23"/>
      <c r="J103" s="18"/>
      <c r="K103" s="23"/>
      <c r="L103" s="18"/>
      <c r="M103" s="18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</row>
    <row r="104" spans="1:68" s="80" customFormat="1" ht="16.2" x14ac:dyDescent="0.4">
      <c r="A104" s="78"/>
      <c r="B104" s="343"/>
      <c r="C104" s="24" t="s">
        <v>83</v>
      </c>
      <c r="D104" s="22" t="s">
        <v>40</v>
      </c>
      <c r="E104" s="22">
        <v>0.28599999999999998</v>
      </c>
      <c r="F104" s="19">
        <f>E104*F103</f>
        <v>2.0877999999999997</v>
      </c>
      <c r="G104" s="19"/>
      <c r="H104" s="19"/>
      <c r="I104" s="19"/>
      <c r="J104" s="18"/>
      <c r="K104" s="19"/>
      <c r="L104" s="18"/>
      <c r="M104" s="18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</row>
    <row r="105" spans="1:68" s="80" customFormat="1" ht="16.2" x14ac:dyDescent="0.4">
      <c r="A105" s="78"/>
      <c r="B105" s="343"/>
      <c r="C105" s="24" t="s">
        <v>84</v>
      </c>
      <c r="D105" s="22" t="s">
        <v>27</v>
      </c>
      <c r="E105" s="22">
        <v>4.1000000000000003E-3</v>
      </c>
      <c r="F105" s="19">
        <f>E105*F103</f>
        <v>2.9930000000000002E-2</v>
      </c>
      <c r="G105" s="19"/>
      <c r="H105" s="19"/>
      <c r="I105" s="19"/>
      <c r="J105" s="18"/>
      <c r="K105" s="19"/>
      <c r="L105" s="18"/>
      <c r="M105" s="18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</row>
    <row r="106" spans="1:68" s="80" customFormat="1" ht="18.75" customHeight="1" x14ac:dyDescent="0.4">
      <c r="A106" s="78"/>
      <c r="B106" s="343"/>
      <c r="C106" s="24" t="s">
        <v>85</v>
      </c>
      <c r="D106" s="22" t="s">
        <v>67</v>
      </c>
      <c r="E106" s="22"/>
      <c r="F106" s="19">
        <f>F103</f>
        <v>7.3</v>
      </c>
      <c r="G106" s="19"/>
      <c r="H106" s="19"/>
      <c r="I106" s="19"/>
      <c r="J106" s="18"/>
      <c r="K106" s="19"/>
      <c r="L106" s="18"/>
      <c r="M106" s="18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</row>
    <row r="107" spans="1:68" s="80" customFormat="1" ht="16.2" x14ac:dyDescent="0.4">
      <c r="A107" s="78"/>
      <c r="B107" s="343"/>
      <c r="C107" s="24" t="s">
        <v>86</v>
      </c>
      <c r="D107" s="22" t="s">
        <v>49</v>
      </c>
      <c r="E107" s="22">
        <f>3.8/100</f>
        <v>3.7999999999999999E-2</v>
      </c>
      <c r="F107" s="19">
        <f>E107*F103</f>
        <v>0.27739999999999998</v>
      </c>
      <c r="G107" s="19"/>
      <c r="H107" s="19"/>
      <c r="I107" s="19"/>
      <c r="J107" s="18"/>
      <c r="K107" s="19"/>
      <c r="L107" s="18"/>
      <c r="M107" s="18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</row>
    <row r="108" spans="1:68" s="80" customFormat="1" ht="16.2" x14ac:dyDescent="0.4">
      <c r="A108" s="78"/>
      <c r="B108" s="343"/>
      <c r="C108" s="24" t="s">
        <v>87</v>
      </c>
      <c r="D108" s="22" t="s">
        <v>49</v>
      </c>
      <c r="E108" s="22">
        <v>1.69</v>
      </c>
      <c r="F108" s="19">
        <f>E108*F103</f>
        <v>12.337</v>
      </c>
      <c r="G108" s="19"/>
      <c r="H108" s="19"/>
      <c r="I108" s="19"/>
      <c r="J108" s="18"/>
      <c r="K108" s="19"/>
      <c r="L108" s="18"/>
      <c r="M108" s="18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</row>
    <row r="109" spans="1:68" s="80" customFormat="1" ht="21.6" x14ac:dyDescent="0.4">
      <c r="A109" s="78"/>
      <c r="B109" s="344"/>
      <c r="C109" s="48" t="s">
        <v>88</v>
      </c>
      <c r="D109" s="22" t="s">
        <v>75</v>
      </c>
      <c r="E109" s="22"/>
      <c r="F109" s="19">
        <v>8</v>
      </c>
      <c r="G109" s="19"/>
      <c r="H109" s="19"/>
      <c r="I109" s="19"/>
      <c r="J109" s="18"/>
      <c r="K109" s="19"/>
      <c r="L109" s="18"/>
      <c r="M109" s="18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</row>
    <row r="110" spans="1:68" s="78" customFormat="1" ht="24" customHeight="1" x14ac:dyDescent="0.4">
      <c r="B110" s="342">
        <v>19</v>
      </c>
      <c r="C110" s="31" t="s">
        <v>89</v>
      </c>
      <c r="D110" s="196" t="s">
        <v>80</v>
      </c>
      <c r="E110" s="198"/>
      <c r="F110" s="201">
        <v>2</v>
      </c>
      <c r="G110" s="18"/>
      <c r="H110" s="19"/>
      <c r="I110" s="18"/>
      <c r="J110" s="18"/>
      <c r="K110" s="18"/>
      <c r="L110" s="18"/>
      <c r="M110" s="18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</row>
    <row r="111" spans="1:68" s="80" customFormat="1" ht="18.75" customHeight="1" x14ac:dyDescent="0.4">
      <c r="A111" s="78"/>
      <c r="B111" s="343"/>
      <c r="C111" s="49" t="s">
        <v>32</v>
      </c>
      <c r="D111" s="50" t="s">
        <v>25</v>
      </c>
      <c r="E111" s="50">
        <v>0.93</v>
      </c>
      <c r="F111" s="18">
        <f>F110*E111</f>
        <v>1.86</v>
      </c>
      <c r="G111" s="18"/>
      <c r="H111" s="19"/>
      <c r="I111" s="18"/>
      <c r="J111" s="18"/>
      <c r="K111" s="18"/>
      <c r="L111" s="18"/>
      <c r="M111" s="18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</row>
    <row r="112" spans="1:68" s="80" customFormat="1" ht="16.2" x14ac:dyDescent="0.4">
      <c r="A112" s="78"/>
      <c r="B112" s="343"/>
      <c r="C112" s="49" t="s">
        <v>90</v>
      </c>
      <c r="D112" s="50" t="s">
        <v>27</v>
      </c>
      <c r="E112" s="50">
        <v>0.01</v>
      </c>
      <c r="F112" s="18">
        <f>F110*E112</f>
        <v>0.02</v>
      </c>
      <c r="G112" s="18"/>
      <c r="H112" s="19"/>
      <c r="I112" s="18"/>
      <c r="J112" s="18"/>
      <c r="K112" s="18"/>
      <c r="L112" s="18"/>
      <c r="M112" s="18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</row>
    <row r="113" spans="1:68" s="80" customFormat="1" ht="21.6" x14ac:dyDescent="0.4">
      <c r="A113" s="78"/>
      <c r="B113" s="343"/>
      <c r="C113" s="49" t="s">
        <v>91</v>
      </c>
      <c r="D113" s="50" t="s">
        <v>92</v>
      </c>
      <c r="E113" s="50">
        <v>1</v>
      </c>
      <c r="F113" s="18">
        <f>F110</f>
        <v>2</v>
      </c>
      <c r="G113" s="18"/>
      <c r="H113" s="19"/>
      <c r="I113" s="18"/>
      <c r="J113" s="18"/>
      <c r="K113" s="18"/>
      <c r="L113" s="18"/>
      <c r="M113" s="18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</row>
    <row r="114" spans="1:68" s="80" customFormat="1" ht="21.6" x14ac:dyDescent="0.4">
      <c r="A114" s="78"/>
      <c r="B114" s="343"/>
      <c r="C114" s="49" t="s">
        <v>93</v>
      </c>
      <c r="D114" s="50" t="s">
        <v>92</v>
      </c>
      <c r="E114" s="50">
        <v>1</v>
      </c>
      <c r="F114" s="18">
        <f>F113</f>
        <v>2</v>
      </c>
      <c r="G114" s="18"/>
      <c r="H114" s="19"/>
      <c r="I114" s="18"/>
      <c r="J114" s="18"/>
      <c r="K114" s="18"/>
      <c r="L114" s="18"/>
      <c r="M114" s="18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</row>
    <row r="115" spans="1:68" s="80" customFormat="1" ht="16.2" x14ac:dyDescent="0.4">
      <c r="A115" s="78"/>
      <c r="B115" s="344"/>
      <c r="C115" s="49" t="s">
        <v>94</v>
      </c>
      <c r="D115" s="50" t="s">
        <v>27</v>
      </c>
      <c r="E115" s="50">
        <v>0.18</v>
      </c>
      <c r="F115" s="18">
        <f>F110*E115</f>
        <v>0.36</v>
      </c>
      <c r="G115" s="18"/>
      <c r="H115" s="19"/>
      <c r="I115" s="18"/>
      <c r="J115" s="18"/>
      <c r="K115" s="18"/>
      <c r="L115" s="18"/>
      <c r="M115" s="18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</row>
    <row r="116" spans="1:68" s="80" customFormat="1" ht="16.2" x14ac:dyDescent="0.4">
      <c r="A116" s="78"/>
      <c r="B116" s="342">
        <v>20</v>
      </c>
      <c r="C116" s="31" t="s">
        <v>95</v>
      </c>
      <c r="D116" s="196" t="s">
        <v>96</v>
      </c>
      <c r="E116" s="198"/>
      <c r="F116" s="201">
        <v>5</v>
      </c>
      <c r="G116" s="18"/>
      <c r="H116" s="19"/>
      <c r="I116" s="18"/>
      <c r="J116" s="18"/>
      <c r="K116" s="18"/>
      <c r="L116" s="18"/>
      <c r="M116" s="18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</row>
    <row r="117" spans="1:68" s="80" customFormat="1" ht="18.75" customHeight="1" x14ac:dyDescent="0.4">
      <c r="A117" s="78"/>
      <c r="B117" s="343"/>
      <c r="C117" s="49" t="s">
        <v>32</v>
      </c>
      <c r="D117" s="50" t="s">
        <v>25</v>
      </c>
      <c r="E117" s="50">
        <v>0.58299999999999996</v>
      </c>
      <c r="F117" s="27">
        <f>F116*E117</f>
        <v>2.915</v>
      </c>
      <c r="G117" s="18"/>
      <c r="H117" s="19"/>
      <c r="I117" s="18"/>
      <c r="J117" s="18"/>
      <c r="K117" s="18"/>
      <c r="L117" s="18"/>
      <c r="M117" s="18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</row>
    <row r="118" spans="1:68" s="80" customFormat="1" ht="16.2" x14ac:dyDescent="0.4">
      <c r="A118" s="78"/>
      <c r="B118" s="343"/>
      <c r="C118" s="49" t="s">
        <v>97</v>
      </c>
      <c r="D118" s="50" t="s">
        <v>27</v>
      </c>
      <c r="E118" s="50">
        <v>4.5999999999999999E-3</v>
      </c>
      <c r="F118" s="27">
        <f>F116*E118</f>
        <v>2.3E-2</v>
      </c>
      <c r="G118" s="18"/>
      <c r="H118" s="19"/>
      <c r="I118" s="18"/>
      <c r="J118" s="18"/>
      <c r="K118" s="18"/>
      <c r="L118" s="18"/>
      <c r="M118" s="18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</row>
    <row r="119" spans="1:68" s="80" customFormat="1" ht="21.6" x14ac:dyDescent="0.4">
      <c r="A119" s="78"/>
      <c r="B119" s="343"/>
      <c r="C119" s="48" t="s">
        <v>98</v>
      </c>
      <c r="D119" s="26" t="s">
        <v>99</v>
      </c>
      <c r="E119" s="50">
        <v>1.05</v>
      </c>
      <c r="F119" s="27">
        <f>F116*E119</f>
        <v>5.25</v>
      </c>
      <c r="G119" s="18"/>
      <c r="H119" s="19"/>
      <c r="I119" s="18"/>
      <c r="J119" s="18"/>
      <c r="K119" s="18"/>
      <c r="L119" s="18"/>
      <c r="M119" s="18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</row>
    <row r="120" spans="1:68" s="80" customFormat="1" ht="16.2" x14ac:dyDescent="0.4">
      <c r="A120" s="78"/>
      <c r="B120" s="343"/>
      <c r="C120" s="49" t="s">
        <v>87</v>
      </c>
      <c r="D120" s="50" t="s">
        <v>49</v>
      </c>
      <c r="E120" s="50">
        <v>0.23</v>
      </c>
      <c r="F120" s="27">
        <f>F116*E120</f>
        <v>1.1500000000000001</v>
      </c>
      <c r="G120" s="18"/>
      <c r="H120" s="19"/>
      <c r="I120" s="18"/>
      <c r="J120" s="18"/>
      <c r="K120" s="18"/>
      <c r="L120" s="18"/>
      <c r="M120" s="18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</row>
    <row r="121" spans="1:68" s="80" customFormat="1" ht="16.2" x14ac:dyDescent="0.4">
      <c r="A121" s="78"/>
      <c r="B121" s="343"/>
      <c r="C121" s="49" t="s">
        <v>94</v>
      </c>
      <c r="D121" s="50" t="s">
        <v>27</v>
      </c>
      <c r="E121" s="50">
        <v>0.20799999999999999</v>
      </c>
      <c r="F121" s="27">
        <f>F116*E121</f>
        <v>1.04</v>
      </c>
      <c r="G121" s="19"/>
      <c r="H121" s="19"/>
      <c r="I121" s="19"/>
      <c r="J121" s="18"/>
      <c r="K121" s="19"/>
      <c r="L121" s="18"/>
      <c r="M121" s="18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</row>
    <row r="122" spans="1:68" s="80" customFormat="1" ht="21.6" x14ac:dyDescent="0.4">
      <c r="A122" s="78"/>
      <c r="B122" s="343"/>
      <c r="C122" s="48" t="s">
        <v>100</v>
      </c>
      <c r="D122" s="22" t="s">
        <v>75</v>
      </c>
      <c r="E122" s="22"/>
      <c r="F122" s="19">
        <f>F116</f>
        <v>5</v>
      </c>
      <c r="G122" s="19"/>
      <c r="H122" s="19"/>
      <c r="I122" s="19"/>
      <c r="J122" s="18"/>
      <c r="K122" s="19"/>
      <c r="L122" s="18"/>
      <c r="M122" s="18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</row>
    <row r="123" spans="1:68" s="80" customFormat="1" ht="21.6" x14ac:dyDescent="0.4">
      <c r="A123" s="78"/>
      <c r="B123" s="342">
        <v>21</v>
      </c>
      <c r="C123" s="51" t="s">
        <v>101</v>
      </c>
      <c r="D123" s="52" t="s">
        <v>102</v>
      </c>
      <c r="E123" s="52"/>
      <c r="F123" s="53">
        <v>5</v>
      </c>
      <c r="G123" s="22"/>
      <c r="H123" s="19"/>
      <c r="I123" s="22"/>
      <c r="J123" s="19"/>
      <c r="K123" s="19"/>
      <c r="L123" s="19"/>
      <c r="M123" s="1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</row>
    <row r="124" spans="1:68" s="80" customFormat="1" ht="16.2" x14ac:dyDescent="0.4">
      <c r="A124" s="78"/>
      <c r="B124" s="343"/>
      <c r="C124" s="54" t="s">
        <v>24</v>
      </c>
      <c r="D124" s="55" t="s">
        <v>25</v>
      </c>
      <c r="E124" s="44">
        <v>0.83</v>
      </c>
      <c r="F124" s="22">
        <f>F123*E124</f>
        <v>4.1499999999999995</v>
      </c>
      <c r="G124" s="22"/>
      <c r="H124" s="19"/>
      <c r="I124" s="19"/>
      <c r="J124" s="19"/>
      <c r="K124" s="19"/>
      <c r="L124" s="19"/>
      <c r="M124" s="1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</row>
    <row r="125" spans="1:68" s="80" customFormat="1" ht="16.2" x14ac:dyDescent="0.4">
      <c r="A125" s="78"/>
      <c r="B125" s="343"/>
      <c r="C125" s="56" t="s">
        <v>26</v>
      </c>
      <c r="D125" s="44" t="s">
        <v>27</v>
      </c>
      <c r="E125" s="57">
        <f>0.41/100</f>
        <v>4.0999999999999995E-3</v>
      </c>
      <c r="F125" s="22">
        <f>F123*E125</f>
        <v>2.0499999999999997E-2</v>
      </c>
      <c r="G125" s="22"/>
      <c r="H125" s="19"/>
      <c r="I125" s="22"/>
      <c r="J125" s="19"/>
      <c r="K125" s="19"/>
      <c r="L125" s="19"/>
      <c r="M125" s="1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</row>
    <row r="126" spans="1:68" s="80" customFormat="1" ht="14.25" customHeight="1" x14ac:dyDescent="0.4">
      <c r="A126" s="78"/>
      <c r="B126" s="343"/>
      <c r="C126" s="54" t="s">
        <v>112</v>
      </c>
      <c r="D126" s="44" t="s">
        <v>23</v>
      </c>
      <c r="E126" s="44">
        <v>1.3</v>
      </c>
      <c r="F126" s="22">
        <f>F123*E126</f>
        <v>6.5</v>
      </c>
      <c r="G126" s="22"/>
      <c r="H126" s="19"/>
      <c r="I126" s="22"/>
      <c r="J126" s="19"/>
      <c r="K126" s="19"/>
      <c r="L126" s="19"/>
      <c r="M126" s="1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</row>
    <row r="127" spans="1:68" s="80" customFormat="1" ht="16.2" x14ac:dyDescent="0.4">
      <c r="A127" s="78"/>
      <c r="B127" s="344"/>
      <c r="C127" s="56" t="s">
        <v>54</v>
      </c>
      <c r="D127" s="44" t="s">
        <v>27</v>
      </c>
      <c r="E127" s="57">
        <f>7.8/100</f>
        <v>7.8E-2</v>
      </c>
      <c r="F127" s="22">
        <f>F123*E127</f>
        <v>0.39</v>
      </c>
      <c r="G127" s="22"/>
      <c r="H127" s="19"/>
      <c r="I127" s="22"/>
      <c r="J127" s="19"/>
      <c r="K127" s="19"/>
      <c r="L127" s="19"/>
      <c r="M127" s="1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</row>
    <row r="128" spans="1:68" s="80" customFormat="1" ht="16.2" x14ac:dyDescent="0.4">
      <c r="A128" s="78"/>
      <c r="B128" s="198"/>
      <c r="C128" s="243"/>
      <c r="D128" s="22"/>
      <c r="E128" s="22"/>
      <c r="F128" s="19"/>
      <c r="G128" s="19"/>
      <c r="H128" s="23"/>
      <c r="I128" s="23"/>
      <c r="J128" s="23"/>
      <c r="K128" s="23"/>
      <c r="L128" s="23"/>
      <c r="M128" s="23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</row>
    <row r="129" spans="1:13" ht="30" x14ac:dyDescent="0.3">
      <c r="B129" s="198"/>
      <c r="C129" s="241" t="s">
        <v>104</v>
      </c>
      <c r="D129" s="199" t="s">
        <v>201</v>
      </c>
      <c r="E129" s="22"/>
      <c r="F129" s="19"/>
      <c r="G129" s="19"/>
      <c r="H129" s="19"/>
      <c r="I129" s="19"/>
      <c r="J129" s="19"/>
      <c r="K129" s="19"/>
      <c r="L129" s="19"/>
      <c r="M129" s="19"/>
    </row>
    <row r="130" spans="1:13" ht="15" x14ac:dyDescent="0.3">
      <c r="B130" s="198"/>
      <c r="C130" s="279" t="s">
        <v>17</v>
      </c>
      <c r="D130" s="199"/>
      <c r="E130" s="22"/>
      <c r="F130" s="19"/>
      <c r="G130" s="19"/>
      <c r="H130" s="19"/>
      <c r="I130" s="19"/>
      <c r="J130" s="19"/>
      <c r="K130" s="19"/>
      <c r="L130" s="19"/>
      <c r="M130" s="23"/>
    </row>
    <row r="131" spans="1:13" ht="15" customHeight="1" x14ac:dyDescent="0.3">
      <c r="B131" s="59"/>
      <c r="C131" s="241" t="s">
        <v>199</v>
      </c>
      <c r="D131" s="199" t="s">
        <v>201</v>
      </c>
      <c r="E131" s="22"/>
      <c r="F131" s="19"/>
      <c r="G131" s="19"/>
      <c r="H131" s="19"/>
      <c r="I131" s="19"/>
      <c r="J131" s="19"/>
      <c r="K131" s="19"/>
      <c r="L131" s="19"/>
      <c r="M131" s="19"/>
    </row>
    <row r="132" spans="1:13" ht="15" x14ac:dyDescent="0.3">
      <c r="B132" s="59"/>
      <c r="C132" s="241" t="s">
        <v>17</v>
      </c>
      <c r="D132" s="199"/>
      <c r="E132" s="22"/>
      <c r="F132" s="19"/>
      <c r="G132" s="19"/>
      <c r="H132" s="19"/>
      <c r="I132" s="19"/>
      <c r="J132" s="19"/>
      <c r="K132" s="19"/>
      <c r="L132" s="19"/>
      <c r="M132" s="23"/>
    </row>
    <row r="133" spans="1:13" ht="15" customHeight="1" x14ac:dyDescent="0.3">
      <c r="B133" s="59"/>
      <c r="C133" s="241" t="s">
        <v>105</v>
      </c>
      <c r="D133" s="199" t="s">
        <v>201</v>
      </c>
      <c r="E133" s="22"/>
      <c r="F133" s="19"/>
      <c r="G133" s="19"/>
      <c r="H133" s="19"/>
      <c r="I133" s="19"/>
      <c r="J133" s="19"/>
      <c r="K133" s="19"/>
      <c r="L133" s="19"/>
      <c r="M133" s="19"/>
    </row>
    <row r="134" spans="1:13" ht="15" x14ac:dyDescent="0.35">
      <c r="B134" s="60"/>
      <c r="C134" s="281" t="s">
        <v>17</v>
      </c>
      <c r="D134" s="323"/>
      <c r="E134" s="61"/>
      <c r="F134" s="62"/>
      <c r="G134" s="62"/>
      <c r="H134" s="19"/>
      <c r="I134" s="19"/>
      <c r="J134" s="19"/>
      <c r="K134" s="19"/>
      <c r="L134" s="19"/>
      <c r="M134" s="23"/>
    </row>
    <row r="135" spans="1:13" ht="15" customHeight="1" x14ac:dyDescent="0.3">
      <c r="B135" s="60"/>
      <c r="C135" s="241" t="s">
        <v>106</v>
      </c>
      <c r="D135" s="323">
        <v>0.03</v>
      </c>
      <c r="E135" s="22"/>
      <c r="F135" s="19"/>
      <c r="G135" s="19"/>
      <c r="H135" s="19"/>
      <c r="I135" s="19"/>
      <c r="J135" s="19"/>
      <c r="K135" s="19"/>
      <c r="L135" s="19"/>
      <c r="M135" s="19"/>
    </row>
    <row r="136" spans="1:13" ht="15" x14ac:dyDescent="0.35">
      <c r="B136" s="60"/>
      <c r="C136" s="281" t="s">
        <v>17</v>
      </c>
      <c r="D136" s="199"/>
      <c r="E136" s="61"/>
      <c r="F136" s="62"/>
      <c r="G136" s="62"/>
      <c r="H136" s="19"/>
      <c r="I136" s="19"/>
      <c r="J136" s="19"/>
      <c r="K136" s="19"/>
      <c r="L136" s="19"/>
      <c r="M136" s="23"/>
    </row>
    <row r="137" spans="1:13" ht="15" x14ac:dyDescent="0.3">
      <c r="B137" s="60"/>
      <c r="C137" s="279" t="s">
        <v>200</v>
      </c>
      <c r="D137" s="323">
        <v>0.18</v>
      </c>
      <c r="E137" s="22"/>
      <c r="F137" s="22"/>
      <c r="G137" s="22"/>
      <c r="H137" s="19"/>
      <c r="I137" s="19"/>
      <c r="J137" s="19"/>
      <c r="K137" s="19"/>
      <c r="L137" s="19"/>
      <c r="M137" s="19"/>
    </row>
    <row r="138" spans="1:13" ht="15" customHeight="1" x14ac:dyDescent="0.3">
      <c r="B138" s="60"/>
      <c r="C138" s="279" t="s">
        <v>107</v>
      </c>
      <c r="D138" s="199"/>
      <c r="E138" s="22"/>
      <c r="F138" s="22"/>
      <c r="G138" s="199"/>
      <c r="H138" s="19"/>
      <c r="I138" s="19"/>
      <c r="J138" s="19"/>
      <c r="K138" s="19"/>
      <c r="L138" s="19"/>
      <c r="M138" s="23"/>
    </row>
    <row r="140" spans="1:13" s="67" customFormat="1" ht="16.2" x14ac:dyDescent="0.2">
      <c r="A140" s="81"/>
      <c r="B140" s="65"/>
      <c r="C140" s="68"/>
      <c r="D140" s="68"/>
      <c r="E140" s="69"/>
      <c r="F140" s="202"/>
      <c r="G140" s="202"/>
      <c r="H140" s="202"/>
      <c r="I140" s="202"/>
      <c r="J140" s="202"/>
      <c r="K140" s="202"/>
      <c r="L140" s="202"/>
      <c r="M140" s="202"/>
    </row>
    <row r="141" spans="1:13" s="67" customFormat="1" ht="16.2" x14ac:dyDescent="0.3">
      <c r="A141" s="81"/>
      <c r="B141" s="65"/>
      <c r="C141" s="371"/>
      <c r="D141" s="371"/>
      <c r="E141" s="371"/>
      <c r="F141" s="202"/>
      <c r="G141" s="202"/>
      <c r="H141" s="202"/>
      <c r="I141" s="202"/>
      <c r="J141" s="202"/>
      <c r="K141" s="202"/>
      <c r="L141" s="202"/>
      <c r="M141" s="202"/>
    </row>
  </sheetData>
  <mergeCells count="30">
    <mergeCell ref="B116:B122"/>
    <mergeCell ref="B123:B127"/>
    <mergeCell ref="C141:E141"/>
    <mergeCell ref="B82:B88"/>
    <mergeCell ref="B89:B94"/>
    <mergeCell ref="B95:B102"/>
    <mergeCell ref="B103:B109"/>
    <mergeCell ref="B110:B115"/>
    <mergeCell ref="B50:B57"/>
    <mergeCell ref="B58:B64"/>
    <mergeCell ref="B65:B70"/>
    <mergeCell ref="B71:B77"/>
    <mergeCell ref="B78:B81"/>
    <mergeCell ref="B16:B17"/>
    <mergeCell ref="B20:B25"/>
    <mergeCell ref="B26:B32"/>
    <mergeCell ref="B33:B41"/>
    <mergeCell ref="B43:B49"/>
    <mergeCell ref="B8:B10"/>
    <mergeCell ref="B4:B5"/>
    <mergeCell ref="C4:C5"/>
    <mergeCell ref="B11:B13"/>
    <mergeCell ref="B14:B15"/>
    <mergeCell ref="B2:M2"/>
    <mergeCell ref="G4:H4"/>
    <mergeCell ref="I4:J4"/>
    <mergeCell ref="K4:L4"/>
    <mergeCell ref="M4:M5"/>
    <mergeCell ref="D4:D5"/>
    <mergeCell ref="E4:F4"/>
  </mergeCells>
  <conditionalFormatting sqref="F50">
    <cfRule type="cellIs" dxfId="2" priority="3" stopIfTrue="1" operator="equal">
      <formula>8223.307275</formula>
    </cfRule>
  </conditionalFormatting>
  <conditionalFormatting sqref="F43">
    <cfRule type="cellIs" dxfId="1" priority="2" stopIfTrue="1" operator="equal">
      <formula>8223.307275</formula>
    </cfRule>
  </conditionalFormatting>
  <conditionalFormatting sqref="F20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9"/>
  <sheetViews>
    <sheetView workbookViewId="0">
      <selection activeCell="B1" sqref="B1:M1"/>
    </sheetView>
  </sheetViews>
  <sheetFormatPr defaultColWidth="8.88671875" defaultRowHeight="14.4" x14ac:dyDescent="0.3"/>
  <cols>
    <col min="1" max="1" width="0.109375" style="255" customWidth="1"/>
    <col min="2" max="2" width="2.88671875" style="107" customWidth="1"/>
    <col min="3" max="3" width="37.88671875" style="295" customWidth="1"/>
    <col min="4" max="4" width="6.33203125" style="293" customWidth="1"/>
    <col min="5" max="5" width="7.44140625" style="293" customWidth="1"/>
    <col min="6" max="6" width="9.44140625" style="294" customWidth="1"/>
    <col min="7" max="7" width="7.5546875" style="294" customWidth="1"/>
    <col min="8" max="8" width="9.6640625" style="294" customWidth="1"/>
    <col min="9" max="9" width="6.44140625" style="294" customWidth="1"/>
    <col min="10" max="10" width="8.88671875" style="294" customWidth="1"/>
    <col min="11" max="11" width="6.33203125" style="294" customWidth="1"/>
    <col min="12" max="13" width="9.6640625" style="294" customWidth="1"/>
    <col min="14" max="22" width="8.88671875" style="256" hidden="1" customWidth="1"/>
    <col min="23" max="67" width="8.88671875" style="256"/>
    <col min="68" max="16384" width="8.88671875" style="257"/>
  </cols>
  <sheetData>
    <row r="1" spans="1:67" s="254" customFormat="1" ht="15.6" x14ac:dyDescent="0.3">
      <c r="A1" s="252"/>
      <c r="B1" s="325" t="s">
        <v>180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</row>
    <row r="2" spans="1:67" s="254" customFormat="1" ht="15.6" x14ac:dyDescent="0.3">
      <c r="A2" s="252"/>
      <c r="B2" s="235"/>
      <c r="C2" s="92"/>
      <c r="D2" s="235"/>
      <c r="E2" s="235"/>
      <c r="F2" s="93"/>
      <c r="G2" s="93"/>
      <c r="H2" s="93"/>
      <c r="I2" s="93"/>
      <c r="J2" s="93"/>
      <c r="K2" s="93"/>
      <c r="L2" s="93"/>
      <c r="M2" s="9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</row>
    <row r="3" spans="1:67" ht="34.5" customHeight="1" x14ac:dyDescent="0.3">
      <c r="B3" s="329" t="s">
        <v>10</v>
      </c>
      <c r="C3" s="326" t="s">
        <v>11</v>
      </c>
      <c r="D3" s="329" t="s">
        <v>12</v>
      </c>
      <c r="E3" s="329" t="s">
        <v>13</v>
      </c>
      <c r="F3" s="329"/>
      <c r="G3" s="332" t="s">
        <v>14</v>
      </c>
      <c r="H3" s="332"/>
      <c r="I3" s="332" t="s">
        <v>15</v>
      </c>
      <c r="J3" s="332"/>
      <c r="K3" s="332" t="s">
        <v>16</v>
      </c>
      <c r="L3" s="332"/>
      <c r="M3" s="332" t="s">
        <v>17</v>
      </c>
    </row>
    <row r="4" spans="1:67" ht="30" x14ac:dyDescent="0.3">
      <c r="B4" s="330"/>
      <c r="C4" s="331"/>
      <c r="D4" s="330"/>
      <c r="E4" s="236" t="s">
        <v>18</v>
      </c>
      <c r="F4" s="239" t="s">
        <v>19</v>
      </c>
      <c r="G4" s="239" t="s">
        <v>20</v>
      </c>
      <c r="H4" s="239" t="s">
        <v>17</v>
      </c>
      <c r="I4" s="239" t="s">
        <v>20</v>
      </c>
      <c r="J4" s="239" t="s">
        <v>17</v>
      </c>
      <c r="K4" s="239" t="s">
        <v>20</v>
      </c>
      <c r="L4" s="239" t="s">
        <v>17</v>
      </c>
      <c r="M4" s="333"/>
    </row>
    <row r="5" spans="1:67" ht="15" x14ac:dyDescent="0.3">
      <c r="B5" s="236">
        <v>1</v>
      </c>
      <c r="C5" s="236">
        <v>3</v>
      </c>
      <c r="D5" s="236">
        <v>4</v>
      </c>
      <c r="E5" s="236">
        <v>5</v>
      </c>
      <c r="F5" s="239">
        <v>6</v>
      </c>
      <c r="G5" s="239">
        <v>7</v>
      </c>
      <c r="H5" s="239">
        <v>8</v>
      </c>
      <c r="I5" s="239">
        <v>9</v>
      </c>
      <c r="J5" s="239">
        <v>10</v>
      </c>
      <c r="K5" s="239">
        <v>11</v>
      </c>
      <c r="L5" s="239">
        <v>12</v>
      </c>
      <c r="M5" s="239">
        <v>13</v>
      </c>
    </row>
    <row r="6" spans="1:67" ht="20.25" customHeight="1" x14ac:dyDescent="0.3">
      <c r="B6" s="236"/>
      <c r="C6" s="94" t="s">
        <v>21</v>
      </c>
      <c r="D6" s="95"/>
      <c r="E6" s="95"/>
      <c r="F6" s="96"/>
      <c r="G6" s="96"/>
      <c r="H6" s="96"/>
      <c r="I6" s="96"/>
      <c r="J6" s="96"/>
      <c r="K6" s="96"/>
      <c r="L6" s="96"/>
      <c r="M6" s="96"/>
    </row>
    <row r="7" spans="1:67" ht="34.5" customHeight="1" x14ac:dyDescent="0.3">
      <c r="B7" s="326">
        <v>1</v>
      </c>
      <c r="C7" s="94" t="s">
        <v>114</v>
      </c>
      <c r="D7" s="236" t="s">
        <v>23</v>
      </c>
      <c r="E7" s="95"/>
      <c r="F7" s="239">
        <v>128</v>
      </c>
      <c r="G7" s="96"/>
      <c r="H7" s="96"/>
      <c r="I7" s="96"/>
      <c r="J7" s="96"/>
      <c r="K7" s="96"/>
      <c r="L7" s="96"/>
      <c r="M7" s="96"/>
    </row>
    <row r="8" spans="1:67" ht="16.5" customHeight="1" x14ac:dyDescent="0.3">
      <c r="B8" s="327"/>
      <c r="C8" s="258" t="s">
        <v>24</v>
      </c>
      <c r="D8" s="95" t="s">
        <v>25</v>
      </c>
      <c r="E8" s="95">
        <v>8.2000000000000003E-2</v>
      </c>
      <c r="F8" s="96">
        <f>E8*F7</f>
        <v>10.496</v>
      </c>
      <c r="G8" s="96"/>
      <c r="H8" s="96"/>
      <c r="I8" s="96"/>
      <c r="J8" s="96"/>
      <c r="K8" s="96"/>
      <c r="L8" s="96"/>
      <c r="M8" s="96"/>
    </row>
    <row r="9" spans="1:67" ht="15" x14ac:dyDescent="0.3">
      <c r="B9" s="328"/>
      <c r="C9" s="258" t="s">
        <v>26</v>
      </c>
      <c r="D9" s="95" t="s">
        <v>27</v>
      </c>
      <c r="E9" s="95">
        <v>5.0000000000000001E-3</v>
      </c>
      <c r="F9" s="96">
        <f>F7*E9</f>
        <v>0.64</v>
      </c>
      <c r="G9" s="96"/>
      <c r="H9" s="96"/>
      <c r="I9" s="96"/>
      <c r="J9" s="96"/>
      <c r="K9" s="96"/>
      <c r="L9" s="96"/>
      <c r="M9" s="96"/>
    </row>
    <row r="10" spans="1:67" ht="36.75" customHeight="1" x14ac:dyDescent="0.3">
      <c r="B10" s="326">
        <v>2</v>
      </c>
      <c r="C10" s="97" t="s">
        <v>28</v>
      </c>
      <c r="D10" s="241" t="s">
        <v>29</v>
      </c>
      <c r="E10" s="98"/>
      <c r="F10" s="215">
        <v>1.7</v>
      </c>
      <c r="G10" s="99"/>
      <c r="H10" s="99"/>
      <c r="I10" s="99"/>
      <c r="J10" s="99"/>
      <c r="K10" s="99"/>
      <c r="L10" s="99"/>
      <c r="M10" s="99"/>
    </row>
    <row r="11" spans="1:67" ht="16.5" customHeight="1" x14ac:dyDescent="0.3">
      <c r="B11" s="327"/>
      <c r="C11" s="101" t="s">
        <v>24</v>
      </c>
      <c r="D11" s="98" t="s">
        <v>25</v>
      </c>
      <c r="E11" s="98">
        <v>10.199999999999999</v>
      </c>
      <c r="F11" s="99">
        <f>F10*E11</f>
        <v>17.34</v>
      </c>
      <c r="G11" s="99"/>
      <c r="H11" s="99"/>
      <c r="I11" s="99"/>
      <c r="J11" s="99"/>
      <c r="K11" s="99"/>
      <c r="L11" s="99"/>
      <c r="M11" s="99"/>
    </row>
    <row r="12" spans="1:67" ht="15" x14ac:dyDescent="0.3">
      <c r="B12" s="328"/>
      <c r="C12" s="101" t="s">
        <v>26</v>
      </c>
      <c r="D12" s="98" t="s">
        <v>27</v>
      </c>
      <c r="E12" s="98">
        <v>0.23</v>
      </c>
      <c r="F12" s="99">
        <f>F10*E12</f>
        <v>0.39100000000000001</v>
      </c>
      <c r="G12" s="99"/>
      <c r="H12" s="99"/>
      <c r="I12" s="99"/>
      <c r="J12" s="99"/>
      <c r="K12" s="99"/>
      <c r="L12" s="99"/>
      <c r="M12" s="99"/>
    </row>
    <row r="13" spans="1:67" ht="60" x14ac:dyDescent="0.3">
      <c r="B13" s="326">
        <v>3</v>
      </c>
      <c r="C13" s="97" t="s">
        <v>30</v>
      </c>
      <c r="D13" s="241" t="s">
        <v>31</v>
      </c>
      <c r="E13" s="98"/>
      <c r="F13" s="215">
        <v>0.3</v>
      </c>
      <c r="G13" s="99"/>
      <c r="H13" s="99"/>
      <c r="I13" s="99"/>
      <c r="J13" s="99"/>
      <c r="K13" s="99"/>
      <c r="L13" s="99"/>
      <c r="M13" s="99"/>
    </row>
    <row r="14" spans="1:67" ht="25.5" customHeight="1" x14ac:dyDescent="0.3">
      <c r="B14" s="328"/>
      <c r="C14" s="209" t="s">
        <v>32</v>
      </c>
      <c r="D14" s="210" t="s">
        <v>25</v>
      </c>
      <c r="E14" s="210">
        <v>1.85</v>
      </c>
      <c r="F14" s="99">
        <f>F13*E14</f>
        <v>0.55500000000000005</v>
      </c>
      <c r="G14" s="211"/>
      <c r="H14" s="99"/>
      <c r="I14" s="211"/>
      <c r="J14" s="99"/>
      <c r="K14" s="99"/>
      <c r="L14" s="99"/>
      <c r="M14" s="99"/>
    </row>
    <row r="15" spans="1:67" ht="36" customHeight="1" x14ac:dyDescent="0.3">
      <c r="B15" s="326">
        <v>4</v>
      </c>
      <c r="C15" s="212" t="s">
        <v>33</v>
      </c>
      <c r="D15" s="241" t="s">
        <v>31</v>
      </c>
      <c r="E15" s="210"/>
      <c r="F15" s="215">
        <f>F13</f>
        <v>0.3</v>
      </c>
      <c r="G15" s="211"/>
      <c r="H15" s="99"/>
      <c r="I15" s="211"/>
      <c r="J15" s="99"/>
      <c r="K15" s="211"/>
      <c r="L15" s="99"/>
      <c r="M15" s="99"/>
    </row>
    <row r="16" spans="1:67" ht="30" customHeight="1" x14ac:dyDescent="0.3">
      <c r="B16" s="328"/>
      <c r="C16" s="209" t="s">
        <v>34</v>
      </c>
      <c r="D16" s="210" t="s">
        <v>25</v>
      </c>
      <c r="E16" s="210">
        <v>0.53</v>
      </c>
      <c r="F16" s="99">
        <f>F15*E16</f>
        <v>0.159</v>
      </c>
      <c r="G16" s="211"/>
      <c r="H16" s="99"/>
      <c r="I16" s="211"/>
      <c r="J16" s="99"/>
      <c r="K16" s="211"/>
      <c r="L16" s="99"/>
      <c r="M16" s="99"/>
    </row>
    <row r="17" spans="2:13" ht="30" x14ac:dyDescent="0.3">
      <c r="B17" s="236">
        <v>5</v>
      </c>
      <c r="C17" s="213" t="s">
        <v>35</v>
      </c>
      <c r="D17" s="241" t="s">
        <v>31</v>
      </c>
      <c r="E17" s="210"/>
      <c r="F17" s="215">
        <f>F13</f>
        <v>0.3</v>
      </c>
      <c r="G17" s="211"/>
      <c r="H17" s="99"/>
      <c r="I17" s="211"/>
      <c r="J17" s="99"/>
      <c r="K17" s="211"/>
      <c r="L17" s="99"/>
      <c r="M17" s="99"/>
    </row>
    <row r="18" spans="2:13" ht="15" x14ac:dyDescent="0.3">
      <c r="B18" s="238"/>
      <c r="C18" s="241" t="s">
        <v>36</v>
      </c>
      <c r="D18" s="241"/>
      <c r="E18" s="210"/>
      <c r="F18" s="215"/>
      <c r="G18" s="211"/>
      <c r="H18" s="99"/>
      <c r="I18" s="211"/>
      <c r="J18" s="99"/>
      <c r="K18" s="211"/>
      <c r="L18" s="99"/>
      <c r="M18" s="99"/>
    </row>
    <row r="19" spans="2:13" ht="21.75" customHeight="1" x14ac:dyDescent="0.3">
      <c r="B19" s="326">
        <v>1</v>
      </c>
      <c r="C19" s="214" t="s">
        <v>37</v>
      </c>
      <c r="D19" s="241" t="s">
        <v>38</v>
      </c>
      <c r="E19" s="98"/>
      <c r="F19" s="215">
        <f>43*0.6</f>
        <v>25.8</v>
      </c>
      <c r="G19" s="259"/>
      <c r="H19" s="99"/>
      <c r="I19" s="259"/>
      <c r="J19" s="99"/>
      <c r="K19" s="259"/>
      <c r="L19" s="99"/>
      <c r="M19" s="99"/>
    </row>
    <row r="20" spans="2:13" ht="15" x14ac:dyDescent="0.3">
      <c r="B20" s="327"/>
      <c r="C20" s="101" t="s">
        <v>39</v>
      </c>
      <c r="D20" s="98" t="s">
        <v>40</v>
      </c>
      <c r="E20" s="98">
        <v>0.45900000000000002</v>
      </c>
      <c r="F20" s="99">
        <f>E20*F19</f>
        <v>11.8422</v>
      </c>
      <c r="G20" s="260"/>
      <c r="H20" s="99"/>
      <c r="I20" s="260"/>
      <c r="J20" s="99"/>
      <c r="K20" s="260"/>
      <c r="L20" s="99"/>
      <c r="M20" s="99"/>
    </row>
    <row r="21" spans="2:13" ht="15" x14ac:dyDescent="0.3">
      <c r="B21" s="327"/>
      <c r="C21" s="101" t="s">
        <v>41</v>
      </c>
      <c r="D21" s="98" t="s">
        <v>31</v>
      </c>
      <c r="E21" s="98">
        <f>0.035/100</f>
        <v>3.5000000000000005E-4</v>
      </c>
      <c r="F21" s="99">
        <f>F19*E21</f>
        <v>9.0300000000000016E-3</v>
      </c>
      <c r="G21" s="260"/>
      <c r="H21" s="99"/>
      <c r="I21" s="260"/>
      <c r="J21" s="99"/>
      <c r="K21" s="260"/>
      <c r="L21" s="99"/>
      <c r="M21" s="99"/>
    </row>
    <row r="22" spans="2:13" ht="15" x14ac:dyDescent="0.3">
      <c r="B22" s="327"/>
      <c r="C22" s="101" t="s">
        <v>26</v>
      </c>
      <c r="D22" s="98" t="s">
        <v>27</v>
      </c>
      <c r="E22" s="98">
        <f>0.23/100</f>
        <v>2.3E-3</v>
      </c>
      <c r="F22" s="99">
        <f>F19*E22</f>
        <v>5.9340000000000004E-2</v>
      </c>
      <c r="G22" s="260"/>
      <c r="H22" s="99"/>
      <c r="I22" s="260"/>
      <c r="J22" s="99"/>
      <c r="K22" s="260"/>
      <c r="L22" s="99"/>
      <c r="M22" s="99"/>
    </row>
    <row r="23" spans="2:13" ht="15" x14ac:dyDescent="0.3">
      <c r="B23" s="327"/>
      <c r="C23" s="101" t="s">
        <v>42</v>
      </c>
      <c r="D23" s="98" t="s">
        <v>43</v>
      </c>
      <c r="E23" s="98">
        <f>0.009/100</f>
        <v>8.9999999999999992E-5</v>
      </c>
      <c r="F23" s="106">
        <f>F19*E23</f>
        <v>2.3219999999999998E-3</v>
      </c>
      <c r="G23" s="260"/>
      <c r="H23" s="99"/>
      <c r="I23" s="260"/>
      <c r="J23" s="99"/>
      <c r="K23" s="260"/>
      <c r="L23" s="99"/>
      <c r="M23" s="99"/>
    </row>
    <row r="24" spans="2:13" ht="15" x14ac:dyDescent="0.3">
      <c r="B24" s="328"/>
      <c r="C24" s="101" t="s">
        <v>44</v>
      </c>
      <c r="D24" s="98" t="s">
        <v>38</v>
      </c>
      <c r="E24" s="98">
        <f>3.4/100</f>
        <v>3.4000000000000002E-2</v>
      </c>
      <c r="F24" s="99">
        <f>F19*E24</f>
        <v>0.87720000000000009</v>
      </c>
      <c r="G24" s="260"/>
      <c r="H24" s="99"/>
      <c r="I24" s="260"/>
      <c r="J24" s="99"/>
      <c r="K24" s="260"/>
      <c r="L24" s="99"/>
      <c r="M24" s="99"/>
    </row>
    <row r="25" spans="2:13" ht="46.5" customHeight="1" x14ac:dyDescent="0.3">
      <c r="B25" s="334">
        <v>2</v>
      </c>
      <c r="C25" s="97" t="s">
        <v>139</v>
      </c>
      <c r="D25" s="241" t="s">
        <v>92</v>
      </c>
      <c r="E25" s="98"/>
      <c r="F25" s="215">
        <v>66</v>
      </c>
      <c r="G25" s="99"/>
      <c r="H25" s="99"/>
      <c r="I25" s="99"/>
      <c r="J25" s="99"/>
      <c r="K25" s="99"/>
      <c r="L25" s="99"/>
      <c r="M25" s="100"/>
    </row>
    <row r="26" spans="2:13" ht="30" x14ac:dyDescent="0.3">
      <c r="B26" s="334"/>
      <c r="C26" s="101" t="s">
        <v>140</v>
      </c>
      <c r="D26" s="98" t="s">
        <v>141</v>
      </c>
      <c r="E26" s="98">
        <v>0.49</v>
      </c>
      <c r="F26" s="98">
        <f>F25*E26</f>
        <v>32.339999999999996</v>
      </c>
      <c r="G26" s="99"/>
      <c r="H26" s="99"/>
      <c r="I26" s="99"/>
      <c r="J26" s="99"/>
      <c r="K26" s="99"/>
      <c r="L26" s="99"/>
      <c r="M26" s="100"/>
    </row>
    <row r="27" spans="2:13" ht="15" x14ac:dyDescent="0.3">
      <c r="B27" s="334"/>
      <c r="C27" s="102" t="s">
        <v>26</v>
      </c>
      <c r="D27" s="261" t="s">
        <v>27</v>
      </c>
      <c r="E27" s="261">
        <v>0.24</v>
      </c>
      <c r="F27" s="106">
        <f>E27*F25</f>
        <v>15.84</v>
      </c>
      <c r="G27" s="262"/>
      <c r="H27" s="260"/>
      <c r="I27" s="260"/>
      <c r="J27" s="260"/>
      <c r="K27" s="262"/>
      <c r="L27" s="260"/>
      <c r="M27" s="263"/>
    </row>
    <row r="28" spans="2:13" ht="29.25" customHeight="1" x14ac:dyDescent="0.3">
      <c r="B28" s="334">
        <v>3</v>
      </c>
      <c r="C28" s="97" t="s">
        <v>142</v>
      </c>
      <c r="D28" s="241" t="s">
        <v>143</v>
      </c>
      <c r="E28" s="98"/>
      <c r="F28" s="103">
        <f>F31*0.22/1000</f>
        <v>5.94E-3</v>
      </c>
      <c r="G28" s="99"/>
      <c r="H28" s="99"/>
      <c r="I28" s="99"/>
      <c r="J28" s="99"/>
      <c r="K28" s="99"/>
      <c r="L28" s="99"/>
      <c r="M28" s="100"/>
    </row>
    <row r="29" spans="2:13" ht="30" x14ac:dyDescent="0.3">
      <c r="B29" s="334"/>
      <c r="C29" s="104" t="s">
        <v>140</v>
      </c>
      <c r="D29" s="98" t="s">
        <v>141</v>
      </c>
      <c r="E29" s="105">
        <v>303</v>
      </c>
      <c r="F29" s="106">
        <f>E29*F28</f>
        <v>1.79982</v>
      </c>
      <c r="G29" s="99"/>
      <c r="H29" s="99"/>
      <c r="I29" s="99"/>
      <c r="J29" s="99"/>
      <c r="K29" s="99"/>
      <c r="L29" s="99"/>
      <c r="M29" s="100"/>
    </row>
    <row r="30" spans="2:13" ht="15" x14ac:dyDescent="0.3">
      <c r="B30" s="334"/>
      <c r="C30" s="102" t="s">
        <v>26</v>
      </c>
      <c r="D30" s="261" t="s">
        <v>27</v>
      </c>
      <c r="E30" s="105">
        <v>2.1</v>
      </c>
      <c r="F30" s="106">
        <f>F28*E30</f>
        <v>1.2474000000000001E-2</v>
      </c>
      <c r="G30" s="99"/>
      <c r="H30" s="99"/>
      <c r="I30" s="99"/>
      <c r="J30" s="99"/>
      <c r="K30" s="99"/>
      <c r="L30" s="99"/>
      <c r="M30" s="100"/>
    </row>
    <row r="31" spans="2:13" ht="15" x14ac:dyDescent="0.3">
      <c r="B31" s="334"/>
      <c r="C31" s="101" t="s">
        <v>144</v>
      </c>
      <c r="D31" s="98" t="s">
        <v>67</v>
      </c>
      <c r="E31" s="98"/>
      <c r="F31" s="99">
        <v>27</v>
      </c>
      <c r="G31" s="98"/>
      <c r="H31" s="98"/>
      <c r="I31" s="98"/>
      <c r="J31" s="98"/>
      <c r="K31" s="98"/>
      <c r="L31" s="98"/>
      <c r="M31" s="216"/>
    </row>
    <row r="32" spans="2:13" ht="45" x14ac:dyDescent="0.3">
      <c r="B32" s="334">
        <v>4</v>
      </c>
      <c r="C32" s="217" t="s">
        <v>145</v>
      </c>
      <c r="D32" s="218" t="s">
        <v>43</v>
      </c>
      <c r="E32" s="98"/>
      <c r="F32" s="215">
        <f>0.0028*66</f>
        <v>0.18479999999999999</v>
      </c>
      <c r="G32" s="98"/>
      <c r="H32" s="98"/>
      <c r="I32" s="98"/>
      <c r="J32" s="98"/>
      <c r="K32" s="98"/>
      <c r="L32" s="98"/>
      <c r="M32" s="216"/>
    </row>
    <row r="33" spans="2:67" ht="15" x14ac:dyDescent="0.3">
      <c r="B33" s="334"/>
      <c r="C33" s="102" t="s">
        <v>39</v>
      </c>
      <c r="D33" s="261" t="s">
        <v>40</v>
      </c>
      <c r="E33" s="261">
        <v>74.2</v>
      </c>
      <c r="F33" s="106">
        <f>E33*F32</f>
        <v>13.712160000000001</v>
      </c>
      <c r="G33" s="262"/>
      <c r="H33" s="260"/>
      <c r="I33" s="260"/>
      <c r="J33" s="260"/>
      <c r="K33" s="262"/>
      <c r="L33" s="260"/>
      <c r="M33" s="263"/>
    </row>
    <row r="34" spans="2:67" ht="15" x14ac:dyDescent="0.3">
      <c r="B34" s="334"/>
      <c r="C34" s="219" t="s">
        <v>146</v>
      </c>
      <c r="D34" s="261" t="s">
        <v>43</v>
      </c>
      <c r="E34" s="261">
        <v>1.04</v>
      </c>
      <c r="F34" s="106">
        <f>E34*F32</f>
        <v>0.192192</v>
      </c>
      <c r="G34" s="264"/>
      <c r="H34" s="260"/>
      <c r="I34" s="260"/>
      <c r="J34" s="260"/>
      <c r="K34" s="262"/>
      <c r="L34" s="260"/>
      <c r="M34" s="263"/>
    </row>
    <row r="35" spans="2:67" ht="15" x14ac:dyDescent="0.3">
      <c r="B35" s="334"/>
      <c r="C35" s="102" t="s">
        <v>26</v>
      </c>
      <c r="D35" s="261" t="s">
        <v>27</v>
      </c>
      <c r="E35" s="261">
        <v>1.1000000000000001</v>
      </c>
      <c r="F35" s="106">
        <f>F32*E35</f>
        <v>0.20328000000000002</v>
      </c>
      <c r="G35" s="262"/>
      <c r="H35" s="260"/>
      <c r="I35" s="260"/>
      <c r="J35" s="260"/>
      <c r="K35" s="262"/>
      <c r="L35" s="260"/>
      <c r="M35" s="263"/>
    </row>
    <row r="36" spans="2:67" s="265" customFormat="1" ht="16.2" x14ac:dyDescent="0.4">
      <c r="B36" s="240"/>
      <c r="C36" s="241" t="s">
        <v>45</v>
      </c>
      <c r="D36" s="98"/>
      <c r="E36" s="98"/>
      <c r="F36" s="99"/>
      <c r="G36" s="99"/>
      <c r="H36" s="99"/>
      <c r="I36" s="99"/>
      <c r="J36" s="99"/>
      <c r="K36" s="99"/>
      <c r="L36" s="99"/>
      <c r="M36" s="99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</row>
    <row r="37" spans="2:67" s="265" customFormat="1" ht="60" x14ac:dyDescent="0.4">
      <c r="B37" s="335">
        <v>1</v>
      </c>
      <c r="C37" s="217" t="s">
        <v>194</v>
      </c>
      <c r="D37" s="267" t="s">
        <v>38</v>
      </c>
      <c r="E37" s="268"/>
      <c r="F37" s="269">
        <v>18</v>
      </c>
      <c r="G37" s="267"/>
      <c r="H37" s="267"/>
      <c r="I37" s="267"/>
      <c r="J37" s="267"/>
      <c r="K37" s="267"/>
      <c r="L37" s="270"/>
      <c r="M37" s="269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</row>
    <row r="38" spans="2:67" s="265" customFormat="1" ht="16.2" x14ac:dyDescent="0.4">
      <c r="B38" s="336"/>
      <c r="C38" s="271" t="s">
        <v>83</v>
      </c>
      <c r="D38" s="272" t="s">
        <v>40</v>
      </c>
      <c r="E38" s="272">
        <f>0.56/2</f>
        <v>0.28000000000000003</v>
      </c>
      <c r="F38" s="273">
        <f>E38*F37</f>
        <v>5.0400000000000009</v>
      </c>
      <c r="G38" s="272"/>
      <c r="H38" s="272"/>
      <c r="I38" s="272"/>
      <c r="J38" s="273"/>
      <c r="K38" s="272"/>
      <c r="L38" s="274"/>
      <c r="M38" s="273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</row>
    <row r="39" spans="2:67" s="265" customFormat="1" ht="16.2" x14ac:dyDescent="0.4">
      <c r="B39" s="336"/>
      <c r="C39" s="271" t="s">
        <v>84</v>
      </c>
      <c r="D39" s="272" t="s">
        <v>27</v>
      </c>
      <c r="E39" s="272">
        <f>4.06/100/2</f>
        <v>2.0299999999999999E-2</v>
      </c>
      <c r="F39" s="273">
        <f>E39*F37</f>
        <v>0.36539999999999995</v>
      </c>
      <c r="G39" s="272"/>
      <c r="H39" s="272"/>
      <c r="I39" s="272"/>
      <c r="J39" s="272"/>
      <c r="K39" s="272"/>
      <c r="L39" s="274"/>
      <c r="M39" s="273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</row>
    <row r="40" spans="2:67" s="265" customFormat="1" ht="16.2" x14ac:dyDescent="0.4">
      <c r="B40" s="336"/>
      <c r="C40" s="271" t="s">
        <v>136</v>
      </c>
      <c r="D40" s="272" t="s">
        <v>38</v>
      </c>
      <c r="E40" s="272">
        <f>4.68/2</f>
        <v>2.34</v>
      </c>
      <c r="F40" s="273">
        <f>E40*F37</f>
        <v>42.12</v>
      </c>
      <c r="G40" s="273"/>
      <c r="H40" s="273"/>
      <c r="I40" s="272"/>
      <c r="J40" s="272"/>
      <c r="K40" s="272"/>
      <c r="L40" s="274"/>
      <c r="M40" s="273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</row>
    <row r="41" spans="2:67" s="265" customFormat="1" ht="16.2" x14ac:dyDescent="0.4">
      <c r="B41" s="337"/>
      <c r="C41" s="271" t="s">
        <v>54</v>
      </c>
      <c r="D41" s="272" t="s">
        <v>27</v>
      </c>
      <c r="E41" s="272">
        <f>2.77/100/2</f>
        <v>1.3849999999999999E-2</v>
      </c>
      <c r="F41" s="273">
        <f>E41*F37</f>
        <v>0.24929999999999999</v>
      </c>
      <c r="G41" s="273"/>
      <c r="H41" s="273"/>
      <c r="I41" s="272"/>
      <c r="J41" s="272"/>
      <c r="K41" s="272"/>
      <c r="L41" s="274"/>
      <c r="M41" s="273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</row>
    <row r="42" spans="2:67" s="265" customFormat="1" ht="31.5" customHeight="1" x14ac:dyDescent="0.4">
      <c r="B42" s="326">
        <v>2</v>
      </c>
      <c r="C42" s="214" t="s">
        <v>122</v>
      </c>
      <c r="D42" s="241" t="s">
        <v>43</v>
      </c>
      <c r="E42" s="98"/>
      <c r="F42" s="215">
        <v>1.66</v>
      </c>
      <c r="G42" s="259"/>
      <c r="H42" s="99"/>
      <c r="I42" s="259"/>
      <c r="J42" s="99"/>
      <c r="K42" s="259"/>
      <c r="L42" s="99"/>
      <c r="M42" s="99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</row>
    <row r="43" spans="2:67" s="265" customFormat="1" ht="16.2" x14ac:dyDescent="0.4">
      <c r="B43" s="327"/>
      <c r="C43" s="101" t="s">
        <v>39</v>
      </c>
      <c r="D43" s="98" t="s">
        <v>40</v>
      </c>
      <c r="E43" s="98">
        <v>24</v>
      </c>
      <c r="F43" s="99">
        <f>E43*F42</f>
        <v>39.839999999999996</v>
      </c>
      <c r="G43" s="260"/>
      <c r="H43" s="99"/>
      <c r="I43" s="260"/>
      <c r="J43" s="99"/>
      <c r="K43" s="260"/>
      <c r="L43" s="99"/>
      <c r="M43" s="99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</row>
    <row r="44" spans="2:67" s="265" customFormat="1" ht="30" x14ac:dyDescent="0.4">
      <c r="B44" s="327"/>
      <c r="C44" s="101" t="s">
        <v>47</v>
      </c>
      <c r="D44" s="98" t="s">
        <v>43</v>
      </c>
      <c r="E44" s="98">
        <v>1.05</v>
      </c>
      <c r="F44" s="99">
        <f>F42*E44</f>
        <v>1.7429999999999999</v>
      </c>
      <c r="G44" s="260"/>
      <c r="H44" s="99"/>
      <c r="I44" s="260"/>
      <c r="J44" s="99"/>
      <c r="K44" s="260"/>
      <c r="L44" s="99"/>
      <c r="M44" s="99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</row>
    <row r="45" spans="2:67" s="265" customFormat="1" ht="16.2" x14ac:dyDescent="0.4">
      <c r="B45" s="327"/>
      <c r="C45" s="271" t="s">
        <v>84</v>
      </c>
      <c r="D45" s="272" t="s">
        <v>27</v>
      </c>
      <c r="E45" s="98">
        <v>1.3</v>
      </c>
      <c r="F45" s="99">
        <f>F42*E45</f>
        <v>2.1579999999999999</v>
      </c>
      <c r="G45" s="260"/>
      <c r="H45" s="99"/>
      <c r="I45" s="260"/>
      <c r="J45" s="99"/>
      <c r="K45" s="260"/>
      <c r="L45" s="99"/>
      <c r="M45" s="99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</row>
    <row r="46" spans="2:67" s="265" customFormat="1" ht="16.2" x14ac:dyDescent="0.4">
      <c r="B46" s="327"/>
      <c r="C46" s="101" t="s">
        <v>48</v>
      </c>
      <c r="D46" s="98" t="s">
        <v>49</v>
      </c>
      <c r="E46" s="98">
        <v>3.08</v>
      </c>
      <c r="F46" s="99">
        <f>F42*E46</f>
        <v>5.1128</v>
      </c>
      <c r="G46" s="260"/>
      <c r="H46" s="99"/>
      <c r="I46" s="260"/>
      <c r="J46" s="99"/>
      <c r="K46" s="260"/>
      <c r="L46" s="99"/>
      <c r="M46" s="99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</row>
    <row r="47" spans="2:67" s="265" customFormat="1" ht="16.2" x14ac:dyDescent="0.4">
      <c r="B47" s="327"/>
      <c r="C47" s="220" t="s">
        <v>50</v>
      </c>
      <c r="D47" s="221" t="s">
        <v>49</v>
      </c>
      <c r="E47" s="221" t="s">
        <v>51</v>
      </c>
      <c r="F47" s="98">
        <f>F42*E47</f>
        <v>12.45</v>
      </c>
      <c r="G47" s="98"/>
      <c r="H47" s="99"/>
      <c r="I47" s="98"/>
      <c r="J47" s="99"/>
      <c r="K47" s="99"/>
      <c r="L47" s="99"/>
      <c r="M47" s="99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</row>
    <row r="48" spans="2:67" s="265" customFormat="1" ht="16.2" x14ac:dyDescent="0.4">
      <c r="B48" s="327"/>
      <c r="C48" s="220" t="s">
        <v>52</v>
      </c>
      <c r="D48" s="221" t="s">
        <v>49</v>
      </c>
      <c r="E48" s="221" t="s">
        <v>53</v>
      </c>
      <c r="F48" s="98">
        <f>F42*E48</f>
        <v>4.996599999999999</v>
      </c>
      <c r="G48" s="98"/>
      <c r="H48" s="99"/>
      <c r="I48" s="98"/>
      <c r="J48" s="99"/>
      <c r="K48" s="99"/>
      <c r="L48" s="99"/>
      <c r="M48" s="99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</row>
    <row r="49" spans="2:67" s="265" customFormat="1" ht="16.2" x14ac:dyDescent="0.4">
      <c r="B49" s="328"/>
      <c r="C49" s="101" t="s">
        <v>54</v>
      </c>
      <c r="D49" s="98" t="s">
        <v>27</v>
      </c>
      <c r="E49" s="98">
        <v>1.38</v>
      </c>
      <c r="F49" s="99">
        <f>E49*F42</f>
        <v>2.2907999999999995</v>
      </c>
      <c r="G49" s="260"/>
      <c r="H49" s="99"/>
      <c r="I49" s="260"/>
      <c r="J49" s="99"/>
      <c r="K49" s="260"/>
      <c r="L49" s="99"/>
      <c r="M49" s="99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</row>
    <row r="50" spans="2:67" s="265" customFormat="1" ht="43.5" customHeight="1" x14ac:dyDescent="0.4">
      <c r="B50" s="326">
        <v>3</v>
      </c>
      <c r="C50" s="214" t="s">
        <v>123</v>
      </c>
      <c r="D50" s="241" t="s">
        <v>43</v>
      </c>
      <c r="E50" s="98"/>
      <c r="F50" s="215">
        <v>2</v>
      </c>
      <c r="G50" s="259"/>
      <c r="H50" s="99"/>
      <c r="I50" s="259"/>
      <c r="J50" s="99"/>
      <c r="K50" s="259"/>
      <c r="L50" s="99"/>
      <c r="M50" s="99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</row>
    <row r="51" spans="2:67" s="265" customFormat="1" ht="16.2" x14ac:dyDescent="0.4">
      <c r="B51" s="327"/>
      <c r="C51" s="101" t="s">
        <v>39</v>
      </c>
      <c r="D51" s="98" t="s">
        <v>40</v>
      </c>
      <c r="E51" s="98">
        <v>23.8</v>
      </c>
      <c r="F51" s="99">
        <f>E51*F50</f>
        <v>47.6</v>
      </c>
      <c r="G51" s="260"/>
      <c r="H51" s="99"/>
      <c r="I51" s="260"/>
      <c r="J51" s="99"/>
      <c r="K51" s="260"/>
      <c r="L51" s="99"/>
      <c r="M51" s="99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I51" s="266"/>
      <c r="BJ51" s="266"/>
      <c r="BK51" s="266"/>
      <c r="BL51" s="266"/>
      <c r="BM51" s="266"/>
      <c r="BN51" s="266"/>
      <c r="BO51" s="266"/>
    </row>
    <row r="52" spans="2:67" s="265" customFormat="1" ht="16.2" x14ac:dyDescent="0.4">
      <c r="B52" s="327"/>
      <c r="C52" s="271" t="s">
        <v>84</v>
      </c>
      <c r="D52" s="272" t="s">
        <v>27</v>
      </c>
      <c r="E52" s="98">
        <v>2.1</v>
      </c>
      <c r="F52" s="99">
        <f>F50*E52</f>
        <v>4.2</v>
      </c>
      <c r="G52" s="260"/>
      <c r="H52" s="99"/>
      <c r="I52" s="260"/>
      <c r="J52" s="99"/>
      <c r="K52" s="260"/>
      <c r="L52" s="99"/>
      <c r="M52" s="99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</row>
    <row r="53" spans="2:67" s="265" customFormat="1" ht="27" customHeight="1" x14ac:dyDescent="0.4">
      <c r="B53" s="327"/>
      <c r="C53" s="101" t="s">
        <v>47</v>
      </c>
      <c r="D53" s="98" t="s">
        <v>43</v>
      </c>
      <c r="E53" s="98">
        <v>1.05</v>
      </c>
      <c r="F53" s="99">
        <f>E53*F50</f>
        <v>2.1</v>
      </c>
      <c r="G53" s="260"/>
      <c r="H53" s="99"/>
      <c r="I53" s="260"/>
      <c r="J53" s="99"/>
      <c r="K53" s="260"/>
      <c r="L53" s="99"/>
      <c r="M53" s="99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</row>
    <row r="54" spans="2:67" s="265" customFormat="1" ht="18" customHeight="1" x14ac:dyDescent="0.4">
      <c r="B54" s="327"/>
      <c r="C54" s="101" t="s">
        <v>57</v>
      </c>
      <c r="D54" s="98" t="s">
        <v>38</v>
      </c>
      <c r="E54" s="98"/>
      <c r="F54" s="99">
        <v>2</v>
      </c>
      <c r="G54" s="260"/>
      <c r="H54" s="99"/>
      <c r="I54" s="260"/>
      <c r="J54" s="99"/>
      <c r="K54" s="260"/>
      <c r="L54" s="99"/>
      <c r="M54" s="99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6"/>
      <c r="BH54" s="266"/>
      <c r="BI54" s="266"/>
      <c r="BJ54" s="266"/>
      <c r="BK54" s="266"/>
      <c r="BL54" s="266"/>
      <c r="BM54" s="266"/>
      <c r="BN54" s="266"/>
      <c r="BO54" s="266"/>
    </row>
    <row r="55" spans="2:67" s="265" customFormat="1" ht="18" customHeight="1" x14ac:dyDescent="0.4">
      <c r="B55" s="327"/>
      <c r="C55" s="222" t="s">
        <v>147</v>
      </c>
      <c r="D55" s="223" t="s">
        <v>148</v>
      </c>
      <c r="E55" s="223" t="s">
        <v>137</v>
      </c>
      <c r="F55" s="275">
        <f>F50*E55</f>
        <v>6.76</v>
      </c>
      <c r="G55" s="276"/>
      <c r="H55" s="275"/>
      <c r="I55" s="276"/>
      <c r="J55" s="275"/>
      <c r="K55" s="275"/>
      <c r="L55" s="275"/>
      <c r="M55" s="275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</row>
    <row r="56" spans="2:67" s="265" customFormat="1" ht="16.5" customHeight="1" x14ac:dyDescent="0.4">
      <c r="B56" s="327"/>
      <c r="C56" s="101" t="s">
        <v>48</v>
      </c>
      <c r="D56" s="98" t="s">
        <v>49</v>
      </c>
      <c r="E56" s="98">
        <v>4.38</v>
      </c>
      <c r="F56" s="99">
        <f>F50*E56</f>
        <v>8.76</v>
      </c>
      <c r="G56" s="260"/>
      <c r="H56" s="99"/>
      <c r="I56" s="260"/>
      <c r="J56" s="99"/>
      <c r="K56" s="260"/>
      <c r="L56" s="99"/>
      <c r="M56" s="99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</row>
    <row r="57" spans="2:67" s="265" customFormat="1" ht="16.5" customHeight="1" x14ac:dyDescent="0.4">
      <c r="B57" s="327"/>
      <c r="C57" s="220" t="s">
        <v>50</v>
      </c>
      <c r="D57" s="221" t="s">
        <v>49</v>
      </c>
      <c r="E57" s="221">
        <v>7.2</v>
      </c>
      <c r="F57" s="98">
        <f>F50*E57</f>
        <v>14.4</v>
      </c>
      <c r="G57" s="98"/>
      <c r="H57" s="99"/>
      <c r="I57" s="98"/>
      <c r="J57" s="99"/>
      <c r="K57" s="99"/>
      <c r="L57" s="99"/>
      <c r="M57" s="99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</row>
    <row r="58" spans="2:67" s="265" customFormat="1" ht="16.5" customHeight="1" x14ac:dyDescent="0.4">
      <c r="B58" s="327"/>
      <c r="C58" s="220" t="s">
        <v>52</v>
      </c>
      <c r="D58" s="221" t="s">
        <v>49</v>
      </c>
      <c r="E58" s="221">
        <v>1.96</v>
      </c>
      <c r="F58" s="98">
        <f>F50*E58</f>
        <v>3.92</v>
      </c>
      <c r="G58" s="98"/>
      <c r="H58" s="99"/>
      <c r="I58" s="98"/>
      <c r="J58" s="99"/>
      <c r="K58" s="99"/>
      <c r="L58" s="99"/>
      <c r="M58" s="99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6"/>
      <c r="BN58" s="266"/>
      <c r="BO58" s="266"/>
    </row>
    <row r="59" spans="2:67" s="265" customFormat="1" ht="16.2" x14ac:dyDescent="0.4">
      <c r="B59" s="328"/>
      <c r="C59" s="101" t="s">
        <v>54</v>
      </c>
      <c r="D59" s="98" t="s">
        <v>27</v>
      </c>
      <c r="E59" s="98">
        <v>3.44</v>
      </c>
      <c r="F59" s="99">
        <f>E59*F50</f>
        <v>6.88</v>
      </c>
      <c r="G59" s="260"/>
      <c r="H59" s="99"/>
      <c r="I59" s="260"/>
      <c r="J59" s="99"/>
      <c r="K59" s="260"/>
      <c r="L59" s="99"/>
      <c r="M59" s="99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</row>
    <row r="60" spans="2:67" s="265" customFormat="1" ht="24" customHeight="1" x14ac:dyDescent="0.4">
      <c r="B60" s="329">
        <v>4</v>
      </c>
      <c r="C60" s="224" t="s">
        <v>58</v>
      </c>
      <c r="D60" s="225" t="s">
        <v>29</v>
      </c>
      <c r="E60" s="221"/>
      <c r="F60" s="215">
        <f>F50+F42</f>
        <v>3.66</v>
      </c>
      <c r="G60" s="98"/>
      <c r="H60" s="99"/>
      <c r="I60" s="98"/>
      <c r="J60" s="99"/>
      <c r="K60" s="99"/>
      <c r="L60" s="99"/>
      <c r="M60" s="99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6"/>
      <c r="BM60" s="266"/>
      <c r="BN60" s="266"/>
      <c r="BO60" s="266"/>
    </row>
    <row r="61" spans="2:67" s="265" customFormat="1" ht="15" customHeight="1" x14ac:dyDescent="0.4">
      <c r="B61" s="329"/>
      <c r="C61" s="220" t="s">
        <v>32</v>
      </c>
      <c r="D61" s="221" t="s">
        <v>25</v>
      </c>
      <c r="E61" s="221">
        <v>0.87</v>
      </c>
      <c r="F61" s="98">
        <f>F60*E61</f>
        <v>3.1842000000000001</v>
      </c>
      <c r="G61" s="98"/>
      <c r="H61" s="99"/>
      <c r="I61" s="99"/>
      <c r="J61" s="99"/>
      <c r="K61" s="99"/>
      <c r="L61" s="99"/>
      <c r="M61" s="99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6"/>
      <c r="BM61" s="266"/>
      <c r="BN61" s="266"/>
      <c r="BO61" s="266"/>
    </row>
    <row r="62" spans="2:67" s="265" customFormat="1" ht="16.2" x14ac:dyDescent="0.4">
      <c r="B62" s="329"/>
      <c r="C62" s="220" t="s">
        <v>59</v>
      </c>
      <c r="D62" s="221" t="s">
        <v>27</v>
      </c>
      <c r="E62" s="221">
        <v>0.13</v>
      </c>
      <c r="F62" s="98">
        <f>F60*E62</f>
        <v>0.47580000000000006</v>
      </c>
      <c r="G62" s="98"/>
      <c r="H62" s="99"/>
      <c r="I62" s="98"/>
      <c r="J62" s="99"/>
      <c r="K62" s="99"/>
      <c r="L62" s="99"/>
      <c r="M62" s="99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6"/>
      <c r="BG62" s="266"/>
      <c r="BH62" s="266"/>
      <c r="BI62" s="266"/>
      <c r="BJ62" s="266"/>
      <c r="BK62" s="266"/>
      <c r="BL62" s="266"/>
      <c r="BM62" s="266"/>
      <c r="BN62" s="266"/>
      <c r="BO62" s="266"/>
    </row>
    <row r="63" spans="2:67" s="265" customFormat="1" ht="16.2" x14ac:dyDescent="0.4">
      <c r="B63" s="329"/>
      <c r="C63" s="220" t="s">
        <v>60</v>
      </c>
      <c r="D63" s="221" t="s">
        <v>49</v>
      </c>
      <c r="E63" s="221">
        <v>7.2</v>
      </c>
      <c r="F63" s="98">
        <f>F60*E63</f>
        <v>26.352</v>
      </c>
      <c r="G63" s="98"/>
      <c r="H63" s="99"/>
      <c r="I63" s="98"/>
      <c r="J63" s="99"/>
      <c r="K63" s="99"/>
      <c r="L63" s="99"/>
      <c r="M63" s="99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6"/>
      <c r="BN63" s="266"/>
      <c r="BO63" s="266"/>
    </row>
    <row r="64" spans="2:67" s="265" customFormat="1" ht="16.2" x14ac:dyDescent="0.4">
      <c r="B64" s="329"/>
      <c r="C64" s="220" t="s">
        <v>61</v>
      </c>
      <c r="D64" s="221" t="s">
        <v>49</v>
      </c>
      <c r="E64" s="221">
        <v>1.79</v>
      </c>
      <c r="F64" s="98">
        <f>F60*E64</f>
        <v>6.5514000000000001</v>
      </c>
      <c r="G64" s="98"/>
      <c r="H64" s="99"/>
      <c r="I64" s="98"/>
      <c r="J64" s="99"/>
      <c r="K64" s="99"/>
      <c r="L64" s="99"/>
      <c r="M64" s="99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  <c r="BK64" s="266"/>
      <c r="BL64" s="266"/>
      <c r="BM64" s="266"/>
      <c r="BN64" s="266"/>
      <c r="BO64" s="266"/>
    </row>
    <row r="65" spans="2:67" s="265" customFormat="1" ht="16.2" x14ac:dyDescent="0.4">
      <c r="B65" s="329"/>
      <c r="C65" s="220" t="s">
        <v>62</v>
      </c>
      <c r="D65" s="221" t="s">
        <v>49</v>
      </c>
      <c r="E65" s="221">
        <v>1.07</v>
      </c>
      <c r="F65" s="98">
        <f>F60*E65</f>
        <v>3.9162000000000003</v>
      </c>
      <c r="G65" s="98"/>
      <c r="H65" s="99"/>
      <c r="I65" s="98"/>
      <c r="J65" s="99"/>
      <c r="K65" s="99"/>
      <c r="L65" s="99"/>
      <c r="M65" s="99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6"/>
      <c r="BF65" s="266"/>
      <c r="BG65" s="266"/>
      <c r="BH65" s="266"/>
      <c r="BI65" s="266"/>
      <c r="BJ65" s="266"/>
      <c r="BK65" s="266"/>
      <c r="BL65" s="266"/>
      <c r="BM65" s="266"/>
      <c r="BN65" s="266"/>
      <c r="BO65" s="266"/>
    </row>
    <row r="66" spans="2:67" s="265" customFormat="1" ht="16.2" x14ac:dyDescent="0.4">
      <c r="B66" s="329"/>
      <c r="C66" s="220" t="s">
        <v>63</v>
      </c>
      <c r="D66" s="221" t="s">
        <v>27</v>
      </c>
      <c r="E66" s="221">
        <v>0.1</v>
      </c>
      <c r="F66" s="98">
        <f>F60*E66</f>
        <v>0.36600000000000005</v>
      </c>
      <c r="G66" s="98"/>
      <c r="H66" s="99"/>
      <c r="I66" s="98"/>
      <c r="J66" s="99"/>
      <c r="K66" s="99"/>
      <c r="L66" s="99"/>
      <c r="M66" s="99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  <c r="BK66" s="266"/>
      <c r="BL66" s="266"/>
      <c r="BM66" s="266"/>
      <c r="BN66" s="266"/>
      <c r="BO66" s="266"/>
    </row>
    <row r="67" spans="2:67" s="265" customFormat="1" ht="18.75" customHeight="1" x14ac:dyDescent="0.4">
      <c r="B67" s="329">
        <v>5</v>
      </c>
      <c r="C67" s="97" t="s">
        <v>110</v>
      </c>
      <c r="D67" s="242" t="s">
        <v>65</v>
      </c>
      <c r="E67" s="226">
        <f>0</f>
        <v>0</v>
      </c>
      <c r="F67" s="215">
        <f>F7</f>
        <v>128</v>
      </c>
      <c r="G67" s="98"/>
      <c r="H67" s="99"/>
      <c r="I67" s="98"/>
      <c r="J67" s="99"/>
      <c r="K67" s="99"/>
      <c r="L67" s="99"/>
      <c r="M67" s="99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6"/>
      <c r="BM67" s="266"/>
      <c r="BN67" s="266"/>
      <c r="BO67" s="266"/>
    </row>
    <row r="68" spans="2:67" s="265" customFormat="1" ht="30" x14ac:dyDescent="0.4">
      <c r="B68" s="329"/>
      <c r="C68" s="220" t="s">
        <v>32</v>
      </c>
      <c r="D68" s="221" t="s">
        <v>25</v>
      </c>
      <c r="E68" s="226">
        <v>0.22700000000000001</v>
      </c>
      <c r="F68" s="98">
        <f>F67*E68</f>
        <v>29.056000000000001</v>
      </c>
      <c r="G68" s="98"/>
      <c r="H68" s="99"/>
      <c r="I68" s="99"/>
      <c r="J68" s="99"/>
      <c r="K68" s="99"/>
      <c r="L68" s="99"/>
      <c r="M68" s="99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</row>
    <row r="69" spans="2:67" s="265" customFormat="1" ht="16.2" x14ac:dyDescent="0.4">
      <c r="B69" s="329"/>
      <c r="C69" s="220" t="s">
        <v>59</v>
      </c>
      <c r="D69" s="221" t="s">
        <v>27</v>
      </c>
      <c r="E69" s="226">
        <v>2.76E-2</v>
      </c>
      <c r="F69" s="98">
        <f>F67*E69</f>
        <v>3.5327999999999999</v>
      </c>
      <c r="G69" s="98"/>
      <c r="H69" s="99"/>
      <c r="I69" s="98"/>
      <c r="J69" s="99"/>
      <c r="K69" s="99"/>
      <c r="L69" s="99"/>
      <c r="M69" s="99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6"/>
      <c r="BF69" s="266"/>
      <c r="BG69" s="266"/>
      <c r="BH69" s="266"/>
      <c r="BI69" s="266"/>
      <c r="BJ69" s="266"/>
      <c r="BK69" s="266"/>
      <c r="BL69" s="266"/>
      <c r="BM69" s="266"/>
      <c r="BN69" s="266"/>
      <c r="BO69" s="266"/>
    </row>
    <row r="70" spans="2:67" s="265" customFormat="1" ht="16.2" x14ac:dyDescent="0.4">
      <c r="B70" s="329"/>
      <c r="C70" s="220" t="s">
        <v>124</v>
      </c>
      <c r="D70" s="221" t="s">
        <v>67</v>
      </c>
      <c r="E70" s="226"/>
      <c r="F70" s="99">
        <f>F67*4</f>
        <v>512</v>
      </c>
      <c r="G70" s="105"/>
      <c r="H70" s="99"/>
      <c r="I70" s="98"/>
      <c r="J70" s="99"/>
      <c r="K70" s="99"/>
      <c r="L70" s="99"/>
      <c r="M70" s="99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</row>
    <row r="71" spans="2:67" s="265" customFormat="1" ht="16.2" x14ac:dyDescent="0.4">
      <c r="B71" s="329"/>
      <c r="C71" s="220" t="s">
        <v>68</v>
      </c>
      <c r="D71" s="221" t="s">
        <v>49</v>
      </c>
      <c r="E71" s="226">
        <v>7.0000000000000007E-2</v>
      </c>
      <c r="F71" s="98">
        <f>F67*E71</f>
        <v>8.9600000000000009</v>
      </c>
      <c r="G71" s="98"/>
      <c r="H71" s="99"/>
      <c r="I71" s="98"/>
      <c r="J71" s="99"/>
      <c r="K71" s="99"/>
      <c r="L71" s="99"/>
      <c r="M71" s="99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6"/>
      <c r="BE71" s="266"/>
      <c r="BF71" s="266"/>
      <c r="BG71" s="266"/>
      <c r="BH71" s="266"/>
      <c r="BI71" s="266"/>
      <c r="BJ71" s="266"/>
      <c r="BK71" s="266"/>
      <c r="BL71" s="266"/>
      <c r="BM71" s="266"/>
      <c r="BN71" s="266"/>
      <c r="BO71" s="266"/>
    </row>
    <row r="72" spans="2:67" s="265" customFormat="1" ht="16.2" x14ac:dyDescent="0.4">
      <c r="B72" s="329"/>
      <c r="C72" s="220" t="s">
        <v>63</v>
      </c>
      <c r="D72" s="221" t="s">
        <v>27</v>
      </c>
      <c r="E72" s="226">
        <v>4.4400000000000002E-2</v>
      </c>
      <c r="F72" s="98">
        <f>F67*E72</f>
        <v>5.6832000000000003</v>
      </c>
      <c r="G72" s="98"/>
      <c r="H72" s="99"/>
      <c r="I72" s="98"/>
      <c r="J72" s="99"/>
      <c r="K72" s="99"/>
      <c r="L72" s="99"/>
      <c r="M72" s="99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6"/>
      <c r="BI72" s="266"/>
      <c r="BJ72" s="266"/>
      <c r="BK72" s="266"/>
      <c r="BL72" s="266"/>
      <c r="BM72" s="266"/>
      <c r="BN72" s="266"/>
      <c r="BO72" s="266"/>
    </row>
    <row r="73" spans="2:67" s="265" customFormat="1" ht="21" customHeight="1" x14ac:dyDescent="0.4">
      <c r="B73" s="326">
        <v>6</v>
      </c>
      <c r="C73" s="224" t="s">
        <v>69</v>
      </c>
      <c r="D73" s="225" t="s">
        <v>38</v>
      </c>
      <c r="E73" s="221"/>
      <c r="F73" s="241">
        <f>F67</f>
        <v>128</v>
      </c>
      <c r="G73" s="98"/>
      <c r="H73" s="99"/>
      <c r="I73" s="98"/>
      <c r="J73" s="99"/>
      <c r="K73" s="99"/>
      <c r="L73" s="99"/>
      <c r="M73" s="99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</row>
    <row r="74" spans="2:67" s="265" customFormat="1" ht="30" x14ac:dyDescent="0.4">
      <c r="B74" s="327"/>
      <c r="C74" s="220" t="s">
        <v>32</v>
      </c>
      <c r="D74" s="221" t="s">
        <v>25</v>
      </c>
      <c r="E74" s="221">
        <v>3.0300000000000001E-2</v>
      </c>
      <c r="F74" s="98">
        <f>F73*E74</f>
        <v>3.8784000000000001</v>
      </c>
      <c r="G74" s="98"/>
      <c r="H74" s="99"/>
      <c r="I74" s="99"/>
      <c r="J74" s="99"/>
      <c r="K74" s="99"/>
      <c r="L74" s="99"/>
      <c r="M74" s="99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6"/>
      <c r="BN74" s="266"/>
      <c r="BO74" s="266"/>
    </row>
    <row r="75" spans="2:67" s="265" customFormat="1" ht="16.2" x14ac:dyDescent="0.4">
      <c r="B75" s="327"/>
      <c r="C75" s="220" t="s">
        <v>59</v>
      </c>
      <c r="D75" s="221" t="s">
        <v>27</v>
      </c>
      <c r="E75" s="221">
        <v>4.1000000000000003E-3</v>
      </c>
      <c r="F75" s="98">
        <f>F73*E75</f>
        <v>0.52480000000000004</v>
      </c>
      <c r="G75" s="98"/>
      <c r="H75" s="99"/>
      <c r="I75" s="98"/>
      <c r="J75" s="99"/>
      <c r="K75" s="99"/>
      <c r="L75" s="99"/>
      <c r="M75" s="99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6"/>
      <c r="BF75" s="266"/>
      <c r="BG75" s="266"/>
      <c r="BH75" s="266"/>
      <c r="BI75" s="266"/>
      <c r="BJ75" s="266"/>
      <c r="BK75" s="266"/>
      <c r="BL75" s="266"/>
      <c r="BM75" s="266"/>
      <c r="BN75" s="266"/>
      <c r="BO75" s="266"/>
    </row>
    <row r="76" spans="2:67" s="265" customFormat="1" ht="16.2" x14ac:dyDescent="0.4">
      <c r="B76" s="327"/>
      <c r="C76" s="220" t="s">
        <v>60</v>
      </c>
      <c r="D76" s="221" t="s">
        <v>49</v>
      </c>
      <c r="E76" s="221">
        <v>0.23100000000000001</v>
      </c>
      <c r="F76" s="98">
        <f>F73*E76</f>
        <v>29.568000000000001</v>
      </c>
      <c r="G76" s="98"/>
      <c r="H76" s="99"/>
      <c r="I76" s="98"/>
      <c r="J76" s="99"/>
      <c r="K76" s="99"/>
      <c r="L76" s="99"/>
      <c r="M76" s="99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6"/>
      <c r="BG76" s="266"/>
      <c r="BH76" s="266"/>
      <c r="BI76" s="266"/>
      <c r="BJ76" s="266"/>
      <c r="BK76" s="266"/>
      <c r="BL76" s="266"/>
      <c r="BM76" s="266"/>
      <c r="BN76" s="266"/>
      <c r="BO76" s="266"/>
    </row>
    <row r="77" spans="2:67" s="265" customFormat="1" ht="16.2" x14ac:dyDescent="0.4">
      <c r="B77" s="327"/>
      <c r="C77" s="220" t="s">
        <v>61</v>
      </c>
      <c r="D77" s="221" t="s">
        <v>49</v>
      </c>
      <c r="E77" s="221">
        <v>5.8000000000000003E-2</v>
      </c>
      <c r="F77" s="98">
        <f>F73*E77</f>
        <v>7.4240000000000004</v>
      </c>
      <c r="G77" s="98"/>
      <c r="H77" s="99"/>
      <c r="I77" s="98"/>
      <c r="J77" s="99"/>
      <c r="K77" s="99"/>
      <c r="L77" s="99"/>
      <c r="M77" s="99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</row>
    <row r="78" spans="2:67" s="265" customFormat="1" ht="16.2" x14ac:dyDescent="0.4">
      <c r="B78" s="327"/>
      <c r="C78" s="220" t="s">
        <v>62</v>
      </c>
      <c r="D78" s="221" t="s">
        <v>49</v>
      </c>
      <c r="E78" s="221">
        <v>3.5000000000000003E-2</v>
      </c>
      <c r="F78" s="98">
        <f>F73*E78</f>
        <v>4.4800000000000004</v>
      </c>
      <c r="G78" s="98"/>
      <c r="H78" s="99"/>
      <c r="I78" s="98"/>
      <c r="J78" s="99"/>
      <c r="K78" s="99"/>
      <c r="L78" s="99"/>
      <c r="M78" s="99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266"/>
      <c r="BE78" s="266"/>
      <c r="BF78" s="266"/>
      <c r="BG78" s="266"/>
      <c r="BH78" s="266"/>
      <c r="BI78" s="266"/>
      <c r="BJ78" s="266"/>
      <c r="BK78" s="266"/>
      <c r="BL78" s="266"/>
      <c r="BM78" s="266"/>
      <c r="BN78" s="266"/>
      <c r="BO78" s="266"/>
    </row>
    <row r="79" spans="2:67" s="265" customFormat="1" ht="16.2" x14ac:dyDescent="0.4">
      <c r="B79" s="327"/>
      <c r="C79" s="220" t="s">
        <v>63</v>
      </c>
      <c r="D79" s="221" t="s">
        <v>27</v>
      </c>
      <c r="E79" s="221">
        <v>4.0000000000000002E-4</v>
      </c>
      <c r="F79" s="98">
        <f>F73*E79</f>
        <v>5.1200000000000002E-2</v>
      </c>
      <c r="G79" s="98"/>
      <c r="H79" s="99"/>
      <c r="I79" s="98"/>
      <c r="J79" s="99"/>
      <c r="K79" s="99"/>
      <c r="L79" s="99"/>
      <c r="M79" s="99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6"/>
      <c r="BG79" s="266"/>
      <c r="BH79" s="266"/>
      <c r="BI79" s="266"/>
      <c r="BJ79" s="266"/>
      <c r="BK79" s="266"/>
      <c r="BL79" s="266"/>
      <c r="BM79" s="266"/>
      <c r="BN79" s="266"/>
      <c r="BO79" s="266"/>
    </row>
    <row r="80" spans="2:67" s="265" customFormat="1" ht="19.5" customHeight="1" x14ac:dyDescent="0.4">
      <c r="B80" s="329">
        <v>7</v>
      </c>
      <c r="C80" s="227" t="s">
        <v>70</v>
      </c>
      <c r="D80" s="225" t="s">
        <v>38</v>
      </c>
      <c r="E80" s="221"/>
      <c r="F80" s="241">
        <f>F73</f>
        <v>128</v>
      </c>
      <c r="G80" s="98"/>
      <c r="H80" s="99"/>
      <c r="I80" s="98"/>
      <c r="J80" s="99"/>
      <c r="K80" s="99"/>
      <c r="L80" s="99"/>
      <c r="M80" s="99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  <c r="BE80" s="266"/>
      <c r="BF80" s="266"/>
      <c r="BG80" s="266"/>
      <c r="BH80" s="266"/>
      <c r="BI80" s="266"/>
      <c r="BJ80" s="266"/>
      <c r="BK80" s="266"/>
      <c r="BL80" s="266"/>
      <c r="BM80" s="266"/>
      <c r="BN80" s="266"/>
      <c r="BO80" s="266"/>
    </row>
    <row r="81" spans="2:67" s="265" customFormat="1" ht="26.25" customHeight="1" x14ac:dyDescent="0.4">
      <c r="B81" s="329"/>
      <c r="C81" s="220" t="s">
        <v>32</v>
      </c>
      <c r="D81" s="221" t="s">
        <v>25</v>
      </c>
      <c r="E81" s="221">
        <v>6.9199999999999998E-2</v>
      </c>
      <c r="F81" s="98">
        <f>F80*E81</f>
        <v>8.8575999999999997</v>
      </c>
      <c r="G81" s="98"/>
      <c r="H81" s="99"/>
      <c r="I81" s="99"/>
      <c r="J81" s="99"/>
      <c r="K81" s="99"/>
      <c r="L81" s="99"/>
      <c r="M81" s="99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  <c r="BF81" s="266"/>
      <c r="BG81" s="266"/>
      <c r="BH81" s="266"/>
      <c r="BI81" s="266"/>
      <c r="BJ81" s="266"/>
      <c r="BK81" s="266"/>
      <c r="BL81" s="266"/>
      <c r="BM81" s="266"/>
      <c r="BN81" s="266"/>
      <c r="BO81" s="266"/>
    </row>
    <row r="82" spans="2:67" s="265" customFormat="1" ht="16.2" x14ac:dyDescent="0.4">
      <c r="B82" s="329"/>
      <c r="C82" s="220" t="s">
        <v>59</v>
      </c>
      <c r="D82" s="221" t="s">
        <v>27</v>
      </c>
      <c r="E82" s="221">
        <v>1.6000000000000001E-3</v>
      </c>
      <c r="F82" s="98">
        <f>F80*E82</f>
        <v>0.20480000000000001</v>
      </c>
      <c r="G82" s="98"/>
      <c r="H82" s="99"/>
      <c r="I82" s="98"/>
      <c r="J82" s="99"/>
      <c r="K82" s="99"/>
      <c r="L82" s="99"/>
      <c r="M82" s="99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66"/>
      <c r="BF82" s="266"/>
      <c r="BG82" s="266"/>
      <c r="BH82" s="266"/>
      <c r="BI82" s="266"/>
      <c r="BJ82" s="266"/>
      <c r="BK82" s="266"/>
      <c r="BL82" s="266"/>
      <c r="BM82" s="266"/>
      <c r="BN82" s="266"/>
      <c r="BO82" s="266"/>
    </row>
    <row r="83" spans="2:67" s="265" customFormat="1" ht="16.2" x14ac:dyDescent="0.4">
      <c r="B83" s="329"/>
      <c r="C83" s="220" t="s">
        <v>71</v>
      </c>
      <c r="D83" s="221" t="s">
        <v>49</v>
      </c>
      <c r="E83" s="221">
        <v>0.4</v>
      </c>
      <c r="F83" s="98">
        <f>F80*E83</f>
        <v>51.2</v>
      </c>
      <c r="G83" s="98"/>
      <c r="H83" s="99"/>
      <c r="I83" s="98"/>
      <c r="J83" s="99"/>
      <c r="K83" s="99"/>
      <c r="L83" s="99"/>
      <c r="M83" s="99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  <c r="BJ83" s="266"/>
      <c r="BK83" s="266"/>
      <c r="BL83" s="266"/>
      <c r="BM83" s="266"/>
      <c r="BN83" s="266"/>
      <c r="BO83" s="266"/>
    </row>
    <row r="84" spans="2:67" s="265" customFormat="1" ht="33" customHeight="1" x14ac:dyDescent="0.4">
      <c r="B84" s="329">
        <v>8</v>
      </c>
      <c r="C84" s="97" t="s">
        <v>149</v>
      </c>
      <c r="D84" s="242" t="s">
        <v>72</v>
      </c>
      <c r="E84" s="226"/>
      <c r="F84" s="215">
        <f>F7/100</f>
        <v>1.28</v>
      </c>
      <c r="G84" s="98"/>
      <c r="H84" s="99"/>
      <c r="I84" s="98"/>
      <c r="J84" s="99"/>
      <c r="K84" s="98"/>
      <c r="L84" s="99"/>
      <c r="M84" s="99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K84" s="266"/>
      <c r="BL84" s="266"/>
      <c r="BM84" s="266"/>
      <c r="BN84" s="266"/>
      <c r="BO84" s="266"/>
    </row>
    <row r="85" spans="2:67" s="265" customFormat="1" ht="30" x14ac:dyDescent="0.4">
      <c r="B85" s="329"/>
      <c r="C85" s="101" t="s">
        <v>24</v>
      </c>
      <c r="D85" s="226" t="s">
        <v>25</v>
      </c>
      <c r="E85" s="226">
        <v>42.9</v>
      </c>
      <c r="F85" s="98">
        <f>F84*E85</f>
        <v>54.911999999999999</v>
      </c>
      <c r="G85" s="99"/>
      <c r="H85" s="99"/>
      <c r="I85" s="99"/>
      <c r="J85" s="99"/>
      <c r="K85" s="98"/>
      <c r="L85" s="99"/>
      <c r="M85" s="99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266"/>
      <c r="BE85" s="266"/>
      <c r="BF85" s="266"/>
      <c r="BG85" s="266"/>
      <c r="BH85" s="266"/>
      <c r="BI85" s="266"/>
      <c r="BJ85" s="266"/>
      <c r="BK85" s="266"/>
      <c r="BL85" s="266"/>
      <c r="BM85" s="266"/>
      <c r="BN85" s="266"/>
      <c r="BO85" s="266"/>
    </row>
    <row r="86" spans="2:67" s="265" customFormat="1" ht="25.5" customHeight="1" x14ac:dyDescent="0.4">
      <c r="B86" s="329"/>
      <c r="C86" s="220" t="s">
        <v>59</v>
      </c>
      <c r="D86" s="226" t="s">
        <v>73</v>
      </c>
      <c r="E86" s="226">
        <v>2.64</v>
      </c>
      <c r="F86" s="98">
        <f>F84*E86</f>
        <v>3.3792000000000004</v>
      </c>
      <c r="G86" s="98"/>
      <c r="H86" s="99"/>
      <c r="I86" s="98"/>
      <c r="J86" s="99"/>
      <c r="K86" s="99"/>
      <c r="L86" s="99"/>
      <c r="M86" s="99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  <c r="BJ86" s="266"/>
      <c r="BK86" s="266"/>
      <c r="BL86" s="266"/>
      <c r="BM86" s="266"/>
      <c r="BN86" s="266"/>
      <c r="BO86" s="266"/>
    </row>
    <row r="87" spans="2:67" s="265" customFormat="1" ht="27" customHeight="1" x14ac:dyDescent="0.4">
      <c r="B87" s="329"/>
      <c r="C87" s="101" t="s">
        <v>196</v>
      </c>
      <c r="D87" s="226" t="s">
        <v>23</v>
      </c>
      <c r="E87" s="226" t="s">
        <v>150</v>
      </c>
      <c r="F87" s="98">
        <f>F84*E87</f>
        <v>147.20000000000002</v>
      </c>
      <c r="G87" s="98"/>
      <c r="H87" s="99"/>
      <c r="I87" s="98"/>
      <c r="J87" s="99"/>
      <c r="K87" s="98"/>
      <c r="L87" s="99"/>
      <c r="M87" s="99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  <c r="BM87" s="266"/>
      <c r="BN87" s="266"/>
      <c r="BO87" s="266"/>
    </row>
    <row r="88" spans="2:67" s="265" customFormat="1" ht="16.2" x14ac:dyDescent="0.4">
      <c r="B88" s="329"/>
      <c r="C88" s="101" t="s">
        <v>74</v>
      </c>
      <c r="D88" s="226" t="s">
        <v>75</v>
      </c>
      <c r="E88" s="226">
        <v>600</v>
      </c>
      <c r="F88" s="98">
        <f>F84*E88</f>
        <v>768</v>
      </c>
      <c r="G88" s="98"/>
      <c r="H88" s="99"/>
      <c r="I88" s="98"/>
      <c r="J88" s="99"/>
      <c r="K88" s="98"/>
      <c r="L88" s="99"/>
      <c r="M88" s="99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6"/>
      <c r="BH88" s="266"/>
      <c r="BI88" s="266"/>
      <c r="BJ88" s="266"/>
      <c r="BK88" s="266"/>
      <c r="BL88" s="266"/>
      <c r="BM88" s="266"/>
      <c r="BN88" s="266"/>
      <c r="BO88" s="266"/>
    </row>
    <row r="89" spans="2:67" s="265" customFormat="1" ht="16.2" x14ac:dyDescent="0.4">
      <c r="B89" s="329"/>
      <c r="C89" s="101" t="s">
        <v>48</v>
      </c>
      <c r="D89" s="226" t="s">
        <v>49</v>
      </c>
      <c r="E89" s="226">
        <v>7.9</v>
      </c>
      <c r="F89" s="98">
        <f>F84*E89</f>
        <v>10.112</v>
      </c>
      <c r="G89" s="98"/>
      <c r="H89" s="99"/>
      <c r="I89" s="98"/>
      <c r="J89" s="99"/>
      <c r="K89" s="98"/>
      <c r="L89" s="99"/>
      <c r="M89" s="99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  <c r="BJ89" s="266"/>
      <c r="BK89" s="266"/>
      <c r="BL89" s="266"/>
      <c r="BM89" s="266"/>
      <c r="BN89" s="266"/>
      <c r="BO89" s="266"/>
    </row>
    <row r="90" spans="2:67" s="265" customFormat="1" ht="16.2" x14ac:dyDescent="0.4">
      <c r="B90" s="329"/>
      <c r="C90" s="101" t="s">
        <v>54</v>
      </c>
      <c r="D90" s="226" t="s">
        <v>27</v>
      </c>
      <c r="E90" s="226">
        <v>6.36</v>
      </c>
      <c r="F90" s="98">
        <f>F84*E90</f>
        <v>8.1408000000000005</v>
      </c>
      <c r="G90" s="98"/>
      <c r="H90" s="99"/>
      <c r="I90" s="98"/>
      <c r="J90" s="99"/>
      <c r="K90" s="98"/>
      <c r="L90" s="99"/>
      <c r="M90" s="99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  <c r="BK90" s="266"/>
      <c r="BL90" s="266"/>
      <c r="BM90" s="266"/>
      <c r="BN90" s="266"/>
      <c r="BO90" s="266"/>
    </row>
    <row r="91" spans="2:67" s="265" customFormat="1" ht="16.2" x14ac:dyDescent="0.4">
      <c r="B91" s="326">
        <v>9</v>
      </c>
      <c r="C91" s="97" t="s">
        <v>125</v>
      </c>
      <c r="D91" s="242" t="s">
        <v>38</v>
      </c>
      <c r="E91" s="226">
        <f>0</f>
        <v>0</v>
      </c>
      <c r="F91" s="215">
        <v>15</v>
      </c>
      <c r="G91" s="98"/>
      <c r="H91" s="99"/>
      <c r="I91" s="98"/>
      <c r="J91" s="99"/>
      <c r="K91" s="99"/>
      <c r="L91" s="99"/>
      <c r="M91" s="99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6"/>
      <c r="BA91" s="266"/>
      <c r="BB91" s="266"/>
      <c r="BC91" s="266"/>
      <c r="BD91" s="266"/>
      <c r="BE91" s="266"/>
      <c r="BF91" s="266"/>
      <c r="BG91" s="266"/>
      <c r="BH91" s="266"/>
      <c r="BI91" s="266"/>
      <c r="BJ91" s="266"/>
      <c r="BK91" s="266"/>
      <c r="BL91" s="266"/>
      <c r="BM91" s="266"/>
      <c r="BN91" s="266"/>
      <c r="BO91" s="266"/>
    </row>
    <row r="92" spans="2:67" s="265" customFormat="1" ht="30" x14ac:dyDescent="0.4">
      <c r="B92" s="327"/>
      <c r="C92" s="220" t="s">
        <v>32</v>
      </c>
      <c r="D92" s="226" t="s">
        <v>25</v>
      </c>
      <c r="E92" s="221">
        <v>0.83</v>
      </c>
      <c r="F92" s="98">
        <f>F91*E92</f>
        <v>12.45</v>
      </c>
      <c r="G92" s="98"/>
      <c r="H92" s="99"/>
      <c r="I92" s="99"/>
      <c r="J92" s="99"/>
      <c r="K92" s="99"/>
      <c r="L92" s="99"/>
      <c r="M92" s="99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266"/>
      <c r="BE92" s="266"/>
      <c r="BF92" s="266"/>
      <c r="BG92" s="266"/>
      <c r="BH92" s="266"/>
      <c r="BI92" s="266"/>
      <c r="BJ92" s="266"/>
      <c r="BK92" s="266"/>
      <c r="BL92" s="266"/>
      <c r="BM92" s="266"/>
      <c r="BN92" s="266"/>
      <c r="BO92" s="266"/>
    </row>
    <row r="93" spans="2:67" s="265" customFormat="1" ht="16.2" x14ac:dyDescent="0.4">
      <c r="B93" s="327"/>
      <c r="C93" s="220" t="s">
        <v>26</v>
      </c>
      <c r="D93" s="226" t="s">
        <v>27</v>
      </c>
      <c r="E93" s="221">
        <v>4.1000000000000003E-3</v>
      </c>
      <c r="F93" s="98">
        <f>F91*E93</f>
        <v>6.1500000000000006E-2</v>
      </c>
      <c r="G93" s="98"/>
      <c r="H93" s="99"/>
      <c r="I93" s="98"/>
      <c r="J93" s="99"/>
      <c r="K93" s="99"/>
      <c r="L93" s="99"/>
      <c r="M93" s="99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6"/>
      <c r="AZ93" s="266"/>
      <c r="BA93" s="266"/>
      <c r="BB93" s="266"/>
      <c r="BC93" s="266"/>
      <c r="BD93" s="266"/>
      <c r="BE93" s="266"/>
      <c r="BF93" s="266"/>
      <c r="BG93" s="266"/>
      <c r="BH93" s="266"/>
      <c r="BI93" s="266"/>
      <c r="BJ93" s="266"/>
      <c r="BK93" s="266"/>
      <c r="BL93" s="266"/>
      <c r="BM93" s="266"/>
      <c r="BN93" s="266"/>
      <c r="BO93" s="266"/>
    </row>
    <row r="94" spans="2:67" s="265" customFormat="1" ht="25.5" customHeight="1" x14ac:dyDescent="0.4">
      <c r="B94" s="327"/>
      <c r="C94" s="101" t="s">
        <v>195</v>
      </c>
      <c r="D94" s="226" t="s">
        <v>38</v>
      </c>
      <c r="E94" s="226" t="s">
        <v>78</v>
      </c>
      <c r="F94" s="99">
        <f>F91*E94</f>
        <v>17.25</v>
      </c>
      <c r="G94" s="98"/>
      <c r="H94" s="99"/>
      <c r="I94" s="98"/>
      <c r="J94" s="99"/>
      <c r="K94" s="99"/>
      <c r="L94" s="99"/>
      <c r="M94" s="99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  <c r="AU94" s="266"/>
      <c r="AV94" s="266"/>
      <c r="AW94" s="266"/>
      <c r="AX94" s="266"/>
      <c r="AY94" s="266"/>
      <c r="AZ94" s="266"/>
      <c r="BA94" s="266"/>
      <c r="BB94" s="266"/>
      <c r="BC94" s="266"/>
      <c r="BD94" s="266"/>
      <c r="BE94" s="266"/>
      <c r="BF94" s="266"/>
      <c r="BG94" s="266"/>
      <c r="BH94" s="266"/>
      <c r="BI94" s="266"/>
      <c r="BJ94" s="266"/>
      <c r="BK94" s="266"/>
      <c r="BL94" s="266"/>
      <c r="BM94" s="266"/>
      <c r="BN94" s="266"/>
      <c r="BO94" s="266"/>
    </row>
    <row r="95" spans="2:67" s="265" customFormat="1" ht="16.2" x14ac:dyDescent="0.4">
      <c r="B95" s="327"/>
      <c r="C95" s="101" t="s">
        <v>79</v>
      </c>
      <c r="D95" s="226" t="s">
        <v>80</v>
      </c>
      <c r="E95" s="226" t="s">
        <v>81</v>
      </c>
      <c r="F95" s="98">
        <f>F91*E95</f>
        <v>60</v>
      </c>
      <c r="G95" s="98"/>
      <c r="H95" s="99"/>
      <c r="I95" s="98"/>
      <c r="J95" s="99"/>
      <c r="K95" s="99"/>
      <c r="L95" s="99"/>
      <c r="M95" s="99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266"/>
      <c r="BE95" s="266"/>
      <c r="BF95" s="266"/>
      <c r="BG95" s="266"/>
      <c r="BH95" s="266"/>
      <c r="BI95" s="266"/>
      <c r="BJ95" s="266"/>
      <c r="BK95" s="266"/>
      <c r="BL95" s="266"/>
      <c r="BM95" s="266"/>
      <c r="BN95" s="266"/>
      <c r="BO95" s="266"/>
    </row>
    <row r="96" spans="2:67" s="265" customFormat="1" ht="16.2" x14ac:dyDescent="0.4">
      <c r="B96" s="328"/>
      <c r="C96" s="101" t="s">
        <v>63</v>
      </c>
      <c r="D96" s="226" t="s">
        <v>27</v>
      </c>
      <c r="E96" s="226">
        <v>7.8E-2</v>
      </c>
      <c r="F96" s="98">
        <f>F91*E96</f>
        <v>1.17</v>
      </c>
      <c r="G96" s="98"/>
      <c r="H96" s="99"/>
      <c r="I96" s="98"/>
      <c r="J96" s="99"/>
      <c r="K96" s="99"/>
      <c r="L96" s="99"/>
      <c r="M96" s="99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  <c r="BJ96" s="266"/>
      <c r="BK96" s="266"/>
      <c r="BL96" s="266"/>
      <c r="BM96" s="266"/>
      <c r="BN96" s="266"/>
      <c r="BO96" s="266"/>
    </row>
    <row r="97" spans="1:67" s="277" customFormat="1" ht="20.25" customHeight="1" x14ac:dyDescent="0.4">
      <c r="A97" s="265"/>
      <c r="B97" s="326">
        <v>10</v>
      </c>
      <c r="C97" s="97" t="s">
        <v>82</v>
      </c>
      <c r="D97" s="241" t="s">
        <v>67</v>
      </c>
      <c r="E97" s="241"/>
      <c r="F97" s="215">
        <v>43.3</v>
      </c>
      <c r="G97" s="215"/>
      <c r="H97" s="99"/>
      <c r="I97" s="215"/>
      <c r="J97" s="99"/>
      <c r="K97" s="215"/>
      <c r="L97" s="99"/>
      <c r="M97" s="99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  <c r="AU97" s="266"/>
      <c r="AV97" s="266"/>
      <c r="AW97" s="266"/>
      <c r="AX97" s="266"/>
      <c r="AY97" s="266"/>
      <c r="AZ97" s="266"/>
      <c r="BA97" s="266"/>
      <c r="BB97" s="266"/>
      <c r="BC97" s="266"/>
      <c r="BD97" s="266"/>
      <c r="BE97" s="266"/>
      <c r="BF97" s="266"/>
      <c r="BG97" s="266"/>
      <c r="BH97" s="266"/>
      <c r="BI97" s="266"/>
      <c r="BJ97" s="266"/>
      <c r="BK97" s="266"/>
      <c r="BL97" s="266"/>
      <c r="BM97" s="266"/>
      <c r="BN97" s="266"/>
      <c r="BO97" s="266"/>
    </row>
    <row r="98" spans="1:67" s="277" customFormat="1" ht="16.2" x14ac:dyDescent="0.4">
      <c r="A98" s="265"/>
      <c r="B98" s="327"/>
      <c r="C98" s="101" t="s">
        <v>83</v>
      </c>
      <c r="D98" s="98" t="s">
        <v>40</v>
      </c>
      <c r="E98" s="98">
        <v>0.28599999999999998</v>
      </c>
      <c r="F98" s="99">
        <f>E98*F97</f>
        <v>12.383799999999999</v>
      </c>
      <c r="G98" s="99"/>
      <c r="H98" s="99"/>
      <c r="I98" s="99"/>
      <c r="J98" s="99"/>
      <c r="K98" s="99"/>
      <c r="L98" s="99"/>
      <c r="M98" s="99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6"/>
      <c r="AT98" s="266"/>
      <c r="AU98" s="266"/>
      <c r="AV98" s="266"/>
      <c r="AW98" s="266"/>
      <c r="AX98" s="266"/>
      <c r="AY98" s="266"/>
      <c r="AZ98" s="266"/>
      <c r="BA98" s="266"/>
      <c r="BB98" s="266"/>
      <c r="BC98" s="266"/>
      <c r="BD98" s="266"/>
      <c r="BE98" s="266"/>
      <c r="BF98" s="266"/>
      <c r="BG98" s="266"/>
      <c r="BH98" s="266"/>
      <c r="BI98" s="266"/>
      <c r="BJ98" s="266"/>
      <c r="BK98" s="266"/>
      <c r="BL98" s="266"/>
      <c r="BM98" s="266"/>
      <c r="BN98" s="266"/>
      <c r="BO98" s="266"/>
    </row>
    <row r="99" spans="1:67" s="277" customFormat="1" ht="16.2" x14ac:dyDescent="0.4">
      <c r="A99" s="265"/>
      <c r="B99" s="327"/>
      <c r="C99" s="101" t="s">
        <v>84</v>
      </c>
      <c r="D99" s="98" t="s">
        <v>27</v>
      </c>
      <c r="E99" s="98">
        <v>4.1000000000000003E-3</v>
      </c>
      <c r="F99" s="99">
        <f>E99*F97</f>
        <v>0.17752999999999999</v>
      </c>
      <c r="G99" s="99"/>
      <c r="H99" s="99"/>
      <c r="I99" s="99"/>
      <c r="J99" s="99"/>
      <c r="K99" s="99"/>
      <c r="L99" s="99"/>
      <c r="M99" s="99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266"/>
      <c r="AT99" s="266"/>
      <c r="AU99" s="266"/>
      <c r="AV99" s="266"/>
      <c r="AW99" s="266"/>
      <c r="AX99" s="266"/>
      <c r="AY99" s="266"/>
      <c r="AZ99" s="266"/>
      <c r="BA99" s="266"/>
      <c r="BB99" s="266"/>
      <c r="BC99" s="266"/>
      <c r="BD99" s="266"/>
      <c r="BE99" s="266"/>
      <c r="BF99" s="266"/>
      <c r="BG99" s="266"/>
      <c r="BH99" s="266"/>
      <c r="BI99" s="266"/>
      <c r="BJ99" s="266"/>
      <c r="BK99" s="266"/>
      <c r="BL99" s="266"/>
      <c r="BM99" s="266"/>
      <c r="BN99" s="266"/>
      <c r="BO99" s="266"/>
    </row>
    <row r="100" spans="1:67" s="277" customFormat="1" ht="18.75" customHeight="1" x14ac:dyDescent="0.4">
      <c r="A100" s="265"/>
      <c r="B100" s="327"/>
      <c r="C100" s="101" t="s">
        <v>85</v>
      </c>
      <c r="D100" s="98" t="s">
        <v>67</v>
      </c>
      <c r="E100" s="98"/>
      <c r="F100" s="99">
        <f>F97</f>
        <v>43.3</v>
      </c>
      <c r="G100" s="99"/>
      <c r="H100" s="99"/>
      <c r="I100" s="99"/>
      <c r="J100" s="99"/>
      <c r="K100" s="99"/>
      <c r="L100" s="99"/>
      <c r="M100" s="99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  <c r="AU100" s="266"/>
      <c r="AV100" s="266"/>
      <c r="AW100" s="266"/>
      <c r="AX100" s="266"/>
      <c r="AY100" s="266"/>
      <c r="AZ100" s="266"/>
      <c r="BA100" s="266"/>
      <c r="BB100" s="266"/>
      <c r="BC100" s="266"/>
      <c r="BD100" s="266"/>
      <c r="BE100" s="266"/>
      <c r="BF100" s="266"/>
      <c r="BG100" s="266"/>
      <c r="BH100" s="266"/>
      <c r="BI100" s="266"/>
      <c r="BJ100" s="266"/>
      <c r="BK100" s="266"/>
      <c r="BL100" s="266"/>
      <c r="BM100" s="266"/>
      <c r="BN100" s="266"/>
      <c r="BO100" s="266"/>
    </row>
    <row r="101" spans="1:67" s="277" customFormat="1" ht="16.2" x14ac:dyDescent="0.4">
      <c r="A101" s="265"/>
      <c r="B101" s="327"/>
      <c r="C101" s="101" t="s">
        <v>86</v>
      </c>
      <c r="D101" s="98" t="s">
        <v>49</v>
      </c>
      <c r="E101" s="98">
        <f>3.8/100</f>
        <v>3.7999999999999999E-2</v>
      </c>
      <c r="F101" s="99">
        <f>E101*F97</f>
        <v>1.6453999999999998</v>
      </c>
      <c r="G101" s="99"/>
      <c r="H101" s="99"/>
      <c r="I101" s="99"/>
      <c r="J101" s="99"/>
      <c r="K101" s="99"/>
      <c r="L101" s="99"/>
      <c r="M101" s="99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6"/>
      <c r="AW101" s="266"/>
      <c r="AX101" s="266"/>
      <c r="AY101" s="266"/>
      <c r="AZ101" s="266"/>
      <c r="BA101" s="266"/>
      <c r="BB101" s="266"/>
      <c r="BC101" s="266"/>
      <c r="BD101" s="266"/>
      <c r="BE101" s="266"/>
      <c r="BF101" s="266"/>
      <c r="BG101" s="266"/>
      <c r="BH101" s="266"/>
      <c r="BI101" s="266"/>
      <c r="BJ101" s="266"/>
      <c r="BK101" s="266"/>
      <c r="BL101" s="266"/>
      <c r="BM101" s="266"/>
      <c r="BN101" s="266"/>
      <c r="BO101" s="266"/>
    </row>
    <row r="102" spans="1:67" s="277" customFormat="1" ht="16.2" x14ac:dyDescent="0.4">
      <c r="A102" s="265"/>
      <c r="B102" s="327"/>
      <c r="C102" s="101" t="s">
        <v>87</v>
      </c>
      <c r="D102" s="98" t="s">
        <v>49</v>
      </c>
      <c r="E102" s="98">
        <v>1.69</v>
      </c>
      <c r="F102" s="99">
        <f>E102*F97</f>
        <v>73.176999999999992</v>
      </c>
      <c r="G102" s="99"/>
      <c r="H102" s="99"/>
      <c r="I102" s="99"/>
      <c r="J102" s="99"/>
      <c r="K102" s="99"/>
      <c r="L102" s="99"/>
      <c r="M102" s="99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66"/>
      <c r="BB102" s="266"/>
      <c r="BC102" s="266"/>
      <c r="BD102" s="266"/>
      <c r="BE102" s="266"/>
      <c r="BF102" s="266"/>
      <c r="BG102" s="266"/>
      <c r="BH102" s="266"/>
      <c r="BI102" s="266"/>
      <c r="BJ102" s="266"/>
      <c r="BK102" s="266"/>
      <c r="BL102" s="266"/>
      <c r="BM102" s="266"/>
      <c r="BN102" s="266"/>
      <c r="BO102" s="266"/>
    </row>
    <row r="103" spans="1:67" s="277" customFormat="1" ht="30" x14ac:dyDescent="0.4">
      <c r="A103" s="265"/>
      <c r="B103" s="328"/>
      <c r="C103" s="278" t="s">
        <v>88</v>
      </c>
      <c r="D103" s="98" t="s">
        <v>75</v>
      </c>
      <c r="E103" s="98">
        <v>2</v>
      </c>
      <c r="F103" s="99">
        <f>F97*2</f>
        <v>86.6</v>
      </c>
      <c r="G103" s="99"/>
      <c r="H103" s="99"/>
      <c r="I103" s="99"/>
      <c r="J103" s="99"/>
      <c r="K103" s="99"/>
      <c r="L103" s="99"/>
      <c r="M103" s="99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266"/>
      <c r="BE103" s="266"/>
      <c r="BF103" s="266"/>
      <c r="BG103" s="266"/>
      <c r="BH103" s="266"/>
      <c r="BI103" s="266"/>
      <c r="BJ103" s="266"/>
      <c r="BK103" s="266"/>
      <c r="BL103" s="266"/>
      <c r="BM103" s="266"/>
      <c r="BN103" s="266"/>
      <c r="BO103" s="266"/>
    </row>
    <row r="104" spans="1:67" s="265" customFormat="1" ht="30" customHeight="1" x14ac:dyDescent="0.4">
      <c r="B104" s="326">
        <v>11</v>
      </c>
      <c r="C104" s="214" t="s">
        <v>89</v>
      </c>
      <c r="D104" s="241" t="s">
        <v>80</v>
      </c>
      <c r="E104" s="98"/>
      <c r="F104" s="215">
        <v>8</v>
      </c>
      <c r="G104" s="99"/>
      <c r="H104" s="99"/>
      <c r="I104" s="99"/>
      <c r="J104" s="99"/>
      <c r="K104" s="99"/>
      <c r="L104" s="99"/>
      <c r="M104" s="99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6"/>
      <c r="BG104" s="266"/>
      <c r="BH104" s="266"/>
      <c r="BI104" s="266"/>
      <c r="BJ104" s="266"/>
      <c r="BK104" s="266"/>
      <c r="BL104" s="266"/>
      <c r="BM104" s="266"/>
      <c r="BN104" s="266"/>
      <c r="BO104" s="266"/>
    </row>
    <row r="105" spans="1:67" s="277" customFormat="1" ht="18.75" customHeight="1" x14ac:dyDescent="0.4">
      <c r="A105" s="265"/>
      <c r="B105" s="327"/>
      <c r="C105" s="228" t="s">
        <v>32</v>
      </c>
      <c r="D105" s="229" t="s">
        <v>25</v>
      </c>
      <c r="E105" s="229">
        <v>0.93</v>
      </c>
      <c r="F105" s="99">
        <f>F104*E105</f>
        <v>7.44</v>
      </c>
      <c r="G105" s="99"/>
      <c r="H105" s="99"/>
      <c r="I105" s="99"/>
      <c r="J105" s="99"/>
      <c r="K105" s="99"/>
      <c r="L105" s="99"/>
      <c r="M105" s="99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266"/>
      <c r="BK105" s="266"/>
      <c r="BL105" s="266"/>
      <c r="BM105" s="266"/>
      <c r="BN105" s="266"/>
      <c r="BO105" s="266"/>
    </row>
    <row r="106" spans="1:67" s="277" customFormat="1" ht="16.2" x14ac:dyDescent="0.4">
      <c r="A106" s="265"/>
      <c r="B106" s="327"/>
      <c r="C106" s="228" t="s">
        <v>90</v>
      </c>
      <c r="D106" s="229" t="s">
        <v>27</v>
      </c>
      <c r="E106" s="229">
        <v>0.01</v>
      </c>
      <c r="F106" s="99">
        <f>F104*E106</f>
        <v>0.08</v>
      </c>
      <c r="G106" s="99"/>
      <c r="H106" s="99"/>
      <c r="I106" s="99"/>
      <c r="J106" s="99"/>
      <c r="K106" s="99"/>
      <c r="L106" s="99"/>
      <c r="M106" s="99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6"/>
      <c r="BG106" s="266"/>
      <c r="BH106" s="266"/>
      <c r="BI106" s="266"/>
      <c r="BJ106" s="266"/>
      <c r="BK106" s="266"/>
      <c r="BL106" s="266"/>
      <c r="BM106" s="266"/>
      <c r="BN106" s="266"/>
      <c r="BO106" s="266"/>
    </row>
    <row r="107" spans="1:67" s="277" customFormat="1" ht="30" x14ac:dyDescent="0.4">
      <c r="A107" s="265"/>
      <c r="B107" s="327"/>
      <c r="C107" s="228" t="s">
        <v>91</v>
      </c>
      <c r="D107" s="229" t="s">
        <v>92</v>
      </c>
      <c r="E107" s="229">
        <v>1</v>
      </c>
      <c r="F107" s="99">
        <f>F104</f>
        <v>8</v>
      </c>
      <c r="G107" s="99"/>
      <c r="H107" s="99"/>
      <c r="I107" s="99"/>
      <c r="J107" s="99"/>
      <c r="K107" s="99"/>
      <c r="L107" s="99"/>
      <c r="M107" s="99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  <c r="BJ107" s="266"/>
      <c r="BK107" s="266"/>
      <c r="BL107" s="266"/>
      <c r="BM107" s="266"/>
      <c r="BN107" s="266"/>
      <c r="BO107" s="266"/>
    </row>
    <row r="108" spans="1:67" s="277" customFormat="1" ht="27" customHeight="1" x14ac:dyDescent="0.4">
      <c r="A108" s="265"/>
      <c r="B108" s="327"/>
      <c r="C108" s="228" t="s">
        <v>93</v>
      </c>
      <c r="D108" s="229" t="s">
        <v>92</v>
      </c>
      <c r="E108" s="229">
        <v>1</v>
      </c>
      <c r="F108" s="99">
        <f>F107</f>
        <v>8</v>
      </c>
      <c r="G108" s="99"/>
      <c r="H108" s="99"/>
      <c r="I108" s="99"/>
      <c r="J108" s="99"/>
      <c r="K108" s="99"/>
      <c r="L108" s="99"/>
      <c r="M108" s="99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  <c r="BJ108" s="266"/>
      <c r="BK108" s="266"/>
      <c r="BL108" s="266"/>
      <c r="BM108" s="266"/>
      <c r="BN108" s="266"/>
      <c r="BO108" s="266"/>
    </row>
    <row r="109" spans="1:67" s="277" customFormat="1" ht="16.2" x14ac:dyDescent="0.4">
      <c r="A109" s="265"/>
      <c r="B109" s="328"/>
      <c r="C109" s="228" t="s">
        <v>94</v>
      </c>
      <c r="D109" s="229" t="s">
        <v>27</v>
      </c>
      <c r="E109" s="229">
        <v>0.18</v>
      </c>
      <c r="F109" s="99">
        <f>F104*E109</f>
        <v>1.44</v>
      </c>
      <c r="G109" s="99"/>
      <c r="H109" s="99"/>
      <c r="I109" s="99"/>
      <c r="J109" s="99"/>
      <c r="K109" s="99"/>
      <c r="L109" s="99"/>
      <c r="M109" s="99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6"/>
      <c r="BG109" s="266"/>
      <c r="BH109" s="266"/>
      <c r="BI109" s="266"/>
      <c r="BJ109" s="266"/>
      <c r="BK109" s="266"/>
      <c r="BL109" s="266"/>
      <c r="BM109" s="266"/>
      <c r="BN109" s="266"/>
      <c r="BO109" s="266"/>
    </row>
    <row r="110" spans="1:67" s="277" customFormat="1" ht="16.5" customHeight="1" x14ac:dyDescent="0.4">
      <c r="A110" s="265"/>
      <c r="B110" s="326">
        <v>12</v>
      </c>
      <c r="C110" s="214" t="s">
        <v>95</v>
      </c>
      <c r="D110" s="241" t="s">
        <v>96</v>
      </c>
      <c r="E110" s="98"/>
      <c r="F110" s="215">
        <v>13</v>
      </c>
      <c r="G110" s="99"/>
      <c r="H110" s="99"/>
      <c r="I110" s="99"/>
      <c r="J110" s="99"/>
      <c r="K110" s="99"/>
      <c r="L110" s="99"/>
      <c r="M110" s="99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266"/>
      <c r="BE110" s="266"/>
      <c r="BF110" s="266"/>
      <c r="BG110" s="266"/>
      <c r="BH110" s="266"/>
      <c r="BI110" s="266"/>
      <c r="BJ110" s="266"/>
      <c r="BK110" s="266"/>
      <c r="BL110" s="266"/>
      <c r="BM110" s="266"/>
      <c r="BN110" s="266"/>
      <c r="BO110" s="266"/>
    </row>
    <row r="111" spans="1:67" s="277" customFormat="1" ht="18.75" customHeight="1" x14ac:dyDescent="0.4">
      <c r="A111" s="265"/>
      <c r="B111" s="327"/>
      <c r="C111" s="228" t="s">
        <v>32</v>
      </c>
      <c r="D111" s="229" t="s">
        <v>25</v>
      </c>
      <c r="E111" s="229">
        <v>0.74</v>
      </c>
      <c r="F111" s="211">
        <f>F110*E111</f>
        <v>9.6199999999999992</v>
      </c>
      <c r="G111" s="99"/>
      <c r="H111" s="99"/>
      <c r="I111" s="99"/>
      <c r="J111" s="99"/>
      <c r="K111" s="99"/>
      <c r="L111" s="99"/>
      <c r="M111" s="99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6"/>
      <c r="BG111" s="266"/>
      <c r="BH111" s="266"/>
      <c r="BI111" s="266"/>
      <c r="BJ111" s="266"/>
      <c r="BK111" s="266"/>
      <c r="BL111" s="266"/>
      <c r="BM111" s="266"/>
      <c r="BN111" s="266"/>
      <c r="BO111" s="266"/>
    </row>
    <row r="112" spans="1:67" s="277" customFormat="1" ht="16.2" x14ac:dyDescent="0.4">
      <c r="A112" s="265"/>
      <c r="B112" s="327"/>
      <c r="C112" s="228" t="s">
        <v>97</v>
      </c>
      <c r="D112" s="229" t="s">
        <v>27</v>
      </c>
      <c r="E112" s="229">
        <f>6.62/100</f>
        <v>6.6199999999999995E-2</v>
      </c>
      <c r="F112" s="211">
        <f>F110*E112</f>
        <v>0.86059999999999992</v>
      </c>
      <c r="G112" s="99"/>
      <c r="H112" s="99"/>
      <c r="I112" s="99"/>
      <c r="J112" s="99"/>
      <c r="K112" s="99"/>
      <c r="L112" s="99"/>
      <c r="M112" s="99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6"/>
      <c r="AZ112" s="266"/>
      <c r="BA112" s="266"/>
      <c r="BB112" s="266"/>
      <c r="BC112" s="266"/>
      <c r="BD112" s="266"/>
      <c r="BE112" s="266"/>
      <c r="BF112" s="266"/>
      <c r="BG112" s="266"/>
      <c r="BH112" s="266"/>
      <c r="BI112" s="266"/>
      <c r="BJ112" s="266"/>
      <c r="BK112" s="266"/>
      <c r="BL112" s="266"/>
      <c r="BM112" s="266"/>
      <c r="BN112" s="266"/>
      <c r="BO112" s="266"/>
    </row>
    <row r="113" spans="1:67" s="277" customFormat="1" ht="30" x14ac:dyDescent="0.4">
      <c r="A113" s="265"/>
      <c r="B113" s="327"/>
      <c r="C113" s="278" t="s">
        <v>98</v>
      </c>
      <c r="D113" s="210" t="s">
        <v>99</v>
      </c>
      <c r="E113" s="229">
        <v>1.05</v>
      </c>
      <c r="F113" s="211">
        <f>F110*E113</f>
        <v>13.65</v>
      </c>
      <c r="G113" s="99"/>
      <c r="H113" s="99"/>
      <c r="I113" s="99"/>
      <c r="J113" s="99"/>
      <c r="K113" s="99"/>
      <c r="L113" s="99"/>
      <c r="M113" s="99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266"/>
      <c r="BE113" s="266"/>
      <c r="BF113" s="266"/>
      <c r="BG113" s="266"/>
      <c r="BH113" s="266"/>
      <c r="BI113" s="266"/>
      <c r="BJ113" s="266"/>
      <c r="BK113" s="266"/>
      <c r="BL113" s="266"/>
      <c r="BM113" s="266"/>
      <c r="BN113" s="266"/>
      <c r="BO113" s="266"/>
    </row>
    <row r="114" spans="1:67" s="277" customFormat="1" ht="16.2" x14ac:dyDescent="0.4">
      <c r="A114" s="265"/>
      <c r="B114" s="327"/>
      <c r="C114" s="278" t="s">
        <v>151</v>
      </c>
      <c r="D114" s="210" t="s">
        <v>152</v>
      </c>
      <c r="E114" s="229">
        <v>0.128</v>
      </c>
      <c r="F114" s="211">
        <f>F110*E114</f>
        <v>1.6640000000000001</v>
      </c>
      <c r="G114" s="99"/>
      <c r="H114" s="99"/>
      <c r="I114" s="99"/>
      <c r="J114" s="99"/>
      <c r="K114" s="99"/>
      <c r="L114" s="99"/>
      <c r="M114" s="99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  <c r="AD114" s="266"/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266"/>
      <c r="AT114" s="266"/>
      <c r="AU114" s="266"/>
      <c r="AV114" s="266"/>
      <c r="AW114" s="266"/>
      <c r="AX114" s="266"/>
      <c r="AY114" s="266"/>
      <c r="AZ114" s="266"/>
      <c r="BA114" s="266"/>
      <c r="BB114" s="266"/>
      <c r="BC114" s="266"/>
      <c r="BD114" s="266"/>
      <c r="BE114" s="266"/>
      <c r="BF114" s="266"/>
      <c r="BG114" s="266"/>
      <c r="BH114" s="266"/>
      <c r="BI114" s="266"/>
      <c r="BJ114" s="266"/>
      <c r="BK114" s="266"/>
      <c r="BL114" s="266"/>
      <c r="BM114" s="266"/>
      <c r="BN114" s="266"/>
      <c r="BO114" s="266"/>
    </row>
    <row r="115" spans="1:67" s="277" customFormat="1" ht="16.2" x14ac:dyDescent="0.4">
      <c r="A115" s="265"/>
      <c r="B115" s="327"/>
      <c r="C115" s="228" t="s">
        <v>87</v>
      </c>
      <c r="D115" s="229" t="s">
        <v>49</v>
      </c>
      <c r="E115" s="229">
        <v>0.112</v>
      </c>
      <c r="F115" s="211">
        <f>F110*E115</f>
        <v>1.456</v>
      </c>
      <c r="G115" s="99"/>
      <c r="H115" s="99"/>
      <c r="I115" s="99"/>
      <c r="J115" s="99"/>
      <c r="K115" s="99"/>
      <c r="L115" s="99"/>
      <c r="M115" s="99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6"/>
      <c r="AZ115" s="266"/>
      <c r="BA115" s="266"/>
      <c r="BB115" s="266"/>
      <c r="BC115" s="266"/>
      <c r="BD115" s="266"/>
      <c r="BE115" s="266"/>
      <c r="BF115" s="266"/>
      <c r="BG115" s="266"/>
      <c r="BH115" s="266"/>
      <c r="BI115" s="266"/>
      <c r="BJ115" s="266"/>
      <c r="BK115" s="266"/>
      <c r="BL115" s="266"/>
      <c r="BM115" s="266"/>
      <c r="BN115" s="266"/>
      <c r="BO115" s="266"/>
    </row>
    <row r="116" spans="1:67" s="277" customFormat="1" ht="16.2" x14ac:dyDescent="0.4">
      <c r="A116" s="265"/>
      <c r="B116" s="327"/>
      <c r="C116" s="228" t="s">
        <v>94</v>
      </c>
      <c r="D116" s="229" t="s">
        <v>27</v>
      </c>
      <c r="E116" s="229">
        <v>0.13300000000000001</v>
      </c>
      <c r="F116" s="211">
        <f>F110*E116</f>
        <v>1.7290000000000001</v>
      </c>
      <c r="G116" s="99"/>
      <c r="H116" s="99"/>
      <c r="I116" s="99"/>
      <c r="J116" s="99"/>
      <c r="K116" s="99"/>
      <c r="L116" s="99"/>
      <c r="M116" s="99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  <c r="AJ116" s="266"/>
      <c r="AK116" s="266"/>
      <c r="AL116" s="266"/>
      <c r="AM116" s="266"/>
      <c r="AN116" s="266"/>
      <c r="AO116" s="266"/>
      <c r="AP116" s="266"/>
      <c r="AQ116" s="266"/>
      <c r="AR116" s="266"/>
      <c r="AS116" s="266"/>
      <c r="AT116" s="266"/>
      <c r="AU116" s="266"/>
      <c r="AV116" s="266"/>
      <c r="AW116" s="266"/>
      <c r="AX116" s="266"/>
      <c r="AY116" s="266"/>
      <c r="AZ116" s="266"/>
      <c r="BA116" s="266"/>
      <c r="BB116" s="266"/>
      <c r="BC116" s="266"/>
      <c r="BD116" s="266"/>
      <c r="BE116" s="266"/>
      <c r="BF116" s="266"/>
      <c r="BG116" s="266"/>
      <c r="BH116" s="266"/>
      <c r="BI116" s="266"/>
      <c r="BJ116" s="266"/>
      <c r="BK116" s="266"/>
      <c r="BL116" s="266"/>
      <c r="BM116" s="266"/>
      <c r="BN116" s="266"/>
      <c r="BO116" s="266"/>
    </row>
    <row r="117" spans="1:67" s="277" customFormat="1" ht="30" x14ac:dyDescent="0.4">
      <c r="A117" s="265"/>
      <c r="B117" s="327"/>
      <c r="C117" s="278" t="s">
        <v>100</v>
      </c>
      <c r="D117" s="98" t="s">
        <v>75</v>
      </c>
      <c r="E117" s="98"/>
      <c r="F117" s="99">
        <f>F110*2</f>
        <v>26</v>
      </c>
      <c r="G117" s="99"/>
      <c r="H117" s="99"/>
      <c r="I117" s="99"/>
      <c r="J117" s="99"/>
      <c r="K117" s="99"/>
      <c r="L117" s="99"/>
      <c r="M117" s="99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266"/>
      <c r="BE117" s="266"/>
      <c r="BF117" s="266"/>
      <c r="BG117" s="266"/>
      <c r="BH117" s="266"/>
      <c r="BI117" s="266"/>
      <c r="BJ117" s="266"/>
      <c r="BK117" s="266"/>
      <c r="BL117" s="266"/>
      <c r="BM117" s="266"/>
      <c r="BN117" s="266"/>
      <c r="BO117" s="266"/>
    </row>
    <row r="118" spans="1:67" s="277" customFormat="1" ht="30" customHeight="1" x14ac:dyDescent="0.4">
      <c r="A118" s="265"/>
      <c r="B118" s="326">
        <v>13</v>
      </c>
      <c r="C118" s="230" t="s">
        <v>101</v>
      </c>
      <c r="D118" s="242" t="s">
        <v>153</v>
      </c>
      <c r="E118" s="242"/>
      <c r="F118" s="215">
        <v>25</v>
      </c>
      <c r="G118" s="98"/>
      <c r="H118" s="99"/>
      <c r="I118" s="98"/>
      <c r="J118" s="99"/>
      <c r="K118" s="99"/>
      <c r="L118" s="99"/>
      <c r="M118" s="99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266"/>
      <c r="BE118" s="266"/>
      <c r="BF118" s="266"/>
      <c r="BG118" s="266"/>
      <c r="BH118" s="266"/>
      <c r="BI118" s="266"/>
      <c r="BJ118" s="266"/>
      <c r="BK118" s="266"/>
      <c r="BL118" s="266"/>
      <c r="BM118" s="266"/>
      <c r="BN118" s="266"/>
      <c r="BO118" s="266"/>
    </row>
    <row r="119" spans="1:67" s="277" customFormat="1" ht="16.2" x14ac:dyDescent="0.4">
      <c r="A119" s="265"/>
      <c r="B119" s="327"/>
      <c r="C119" s="231" t="s">
        <v>24</v>
      </c>
      <c r="D119" s="232" t="s">
        <v>25</v>
      </c>
      <c r="E119" s="226">
        <v>0.83</v>
      </c>
      <c r="F119" s="98">
        <f>F118*E119</f>
        <v>20.75</v>
      </c>
      <c r="G119" s="98"/>
      <c r="H119" s="99"/>
      <c r="I119" s="99"/>
      <c r="J119" s="99"/>
      <c r="K119" s="99"/>
      <c r="L119" s="99"/>
      <c r="M119" s="99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266"/>
      <c r="AT119" s="266"/>
      <c r="AU119" s="266"/>
      <c r="AV119" s="266"/>
      <c r="AW119" s="266"/>
      <c r="AX119" s="266"/>
      <c r="AY119" s="266"/>
      <c r="AZ119" s="266"/>
      <c r="BA119" s="266"/>
      <c r="BB119" s="266"/>
      <c r="BC119" s="266"/>
      <c r="BD119" s="266"/>
      <c r="BE119" s="266"/>
      <c r="BF119" s="266"/>
      <c r="BG119" s="266"/>
      <c r="BH119" s="266"/>
      <c r="BI119" s="266"/>
      <c r="BJ119" s="266"/>
      <c r="BK119" s="266"/>
      <c r="BL119" s="266"/>
      <c r="BM119" s="266"/>
      <c r="BN119" s="266"/>
      <c r="BO119" s="266"/>
    </row>
    <row r="120" spans="1:67" s="277" customFormat="1" ht="16.2" x14ac:dyDescent="0.4">
      <c r="A120" s="265"/>
      <c r="B120" s="327"/>
      <c r="C120" s="102" t="s">
        <v>26</v>
      </c>
      <c r="D120" s="226" t="s">
        <v>27</v>
      </c>
      <c r="E120" s="233">
        <f>0.41/100</f>
        <v>4.0999999999999995E-3</v>
      </c>
      <c r="F120" s="98">
        <f>F118*E120</f>
        <v>0.10249999999999998</v>
      </c>
      <c r="G120" s="98"/>
      <c r="H120" s="99"/>
      <c r="I120" s="98"/>
      <c r="J120" s="99"/>
      <c r="K120" s="99"/>
      <c r="L120" s="99"/>
      <c r="M120" s="99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6"/>
      <c r="AD120" s="266"/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6"/>
      <c r="AO120" s="266"/>
      <c r="AP120" s="266"/>
      <c r="AQ120" s="266"/>
      <c r="AR120" s="266"/>
      <c r="AS120" s="266"/>
      <c r="AT120" s="266"/>
      <c r="AU120" s="266"/>
      <c r="AV120" s="266"/>
      <c r="AW120" s="266"/>
      <c r="AX120" s="266"/>
      <c r="AY120" s="266"/>
      <c r="AZ120" s="266"/>
      <c r="BA120" s="266"/>
      <c r="BB120" s="266"/>
      <c r="BC120" s="266"/>
      <c r="BD120" s="266"/>
      <c r="BE120" s="266"/>
      <c r="BF120" s="266"/>
      <c r="BG120" s="266"/>
      <c r="BH120" s="266"/>
      <c r="BI120" s="266"/>
      <c r="BJ120" s="266"/>
      <c r="BK120" s="266"/>
      <c r="BL120" s="266"/>
      <c r="BM120" s="266"/>
      <c r="BN120" s="266"/>
      <c r="BO120" s="266"/>
    </row>
    <row r="121" spans="1:67" s="277" customFormat="1" ht="30" customHeight="1" x14ac:dyDescent="0.4">
      <c r="A121" s="265"/>
      <c r="B121" s="327"/>
      <c r="C121" s="231" t="s">
        <v>103</v>
      </c>
      <c r="D121" s="226" t="s">
        <v>23</v>
      </c>
      <c r="E121" s="226" t="s">
        <v>154</v>
      </c>
      <c r="F121" s="98">
        <f>F118*E121</f>
        <v>30.5</v>
      </c>
      <c r="G121" s="98"/>
      <c r="H121" s="99"/>
      <c r="I121" s="98"/>
      <c r="J121" s="99"/>
      <c r="K121" s="99"/>
      <c r="L121" s="99"/>
      <c r="M121" s="99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  <c r="AU121" s="266"/>
      <c r="AV121" s="266"/>
      <c r="AW121" s="266"/>
      <c r="AX121" s="266"/>
      <c r="AY121" s="266"/>
      <c r="AZ121" s="266"/>
      <c r="BA121" s="266"/>
      <c r="BB121" s="266"/>
      <c r="BC121" s="266"/>
      <c r="BD121" s="266"/>
      <c r="BE121" s="266"/>
      <c r="BF121" s="266"/>
      <c r="BG121" s="266"/>
      <c r="BH121" s="266"/>
      <c r="BI121" s="266"/>
      <c r="BJ121" s="266"/>
      <c r="BK121" s="266"/>
      <c r="BL121" s="266"/>
      <c r="BM121" s="266"/>
      <c r="BN121" s="266"/>
      <c r="BO121" s="266"/>
    </row>
    <row r="122" spans="1:67" s="277" customFormat="1" ht="16.2" x14ac:dyDescent="0.4">
      <c r="A122" s="265"/>
      <c r="B122" s="328"/>
      <c r="C122" s="102" t="s">
        <v>54</v>
      </c>
      <c r="D122" s="226" t="s">
        <v>27</v>
      </c>
      <c r="E122" s="233">
        <f>7.8/100</f>
        <v>7.8E-2</v>
      </c>
      <c r="F122" s="98">
        <f>F118*E122</f>
        <v>1.95</v>
      </c>
      <c r="G122" s="98"/>
      <c r="H122" s="99"/>
      <c r="I122" s="98"/>
      <c r="J122" s="99"/>
      <c r="K122" s="99"/>
      <c r="L122" s="99"/>
      <c r="M122" s="99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266"/>
      <c r="AT122" s="266"/>
      <c r="AU122" s="266"/>
      <c r="AV122" s="266"/>
      <c r="AW122" s="266"/>
      <c r="AX122" s="266"/>
      <c r="AY122" s="266"/>
      <c r="AZ122" s="266"/>
      <c r="BA122" s="266"/>
      <c r="BB122" s="266"/>
      <c r="BC122" s="266"/>
      <c r="BD122" s="266"/>
      <c r="BE122" s="266"/>
      <c r="BF122" s="266"/>
      <c r="BG122" s="266"/>
      <c r="BH122" s="266"/>
      <c r="BI122" s="266"/>
      <c r="BJ122" s="266"/>
      <c r="BK122" s="266"/>
      <c r="BL122" s="266"/>
      <c r="BM122" s="266"/>
      <c r="BN122" s="266"/>
      <c r="BO122" s="266"/>
    </row>
    <row r="123" spans="1:67" s="277" customFormat="1" ht="16.2" x14ac:dyDescent="0.4">
      <c r="A123" s="265"/>
      <c r="B123" s="236"/>
      <c r="C123" s="241"/>
      <c r="D123" s="98"/>
      <c r="E123" s="98"/>
      <c r="F123" s="99"/>
      <c r="G123" s="99"/>
      <c r="H123" s="215"/>
      <c r="I123" s="215"/>
      <c r="J123" s="215"/>
      <c r="K123" s="215"/>
      <c r="L123" s="215"/>
      <c r="M123" s="215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F123" s="266"/>
      <c r="AG123" s="266"/>
      <c r="AH123" s="266"/>
      <c r="AI123" s="266"/>
      <c r="AJ123" s="266"/>
      <c r="AK123" s="266"/>
      <c r="AL123" s="266"/>
      <c r="AM123" s="266"/>
      <c r="AN123" s="266"/>
      <c r="AO123" s="266"/>
      <c r="AP123" s="266"/>
      <c r="AQ123" s="266"/>
      <c r="AR123" s="266"/>
      <c r="AS123" s="266"/>
      <c r="AT123" s="266"/>
      <c r="AU123" s="266"/>
      <c r="AV123" s="266"/>
      <c r="AW123" s="266"/>
      <c r="AX123" s="266"/>
      <c r="AY123" s="266"/>
      <c r="AZ123" s="266"/>
      <c r="BA123" s="266"/>
      <c r="BB123" s="266"/>
      <c r="BC123" s="266"/>
      <c r="BD123" s="266"/>
      <c r="BE123" s="266"/>
      <c r="BF123" s="266"/>
      <c r="BG123" s="266"/>
      <c r="BH123" s="266"/>
      <c r="BI123" s="266"/>
      <c r="BJ123" s="266"/>
      <c r="BK123" s="266"/>
      <c r="BL123" s="266"/>
      <c r="BM123" s="266"/>
      <c r="BN123" s="266"/>
      <c r="BO123" s="266"/>
    </row>
    <row r="124" spans="1:67" ht="15" customHeight="1" x14ac:dyDescent="0.3">
      <c r="B124" s="236"/>
      <c r="C124" s="241" t="s">
        <v>104</v>
      </c>
      <c r="D124" s="241" t="s">
        <v>201</v>
      </c>
      <c r="E124" s="98"/>
      <c r="F124" s="99"/>
      <c r="G124" s="99"/>
      <c r="H124" s="99"/>
      <c r="I124" s="99"/>
      <c r="J124" s="99"/>
      <c r="K124" s="99"/>
      <c r="L124" s="99"/>
      <c r="M124" s="99"/>
    </row>
    <row r="125" spans="1:67" ht="15" x14ac:dyDescent="0.3">
      <c r="B125" s="236"/>
      <c r="C125" s="279" t="s">
        <v>17</v>
      </c>
      <c r="D125" s="241"/>
      <c r="E125" s="98"/>
      <c r="F125" s="99"/>
      <c r="G125" s="99"/>
      <c r="H125" s="99"/>
      <c r="I125" s="99"/>
      <c r="J125" s="99"/>
      <c r="K125" s="99"/>
      <c r="L125" s="99"/>
      <c r="M125" s="215"/>
    </row>
    <row r="126" spans="1:67" ht="15" customHeight="1" x14ac:dyDescent="0.3">
      <c r="B126" s="237"/>
      <c r="C126" s="241" t="s">
        <v>199</v>
      </c>
      <c r="D126" s="241" t="s">
        <v>201</v>
      </c>
      <c r="E126" s="98"/>
      <c r="F126" s="99"/>
      <c r="G126" s="99"/>
      <c r="H126" s="99"/>
      <c r="I126" s="99"/>
      <c r="J126" s="99"/>
      <c r="K126" s="99"/>
      <c r="L126" s="99"/>
      <c r="M126" s="99"/>
    </row>
    <row r="127" spans="1:67" ht="15" x14ac:dyDescent="0.3">
      <c r="B127" s="237"/>
      <c r="C127" s="241" t="s">
        <v>17</v>
      </c>
      <c r="D127" s="241"/>
      <c r="E127" s="98"/>
      <c r="F127" s="99"/>
      <c r="G127" s="99"/>
      <c r="H127" s="99"/>
      <c r="I127" s="99"/>
      <c r="J127" s="99"/>
      <c r="K127" s="99"/>
      <c r="L127" s="99"/>
      <c r="M127" s="215"/>
    </row>
    <row r="128" spans="1:67" ht="15" customHeight="1" x14ac:dyDescent="0.3">
      <c r="B128" s="237"/>
      <c r="C128" s="241" t="s">
        <v>105</v>
      </c>
      <c r="D128" s="241" t="s">
        <v>201</v>
      </c>
      <c r="E128" s="98"/>
      <c r="F128" s="99"/>
      <c r="G128" s="99"/>
      <c r="H128" s="99"/>
      <c r="I128" s="99"/>
      <c r="J128" s="99"/>
      <c r="K128" s="99"/>
      <c r="L128" s="99"/>
      <c r="M128" s="99"/>
    </row>
    <row r="129" spans="1:13" ht="15" x14ac:dyDescent="0.35">
      <c r="B129" s="280"/>
      <c r="C129" s="281" t="s">
        <v>17</v>
      </c>
      <c r="D129" s="241"/>
      <c r="E129" s="282"/>
      <c r="F129" s="283"/>
      <c r="G129" s="283"/>
      <c r="H129" s="99"/>
      <c r="I129" s="99"/>
      <c r="J129" s="99"/>
      <c r="K129" s="99"/>
      <c r="L129" s="99"/>
      <c r="M129" s="215"/>
    </row>
    <row r="130" spans="1:13" ht="15" customHeight="1" x14ac:dyDescent="0.35">
      <c r="B130" s="280"/>
      <c r="C130" s="241" t="s">
        <v>106</v>
      </c>
      <c r="D130" s="320">
        <v>0.03</v>
      </c>
      <c r="E130" s="98"/>
      <c r="F130" s="99"/>
      <c r="G130" s="99"/>
      <c r="H130" s="99"/>
      <c r="I130" s="99"/>
      <c r="J130" s="99"/>
      <c r="K130" s="99"/>
      <c r="L130" s="99"/>
      <c r="M130" s="99"/>
    </row>
    <row r="131" spans="1:13" ht="15" x14ac:dyDescent="0.35">
      <c r="B131" s="280"/>
      <c r="C131" s="281" t="s">
        <v>17</v>
      </c>
      <c r="D131" s="241"/>
      <c r="E131" s="282"/>
      <c r="F131" s="283"/>
      <c r="G131" s="283"/>
      <c r="H131" s="99"/>
      <c r="I131" s="99"/>
      <c r="J131" s="99"/>
      <c r="K131" s="99"/>
      <c r="L131" s="99"/>
      <c r="M131" s="215"/>
    </row>
    <row r="132" spans="1:13" ht="15" x14ac:dyDescent="0.35">
      <c r="B132" s="280"/>
      <c r="C132" s="279" t="s">
        <v>200</v>
      </c>
      <c r="D132" s="320">
        <v>0.18</v>
      </c>
      <c r="E132" s="98"/>
      <c r="F132" s="98"/>
      <c r="G132" s="98"/>
      <c r="H132" s="99"/>
      <c r="I132" s="99"/>
      <c r="J132" s="99"/>
      <c r="K132" s="99"/>
      <c r="L132" s="99"/>
      <c r="M132" s="215"/>
    </row>
    <row r="133" spans="1:13" ht="15" customHeight="1" x14ac:dyDescent="0.35">
      <c r="B133" s="280"/>
      <c r="C133" s="279" t="s">
        <v>107</v>
      </c>
      <c r="D133" s="241"/>
      <c r="E133" s="98"/>
      <c r="F133" s="98"/>
      <c r="G133" s="241"/>
      <c r="H133" s="99"/>
      <c r="I133" s="99"/>
      <c r="J133" s="99"/>
      <c r="K133" s="99"/>
      <c r="L133" s="99"/>
      <c r="M133" s="215"/>
    </row>
    <row r="135" spans="1:13" s="286" customFormat="1" ht="16.2" x14ac:dyDescent="0.3">
      <c r="A135" s="284"/>
      <c r="B135" s="285"/>
      <c r="D135" s="235"/>
      <c r="E135" s="287"/>
      <c r="F135" s="287"/>
      <c r="G135" s="288"/>
      <c r="H135" s="288"/>
      <c r="K135" s="288"/>
      <c r="L135" s="288"/>
      <c r="M135" s="288"/>
    </row>
    <row r="136" spans="1:13" s="286" customFormat="1" ht="16.2" x14ac:dyDescent="0.3">
      <c r="A136" s="284"/>
      <c r="B136" s="235"/>
      <c r="C136" s="289"/>
      <c r="D136" s="290"/>
      <c r="E136" s="291"/>
      <c r="F136" s="288"/>
      <c r="G136" s="339"/>
      <c r="H136" s="339"/>
      <c r="I136" s="288"/>
      <c r="J136" s="288"/>
      <c r="K136" s="288"/>
      <c r="L136" s="288"/>
      <c r="M136" s="288"/>
    </row>
    <row r="137" spans="1:13" s="286" customFormat="1" ht="16.2" x14ac:dyDescent="0.3">
      <c r="A137" s="284"/>
      <c r="B137" s="235"/>
      <c r="C137" s="325"/>
      <c r="D137" s="325"/>
      <c r="E137" s="325"/>
      <c r="F137" s="288"/>
      <c r="G137" s="288"/>
      <c r="H137" s="288"/>
      <c r="I137" s="288"/>
      <c r="J137" s="288"/>
      <c r="K137" s="288"/>
      <c r="L137" s="288"/>
      <c r="M137" s="288"/>
    </row>
    <row r="139" spans="1:13" ht="15" x14ac:dyDescent="0.3">
      <c r="C139" s="292"/>
      <c r="G139" s="338"/>
      <c r="H139" s="338"/>
    </row>
  </sheetData>
  <mergeCells count="33">
    <mergeCell ref="C137:E137"/>
    <mergeCell ref="G139:H139"/>
    <mergeCell ref="G136:H136"/>
    <mergeCell ref="B67:B72"/>
    <mergeCell ref="B73:B79"/>
    <mergeCell ref="B118:B122"/>
    <mergeCell ref="B80:B83"/>
    <mergeCell ref="B84:B90"/>
    <mergeCell ref="B91:B96"/>
    <mergeCell ref="B97:B103"/>
    <mergeCell ref="B104:B109"/>
    <mergeCell ref="B110:B117"/>
    <mergeCell ref="B32:B35"/>
    <mergeCell ref="B37:B41"/>
    <mergeCell ref="B42:B49"/>
    <mergeCell ref="B50:B59"/>
    <mergeCell ref="B60:B66"/>
    <mergeCell ref="B13:B14"/>
    <mergeCell ref="B15:B16"/>
    <mergeCell ref="B19:B24"/>
    <mergeCell ref="B25:B27"/>
    <mergeCell ref="B28:B31"/>
    <mergeCell ref="B1:M1"/>
    <mergeCell ref="B10:B12"/>
    <mergeCell ref="B3:B4"/>
    <mergeCell ref="C3:C4"/>
    <mergeCell ref="K3:L3"/>
    <mergeCell ref="M3:M4"/>
    <mergeCell ref="B7:B9"/>
    <mergeCell ref="D3:D4"/>
    <mergeCell ref="E3:F3"/>
    <mergeCell ref="G3:H3"/>
    <mergeCell ref="I3:J3"/>
  </mergeCells>
  <conditionalFormatting sqref="F50">
    <cfRule type="cellIs" dxfId="27" priority="3" stopIfTrue="1" operator="equal">
      <formula>8223.307275</formula>
    </cfRule>
  </conditionalFormatting>
  <conditionalFormatting sqref="F42">
    <cfRule type="cellIs" dxfId="26" priority="2" stopIfTrue="1" operator="equal">
      <formula>8223.307275</formula>
    </cfRule>
  </conditionalFormatting>
  <conditionalFormatting sqref="F19">
    <cfRule type="cellIs" dxfId="25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36"/>
  <sheetViews>
    <sheetView workbookViewId="0">
      <selection activeCell="D132" sqref="D132"/>
    </sheetView>
  </sheetViews>
  <sheetFormatPr defaultColWidth="8.88671875" defaultRowHeight="14.4" x14ac:dyDescent="0.3"/>
  <cols>
    <col min="1" max="1" width="0.109375" style="255" customWidth="1"/>
    <col min="2" max="2" width="2.88671875" style="6" customWidth="1"/>
    <col min="3" max="3" width="30.33203125" style="318" customWidth="1"/>
    <col min="4" max="4" width="6.33203125" style="6" customWidth="1"/>
    <col min="5" max="5" width="7.44140625" style="6" customWidth="1"/>
    <col min="6" max="6" width="8.5546875" style="319" customWidth="1"/>
    <col min="7" max="7" width="7.5546875" style="319" customWidth="1"/>
    <col min="8" max="8" width="9.33203125" style="319" customWidth="1"/>
    <col min="9" max="9" width="6.44140625" style="319" customWidth="1"/>
    <col min="10" max="10" width="8.88671875" style="319" customWidth="1"/>
    <col min="11" max="11" width="6.33203125" style="319" customWidth="1"/>
    <col min="12" max="13" width="9.6640625" style="319" customWidth="1"/>
    <col min="14" max="22" width="8.88671875" style="256" hidden="1" customWidth="1"/>
    <col min="23" max="68" width="8.88671875" style="256"/>
    <col min="69" max="16384" width="8.88671875" style="257"/>
  </cols>
  <sheetData>
    <row r="2" spans="1:68" s="254" customFormat="1" ht="15.6" x14ac:dyDescent="0.3">
      <c r="A2" s="252"/>
      <c r="B2" s="340" t="s">
        <v>181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</row>
    <row r="3" spans="1:68" s="254" customFormat="1" ht="15.6" x14ac:dyDescent="0.3">
      <c r="A3" s="252"/>
      <c r="B3" s="10"/>
      <c r="C3" s="12"/>
      <c r="D3" s="248"/>
      <c r="E3" s="248"/>
      <c r="F3" s="13"/>
      <c r="G3" s="13"/>
      <c r="H3" s="13"/>
      <c r="I3" s="13"/>
      <c r="J3" s="13"/>
      <c r="K3" s="13"/>
      <c r="L3" s="13"/>
      <c r="M3" s="1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</row>
    <row r="4" spans="1:68" ht="34.5" customHeight="1" x14ac:dyDescent="0.3">
      <c r="B4" s="349" t="s">
        <v>10</v>
      </c>
      <c r="C4" s="351" t="s">
        <v>11</v>
      </c>
      <c r="D4" s="349" t="s">
        <v>12</v>
      </c>
      <c r="E4" s="349" t="s">
        <v>13</v>
      </c>
      <c r="F4" s="349"/>
      <c r="G4" s="353" t="s">
        <v>14</v>
      </c>
      <c r="H4" s="353"/>
      <c r="I4" s="353" t="s">
        <v>15</v>
      </c>
      <c r="J4" s="353"/>
      <c r="K4" s="353" t="s">
        <v>16</v>
      </c>
      <c r="L4" s="353"/>
      <c r="M4" s="353" t="s">
        <v>17</v>
      </c>
    </row>
    <row r="5" spans="1:68" ht="21.6" x14ac:dyDescent="0.3">
      <c r="B5" s="350"/>
      <c r="C5" s="352"/>
      <c r="D5" s="350"/>
      <c r="E5" s="247" t="s">
        <v>18</v>
      </c>
      <c r="F5" s="249" t="s">
        <v>19</v>
      </c>
      <c r="G5" s="249" t="s">
        <v>20</v>
      </c>
      <c r="H5" s="249" t="s">
        <v>17</v>
      </c>
      <c r="I5" s="249" t="s">
        <v>20</v>
      </c>
      <c r="J5" s="249" t="s">
        <v>17</v>
      </c>
      <c r="K5" s="249" t="s">
        <v>20</v>
      </c>
      <c r="L5" s="249" t="s">
        <v>17</v>
      </c>
      <c r="M5" s="354"/>
    </row>
    <row r="6" spans="1:68" x14ac:dyDescent="0.3">
      <c r="B6" s="247">
        <v>1</v>
      </c>
      <c r="C6" s="247">
        <v>3</v>
      </c>
      <c r="D6" s="247">
        <v>4</v>
      </c>
      <c r="E6" s="247">
        <v>5</v>
      </c>
      <c r="F6" s="249">
        <v>6</v>
      </c>
      <c r="G6" s="249">
        <v>7</v>
      </c>
      <c r="H6" s="249">
        <v>8</v>
      </c>
      <c r="I6" s="249">
        <v>9</v>
      </c>
      <c r="J6" s="249">
        <v>10</v>
      </c>
      <c r="K6" s="249">
        <v>11</v>
      </c>
      <c r="L6" s="249">
        <v>12</v>
      </c>
      <c r="M6" s="249">
        <v>13</v>
      </c>
    </row>
    <row r="7" spans="1:68" x14ac:dyDescent="0.3">
      <c r="B7" s="246"/>
      <c r="C7" s="17" t="s">
        <v>21</v>
      </c>
      <c r="D7" s="246"/>
      <c r="E7" s="246"/>
      <c r="F7" s="18"/>
      <c r="G7" s="18"/>
      <c r="H7" s="18"/>
      <c r="I7" s="18"/>
      <c r="J7" s="18"/>
      <c r="K7" s="18"/>
      <c r="L7" s="18"/>
      <c r="M7" s="18"/>
    </row>
    <row r="8" spans="1:68" ht="22.5" customHeight="1" x14ac:dyDescent="0.3">
      <c r="B8" s="342">
        <v>1</v>
      </c>
      <c r="C8" s="17" t="s">
        <v>114</v>
      </c>
      <c r="D8" s="247" t="s">
        <v>23</v>
      </c>
      <c r="E8" s="246"/>
      <c r="F8" s="249">
        <v>110</v>
      </c>
      <c r="G8" s="18"/>
      <c r="H8" s="18"/>
      <c r="I8" s="18"/>
      <c r="J8" s="18"/>
      <c r="K8" s="18"/>
      <c r="L8" s="18"/>
      <c r="M8" s="18"/>
    </row>
    <row r="9" spans="1:68" ht="16.5" customHeight="1" x14ac:dyDescent="0.3">
      <c r="B9" s="343"/>
      <c r="C9" s="33" t="s">
        <v>24</v>
      </c>
      <c r="D9" s="246" t="s">
        <v>25</v>
      </c>
      <c r="E9" s="246">
        <v>8.2000000000000003E-2</v>
      </c>
      <c r="F9" s="18">
        <f>E9*F8</f>
        <v>9.02</v>
      </c>
      <c r="G9" s="18"/>
      <c r="H9" s="18"/>
      <c r="I9" s="18"/>
      <c r="J9" s="18"/>
      <c r="K9" s="18"/>
      <c r="L9" s="18"/>
      <c r="M9" s="18"/>
    </row>
    <row r="10" spans="1:68" x14ac:dyDescent="0.3">
      <c r="B10" s="344"/>
      <c r="C10" s="33" t="s">
        <v>26</v>
      </c>
      <c r="D10" s="246" t="s">
        <v>27</v>
      </c>
      <c r="E10" s="246">
        <v>5.0000000000000001E-3</v>
      </c>
      <c r="F10" s="18">
        <f>F8*E10</f>
        <v>0.55000000000000004</v>
      </c>
      <c r="G10" s="18"/>
      <c r="H10" s="18"/>
      <c r="I10" s="18"/>
      <c r="J10" s="18"/>
      <c r="K10" s="18"/>
      <c r="L10" s="18"/>
      <c r="M10" s="18"/>
    </row>
    <row r="11" spans="1:68" ht="21.6" x14ac:dyDescent="0.3">
      <c r="B11" s="342">
        <v>2</v>
      </c>
      <c r="C11" s="17" t="s">
        <v>28</v>
      </c>
      <c r="D11" s="247" t="s">
        <v>29</v>
      </c>
      <c r="E11" s="246"/>
      <c r="F11" s="249">
        <v>2</v>
      </c>
      <c r="G11" s="18"/>
      <c r="H11" s="18"/>
      <c r="I11" s="18"/>
      <c r="J11" s="18"/>
      <c r="K11" s="18"/>
      <c r="L11" s="18"/>
      <c r="M11" s="18"/>
    </row>
    <row r="12" spans="1:68" ht="16.5" customHeight="1" x14ac:dyDescent="0.3">
      <c r="B12" s="343"/>
      <c r="C12" s="33" t="s">
        <v>24</v>
      </c>
      <c r="D12" s="246" t="s">
        <v>25</v>
      </c>
      <c r="E12" s="246">
        <v>10.199999999999999</v>
      </c>
      <c r="F12" s="18">
        <f>F11*E12</f>
        <v>20.399999999999999</v>
      </c>
      <c r="G12" s="18"/>
      <c r="H12" s="18"/>
      <c r="I12" s="18"/>
      <c r="J12" s="18"/>
      <c r="K12" s="18"/>
      <c r="L12" s="18"/>
      <c r="M12" s="18"/>
    </row>
    <row r="13" spans="1:68" x14ac:dyDescent="0.3">
      <c r="B13" s="344"/>
      <c r="C13" s="33" t="s">
        <v>26</v>
      </c>
      <c r="D13" s="246" t="s">
        <v>27</v>
      </c>
      <c r="E13" s="246">
        <v>0.23</v>
      </c>
      <c r="F13" s="18">
        <f>F11*E13</f>
        <v>0.46</v>
      </c>
      <c r="G13" s="18"/>
      <c r="H13" s="18"/>
      <c r="I13" s="18"/>
      <c r="J13" s="18"/>
      <c r="K13" s="18"/>
      <c r="L13" s="18"/>
      <c r="M13" s="18"/>
    </row>
    <row r="14" spans="1:68" ht="32.4" x14ac:dyDescent="0.3">
      <c r="B14" s="342">
        <v>3</v>
      </c>
      <c r="C14" s="17" t="s">
        <v>30</v>
      </c>
      <c r="D14" s="247" t="s">
        <v>31</v>
      </c>
      <c r="E14" s="246"/>
      <c r="F14" s="249">
        <v>0.36</v>
      </c>
      <c r="G14" s="18"/>
      <c r="H14" s="18"/>
      <c r="I14" s="18"/>
      <c r="J14" s="18"/>
      <c r="K14" s="18"/>
      <c r="L14" s="18"/>
      <c r="M14" s="18"/>
    </row>
    <row r="15" spans="1:68" ht="15.75" customHeight="1" x14ac:dyDescent="0.3">
      <c r="B15" s="344"/>
      <c r="C15" s="25" t="s">
        <v>32</v>
      </c>
      <c r="D15" s="26" t="s">
        <v>25</v>
      </c>
      <c r="E15" s="26">
        <v>1.85</v>
      </c>
      <c r="F15" s="18">
        <f>F14*E15</f>
        <v>0.66600000000000004</v>
      </c>
      <c r="G15" s="27"/>
      <c r="H15" s="18"/>
      <c r="I15" s="27"/>
      <c r="J15" s="18"/>
      <c r="K15" s="18"/>
      <c r="L15" s="18"/>
      <c r="M15" s="18"/>
    </row>
    <row r="16" spans="1:68" ht="27.75" customHeight="1" x14ac:dyDescent="0.3">
      <c r="B16" s="342">
        <v>4</v>
      </c>
      <c r="C16" s="28" t="s">
        <v>33</v>
      </c>
      <c r="D16" s="247" t="s">
        <v>31</v>
      </c>
      <c r="E16" s="26"/>
      <c r="F16" s="249">
        <f>F14</f>
        <v>0.36</v>
      </c>
      <c r="G16" s="27"/>
      <c r="H16" s="18"/>
      <c r="I16" s="27"/>
      <c r="J16" s="18"/>
      <c r="K16" s="27"/>
      <c r="L16" s="18"/>
      <c r="M16" s="18"/>
    </row>
    <row r="17" spans="1:68" ht="19.5" customHeight="1" x14ac:dyDescent="0.3">
      <c r="B17" s="344"/>
      <c r="C17" s="25" t="s">
        <v>34</v>
      </c>
      <c r="D17" s="26" t="s">
        <v>25</v>
      </c>
      <c r="E17" s="26">
        <v>0.53</v>
      </c>
      <c r="F17" s="18">
        <f>F16*E17</f>
        <v>0.1908</v>
      </c>
      <c r="G17" s="27"/>
      <c r="H17" s="18"/>
      <c r="I17" s="27"/>
      <c r="J17" s="18"/>
      <c r="K17" s="27"/>
      <c r="L17" s="18"/>
      <c r="M17" s="18"/>
    </row>
    <row r="18" spans="1:68" x14ac:dyDescent="0.3">
      <c r="B18" s="246">
        <v>5</v>
      </c>
      <c r="C18" s="29" t="s">
        <v>35</v>
      </c>
      <c r="D18" s="247" t="s">
        <v>31</v>
      </c>
      <c r="E18" s="26"/>
      <c r="F18" s="249">
        <f>F14</f>
        <v>0.36</v>
      </c>
      <c r="G18" s="27"/>
      <c r="H18" s="18"/>
      <c r="I18" s="27"/>
      <c r="J18" s="18"/>
      <c r="K18" s="27"/>
      <c r="L18" s="18"/>
      <c r="M18" s="18"/>
    </row>
    <row r="19" spans="1:68" x14ac:dyDescent="0.3">
      <c r="B19" s="244"/>
      <c r="C19" s="247" t="s">
        <v>36</v>
      </c>
      <c r="D19" s="247"/>
      <c r="E19" s="26"/>
      <c r="F19" s="249"/>
      <c r="G19" s="27"/>
      <c r="H19" s="18"/>
      <c r="I19" s="27"/>
      <c r="J19" s="18"/>
      <c r="K19" s="27"/>
      <c r="L19" s="18"/>
      <c r="M19" s="18"/>
    </row>
    <row r="20" spans="1:68" x14ac:dyDescent="0.3">
      <c r="B20" s="342">
        <v>6</v>
      </c>
      <c r="C20" s="31" t="s">
        <v>37</v>
      </c>
      <c r="D20" s="247" t="s">
        <v>38</v>
      </c>
      <c r="E20" s="246"/>
      <c r="F20" s="249">
        <v>32</v>
      </c>
      <c r="G20" s="250"/>
      <c r="H20" s="18"/>
      <c r="I20" s="250"/>
      <c r="J20" s="18"/>
      <c r="K20" s="250"/>
      <c r="L20" s="18"/>
      <c r="M20" s="18"/>
    </row>
    <row r="21" spans="1:68" x14ac:dyDescent="0.3">
      <c r="B21" s="343"/>
      <c r="C21" s="33" t="s">
        <v>39</v>
      </c>
      <c r="D21" s="246" t="s">
        <v>40</v>
      </c>
      <c r="E21" s="246">
        <v>0.45900000000000002</v>
      </c>
      <c r="F21" s="18">
        <f>E21*F20</f>
        <v>14.688000000000001</v>
      </c>
      <c r="G21" s="82"/>
      <c r="H21" s="18"/>
      <c r="I21" s="82"/>
      <c r="J21" s="18"/>
      <c r="K21" s="82"/>
      <c r="L21" s="18"/>
      <c r="M21" s="18"/>
    </row>
    <row r="22" spans="1:68" x14ac:dyDescent="0.3">
      <c r="B22" s="343"/>
      <c r="C22" s="33" t="s">
        <v>41</v>
      </c>
      <c r="D22" s="246" t="s">
        <v>31</v>
      </c>
      <c r="E22" s="246">
        <f>0.035/100</f>
        <v>3.5000000000000005E-4</v>
      </c>
      <c r="F22" s="18">
        <f>F20*E22</f>
        <v>1.1200000000000002E-2</v>
      </c>
      <c r="G22" s="82"/>
      <c r="H22" s="18"/>
      <c r="I22" s="82"/>
      <c r="J22" s="18"/>
      <c r="K22" s="82"/>
      <c r="L22" s="18"/>
      <c r="M22" s="18"/>
    </row>
    <row r="23" spans="1:68" x14ac:dyDescent="0.3">
      <c r="B23" s="343"/>
      <c r="C23" s="33" t="s">
        <v>26</v>
      </c>
      <c r="D23" s="246" t="s">
        <v>27</v>
      </c>
      <c r="E23" s="246">
        <f>0.23/100</f>
        <v>2.3E-3</v>
      </c>
      <c r="F23" s="18">
        <f>F20*E23</f>
        <v>7.3599999999999999E-2</v>
      </c>
      <c r="G23" s="82"/>
      <c r="H23" s="18"/>
      <c r="I23" s="82"/>
      <c r="J23" s="18"/>
      <c r="K23" s="82"/>
      <c r="L23" s="18"/>
      <c r="M23" s="18"/>
    </row>
    <row r="24" spans="1:68" x14ac:dyDescent="0.3">
      <c r="B24" s="343"/>
      <c r="C24" s="33" t="s">
        <v>42</v>
      </c>
      <c r="D24" s="246" t="s">
        <v>43</v>
      </c>
      <c r="E24" s="246">
        <f>0.009/100</f>
        <v>8.9999999999999992E-5</v>
      </c>
      <c r="F24" s="296">
        <f>F20*E24</f>
        <v>2.8799999999999997E-3</v>
      </c>
      <c r="G24" s="82"/>
      <c r="H24" s="18"/>
      <c r="I24" s="82"/>
      <c r="J24" s="18"/>
      <c r="K24" s="82"/>
      <c r="L24" s="18"/>
      <c r="M24" s="18"/>
    </row>
    <row r="25" spans="1:68" x14ac:dyDescent="0.3">
      <c r="B25" s="344"/>
      <c r="C25" s="33" t="s">
        <v>44</v>
      </c>
      <c r="D25" s="246" t="s">
        <v>38</v>
      </c>
      <c r="E25" s="246">
        <f>3.4/100</f>
        <v>3.4000000000000002E-2</v>
      </c>
      <c r="F25" s="18">
        <f>F20*E25</f>
        <v>1.0880000000000001</v>
      </c>
      <c r="G25" s="82"/>
      <c r="H25" s="18"/>
      <c r="I25" s="82"/>
      <c r="J25" s="18"/>
      <c r="K25" s="82"/>
      <c r="L25" s="18"/>
      <c r="M25" s="18"/>
    </row>
    <row r="26" spans="1:68" s="297" customFormat="1" ht="32.4" x14ac:dyDescent="0.3">
      <c r="A26" s="255"/>
      <c r="B26" s="342">
        <v>7</v>
      </c>
      <c r="C26" s="17" t="s">
        <v>115</v>
      </c>
      <c r="D26" s="247" t="s">
        <v>43</v>
      </c>
      <c r="E26" s="247"/>
      <c r="F26" s="249">
        <v>2.1</v>
      </c>
      <c r="G26" s="18"/>
      <c r="H26" s="18"/>
      <c r="I26" s="18"/>
      <c r="J26" s="18"/>
      <c r="K26" s="82"/>
      <c r="L26" s="18"/>
      <c r="M26" s="18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</row>
    <row r="27" spans="1:68" s="297" customFormat="1" x14ac:dyDescent="0.3">
      <c r="A27" s="255"/>
      <c r="B27" s="343"/>
      <c r="C27" s="33" t="s">
        <v>24</v>
      </c>
      <c r="D27" s="246" t="s">
        <v>40</v>
      </c>
      <c r="E27" s="246">
        <v>8.5399999999999991</v>
      </c>
      <c r="F27" s="18">
        <f>E27*F26</f>
        <v>17.933999999999997</v>
      </c>
      <c r="G27" s="18"/>
      <c r="H27" s="18"/>
      <c r="I27" s="18"/>
      <c r="J27" s="18"/>
      <c r="K27" s="18"/>
      <c r="L27" s="18"/>
      <c r="M27" s="18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</row>
    <row r="28" spans="1:68" s="297" customFormat="1" x14ac:dyDescent="0.3">
      <c r="A28" s="255"/>
      <c r="B28" s="343"/>
      <c r="C28" s="33" t="s">
        <v>116</v>
      </c>
      <c r="D28" s="246" t="s">
        <v>27</v>
      </c>
      <c r="E28" s="246">
        <v>1.06</v>
      </c>
      <c r="F28" s="18">
        <f>E28*F26</f>
        <v>2.2260000000000004</v>
      </c>
      <c r="G28" s="18"/>
      <c r="H28" s="18"/>
      <c r="I28" s="18"/>
      <c r="J28" s="18"/>
      <c r="K28" s="18"/>
      <c r="L28" s="18"/>
      <c r="M28" s="18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</row>
    <row r="29" spans="1:68" s="297" customFormat="1" x14ac:dyDescent="0.3">
      <c r="A29" s="255"/>
      <c r="B29" s="343"/>
      <c r="C29" s="33" t="s">
        <v>117</v>
      </c>
      <c r="D29" s="246" t="s">
        <v>38</v>
      </c>
      <c r="E29" s="246">
        <v>1.4</v>
      </c>
      <c r="F29" s="18">
        <f>E29*F26</f>
        <v>2.94</v>
      </c>
      <c r="G29" s="18"/>
      <c r="H29" s="18"/>
      <c r="I29" s="18"/>
      <c r="J29" s="18"/>
      <c r="K29" s="18"/>
      <c r="L29" s="18"/>
      <c r="M29" s="18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</row>
    <row r="30" spans="1:68" s="297" customFormat="1" x14ac:dyDescent="0.3">
      <c r="A30" s="255"/>
      <c r="B30" s="343"/>
      <c r="C30" s="33" t="s">
        <v>118</v>
      </c>
      <c r="D30" s="246" t="s">
        <v>43</v>
      </c>
      <c r="E30" s="246">
        <v>1.4500000000000001E-2</v>
      </c>
      <c r="F30" s="18">
        <f>E30*F26</f>
        <v>3.0450000000000001E-2</v>
      </c>
      <c r="G30" s="18"/>
      <c r="H30" s="18"/>
      <c r="I30" s="18"/>
      <c r="J30" s="18"/>
      <c r="K30" s="18"/>
      <c r="L30" s="18"/>
      <c r="M30" s="18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</row>
    <row r="31" spans="1:68" x14ac:dyDescent="0.3">
      <c r="B31" s="343"/>
      <c r="C31" s="33" t="s">
        <v>119</v>
      </c>
      <c r="D31" s="246" t="s">
        <v>43</v>
      </c>
      <c r="E31" s="246">
        <v>1.0149999999999999</v>
      </c>
      <c r="F31" s="18">
        <f>E31*F26</f>
        <v>2.1315</v>
      </c>
      <c r="G31" s="18"/>
      <c r="H31" s="18"/>
      <c r="I31" s="18"/>
      <c r="J31" s="18"/>
      <c r="K31" s="18"/>
      <c r="L31" s="18"/>
      <c r="M31" s="18"/>
    </row>
    <row r="32" spans="1:68" s="297" customFormat="1" x14ac:dyDescent="0.3">
      <c r="A32" s="255"/>
      <c r="B32" s="343"/>
      <c r="C32" s="33" t="s">
        <v>120</v>
      </c>
      <c r="D32" s="246" t="s">
        <v>67</v>
      </c>
      <c r="E32" s="246"/>
      <c r="F32" s="18">
        <v>225</v>
      </c>
      <c r="G32" s="18"/>
      <c r="H32" s="18"/>
      <c r="I32" s="18"/>
      <c r="J32" s="18"/>
      <c r="K32" s="18"/>
      <c r="L32" s="18"/>
      <c r="M32" s="18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</row>
    <row r="33" spans="1:68" s="297" customFormat="1" x14ac:dyDescent="0.3">
      <c r="A33" s="255"/>
      <c r="B33" s="343"/>
      <c r="C33" s="33" t="s">
        <v>121</v>
      </c>
      <c r="D33" s="246" t="s">
        <v>67</v>
      </c>
      <c r="E33" s="246"/>
      <c r="F33" s="18">
        <v>250</v>
      </c>
      <c r="G33" s="18"/>
      <c r="H33" s="18"/>
      <c r="I33" s="18"/>
      <c r="J33" s="18"/>
      <c r="K33" s="18"/>
      <c r="L33" s="18"/>
      <c r="M33" s="298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</row>
    <row r="34" spans="1:68" s="297" customFormat="1" x14ac:dyDescent="0.3">
      <c r="A34" s="255"/>
      <c r="B34" s="343"/>
      <c r="C34" s="33" t="s">
        <v>134</v>
      </c>
      <c r="D34" s="246" t="s">
        <v>31</v>
      </c>
      <c r="E34" s="246">
        <v>2.5000000000000001E-3</v>
      </c>
      <c r="F34" s="18">
        <f>F26*E34</f>
        <v>5.2500000000000003E-3</v>
      </c>
      <c r="G34" s="18"/>
      <c r="H34" s="18"/>
      <c r="I34" s="18"/>
      <c r="J34" s="18"/>
      <c r="K34" s="18"/>
      <c r="L34" s="18"/>
      <c r="M34" s="18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</row>
    <row r="35" spans="1:68" s="297" customFormat="1" x14ac:dyDescent="0.3">
      <c r="A35" s="255"/>
      <c r="B35" s="344"/>
      <c r="C35" s="33" t="s">
        <v>54</v>
      </c>
      <c r="D35" s="246" t="s">
        <v>27</v>
      </c>
      <c r="E35" s="246">
        <v>0.67</v>
      </c>
      <c r="F35" s="18">
        <f>E35*F26</f>
        <v>1.4070000000000003</v>
      </c>
      <c r="G35" s="18"/>
      <c r="H35" s="18"/>
      <c r="I35" s="18"/>
      <c r="J35" s="18"/>
      <c r="K35" s="18"/>
      <c r="L35" s="18"/>
      <c r="M35" s="18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</row>
    <row r="36" spans="1:68" s="265" customFormat="1" ht="16.2" x14ac:dyDescent="0.4">
      <c r="B36" s="245"/>
      <c r="C36" s="247" t="s">
        <v>45</v>
      </c>
      <c r="D36" s="246"/>
      <c r="E36" s="246"/>
      <c r="F36" s="18"/>
      <c r="G36" s="18"/>
      <c r="H36" s="18"/>
      <c r="I36" s="18"/>
      <c r="J36" s="18"/>
      <c r="K36" s="18"/>
      <c r="L36" s="18"/>
      <c r="M36" s="18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6"/>
      <c r="AS36" s="266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</row>
    <row r="37" spans="1:68" s="265" customFormat="1" ht="60.75" customHeight="1" x14ac:dyDescent="0.4">
      <c r="B37" s="346">
        <v>7</v>
      </c>
      <c r="C37" s="299" t="s">
        <v>135</v>
      </c>
      <c r="D37" s="300" t="s">
        <v>38</v>
      </c>
      <c r="E37" s="301"/>
      <c r="F37" s="302">
        <v>15</v>
      </c>
      <c r="G37" s="300"/>
      <c r="H37" s="300"/>
      <c r="I37" s="300"/>
      <c r="J37" s="300"/>
      <c r="K37" s="300"/>
      <c r="L37" s="303"/>
      <c r="M37" s="302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</row>
    <row r="38" spans="1:68" s="265" customFormat="1" ht="16.2" x14ac:dyDescent="0.4">
      <c r="B38" s="347"/>
      <c r="C38" s="304" t="s">
        <v>83</v>
      </c>
      <c r="D38" s="305" t="s">
        <v>40</v>
      </c>
      <c r="E38" s="305">
        <v>0.56499999999999995</v>
      </c>
      <c r="F38" s="306">
        <f>E38*F37</f>
        <v>8.4749999999999996</v>
      </c>
      <c r="G38" s="305"/>
      <c r="H38" s="305"/>
      <c r="I38" s="305"/>
      <c r="J38" s="306"/>
      <c r="K38" s="305"/>
      <c r="L38" s="307"/>
      <c r="M38" s="30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</row>
    <row r="39" spans="1:68" s="265" customFormat="1" ht="16.2" x14ac:dyDescent="0.4">
      <c r="B39" s="347"/>
      <c r="C39" s="304" t="s">
        <v>84</v>
      </c>
      <c r="D39" s="305" t="s">
        <v>27</v>
      </c>
      <c r="E39" s="305">
        <f>4/100</f>
        <v>0.04</v>
      </c>
      <c r="F39" s="306">
        <f>E39*F37</f>
        <v>0.6</v>
      </c>
      <c r="G39" s="305"/>
      <c r="H39" s="305"/>
      <c r="I39" s="305"/>
      <c r="J39" s="305"/>
      <c r="K39" s="305"/>
      <c r="L39" s="307"/>
      <c r="M39" s="30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</row>
    <row r="40" spans="1:68" s="265" customFormat="1" ht="16.2" x14ac:dyDescent="0.4">
      <c r="B40" s="347"/>
      <c r="C40" s="304" t="s">
        <v>136</v>
      </c>
      <c r="D40" s="305" t="s">
        <v>38</v>
      </c>
      <c r="E40" s="305">
        <v>1.1499999999999999</v>
      </c>
      <c r="F40" s="306">
        <f>E40*F37</f>
        <v>17.25</v>
      </c>
      <c r="G40" s="306"/>
      <c r="H40" s="306"/>
      <c r="I40" s="305"/>
      <c r="J40" s="305"/>
      <c r="K40" s="305"/>
      <c r="L40" s="307"/>
      <c r="M40" s="30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</row>
    <row r="41" spans="1:68" s="265" customFormat="1" ht="16.2" x14ac:dyDescent="0.4">
      <c r="B41" s="348"/>
      <c r="C41" s="304" t="s">
        <v>54</v>
      </c>
      <c r="D41" s="305" t="s">
        <v>27</v>
      </c>
      <c r="E41" s="305">
        <f>2.77/100</f>
        <v>2.7699999999999999E-2</v>
      </c>
      <c r="F41" s="306">
        <f>E41*F37</f>
        <v>0.41549999999999998</v>
      </c>
      <c r="G41" s="306"/>
      <c r="H41" s="306"/>
      <c r="I41" s="305"/>
      <c r="J41" s="305"/>
      <c r="K41" s="305"/>
      <c r="L41" s="307"/>
      <c r="M41" s="30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</row>
    <row r="42" spans="1:68" s="265" customFormat="1" ht="27.75" customHeight="1" x14ac:dyDescent="0.4">
      <c r="B42" s="342">
        <v>8</v>
      </c>
      <c r="C42" s="31" t="s">
        <v>164</v>
      </c>
      <c r="D42" s="247" t="s">
        <v>43</v>
      </c>
      <c r="E42" s="246"/>
      <c r="F42" s="249">
        <v>1.17</v>
      </c>
      <c r="G42" s="250"/>
      <c r="H42" s="18"/>
      <c r="I42" s="250"/>
      <c r="J42" s="18"/>
      <c r="K42" s="250"/>
      <c r="L42" s="18"/>
      <c r="M42" s="18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</row>
    <row r="43" spans="1:68" s="265" customFormat="1" ht="16.2" x14ac:dyDescent="0.4">
      <c r="B43" s="343"/>
      <c r="C43" s="33" t="s">
        <v>39</v>
      </c>
      <c r="D43" s="246" t="s">
        <v>40</v>
      </c>
      <c r="E43" s="246">
        <v>24</v>
      </c>
      <c r="F43" s="18">
        <f>E43*F42</f>
        <v>28.08</v>
      </c>
      <c r="G43" s="82"/>
      <c r="H43" s="18"/>
      <c r="I43" s="82"/>
      <c r="J43" s="18"/>
      <c r="K43" s="82"/>
      <c r="L43" s="18"/>
      <c r="M43" s="18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</row>
    <row r="44" spans="1:68" s="265" customFormat="1" ht="16.2" x14ac:dyDescent="0.4">
      <c r="B44" s="343"/>
      <c r="C44" s="304" t="s">
        <v>84</v>
      </c>
      <c r="D44" s="305" t="s">
        <v>27</v>
      </c>
      <c r="E44" s="305">
        <v>1.3</v>
      </c>
      <c r="F44" s="306">
        <f>E44*F42</f>
        <v>1.5209999999999999</v>
      </c>
      <c r="G44" s="305"/>
      <c r="H44" s="305"/>
      <c r="I44" s="305"/>
      <c r="J44" s="305"/>
      <c r="K44" s="305"/>
      <c r="L44" s="307"/>
      <c r="M44" s="30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</row>
    <row r="45" spans="1:68" s="265" customFormat="1" ht="21.6" x14ac:dyDescent="0.4">
      <c r="B45" s="343"/>
      <c r="C45" s="33" t="s">
        <v>47</v>
      </c>
      <c r="D45" s="246" t="s">
        <v>43</v>
      </c>
      <c r="E45" s="246">
        <v>1.05</v>
      </c>
      <c r="F45" s="18">
        <f>E45*F42</f>
        <v>1.2284999999999999</v>
      </c>
      <c r="G45" s="82"/>
      <c r="H45" s="18"/>
      <c r="I45" s="82"/>
      <c r="J45" s="18"/>
      <c r="K45" s="82"/>
      <c r="L45" s="18"/>
      <c r="M45" s="18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</row>
    <row r="46" spans="1:68" s="265" customFormat="1" ht="16.2" x14ac:dyDescent="0.4">
      <c r="B46" s="343"/>
      <c r="C46" s="33" t="s">
        <v>48</v>
      </c>
      <c r="D46" s="246" t="s">
        <v>49</v>
      </c>
      <c r="E46" s="246">
        <v>3.08</v>
      </c>
      <c r="F46" s="18">
        <f>F42*E46</f>
        <v>3.6035999999999997</v>
      </c>
      <c r="G46" s="82"/>
      <c r="H46" s="18"/>
      <c r="I46" s="82"/>
      <c r="J46" s="18"/>
      <c r="K46" s="82"/>
      <c r="L46" s="18"/>
      <c r="M46" s="18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</row>
    <row r="47" spans="1:68" s="265" customFormat="1" ht="16.2" x14ac:dyDescent="0.4">
      <c r="B47" s="343"/>
      <c r="C47" s="37" t="s">
        <v>50</v>
      </c>
      <c r="D47" s="38" t="s">
        <v>49</v>
      </c>
      <c r="E47" s="38" t="s">
        <v>51</v>
      </c>
      <c r="F47" s="246">
        <f>F42*E47</f>
        <v>8.7749999999999986</v>
      </c>
      <c r="G47" s="246"/>
      <c r="H47" s="18"/>
      <c r="I47" s="246"/>
      <c r="J47" s="18"/>
      <c r="K47" s="18"/>
      <c r="L47" s="18"/>
      <c r="M47" s="18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</row>
    <row r="48" spans="1:68" s="265" customFormat="1" ht="16.2" x14ac:dyDescent="0.4">
      <c r="B48" s="343"/>
      <c r="C48" s="37" t="s">
        <v>52</v>
      </c>
      <c r="D48" s="38" t="s">
        <v>49</v>
      </c>
      <c r="E48" s="38" t="s">
        <v>53</v>
      </c>
      <c r="F48" s="246">
        <f>F42*E48</f>
        <v>3.5216999999999996</v>
      </c>
      <c r="G48" s="246"/>
      <c r="H48" s="18"/>
      <c r="I48" s="246"/>
      <c r="J48" s="18"/>
      <c r="K48" s="18"/>
      <c r="L48" s="18"/>
      <c r="M48" s="18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6"/>
    </row>
    <row r="49" spans="2:68" s="265" customFormat="1" ht="16.2" x14ac:dyDescent="0.4">
      <c r="B49" s="344"/>
      <c r="C49" s="33" t="s">
        <v>54</v>
      </c>
      <c r="D49" s="246" t="s">
        <v>27</v>
      </c>
      <c r="E49" s="246">
        <v>1.38</v>
      </c>
      <c r="F49" s="18">
        <f>E49*F42</f>
        <v>1.6145999999999998</v>
      </c>
      <c r="G49" s="82"/>
      <c r="H49" s="18"/>
      <c r="I49" s="82"/>
      <c r="J49" s="18"/>
      <c r="K49" s="82"/>
      <c r="L49" s="18"/>
      <c r="M49" s="18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</row>
    <row r="50" spans="2:68" s="265" customFormat="1" ht="33.75" customHeight="1" x14ac:dyDescent="0.4">
      <c r="B50" s="342">
        <v>9</v>
      </c>
      <c r="C50" s="31" t="s">
        <v>123</v>
      </c>
      <c r="D50" s="247" t="s">
        <v>43</v>
      </c>
      <c r="E50" s="246"/>
      <c r="F50" s="249">
        <v>1.75</v>
      </c>
      <c r="G50" s="250"/>
      <c r="H50" s="18"/>
      <c r="I50" s="250"/>
      <c r="J50" s="18"/>
      <c r="K50" s="250"/>
      <c r="L50" s="18"/>
      <c r="M50" s="18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</row>
    <row r="51" spans="2:68" s="265" customFormat="1" ht="16.2" x14ac:dyDescent="0.4">
      <c r="B51" s="343"/>
      <c r="C51" s="33" t="s">
        <v>39</v>
      </c>
      <c r="D51" s="246" t="s">
        <v>40</v>
      </c>
      <c r="E51" s="246">
        <v>23.8</v>
      </c>
      <c r="F51" s="18">
        <f>E51*F50</f>
        <v>41.65</v>
      </c>
      <c r="G51" s="82"/>
      <c r="H51" s="18"/>
      <c r="I51" s="82"/>
      <c r="J51" s="18"/>
      <c r="K51" s="82"/>
      <c r="L51" s="18"/>
      <c r="M51" s="18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6"/>
      <c r="BF51" s="266"/>
      <c r="BG51" s="266"/>
      <c r="BH51" s="266"/>
      <c r="BI51" s="266"/>
      <c r="BJ51" s="266"/>
      <c r="BK51" s="266"/>
      <c r="BL51" s="266"/>
      <c r="BM51" s="266"/>
      <c r="BN51" s="266"/>
      <c r="BO51" s="266"/>
      <c r="BP51" s="266"/>
    </row>
    <row r="52" spans="2:68" s="265" customFormat="1" ht="16.2" x14ac:dyDescent="0.4">
      <c r="B52" s="343"/>
      <c r="C52" s="304" t="s">
        <v>84</v>
      </c>
      <c r="D52" s="305" t="s">
        <v>27</v>
      </c>
      <c r="E52" s="305">
        <v>2.1</v>
      </c>
      <c r="F52" s="306">
        <f>E52*F50</f>
        <v>3.6750000000000003</v>
      </c>
      <c r="G52" s="305"/>
      <c r="H52" s="305"/>
      <c r="I52" s="305"/>
      <c r="J52" s="305"/>
      <c r="K52" s="305"/>
      <c r="L52" s="307"/>
      <c r="M52" s="30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6"/>
    </row>
    <row r="53" spans="2:68" s="265" customFormat="1" ht="27" customHeight="1" x14ac:dyDescent="0.4">
      <c r="B53" s="343"/>
      <c r="C53" s="33" t="s">
        <v>47</v>
      </c>
      <c r="D53" s="246" t="s">
        <v>43</v>
      </c>
      <c r="E53" s="246">
        <v>1.05</v>
      </c>
      <c r="F53" s="18">
        <f>E53*F50</f>
        <v>1.8375000000000001</v>
      </c>
      <c r="G53" s="82"/>
      <c r="H53" s="18"/>
      <c r="I53" s="82"/>
      <c r="J53" s="18"/>
      <c r="K53" s="82"/>
      <c r="L53" s="18"/>
      <c r="M53" s="18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  <c r="BP53" s="266"/>
    </row>
    <row r="54" spans="2:68" s="265" customFormat="1" ht="18" customHeight="1" x14ac:dyDescent="0.4">
      <c r="B54" s="343"/>
      <c r="C54" s="33" t="s">
        <v>57</v>
      </c>
      <c r="D54" s="246" t="s">
        <v>38</v>
      </c>
      <c r="E54" s="246"/>
      <c r="F54" s="18">
        <v>2</v>
      </c>
      <c r="G54" s="82"/>
      <c r="H54" s="18"/>
      <c r="I54" s="82"/>
      <c r="J54" s="18"/>
      <c r="K54" s="82"/>
      <c r="L54" s="18"/>
      <c r="M54" s="18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6"/>
      <c r="BH54" s="266"/>
      <c r="BI54" s="266"/>
      <c r="BJ54" s="266"/>
      <c r="BK54" s="266"/>
      <c r="BL54" s="266"/>
      <c r="BM54" s="266"/>
      <c r="BN54" s="266"/>
      <c r="BO54" s="266"/>
      <c r="BP54" s="266"/>
    </row>
    <row r="55" spans="2:68" s="265" customFormat="1" ht="16.5" customHeight="1" x14ac:dyDescent="0.4">
      <c r="B55" s="343"/>
      <c r="C55" s="33" t="s">
        <v>48</v>
      </c>
      <c r="D55" s="246" t="s">
        <v>49</v>
      </c>
      <c r="E55" s="246">
        <v>4.38</v>
      </c>
      <c r="F55" s="18">
        <f>F50*E55</f>
        <v>7.665</v>
      </c>
      <c r="G55" s="82"/>
      <c r="H55" s="18"/>
      <c r="I55" s="82"/>
      <c r="J55" s="18"/>
      <c r="K55" s="82"/>
      <c r="L55" s="18"/>
      <c r="M55" s="18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  <c r="BP55" s="266"/>
    </row>
    <row r="56" spans="2:68" s="265" customFormat="1" ht="16.5" customHeight="1" x14ac:dyDescent="0.4">
      <c r="B56" s="343"/>
      <c r="C56" s="37" t="s">
        <v>50</v>
      </c>
      <c r="D56" s="38" t="s">
        <v>49</v>
      </c>
      <c r="E56" s="38">
        <v>7.2</v>
      </c>
      <c r="F56" s="246">
        <f>F50*E56</f>
        <v>12.6</v>
      </c>
      <c r="G56" s="246"/>
      <c r="H56" s="18"/>
      <c r="I56" s="246"/>
      <c r="J56" s="18"/>
      <c r="K56" s="18"/>
      <c r="L56" s="18"/>
      <c r="M56" s="18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</row>
    <row r="57" spans="2:68" s="265" customFormat="1" ht="16.5" customHeight="1" x14ac:dyDescent="0.4">
      <c r="B57" s="343"/>
      <c r="C57" s="37" t="s">
        <v>52</v>
      </c>
      <c r="D57" s="38" t="s">
        <v>49</v>
      </c>
      <c r="E57" s="38">
        <v>1.96</v>
      </c>
      <c r="F57" s="246">
        <f>F50*E57</f>
        <v>3.4299999999999997</v>
      </c>
      <c r="G57" s="246"/>
      <c r="H57" s="18"/>
      <c r="I57" s="246"/>
      <c r="J57" s="18"/>
      <c r="K57" s="18"/>
      <c r="L57" s="18"/>
      <c r="M57" s="18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</row>
    <row r="58" spans="2:68" s="265" customFormat="1" ht="16.5" customHeight="1" x14ac:dyDescent="0.4">
      <c r="B58" s="343"/>
      <c r="C58" s="304" t="s">
        <v>136</v>
      </c>
      <c r="D58" s="305" t="s">
        <v>38</v>
      </c>
      <c r="E58" s="305">
        <v>3.38</v>
      </c>
      <c r="F58" s="306">
        <f>E58*F55</f>
        <v>25.907699999999998</v>
      </c>
      <c r="G58" s="306"/>
      <c r="H58" s="306"/>
      <c r="I58" s="305"/>
      <c r="J58" s="305"/>
      <c r="K58" s="305"/>
      <c r="L58" s="307"/>
      <c r="M58" s="30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</row>
    <row r="59" spans="2:68" s="265" customFormat="1" ht="16.2" x14ac:dyDescent="0.4">
      <c r="B59" s="344"/>
      <c r="C59" s="33" t="s">
        <v>54</v>
      </c>
      <c r="D59" s="246" t="s">
        <v>27</v>
      </c>
      <c r="E59" s="246">
        <v>3.44</v>
      </c>
      <c r="F59" s="18">
        <f>E59*F50</f>
        <v>6.02</v>
      </c>
      <c r="G59" s="82"/>
      <c r="H59" s="18"/>
      <c r="I59" s="82"/>
      <c r="J59" s="18"/>
      <c r="K59" s="82"/>
      <c r="L59" s="18"/>
      <c r="M59" s="18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</row>
    <row r="60" spans="2:68" s="265" customFormat="1" ht="16.2" x14ac:dyDescent="0.4">
      <c r="B60" s="345">
        <v>10</v>
      </c>
      <c r="C60" s="40" t="s">
        <v>58</v>
      </c>
      <c r="D60" s="41" t="s">
        <v>29</v>
      </c>
      <c r="E60" s="38"/>
      <c r="F60" s="249">
        <f>F50+F42</f>
        <v>2.92</v>
      </c>
      <c r="G60" s="246"/>
      <c r="H60" s="18"/>
      <c r="I60" s="246"/>
      <c r="J60" s="18"/>
      <c r="K60" s="18"/>
      <c r="L60" s="18"/>
      <c r="M60" s="18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6"/>
      <c r="BM60" s="266"/>
      <c r="BN60" s="266"/>
      <c r="BO60" s="266"/>
      <c r="BP60" s="266"/>
    </row>
    <row r="61" spans="2:68" s="265" customFormat="1" ht="16.2" x14ac:dyDescent="0.4">
      <c r="B61" s="345"/>
      <c r="C61" s="37" t="s">
        <v>32</v>
      </c>
      <c r="D61" s="38" t="s">
        <v>25</v>
      </c>
      <c r="E61" s="38">
        <v>0.87</v>
      </c>
      <c r="F61" s="246">
        <f>F60*E61</f>
        <v>2.5404</v>
      </c>
      <c r="G61" s="246"/>
      <c r="H61" s="18"/>
      <c r="I61" s="18"/>
      <c r="J61" s="18"/>
      <c r="K61" s="18"/>
      <c r="L61" s="18"/>
      <c r="M61" s="18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6"/>
      <c r="BM61" s="266"/>
      <c r="BN61" s="266"/>
      <c r="BO61" s="266"/>
      <c r="BP61" s="266"/>
    </row>
    <row r="62" spans="2:68" s="265" customFormat="1" ht="16.2" x14ac:dyDescent="0.4">
      <c r="B62" s="345"/>
      <c r="C62" s="37" t="s">
        <v>59</v>
      </c>
      <c r="D62" s="38" t="s">
        <v>27</v>
      </c>
      <c r="E62" s="38">
        <v>0.13</v>
      </c>
      <c r="F62" s="246">
        <f>F60*E62</f>
        <v>0.37959999999999999</v>
      </c>
      <c r="G62" s="246"/>
      <c r="H62" s="18"/>
      <c r="I62" s="246"/>
      <c r="J62" s="18"/>
      <c r="K62" s="18"/>
      <c r="L62" s="18"/>
      <c r="M62" s="18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6"/>
      <c r="BG62" s="266"/>
      <c r="BH62" s="266"/>
      <c r="BI62" s="266"/>
      <c r="BJ62" s="266"/>
      <c r="BK62" s="266"/>
      <c r="BL62" s="266"/>
      <c r="BM62" s="266"/>
      <c r="BN62" s="266"/>
      <c r="BO62" s="266"/>
      <c r="BP62" s="266"/>
    </row>
    <row r="63" spans="2:68" s="265" customFormat="1" ht="16.2" x14ac:dyDescent="0.4">
      <c r="B63" s="345"/>
      <c r="C63" s="37" t="s">
        <v>60</v>
      </c>
      <c r="D63" s="38" t="s">
        <v>49</v>
      </c>
      <c r="E63" s="38">
        <v>7.2</v>
      </c>
      <c r="F63" s="246">
        <f>F60*E63</f>
        <v>21.024000000000001</v>
      </c>
      <c r="G63" s="246"/>
      <c r="H63" s="18"/>
      <c r="I63" s="246"/>
      <c r="J63" s="18"/>
      <c r="K63" s="18"/>
      <c r="L63" s="18"/>
      <c r="M63" s="18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  <c r="BJ63" s="266"/>
      <c r="BK63" s="266"/>
      <c r="BL63" s="266"/>
      <c r="BM63" s="266"/>
      <c r="BN63" s="266"/>
      <c r="BO63" s="266"/>
      <c r="BP63" s="266"/>
    </row>
    <row r="64" spans="2:68" s="265" customFormat="1" ht="16.2" x14ac:dyDescent="0.4">
      <c r="B64" s="345"/>
      <c r="C64" s="37" t="s">
        <v>61</v>
      </c>
      <c r="D64" s="38" t="s">
        <v>49</v>
      </c>
      <c r="E64" s="38">
        <v>1.79</v>
      </c>
      <c r="F64" s="246">
        <f>F60*E64</f>
        <v>5.2267999999999999</v>
      </c>
      <c r="G64" s="246"/>
      <c r="H64" s="18"/>
      <c r="I64" s="246"/>
      <c r="J64" s="18"/>
      <c r="K64" s="18"/>
      <c r="L64" s="18"/>
      <c r="M64" s="18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  <c r="BH64" s="266"/>
      <c r="BI64" s="266"/>
      <c r="BJ64" s="266"/>
      <c r="BK64" s="266"/>
      <c r="BL64" s="266"/>
      <c r="BM64" s="266"/>
      <c r="BN64" s="266"/>
      <c r="BO64" s="266"/>
      <c r="BP64" s="266"/>
    </row>
    <row r="65" spans="2:68" s="265" customFormat="1" ht="16.2" x14ac:dyDescent="0.4">
      <c r="B65" s="345"/>
      <c r="C65" s="37" t="s">
        <v>62</v>
      </c>
      <c r="D65" s="38" t="s">
        <v>49</v>
      </c>
      <c r="E65" s="38">
        <v>1.07</v>
      </c>
      <c r="F65" s="246">
        <f>F60*E65</f>
        <v>3.1244000000000001</v>
      </c>
      <c r="G65" s="246"/>
      <c r="H65" s="18"/>
      <c r="I65" s="246"/>
      <c r="J65" s="18"/>
      <c r="K65" s="18"/>
      <c r="L65" s="18"/>
      <c r="M65" s="18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6"/>
      <c r="BF65" s="266"/>
      <c r="BG65" s="266"/>
      <c r="BH65" s="266"/>
      <c r="BI65" s="266"/>
      <c r="BJ65" s="266"/>
      <c r="BK65" s="266"/>
      <c r="BL65" s="266"/>
      <c r="BM65" s="266"/>
      <c r="BN65" s="266"/>
      <c r="BO65" s="266"/>
      <c r="BP65" s="266"/>
    </row>
    <row r="66" spans="2:68" s="265" customFormat="1" ht="16.2" x14ac:dyDescent="0.4">
      <c r="B66" s="345"/>
      <c r="C66" s="37" t="s">
        <v>63</v>
      </c>
      <c r="D66" s="38" t="s">
        <v>27</v>
      </c>
      <c r="E66" s="38">
        <v>0.1</v>
      </c>
      <c r="F66" s="246">
        <f>F60*E66</f>
        <v>0.29199999999999998</v>
      </c>
      <c r="G66" s="246"/>
      <c r="H66" s="18"/>
      <c r="I66" s="246"/>
      <c r="J66" s="18"/>
      <c r="K66" s="18"/>
      <c r="L66" s="18"/>
      <c r="M66" s="18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  <c r="BK66" s="266"/>
      <c r="BL66" s="266"/>
      <c r="BM66" s="266"/>
      <c r="BN66" s="266"/>
      <c r="BO66" s="266"/>
      <c r="BP66" s="266"/>
    </row>
    <row r="67" spans="2:68" s="265" customFormat="1" ht="16.2" x14ac:dyDescent="0.4">
      <c r="B67" s="345">
        <v>11</v>
      </c>
      <c r="C67" s="17" t="s">
        <v>110</v>
      </c>
      <c r="D67" s="52" t="s">
        <v>65</v>
      </c>
      <c r="E67" s="44">
        <f>0</f>
        <v>0</v>
      </c>
      <c r="F67" s="249">
        <v>112</v>
      </c>
      <c r="G67" s="246"/>
      <c r="H67" s="18"/>
      <c r="I67" s="246"/>
      <c r="J67" s="18"/>
      <c r="K67" s="18"/>
      <c r="L67" s="18"/>
      <c r="M67" s="18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6"/>
      <c r="BF67" s="266"/>
      <c r="BG67" s="266"/>
      <c r="BH67" s="266"/>
      <c r="BI67" s="266"/>
      <c r="BJ67" s="266"/>
      <c r="BK67" s="266"/>
      <c r="BL67" s="266"/>
      <c r="BM67" s="266"/>
      <c r="BN67" s="266"/>
      <c r="BO67" s="266"/>
      <c r="BP67" s="266"/>
    </row>
    <row r="68" spans="2:68" s="265" customFormat="1" ht="16.2" x14ac:dyDescent="0.4">
      <c r="B68" s="345"/>
      <c r="C68" s="37" t="s">
        <v>32</v>
      </c>
      <c r="D68" s="38" t="s">
        <v>25</v>
      </c>
      <c r="E68" s="44">
        <v>0.22700000000000001</v>
      </c>
      <c r="F68" s="246">
        <f>F67*E68</f>
        <v>25.423999999999999</v>
      </c>
      <c r="G68" s="246"/>
      <c r="H68" s="18"/>
      <c r="I68" s="18"/>
      <c r="J68" s="18"/>
      <c r="K68" s="18"/>
      <c r="L68" s="18"/>
      <c r="M68" s="18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6"/>
      <c r="BF68" s="266"/>
      <c r="BG68" s="266"/>
      <c r="BH68" s="266"/>
      <c r="BI68" s="266"/>
      <c r="BJ68" s="266"/>
      <c r="BK68" s="266"/>
      <c r="BL68" s="266"/>
      <c r="BM68" s="266"/>
      <c r="BN68" s="266"/>
      <c r="BO68" s="266"/>
      <c r="BP68" s="266"/>
    </row>
    <row r="69" spans="2:68" s="265" customFormat="1" ht="16.2" x14ac:dyDescent="0.4">
      <c r="B69" s="345"/>
      <c r="C69" s="37" t="s">
        <v>59</v>
      </c>
      <c r="D69" s="38" t="s">
        <v>27</v>
      </c>
      <c r="E69" s="44">
        <v>2.76E-2</v>
      </c>
      <c r="F69" s="246">
        <f>F67*E69</f>
        <v>3.0911999999999997</v>
      </c>
      <c r="G69" s="246"/>
      <c r="H69" s="18"/>
      <c r="I69" s="246"/>
      <c r="J69" s="18"/>
      <c r="K69" s="18"/>
      <c r="L69" s="18"/>
      <c r="M69" s="18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6"/>
      <c r="BF69" s="266"/>
      <c r="BG69" s="266"/>
      <c r="BH69" s="266"/>
      <c r="BI69" s="266"/>
      <c r="BJ69" s="266"/>
      <c r="BK69" s="266"/>
      <c r="BL69" s="266"/>
      <c r="BM69" s="266"/>
      <c r="BN69" s="266"/>
      <c r="BO69" s="266"/>
      <c r="BP69" s="266"/>
    </row>
    <row r="70" spans="2:68" s="265" customFormat="1" ht="16.2" x14ac:dyDescent="0.4">
      <c r="B70" s="345"/>
      <c r="C70" s="37" t="s">
        <v>124</v>
      </c>
      <c r="D70" s="38" t="s">
        <v>67</v>
      </c>
      <c r="E70" s="44"/>
      <c r="F70" s="18">
        <v>360</v>
      </c>
      <c r="G70" s="308"/>
      <c r="H70" s="18"/>
      <c r="I70" s="246"/>
      <c r="J70" s="18"/>
      <c r="K70" s="18"/>
      <c r="L70" s="18"/>
      <c r="M70" s="18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</row>
    <row r="71" spans="2:68" s="265" customFormat="1" ht="16.2" x14ac:dyDescent="0.4">
      <c r="B71" s="345"/>
      <c r="C71" s="37" t="s">
        <v>68</v>
      </c>
      <c r="D71" s="38" t="s">
        <v>49</v>
      </c>
      <c r="E71" s="44">
        <v>7.0000000000000007E-2</v>
      </c>
      <c r="F71" s="246">
        <f>F67*E71</f>
        <v>7.8400000000000007</v>
      </c>
      <c r="G71" s="246"/>
      <c r="H71" s="18"/>
      <c r="I71" s="246"/>
      <c r="J71" s="18"/>
      <c r="K71" s="18"/>
      <c r="L71" s="18"/>
      <c r="M71" s="18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6"/>
      <c r="BE71" s="266"/>
      <c r="BF71" s="266"/>
      <c r="BG71" s="266"/>
      <c r="BH71" s="266"/>
      <c r="BI71" s="266"/>
      <c r="BJ71" s="266"/>
      <c r="BK71" s="266"/>
      <c r="BL71" s="266"/>
      <c r="BM71" s="266"/>
      <c r="BN71" s="266"/>
      <c r="BO71" s="266"/>
      <c r="BP71" s="266"/>
    </row>
    <row r="72" spans="2:68" s="265" customFormat="1" ht="16.2" x14ac:dyDescent="0.4">
      <c r="B72" s="345"/>
      <c r="C72" s="37" t="s">
        <v>63</v>
      </c>
      <c r="D72" s="38" t="s">
        <v>27</v>
      </c>
      <c r="E72" s="44">
        <v>4.4400000000000002E-2</v>
      </c>
      <c r="F72" s="246">
        <f>F67*E72</f>
        <v>4.9728000000000003</v>
      </c>
      <c r="G72" s="246"/>
      <c r="H72" s="18"/>
      <c r="I72" s="246"/>
      <c r="J72" s="18"/>
      <c r="K72" s="18"/>
      <c r="L72" s="18"/>
      <c r="M72" s="18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6"/>
      <c r="BI72" s="266"/>
      <c r="BJ72" s="266"/>
      <c r="BK72" s="266"/>
      <c r="BL72" s="266"/>
      <c r="BM72" s="266"/>
      <c r="BN72" s="266"/>
      <c r="BO72" s="266"/>
      <c r="BP72" s="266"/>
    </row>
    <row r="73" spans="2:68" s="265" customFormat="1" ht="17.25" customHeight="1" x14ac:dyDescent="0.4">
      <c r="B73" s="342">
        <v>12</v>
      </c>
      <c r="C73" s="40" t="s">
        <v>69</v>
      </c>
      <c r="D73" s="41" t="s">
        <v>38</v>
      </c>
      <c r="E73" s="38"/>
      <c r="F73" s="249">
        <f>F67</f>
        <v>112</v>
      </c>
      <c r="G73" s="246"/>
      <c r="H73" s="18"/>
      <c r="I73" s="246"/>
      <c r="J73" s="18"/>
      <c r="K73" s="18"/>
      <c r="L73" s="18"/>
      <c r="M73" s="18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</row>
    <row r="74" spans="2:68" s="265" customFormat="1" ht="16.2" x14ac:dyDescent="0.4">
      <c r="B74" s="343"/>
      <c r="C74" s="37" t="s">
        <v>32</v>
      </c>
      <c r="D74" s="38" t="s">
        <v>25</v>
      </c>
      <c r="E74" s="38">
        <v>3.0300000000000001E-2</v>
      </c>
      <c r="F74" s="246">
        <f>F73*E74</f>
        <v>3.3936000000000002</v>
      </c>
      <c r="G74" s="246"/>
      <c r="H74" s="18"/>
      <c r="I74" s="18"/>
      <c r="J74" s="18"/>
      <c r="K74" s="18"/>
      <c r="L74" s="18"/>
      <c r="M74" s="18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6"/>
      <c r="BN74" s="266"/>
      <c r="BO74" s="266"/>
      <c r="BP74" s="266"/>
    </row>
    <row r="75" spans="2:68" s="265" customFormat="1" ht="16.2" x14ac:dyDescent="0.4">
      <c r="B75" s="343"/>
      <c r="C75" s="37" t="s">
        <v>59</v>
      </c>
      <c r="D75" s="38" t="s">
        <v>27</v>
      </c>
      <c r="E75" s="38">
        <v>4.1000000000000003E-3</v>
      </c>
      <c r="F75" s="246">
        <f>F73*E75</f>
        <v>0.45920000000000005</v>
      </c>
      <c r="G75" s="246"/>
      <c r="H75" s="18"/>
      <c r="I75" s="246"/>
      <c r="J75" s="18"/>
      <c r="K75" s="18"/>
      <c r="L75" s="18"/>
      <c r="M75" s="18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6"/>
      <c r="BF75" s="266"/>
      <c r="BG75" s="266"/>
      <c r="BH75" s="266"/>
      <c r="BI75" s="266"/>
      <c r="BJ75" s="266"/>
      <c r="BK75" s="266"/>
      <c r="BL75" s="266"/>
      <c r="BM75" s="266"/>
      <c r="BN75" s="266"/>
      <c r="BO75" s="266"/>
      <c r="BP75" s="266"/>
    </row>
    <row r="76" spans="2:68" s="265" customFormat="1" ht="16.2" x14ac:dyDescent="0.4">
      <c r="B76" s="343"/>
      <c r="C76" s="37" t="s">
        <v>60</v>
      </c>
      <c r="D76" s="38" t="s">
        <v>49</v>
      </c>
      <c r="E76" s="38">
        <v>0.23100000000000001</v>
      </c>
      <c r="F76" s="246">
        <f>F73*E76</f>
        <v>25.872</v>
      </c>
      <c r="G76" s="246"/>
      <c r="H76" s="18"/>
      <c r="I76" s="246"/>
      <c r="J76" s="18"/>
      <c r="K76" s="18"/>
      <c r="L76" s="18"/>
      <c r="M76" s="18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6"/>
      <c r="BE76" s="266"/>
      <c r="BF76" s="266"/>
      <c r="BG76" s="266"/>
      <c r="BH76" s="266"/>
      <c r="BI76" s="266"/>
      <c r="BJ76" s="266"/>
      <c r="BK76" s="266"/>
      <c r="BL76" s="266"/>
      <c r="BM76" s="266"/>
      <c r="BN76" s="266"/>
      <c r="BO76" s="266"/>
      <c r="BP76" s="266"/>
    </row>
    <row r="77" spans="2:68" s="265" customFormat="1" ht="16.2" x14ac:dyDescent="0.4">
      <c r="B77" s="343"/>
      <c r="C77" s="37" t="s">
        <v>61</v>
      </c>
      <c r="D77" s="38" t="s">
        <v>49</v>
      </c>
      <c r="E77" s="38">
        <v>5.8000000000000003E-2</v>
      </c>
      <c r="F77" s="246">
        <f>F73*E77</f>
        <v>6.4960000000000004</v>
      </c>
      <c r="G77" s="246"/>
      <c r="H77" s="18"/>
      <c r="I77" s="246"/>
      <c r="J77" s="18"/>
      <c r="K77" s="18"/>
      <c r="L77" s="18"/>
      <c r="M77" s="18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  <c r="AP77" s="266"/>
      <c r="AQ77" s="266"/>
      <c r="AR77" s="266"/>
      <c r="AS77" s="266"/>
      <c r="AT77" s="266"/>
      <c r="AU77" s="266"/>
      <c r="AV77" s="266"/>
      <c r="AW77" s="266"/>
      <c r="AX77" s="266"/>
      <c r="AY77" s="266"/>
      <c r="AZ77" s="266"/>
      <c r="BA77" s="266"/>
      <c r="BB77" s="266"/>
      <c r="BC77" s="266"/>
      <c r="BD77" s="266"/>
      <c r="BE77" s="266"/>
      <c r="BF77" s="266"/>
      <c r="BG77" s="266"/>
      <c r="BH77" s="266"/>
      <c r="BI77" s="266"/>
      <c r="BJ77" s="266"/>
      <c r="BK77" s="266"/>
      <c r="BL77" s="266"/>
      <c r="BM77" s="266"/>
      <c r="BN77" s="266"/>
      <c r="BO77" s="266"/>
      <c r="BP77" s="266"/>
    </row>
    <row r="78" spans="2:68" s="265" customFormat="1" ht="16.2" x14ac:dyDescent="0.4">
      <c r="B78" s="343"/>
      <c r="C78" s="37" t="s">
        <v>62</v>
      </c>
      <c r="D78" s="38" t="s">
        <v>49</v>
      </c>
      <c r="E78" s="38">
        <v>3.5000000000000003E-2</v>
      </c>
      <c r="F78" s="246">
        <f>F73*E78</f>
        <v>3.9200000000000004</v>
      </c>
      <c r="G78" s="246"/>
      <c r="H78" s="18"/>
      <c r="I78" s="246"/>
      <c r="J78" s="18"/>
      <c r="K78" s="18"/>
      <c r="L78" s="18"/>
      <c r="M78" s="18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266"/>
      <c r="AP78" s="266"/>
      <c r="AQ78" s="266"/>
      <c r="AR78" s="266"/>
      <c r="AS78" s="266"/>
      <c r="AT78" s="266"/>
      <c r="AU78" s="266"/>
      <c r="AV78" s="266"/>
      <c r="AW78" s="266"/>
      <c r="AX78" s="266"/>
      <c r="AY78" s="266"/>
      <c r="AZ78" s="266"/>
      <c r="BA78" s="266"/>
      <c r="BB78" s="266"/>
      <c r="BC78" s="266"/>
      <c r="BD78" s="266"/>
      <c r="BE78" s="266"/>
      <c r="BF78" s="266"/>
      <c r="BG78" s="266"/>
      <c r="BH78" s="266"/>
      <c r="BI78" s="266"/>
      <c r="BJ78" s="266"/>
      <c r="BK78" s="266"/>
      <c r="BL78" s="266"/>
      <c r="BM78" s="266"/>
      <c r="BN78" s="266"/>
      <c r="BO78" s="266"/>
      <c r="BP78" s="266"/>
    </row>
    <row r="79" spans="2:68" s="265" customFormat="1" ht="16.2" x14ac:dyDescent="0.4">
      <c r="B79" s="343"/>
      <c r="C79" s="37" t="s">
        <v>63</v>
      </c>
      <c r="D79" s="38" t="s">
        <v>27</v>
      </c>
      <c r="E79" s="38">
        <v>4.0000000000000002E-4</v>
      </c>
      <c r="F79" s="246">
        <f>F73*E79</f>
        <v>4.48E-2</v>
      </c>
      <c r="G79" s="246"/>
      <c r="H79" s="18"/>
      <c r="I79" s="246"/>
      <c r="J79" s="18"/>
      <c r="K79" s="18"/>
      <c r="L79" s="18"/>
      <c r="M79" s="18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6"/>
      <c r="BG79" s="266"/>
      <c r="BH79" s="266"/>
      <c r="BI79" s="266"/>
      <c r="BJ79" s="266"/>
      <c r="BK79" s="266"/>
      <c r="BL79" s="266"/>
      <c r="BM79" s="266"/>
      <c r="BN79" s="266"/>
      <c r="BO79" s="266"/>
      <c r="BP79" s="266"/>
    </row>
    <row r="80" spans="2:68" s="265" customFormat="1" ht="23.25" customHeight="1" x14ac:dyDescent="0.4">
      <c r="B80" s="345">
        <v>13</v>
      </c>
      <c r="C80" s="46" t="s">
        <v>70</v>
      </c>
      <c r="D80" s="41" t="s">
        <v>38</v>
      </c>
      <c r="E80" s="38"/>
      <c r="F80" s="247">
        <f>F73</f>
        <v>112</v>
      </c>
      <c r="G80" s="246"/>
      <c r="H80" s="18"/>
      <c r="I80" s="246"/>
      <c r="J80" s="18"/>
      <c r="K80" s="18"/>
      <c r="L80" s="18"/>
      <c r="M80" s="18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6"/>
      <c r="BE80" s="266"/>
      <c r="BF80" s="266"/>
      <c r="BG80" s="266"/>
      <c r="BH80" s="266"/>
      <c r="BI80" s="266"/>
      <c r="BJ80" s="266"/>
      <c r="BK80" s="266"/>
      <c r="BL80" s="266"/>
      <c r="BM80" s="266"/>
      <c r="BN80" s="266"/>
      <c r="BO80" s="266"/>
      <c r="BP80" s="266"/>
    </row>
    <row r="81" spans="2:68" s="265" customFormat="1" ht="16.2" x14ac:dyDescent="0.4">
      <c r="B81" s="345"/>
      <c r="C81" s="37" t="s">
        <v>32</v>
      </c>
      <c r="D81" s="38" t="s">
        <v>25</v>
      </c>
      <c r="E81" s="38">
        <v>6.9199999999999998E-2</v>
      </c>
      <c r="F81" s="246">
        <f>F80*E81</f>
        <v>7.7504</v>
      </c>
      <c r="G81" s="246"/>
      <c r="H81" s="18"/>
      <c r="I81" s="18"/>
      <c r="J81" s="18"/>
      <c r="K81" s="18"/>
      <c r="L81" s="18"/>
      <c r="M81" s="18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266"/>
      <c r="AP81" s="266"/>
      <c r="AQ81" s="266"/>
      <c r="AR81" s="266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  <c r="BF81" s="266"/>
      <c r="BG81" s="266"/>
      <c r="BH81" s="266"/>
      <c r="BI81" s="266"/>
      <c r="BJ81" s="266"/>
      <c r="BK81" s="266"/>
      <c r="BL81" s="266"/>
      <c r="BM81" s="266"/>
      <c r="BN81" s="266"/>
      <c r="BO81" s="266"/>
      <c r="BP81" s="266"/>
    </row>
    <row r="82" spans="2:68" s="265" customFormat="1" ht="16.2" x14ac:dyDescent="0.4">
      <c r="B82" s="345"/>
      <c r="C82" s="37" t="s">
        <v>59</v>
      </c>
      <c r="D82" s="38" t="s">
        <v>27</v>
      </c>
      <c r="E82" s="38">
        <v>1.6000000000000001E-3</v>
      </c>
      <c r="F82" s="246">
        <f>F80*E82</f>
        <v>0.1792</v>
      </c>
      <c r="G82" s="246"/>
      <c r="H82" s="18"/>
      <c r="I82" s="246"/>
      <c r="J82" s="18"/>
      <c r="K82" s="18"/>
      <c r="L82" s="18"/>
      <c r="M82" s="18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Q82" s="266"/>
      <c r="AR82" s="266"/>
      <c r="AS82" s="266"/>
      <c r="AT82" s="266"/>
      <c r="AU82" s="266"/>
      <c r="AV82" s="266"/>
      <c r="AW82" s="266"/>
      <c r="AX82" s="266"/>
      <c r="AY82" s="266"/>
      <c r="AZ82" s="266"/>
      <c r="BA82" s="266"/>
      <c r="BB82" s="266"/>
      <c r="BC82" s="266"/>
      <c r="BD82" s="266"/>
      <c r="BE82" s="266"/>
      <c r="BF82" s="266"/>
      <c r="BG82" s="266"/>
      <c r="BH82" s="266"/>
      <c r="BI82" s="266"/>
      <c r="BJ82" s="266"/>
      <c r="BK82" s="266"/>
      <c r="BL82" s="266"/>
      <c r="BM82" s="266"/>
      <c r="BN82" s="266"/>
      <c r="BO82" s="266"/>
      <c r="BP82" s="266"/>
    </row>
    <row r="83" spans="2:68" s="265" customFormat="1" ht="16.2" x14ac:dyDescent="0.4">
      <c r="B83" s="345"/>
      <c r="C83" s="37" t="s">
        <v>71</v>
      </c>
      <c r="D83" s="38" t="s">
        <v>49</v>
      </c>
      <c r="E83" s="38">
        <v>0.4</v>
      </c>
      <c r="F83" s="246">
        <f>F80*E83</f>
        <v>44.800000000000004</v>
      </c>
      <c r="G83" s="246"/>
      <c r="H83" s="18"/>
      <c r="I83" s="246"/>
      <c r="J83" s="18"/>
      <c r="K83" s="18"/>
      <c r="L83" s="18"/>
      <c r="M83" s="18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266"/>
      <c r="AP83" s="266"/>
      <c r="AQ83" s="266"/>
      <c r="AR83" s="266"/>
      <c r="AS83" s="266"/>
      <c r="AT83" s="266"/>
      <c r="AU83" s="266"/>
      <c r="AV83" s="266"/>
      <c r="AW83" s="266"/>
      <c r="AX83" s="266"/>
      <c r="AY83" s="266"/>
      <c r="AZ83" s="266"/>
      <c r="BA83" s="266"/>
      <c r="BB83" s="266"/>
      <c r="BC83" s="266"/>
      <c r="BD83" s="266"/>
      <c r="BE83" s="266"/>
      <c r="BF83" s="266"/>
      <c r="BG83" s="266"/>
      <c r="BH83" s="266"/>
      <c r="BI83" s="266"/>
      <c r="BJ83" s="266"/>
      <c r="BK83" s="266"/>
      <c r="BL83" s="266"/>
      <c r="BM83" s="266"/>
      <c r="BN83" s="266"/>
      <c r="BO83" s="266"/>
      <c r="BP83" s="266"/>
    </row>
    <row r="84" spans="2:68" s="265" customFormat="1" ht="21.6" x14ac:dyDescent="0.4">
      <c r="B84" s="345">
        <v>14</v>
      </c>
      <c r="C84" s="17" t="s">
        <v>198</v>
      </c>
      <c r="D84" s="52" t="s">
        <v>72</v>
      </c>
      <c r="E84" s="44"/>
      <c r="F84" s="249">
        <v>1.1200000000000001</v>
      </c>
      <c r="G84" s="246"/>
      <c r="H84" s="18"/>
      <c r="I84" s="246"/>
      <c r="J84" s="18"/>
      <c r="K84" s="246"/>
      <c r="L84" s="18"/>
      <c r="M84" s="18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  <c r="AR84" s="266"/>
      <c r="AS84" s="266"/>
      <c r="AT84" s="266"/>
      <c r="AU84" s="266"/>
      <c r="AV84" s="266"/>
      <c r="AW84" s="266"/>
      <c r="AX84" s="266"/>
      <c r="AY84" s="266"/>
      <c r="AZ84" s="266"/>
      <c r="BA84" s="266"/>
      <c r="BB84" s="266"/>
      <c r="BC84" s="266"/>
      <c r="BD84" s="266"/>
      <c r="BE84" s="266"/>
      <c r="BF84" s="266"/>
      <c r="BG84" s="266"/>
      <c r="BH84" s="266"/>
      <c r="BI84" s="266"/>
      <c r="BJ84" s="266"/>
      <c r="BK84" s="266"/>
      <c r="BL84" s="266"/>
      <c r="BM84" s="266"/>
      <c r="BN84" s="266"/>
      <c r="BO84" s="266"/>
      <c r="BP84" s="266"/>
    </row>
    <row r="85" spans="2:68" s="265" customFormat="1" ht="16.2" x14ac:dyDescent="0.4">
      <c r="B85" s="345"/>
      <c r="C85" s="33" t="s">
        <v>24</v>
      </c>
      <c r="D85" s="44" t="s">
        <v>25</v>
      </c>
      <c r="E85" s="44">
        <v>42.9</v>
      </c>
      <c r="F85" s="246">
        <f>F84*E85</f>
        <v>48.048000000000002</v>
      </c>
      <c r="G85" s="18"/>
      <c r="H85" s="18"/>
      <c r="I85" s="18"/>
      <c r="J85" s="18"/>
      <c r="K85" s="246"/>
      <c r="L85" s="18"/>
      <c r="M85" s="18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266"/>
      <c r="AU85" s="266"/>
      <c r="AV85" s="266"/>
      <c r="AW85" s="266"/>
      <c r="AX85" s="266"/>
      <c r="AY85" s="266"/>
      <c r="AZ85" s="266"/>
      <c r="BA85" s="266"/>
      <c r="BB85" s="266"/>
      <c r="BC85" s="266"/>
      <c r="BD85" s="266"/>
      <c r="BE85" s="266"/>
      <c r="BF85" s="266"/>
      <c r="BG85" s="266"/>
      <c r="BH85" s="266"/>
      <c r="BI85" s="266"/>
      <c r="BJ85" s="266"/>
      <c r="BK85" s="266"/>
      <c r="BL85" s="266"/>
      <c r="BM85" s="266"/>
      <c r="BN85" s="266"/>
      <c r="BO85" s="266"/>
      <c r="BP85" s="266"/>
    </row>
    <row r="86" spans="2:68" s="265" customFormat="1" ht="14.25" customHeight="1" x14ac:dyDescent="0.4">
      <c r="B86" s="345"/>
      <c r="C86" s="37" t="s">
        <v>59</v>
      </c>
      <c r="D86" s="44" t="s">
        <v>73</v>
      </c>
      <c r="E86" s="44">
        <v>2.64</v>
      </c>
      <c r="F86" s="246">
        <f>F84*E86</f>
        <v>2.9568000000000003</v>
      </c>
      <c r="G86" s="246"/>
      <c r="H86" s="18"/>
      <c r="I86" s="246"/>
      <c r="J86" s="18"/>
      <c r="K86" s="18"/>
      <c r="L86" s="18"/>
      <c r="M86" s="18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  <c r="BJ86" s="266"/>
      <c r="BK86" s="266"/>
      <c r="BL86" s="266"/>
      <c r="BM86" s="266"/>
      <c r="BN86" s="266"/>
      <c r="BO86" s="266"/>
      <c r="BP86" s="266"/>
    </row>
    <row r="87" spans="2:68" s="265" customFormat="1" ht="24" customHeight="1" x14ac:dyDescent="0.4">
      <c r="B87" s="345"/>
      <c r="C87" s="33" t="s">
        <v>197</v>
      </c>
      <c r="D87" s="44" t="s">
        <v>23</v>
      </c>
      <c r="E87" s="44">
        <v>130</v>
      </c>
      <c r="F87" s="246">
        <f>F84*E87</f>
        <v>145.60000000000002</v>
      </c>
      <c r="G87" s="246"/>
      <c r="H87" s="18"/>
      <c r="I87" s="246"/>
      <c r="J87" s="18"/>
      <c r="K87" s="246"/>
      <c r="L87" s="18"/>
      <c r="M87" s="18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  <c r="AR87" s="266"/>
      <c r="AS87" s="266"/>
      <c r="AT87" s="266"/>
      <c r="AU87" s="266"/>
      <c r="AV87" s="266"/>
      <c r="AW87" s="266"/>
      <c r="AX87" s="266"/>
      <c r="AY87" s="266"/>
      <c r="AZ87" s="266"/>
      <c r="BA87" s="266"/>
      <c r="BB87" s="266"/>
      <c r="BC87" s="266"/>
      <c r="BD87" s="266"/>
      <c r="BE87" s="266"/>
      <c r="BF87" s="266"/>
      <c r="BG87" s="266"/>
      <c r="BH87" s="266"/>
      <c r="BI87" s="266"/>
      <c r="BJ87" s="266"/>
      <c r="BK87" s="266"/>
      <c r="BL87" s="266"/>
      <c r="BM87" s="266"/>
      <c r="BN87" s="266"/>
      <c r="BO87" s="266"/>
      <c r="BP87" s="266"/>
    </row>
    <row r="88" spans="2:68" s="265" customFormat="1" ht="16.2" x14ac:dyDescent="0.4">
      <c r="B88" s="345"/>
      <c r="C88" s="33" t="s">
        <v>74</v>
      </c>
      <c r="D88" s="44" t="s">
        <v>75</v>
      </c>
      <c r="E88" s="44">
        <v>600</v>
      </c>
      <c r="F88" s="246">
        <f>F84*E88</f>
        <v>672.00000000000011</v>
      </c>
      <c r="G88" s="246"/>
      <c r="H88" s="18"/>
      <c r="I88" s="246"/>
      <c r="J88" s="18"/>
      <c r="K88" s="246"/>
      <c r="L88" s="18"/>
      <c r="M88" s="18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  <c r="AR88" s="266"/>
      <c r="AS88" s="266"/>
      <c r="AT88" s="266"/>
      <c r="AU88" s="266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6"/>
      <c r="BH88" s="266"/>
      <c r="BI88" s="266"/>
      <c r="BJ88" s="266"/>
      <c r="BK88" s="266"/>
      <c r="BL88" s="266"/>
      <c r="BM88" s="266"/>
      <c r="BN88" s="266"/>
      <c r="BO88" s="266"/>
      <c r="BP88" s="266"/>
    </row>
    <row r="89" spans="2:68" s="265" customFormat="1" ht="16.2" x14ac:dyDescent="0.4">
      <c r="B89" s="345"/>
      <c r="C89" s="33" t="s">
        <v>48</v>
      </c>
      <c r="D89" s="44" t="s">
        <v>49</v>
      </c>
      <c r="E89" s="44">
        <v>7.9</v>
      </c>
      <c r="F89" s="246">
        <f>F84*E89</f>
        <v>8.8480000000000008</v>
      </c>
      <c r="G89" s="246"/>
      <c r="H89" s="18"/>
      <c r="I89" s="246"/>
      <c r="J89" s="18"/>
      <c r="K89" s="246"/>
      <c r="L89" s="18"/>
      <c r="M89" s="18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  <c r="AR89" s="266"/>
      <c r="AS89" s="266"/>
      <c r="AT89" s="266"/>
      <c r="AU89" s="266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  <c r="BJ89" s="266"/>
      <c r="BK89" s="266"/>
      <c r="BL89" s="266"/>
      <c r="BM89" s="266"/>
      <c r="BN89" s="266"/>
      <c r="BO89" s="266"/>
      <c r="BP89" s="266"/>
    </row>
    <row r="90" spans="2:68" s="265" customFormat="1" ht="16.2" x14ac:dyDescent="0.4">
      <c r="B90" s="345"/>
      <c r="C90" s="33" t="s">
        <v>54</v>
      </c>
      <c r="D90" s="44" t="s">
        <v>27</v>
      </c>
      <c r="E90" s="44">
        <v>6.36</v>
      </c>
      <c r="F90" s="246">
        <f>F84*E90</f>
        <v>7.1232000000000006</v>
      </c>
      <c r="G90" s="246"/>
      <c r="H90" s="18"/>
      <c r="I90" s="246"/>
      <c r="J90" s="18"/>
      <c r="K90" s="246"/>
      <c r="L90" s="18"/>
      <c r="M90" s="18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  <c r="AR90" s="266"/>
      <c r="AS90" s="266"/>
      <c r="AT90" s="266"/>
      <c r="AU90" s="266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  <c r="BK90" s="266"/>
      <c r="BL90" s="266"/>
      <c r="BM90" s="266"/>
      <c r="BN90" s="266"/>
      <c r="BO90" s="266"/>
      <c r="BP90" s="266"/>
    </row>
    <row r="91" spans="2:68" s="265" customFormat="1" ht="16.2" x14ac:dyDescent="0.4">
      <c r="B91" s="342">
        <v>15</v>
      </c>
      <c r="C91" s="17" t="s">
        <v>125</v>
      </c>
      <c r="D91" s="52" t="s">
        <v>38</v>
      </c>
      <c r="E91" s="44">
        <f>0</f>
        <v>0</v>
      </c>
      <c r="F91" s="309">
        <f>22*0.5</f>
        <v>11</v>
      </c>
      <c r="G91" s="246"/>
      <c r="H91" s="18"/>
      <c r="I91" s="246"/>
      <c r="J91" s="18"/>
      <c r="K91" s="18"/>
      <c r="L91" s="18"/>
      <c r="M91" s="18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  <c r="AR91" s="266"/>
      <c r="AS91" s="266"/>
      <c r="AT91" s="266"/>
      <c r="AU91" s="266"/>
      <c r="AV91" s="266"/>
      <c r="AW91" s="266"/>
      <c r="AX91" s="266"/>
      <c r="AY91" s="266"/>
      <c r="AZ91" s="266"/>
      <c r="BA91" s="266"/>
      <c r="BB91" s="266"/>
      <c r="BC91" s="266"/>
      <c r="BD91" s="266"/>
      <c r="BE91" s="266"/>
      <c r="BF91" s="266"/>
      <c r="BG91" s="266"/>
      <c r="BH91" s="266"/>
      <c r="BI91" s="266"/>
      <c r="BJ91" s="266"/>
      <c r="BK91" s="266"/>
      <c r="BL91" s="266"/>
      <c r="BM91" s="266"/>
      <c r="BN91" s="266"/>
      <c r="BO91" s="266"/>
      <c r="BP91" s="266"/>
    </row>
    <row r="92" spans="2:68" s="265" customFormat="1" ht="16.2" x14ac:dyDescent="0.4">
      <c r="B92" s="343"/>
      <c r="C92" s="37" t="s">
        <v>32</v>
      </c>
      <c r="D92" s="44" t="s">
        <v>25</v>
      </c>
      <c r="E92" s="38">
        <v>0.83</v>
      </c>
      <c r="F92" s="246">
        <f>F91*E92</f>
        <v>9.129999999999999</v>
      </c>
      <c r="G92" s="246"/>
      <c r="H92" s="18"/>
      <c r="I92" s="18"/>
      <c r="J92" s="18"/>
      <c r="K92" s="18"/>
      <c r="L92" s="18"/>
      <c r="M92" s="18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266"/>
      <c r="AP92" s="266"/>
      <c r="AQ92" s="266"/>
      <c r="AR92" s="266"/>
      <c r="AS92" s="266"/>
      <c r="AT92" s="266"/>
      <c r="AU92" s="266"/>
      <c r="AV92" s="266"/>
      <c r="AW92" s="266"/>
      <c r="AX92" s="266"/>
      <c r="AY92" s="266"/>
      <c r="AZ92" s="266"/>
      <c r="BA92" s="266"/>
      <c r="BB92" s="266"/>
      <c r="BC92" s="266"/>
      <c r="BD92" s="266"/>
      <c r="BE92" s="266"/>
      <c r="BF92" s="266"/>
      <c r="BG92" s="266"/>
      <c r="BH92" s="266"/>
      <c r="BI92" s="266"/>
      <c r="BJ92" s="266"/>
      <c r="BK92" s="266"/>
      <c r="BL92" s="266"/>
      <c r="BM92" s="266"/>
      <c r="BN92" s="266"/>
      <c r="BO92" s="266"/>
      <c r="BP92" s="266"/>
    </row>
    <row r="93" spans="2:68" s="265" customFormat="1" ht="16.2" x14ac:dyDescent="0.4">
      <c r="B93" s="343"/>
      <c r="C93" s="37" t="s">
        <v>26</v>
      </c>
      <c r="D93" s="44" t="s">
        <v>27</v>
      </c>
      <c r="E93" s="38">
        <v>4.1000000000000003E-3</v>
      </c>
      <c r="F93" s="246">
        <f>F91*E93</f>
        <v>4.5100000000000001E-2</v>
      </c>
      <c r="G93" s="246"/>
      <c r="H93" s="18"/>
      <c r="I93" s="246"/>
      <c r="J93" s="18"/>
      <c r="K93" s="18"/>
      <c r="L93" s="18"/>
      <c r="M93" s="18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6"/>
      <c r="AZ93" s="266"/>
      <c r="BA93" s="266"/>
      <c r="BB93" s="266"/>
      <c r="BC93" s="266"/>
      <c r="BD93" s="266"/>
      <c r="BE93" s="266"/>
      <c r="BF93" s="266"/>
      <c r="BG93" s="266"/>
      <c r="BH93" s="266"/>
      <c r="BI93" s="266"/>
      <c r="BJ93" s="266"/>
      <c r="BK93" s="266"/>
      <c r="BL93" s="266"/>
      <c r="BM93" s="266"/>
      <c r="BN93" s="266"/>
      <c r="BO93" s="266"/>
      <c r="BP93" s="266"/>
    </row>
    <row r="94" spans="2:68" s="265" customFormat="1" ht="22.5" customHeight="1" x14ac:dyDescent="0.4">
      <c r="B94" s="343"/>
      <c r="C94" s="33" t="s">
        <v>126</v>
      </c>
      <c r="D94" s="44" t="s">
        <v>38</v>
      </c>
      <c r="E94" s="44" t="s">
        <v>78</v>
      </c>
      <c r="F94" s="246">
        <f>F91*E94</f>
        <v>12.649999999999999</v>
      </c>
      <c r="G94" s="246"/>
      <c r="H94" s="18"/>
      <c r="I94" s="246"/>
      <c r="J94" s="18"/>
      <c r="K94" s="18"/>
      <c r="L94" s="18"/>
      <c r="M94" s="18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  <c r="AU94" s="266"/>
      <c r="AV94" s="266"/>
      <c r="AW94" s="266"/>
      <c r="AX94" s="266"/>
      <c r="AY94" s="266"/>
      <c r="AZ94" s="266"/>
      <c r="BA94" s="266"/>
      <c r="BB94" s="266"/>
      <c r="BC94" s="266"/>
      <c r="BD94" s="266"/>
      <c r="BE94" s="266"/>
      <c r="BF94" s="266"/>
      <c r="BG94" s="266"/>
      <c r="BH94" s="266"/>
      <c r="BI94" s="266"/>
      <c r="BJ94" s="266"/>
      <c r="BK94" s="266"/>
      <c r="BL94" s="266"/>
      <c r="BM94" s="266"/>
      <c r="BN94" s="266"/>
      <c r="BO94" s="266"/>
      <c r="BP94" s="266"/>
    </row>
    <row r="95" spans="2:68" s="265" customFormat="1" ht="16.2" x14ac:dyDescent="0.4">
      <c r="B95" s="343"/>
      <c r="C95" s="33" t="s">
        <v>79</v>
      </c>
      <c r="D95" s="44" t="s">
        <v>80</v>
      </c>
      <c r="E95" s="44" t="s">
        <v>81</v>
      </c>
      <c r="F95" s="246">
        <f>F91*E95</f>
        <v>44</v>
      </c>
      <c r="G95" s="246"/>
      <c r="H95" s="18"/>
      <c r="I95" s="246"/>
      <c r="J95" s="18"/>
      <c r="K95" s="18"/>
      <c r="L95" s="18"/>
      <c r="M95" s="18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  <c r="AR95" s="266"/>
      <c r="AS95" s="266"/>
      <c r="AT95" s="266"/>
      <c r="AU95" s="266"/>
      <c r="AV95" s="266"/>
      <c r="AW95" s="266"/>
      <c r="AX95" s="266"/>
      <c r="AY95" s="266"/>
      <c r="AZ95" s="266"/>
      <c r="BA95" s="266"/>
      <c r="BB95" s="266"/>
      <c r="BC95" s="266"/>
      <c r="BD95" s="266"/>
      <c r="BE95" s="266"/>
      <c r="BF95" s="266"/>
      <c r="BG95" s="266"/>
      <c r="BH95" s="266"/>
      <c r="BI95" s="266"/>
      <c r="BJ95" s="266"/>
      <c r="BK95" s="266"/>
      <c r="BL95" s="266"/>
      <c r="BM95" s="266"/>
      <c r="BN95" s="266"/>
      <c r="BO95" s="266"/>
      <c r="BP95" s="266"/>
    </row>
    <row r="96" spans="2:68" s="265" customFormat="1" ht="16.2" x14ac:dyDescent="0.4">
      <c r="B96" s="344"/>
      <c r="C96" s="33" t="s">
        <v>63</v>
      </c>
      <c r="D96" s="44" t="s">
        <v>27</v>
      </c>
      <c r="E96" s="44">
        <v>7.8E-2</v>
      </c>
      <c r="F96" s="246">
        <f>F91*E96</f>
        <v>0.85799999999999998</v>
      </c>
      <c r="G96" s="246"/>
      <c r="H96" s="18"/>
      <c r="I96" s="246"/>
      <c r="J96" s="18"/>
      <c r="K96" s="18"/>
      <c r="L96" s="18"/>
      <c r="M96" s="18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266"/>
      <c r="BJ96" s="266"/>
      <c r="BK96" s="266"/>
      <c r="BL96" s="266"/>
      <c r="BM96" s="266"/>
      <c r="BN96" s="266"/>
      <c r="BO96" s="266"/>
      <c r="BP96" s="266"/>
    </row>
    <row r="97" spans="1:68" s="277" customFormat="1" ht="15.75" customHeight="1" x14ac:dyDescent="0.4">
      <c r="A97" s="265"/>
      <c r="B97" s="342">
        <v>16</v>
      </c>
      <c r="C97" s="17" t="s">
        <v>82</v>
      </c>
      <c r="D97" s="247" t="s">
        <v>67</v>
      </c>
      <c r="E97" s="247"/>
      <c r="F97" s="249">
        <v>41</v>
      </c>
      <c r="G97" s="249"/>
      <c r="H97" s="18"/>
      <c r="I97" s="249"/>
      <c r="J97" s="18"/>
      <c r="K97" s="249"/>
      <c r="L97" s="18"/>
      <c r="M97" s="18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  <c r="AQ97" s="266"/>
      <c r="AR97" s="266"/>
      <c r="AS97" s="266"/>
      <c r="AT97" s="266"/>
      <c r="AU97" s="266"/>
      <c r="AV97" s="266"/>
      <c r="AW97" s="266"/>
      <c r="AX97" s="266"/>
      <c r="AY97" s="266"/>
      <c r="AZ97" s="266"/>
      <c r="BA97" s="266"/>
      <c r="BB97" s="266"/>
      <c r="BC97" s="266"/>
      <c r="BD97" s="266"/>
      <c r="BE97" s="266"/>
      <c r="BF97" s="266"/>
      <c r="BG97" s="266"/>
      <c r="BH97" s="266"/>
      <c r="BI97" s="266"/>
      <c r="BJ97" s="266"/>
      <c r="BK97" s="266"/>
      <c r="BL97" s="266"/>
      <c r="BM97" s="266"/>
      <c r="BN97" s="266"/>
      <c r="BO97" s="266"/>
      <c r="BP97" s="266"/>
    </row>
    <row r="98" spans="1:68" s="277" customFormat="1" ht="16.2" x14ac:dyDescent="0.4">
      <c r="A98" s="265"/>
      <c r="B98" s="343"/>
      <c r="C98" s="33" t="s">
        <v>83</v>
      </c>
      <c r="D98" s="246" t="s">
        <v>40</v>
      </c>
      <c r="E98" s="246">
        <v>0.28599999999999998</v>
      </c>
      <c r="F98" s="18">
        <f>E98*F97</f>
        <v>11.725999999999999</v>
      </c>
      <c r="G98" s="18"/>
      <c r="H98" s="18"/>
      <c r="I98" s="18"/>
      <c r="J98" s="18"/>
      <c r="K98" s="18"/>
      <c r="L98" s="18"/>
      <c r="M98" s="18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6"/>
      <c r="AT98" s="266"/>
      <c r="AU98" s="266"/>
      <c r="AV98" s="266"/>
      <c r="AW98" s="266"/>
      <c r="AX98" s="266"/>
      <c r="AY98" s="266"/>
      <c r="AZ98" s="266"/>
      <c r="BA98" s="266"/>
      <c r="BB98" s="266"/>
      <c r="BC98" s="266"/>
      <c r="BD98" s="266"/>
      <c r="BE98" s="266"/>
      <c r="BF98" s="266"/>
      <c r="BG98" s="266"/>
      <c r="BH98" s="266"/>
      <c r="BI98" s="266"/>
      <c r="BJ98" s="266"/>
      <c r="BK98" s="266"/>
      <c r="BL98" s="266"/>
      <c r="BM98" s="266"/>
      <c r="BN98" s="266"/>
      <c r="BO98" s="266"/>
      <c r="BP98" s="266"/>
    </row>
    <row r="99" spans="1:68" s="277" customFormat="1" ht="16.2" x14ac:dyDescent="0.4">
      <c r="A99" s="265"/>
      <c r="B99" s="343"/>
      <c r="C99" s="33" t="s">
        <v>84</v>
      </c>
      <c r="D99" s="246" t="s">
        <v>27</v>
      </c>
      <c r="E99" s="246">
        <v>4.1000000000000003E-3</v>
      </c>
      <c r="F99" s="18">
        <f>E99*F97</f>
        <v>0.16810000000000003</v>
      </c>
      <c r="G99" s="18"/>
      <c r="H99" s="18"/>
      <c r="I99" s="18"/>
      <c r="J99" s="18"/>
      <c r="K99" s="18"/>
      <c r="L99" s="18"/>
      <c r="M99" s="18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266"/>
      <c r="AT99" s="266"/>
      <c r="AU99" s="266"/>
      <c r="AV99" s="266"/>
      <c r="AW99" s="266"/>
      <c r="AX99" s="266"/>
      <c r="AY99" s="266"/>
      <c r="AZ99" s="266"/>
      <c r="BA99" s="266"/>
      <c r="BB99" s="266"/>
      <c r="BC99" s="266"/>
      <c r="BD99" s="266"/>
      <c r="BE99" s="266"/>
      <c r="BF99" s="266"/>
      <c r="BG99" s="266"/>
      <c r="BH99" s="266"/>
      <c r="BI99" s="266"/>
      <c r="BJ99" s="266"/>
      <c r="BK99" s="266"/>
      <c r="BL99" s="266"/>
      <c r="BM99" s="266"/>
      <c r="BN99" s="266"/>
      <c r="BO99" s="266"/>
      <c r="BP99" s="266"/>
    </row>
    <row r="100" spans="1:68" s="277" customFormat="1" ht="18.75" customHeight="1" x14ac:dyDescent="0.4">
      <c r="A100" s="265"/>
      <c r="B100" s="343"/>
      <c r="C100" s="33" t="s">
        <v>85</v>
      </c>
      <c r="D100" s="246" t="s">
        <v>67</v>
      </c>
      <c r="E100" s="246"/>
      <c r="F100" s="18">
        <f>F97</f>
        <v>41</v>
      </c>
      <c r="G100" s="18"/>
      <c r="H100" s="18"/>
      <c r="I100" s="18"/>
      <c r="J100" s="18"/>
      <c r="K100" s="18"/>
      <c r="L100" s="18"/>
      <c r="M100" s="18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  <c r="AU100" s="266"/>
      <c r="AV100" s="266"/>
      <c r="AW100" s="266"/>
      <c r="AX100" s="266"/>
      <c r="AY100" s="266"/>
      <c r="AZ100" s="266"/>
      <c r="BA100" s="266"/>
      <c r="BB100" s="266"/>
      <c r="BC100" s="266"/>
      <c r="BD100" s="266"/>
      <c r="BE100" s="266"/>
      <c r="BF100" s="266"/>
      <c r="BG100" s="266"/>
      <c r="BH100" s="266"/>
      <c r="BI100" s="266"/>
      <c r="BJ100" s="266"/>
      <c r="BK100" s="266"/>
      <c r="BL100" s="266"/>
      <c r="BM100" s="266"/>
      <c r="BN100" s="266"/>
      <c r="BO100" s="266"/>
      <c r="BP100" s="266"/>
    </row>
    <row r="101" spans="1:68" s="277" customFormat="1" ht="16.2" x14ac:dyDescent="0.4">
      <c r="A101" s="265"/>
      <c r="B101" s="343"/>
      <c r="C101" s="33" t="s">
        <v>86</v>
      </c>
      <c r="D101" s="246" t="s">
        <v>49</v>
      </c>
      <c r="E101" s="246">
        <f>3.8/100</f>
        <v>3.7999999999999999E-2</v>
      </c>
      <c r="F101" s="18">
        <f>E101*F97</f>
        <v>1.5580000000000001</v>
      </c>
      <c r="G101" s="18"/>
      <c r="H101" s="18"/>
      <c r="I101" s="18"/>
      <c r="J101" s="18"/>
      <c r="K101" s="18"/>
      <c r="L101" s="18"/>
      <c r="M101" s="18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  <c r="AU101" s="266"/>
      <c r="AV101" s="266"/>
      <c r="AW101" s="266"/>
      <c r="AX101" s="266"/>
      <c r="AY101" s="266"/>
      <c r="AZ101" s="266"/>
      <c r="BA101" s="266"/>
      <c r="BB101" s="266"/>
      <c r="BC101" s="266"/>
      <c r="BD101" s="266"/>
      <c r="BE101" s="266"/>
      <c r="BF101" s="266"/>
      <c r="BG101" s="266"/>
      <c r="BH101" s="266"/>
      <c r="BI101" s="266"/>
      <c r="BJ101" s="266"/>
      <c r="BK101" s="266"/>
      <c r="BL101" s="266"/>
      <c r="BM101" s="266"/>
      <c r="BN101" s="266"/>
      <c r="BO101" s="266"/>
      <c r="BP101" s="266"/>
    </row>
    <row r="102" spans="1:68" s="277" customFormat="1" ht="16.2" x14ac:dyDescent="0.4">
      <c r="A102" s="265"/>
      <c r="B102" s="343"/>
      <c r="C102" s="33" t="s">
        <v>87</v>
      </c>
      <c r="D102" s="246" t="s">
        <v>49</v>
      </c>
      <c r="E102" s="246">
        <v>1.69</v>
      </c>
      <c r="F102" s="18">
        <f>E102*F97</f>
        <v>69.289999999999992</v>
      </c>
      <c r="G102" s="18"/>
      <c r="H102" s="18"/>
      <c r="I102" s="18"/>
      <c r="J102" s="18"/>
      <c r="K102" s="18"/>
      <c r="L102" s="18"/>
      <c r="M102" s="18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  <c r="AU102" s="266"/>
      <c r="AV102" s="266"/>
      <c r="AW102" s="266"/>
      <c r="AX102" s="266"/>
      <c r="AY102" s="266"/>
      <c r="AZ102" s="266"/>
      <c r="BA102" s="266"/>
      <c r="BB102" s="266"/>
      <c r="BC102" s="266"/>
      <c r="BD102" s="266"/>
      <c r="BE102" s="266"/>
      <c r="BF102" s="266"/>
      <c r="BG102" s="266"/>
      <c r="BH102" s="266"/>
      <c r="BI102" s="266"/>
      <c r="BJ102" s="266"/>
      <c r="BK102" s="266"/>
      <c r="BL102" s="266"/>
      <c r="BM102" s="266"/>
      <c r="BN102" s="266"/>
      <c r="BO102" s="266"/>
      <c r="BP102" s="266"/>
    </row>
    <row r="103" spans="1:68" s="277" customFormat="1" ht="21.6" x14ac:dyDescent="0.4">
      <c r="A103" s="265"/>
      <c r="B103" s="344"/>
      <c r="C103" s="310" t="s">
        <v>88</v>
      </c>
      <c r="D103" s="246" t="s">
        <v>75</v>
      </c>
      <c r="E103" s="246"/>
      <c r="F103" s="18">
        <f>F97*2</f>
        <v>82</v>
      </c>
      <c r="G103" s="18"/>
      <c r="H103" s="18"/>
      <c r="I103" s="18"/>
      <c r="J103" s="18"/>
      <c r="K103" s="18"/>
      <c r="L103" s="18"/>
      <c r="M103" s="18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  <c r="AU103" s="266"/>
      <c r="AV103" s="266"/>
      <c r="AW103" s="266"/>
      <c r="AX103" s="266"/>
      <c r="AY103" s="266"/>
      <c r="AZ103" s="266"/>
      <c r="BA103" s="266"/>
      <c r="BB103" s="266"/>
      <c r="BC103" s="266"/>
      <c r="BD103" s="266"/>
      <c r="BE103" s="266"/>
      <c r="BF103" s="266"/>
      <c r="BG103" s="266"/>
      <c r="BH103" s="266"/>
      <c r="BI103" s="266"/>
      <c r="BJ103" s="266"/>
      <c r="BK103" s="266"/>
      <c r="BL103" s="266"/>
      <c r="BM103" s="266"/>
      <c r="BN103" s="266"/>
      <c r="BO103" s="266"/>
      <c r="BP103" s="266"/>
    </row>
    <row r="104" spans="1:68" s="265" customFormat="1" ht="24" customHeight="1" x14ac:dyDescent="0.4">
      <c r="B104" s="342">
        <v>17</v>
      </c>
      <c r="C104" s="31" t="s">
        <v>89</v>
      </c>
      <c r="D104" s="247" t="s">
        <v>80</v>
      </c>
      <c r="E104" s="246"/>
      <c r="F104" s="249">
        <v>5</v>
      </c>
      <c r="G104" s="18"/>
      <c r="H104" s="18"/>
      <c r="I104" s="18"/>
      <c r="J104" s="18"/>
      <c r="K104" s="18"/>
      <c r="L104" s="18"/>
      <c r="M104" s="18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6"/>
      <c r="BG104" s="266"/>
      <c r="BH104" s="266"/>
      <c r="BI104" s="266"/>
      <c r="BJ104" s="266"/>
      <c r="BK104" s="266"/>
      <c r="BL104" s="266"/>
      <c r="BM104" s="266"/>
      <c r="BN104" s="266"/>
      <c r="BO104" s="266"/>
      <c r="BP104" s="266"/>
    </row>
    <row r="105" spans="1:68" s="277" customFormat="1" ht="18.75" customHeight="1" x14ac:dyDescent="0.4">
      <c r="A105" s="265"/>
      <c r="B105" s="343"/>
      <c r="C105" s="49" t="s">
        <v>32</v>
      </c>
      <c r="D105" s="50" t="s">
        <v>25</v>
      </c>
      <c r="E105" s="50">
        <v>0.93</v>
      </c>
      <c r="F105" s="18">
        <f>F104*E105</f>
        <v>4.6500000000000004</v>
      </c>
      <c r="G105" s="18"/>
      <c r="H105" s="18"/>
      <c r="I105" s="18"/>
      <c r="J105" s="18"/>
      <c r="K105" s="18"/>
      <c r="L105" s="18"/>
      <c r="M105" s="18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  <c r="AU105" s="266"/>
      <c r="AV105" s="266"/>
      <c r="AW105" s="266"/>
      <c r="AX105" s="266"/>
      <c r="AY105" s="266"/>
      <c r="AZ105" s="266"/>
      <c r="BA105" s="266"/>
      <c r="BB105" s="266"/>
      <c r="BC105" s="266"/>
      <c r="BD105" s="266"/>
      <c r="BE105" s="266"/>
      <c r="BF105" s="266"/>
      <c r="BG105" s="266"/>
      <c r="BH105" s="266"/>
      <c r="BI105" s="266"/>
      <c r="BJ105" s="266"/>
      <c r="BK105" s="266"/>
      <c r="BL105" s="266"/>
      <c r="BM105" s="266"/>
      <c r="BN105" s="266"/>
      <c r="BO105" s="266"/>
      <c r="BP105" s="266"/>
    </row>
    <row r="106" spans="1:68" s="277" customFormat="1" ht="16.2" x14ac:dyDescent="0.4">
      <c r="A106" s="265"/>
      <c r="B106" s="343"/>
      <c r="C106" s="49" t="s">
        <v>90</v>
      </c>
      <c r="D106" s="50" t="s">
        <v>27</v>
      </c>
      <c r="E106" s="50">
        <v>0.01</v>
      </c>
      <c r="F106" s="18">
        <f>F104*E106</f>
        <v>0.05</v>
      </c>
      <c r="G106" s="18"/>
      <c r="H106" s="18"/>
      <c r="I106" s="18"/>
      <c r="J106" s="18"/>
      <c r="K106" s="18"/>
      <c r="L106" s="18"/>
      <c r="M106" s="18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6"/>
      <c r="BG106" s="266"/>
      <c r="BH106" s="266"/>
      <c r="BI106" s="266"/>
      <c r="BJ106" s="266"/>
      <c r="BK106" s="266"/>
      <c r="BL106" s="266"/>
      <c r="BM106" s="266"/>
      <c r="BN106" s="266"/>
      <c r="BO106" s="266"/>
      <c r="BP106" s="266"/>
    </row>
    <row r="107" spans="1:68" s="277" customFormat="1" ht="16.2" x14ac:dyDescent="0.4">
      <c r="A107" s="265"/>
      <c r="B107" s="343"/>
      <c r="C107" s="49" t="s">
        <v>91</v>
      </c>
      <c r="D107" s="50" t="s">
        <v>92</v>
      </c>
      <c r="E107" s="50">
        <v>1</v>
      </c>
      <c r="F107" s="18">
        <f>F104</f>
        <v>5</v>
      </c>
      <c r="G107" s="18"/>
      <c r="H107" s="18"/>
      <c r="I107" s="18"/>
      <c r="J107" s="18"/>
      <c r="K107" s="18"/>
      <c r="L107" s="18"/>
      <c r="M107" s="18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  <c r="AU107" s="266"/>
      <c r="AV107" s="266"/>
      <c r="AW107" s="266"/>
      <c r="AX107" s="266"/>
      <c r="AY107" s="266"/>
      <c r="AZ107" s="266"/>
      <c r="BA107" s="266"/>
      <c r="BB107" s="266"/>
      <c r="BC107" s="266"/>
      <c r="BD107" s="266"/>
      <c r="BE107" s="266"/>
      <c r="BF107" s="266"/>
      <c r="BG107" s="266"/>
      <c r="BH107" s="266"/>
      <c r="BI107" s="266"/>
      <c r="BJ107" s="266"/>
      <c r="BK107" s="266"/>
      <c r="BL107" s="266"/>
      <c r="BM107" s="266"/>
      <c r="BN107" s="266"/>
      <c r="BO107" s="266"/>
      <c r="BP107" s="266"/>
    </row>
    <row r="108" spans="1:68" s="277" customFormat="1" ht="16.2" x14ac:dyDescent="0.4">
      <c r="A108" s="265"/>
      <c r="B108" s="343"/>
      <c r="C108" s="49" t="s">
        <v>93</v>
      </c>
      <c r="D108" s="50" t="s">
        <v>92</v>
      </c>
      <c r="E108" s="50">
        <v>1</v>
      </c>
      <c r="F108" s="18">
        <f>F107</f>
        <v>5</v>
      </c>
      <c r="G108" s="18"/>
      <c r="H108" s="18"/>
      <c r="I108" s="18"/>
      <c r="J108" s="18"/>
      <c r="K108" s="18"/>
      <c r="L108" s="18"/>
      <c r="M108" s="18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  <c r="AU108" s="266"/>
      <c r="AV108" s="266"/>
      <c r="AW108" s="266"/>
      <c r="AX108" s="266"/>
      <c r="AY108" s="266"/>
      <c r="AZ108" s="266"/>
      <c r="BA108" s="266"/>
      <c r="BB108" s="266"/>
      <c r="BC108" s="266"/>
      <c r="BD108" s="266"/>
      <c r="BE108" s="266"/>
      <c r="BF108" s="266"/>
      <c r="BG108" s="266"/>
      <c r="BH108" s="266"/>
      <c r="BI108" s="266"/>
      <c r="BJ108" s="266"/>
      <c r="BK108" s="266"/>
      <c r="BL108" s="266"/>
      <c r="BM108" s="266"/>
      <c r="BN108" s="266"/>
      <c r="BO108" s="266"/>
      <c r="BP108" s="266"/>
    </row>
    <row r="109" spans="1:68" s="277" customFormat="1" ht="16.2" x14ac:dyDescent="0.4">
      <c r="A109" s="265"/>
      <c r="B109" s="344"/>
      <c r="C109" s="49" t="s">
        <v>94</v>
      </c>
      <c r="D109" s="50" t="s">
        <v>27</v>
      </c>
      <c r="E109" s="50">
        <v>0.18</v>
      </c>
      <c r="F109" s="18">
        <f>F104*E109</f>
        <v>0.89999999999999991</v>
      </c>
      <c r="G109" s="18"/>
      <c r="H109" s="18"/>
      <c r="I109" s="18"/>
      <c r="J109" s="18"/>
      <c r="K109" s="18"/>
      <c r="L109" s="18"/>
      <c r="M109" s="18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  <c r="AU109" s="266"/>
      <c r="AV109" s="266"/>
      <c r="AW109" s="266"/>
      <c r="AX109" s="266"/>
      <c r="AY109" s="266"/>
      <c r="AZ109" s="266"/>
      <c r="BA109" s="266"/>
      <c r="BB109" s="266"/>
      <c r="BC109" s="266"/>
      <c r="BD109" s="266"/>
      <c r="BE109" s="266"/>
      <c r="BF109" s="266"/>
      <c r="BG109" s="266"/>
      <c r="BH109" s="266"/>
      <c r="BI109" s="266"/>
      <c r="BJ109" s="266"/>
      <c r="BK109" s="266"/>
      <c r="BL109" s="266"/>
      <c r="BM109" s="266"/>
      <c r="BN109" s="266"/>
      <c r="BO109" s="266"/>
      <c r="BP109" s="266"/>
    </row>
    <row r="110" spans="1:68" s="277" customFormat="1" ht="16.5" customHeight="1" x14ac:dyDescent="0.4">
      <c r="A110" s="265"/>
      <c r="B110" s="342">
        <v>18</v>
      </c>
      <c r="C110" s="31" t="s">
        <v>95</v>
      </c>
      <c r="D110" s="247" t="s">
        <v>96</v>
      </c>
      <c r="E110" s="246"/>
      <c r="F110" s="249">
        <v>10</v>
      </c>
      <c r="G110" s="18"/>
      <c r="H110" s="18"/>
      <c r="I110" s="18"/>
      <c r="J110" s="18"/>
      <c r="K110" s="18"/>
      <c r="L110" s="18"/>
      <c r="M110" s="18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  <c r="AU110" s="266"/>
      <c r="AV110" s="266"/>
      <c r="AW110" s="266"/>
      <c r="AX110" s="266"/>
      <c r="AY110" s="266"/>
      <c r="AZ110" s="266"/>
      <c r="BA110" s="266"/>
      <c r="BB110" s="266"/>
      <c r="BC110" s="266"/>
      <c r="BD110" s="266"/>
      <c r="BE110" s="266"/>
      <c r="BF110" s="266"/>
      <c r="BG110" s="266"/>
      <c r="BH110" s="266"/>
      <c r="BI110" s="266"/>
      <c r="BJ110" s="266"/>
      <c r="BK110" s="266"/>
      <c r="BL110" s="266"/>
      <c r="BM110" s="266"/>
      <c r="BN110" s="266"/>
      <c r="BO110" s="266"/>
      <c r="BP110" s="266"/>
    </row>
    <row r="111" spans="1:68" s="277" customFormat="1" ht="18.75" customHeight="1" x14ac:dyDescent="0.4">
      <c r="A111" s="265"/>
      <c r="B111" s="343"/>
      <c r="C111" s="49" t="s">
        <v>32</v>
      </c>
      <c r="D111" s="50" t="s">
        <v>25</v>
      </c>
      <c r="E111" s="50">
        <v>0.58299999999999996</v>
      </c>
      <c r="F111" s="27">
        <f>F110*E111</f>
        <v>5.83</v>
      </c>
      <c r="G111" s="18"/>
      <c r="H111" s="18"/>
      <c r="I111" s="18"/>
      <c r="J111" s="18"/>
      <c r="K111" s="18"/>
      <c r="L111" s="18"/>
      <c r="M111" s="18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  <c r="AU111" s="266"/>
      <c r="AV111" s="266"/>
      <c r="AW111" s="266"/>
      <c r="AX111" s="266"/>
      <c r="AY111" s="266"/>
      <c r="AZ111" s="266"/>
      <c r="BA111" s="266"/>
      <c r="BB111" s="266"/>
      <c r="BC111" s="266"/>
      <c r="BD111" s="266"/>
      <c r="BE111" s="266"/>
      <c r="BF111" s="266"/>
      <c r="BG111" s="266"/>
      <c r="BH111" s="266"/>
      <c r="BI111" s="266"/>
      <c r="BJ111" s="266"/>
      <c r="BK111" s="266"/>
      <c r="BL111" s="266"/>
      <c r="BM111" s="266"/>
      <c r="BN111" s="266"/>
      <c r="BO111" s="266"/>
      <c r="BP111" s="266"/>
    </row>
    <row r="112" spans="1:68" s="277" customFormat="1" ht="16.2" x14ac:dyDescent="0.4">
      <c r="A112" s="265"/>
      <c r="B112" s="343"/>
      <c r="C112" s="49" t="s">
        <v>97</v>
      </c>
      <c r="D112" s="50" t="s">
        <v>27</v>
      </c>
      <c r="E112" s="50">
        <v>4.5999999999999999E-3</v>
      </c>
      <c r="F112" s="27">
        <f>F110*E112</f>
        <v>4.5999999999999999E-2</v>
      </c>
      <c r="G112" s="18"/>
      <c r="H112" s="18"/>
      <c r="I112" s="18"/>
      <c r="J112" s="18"/>
      <c r="K112" s="18"/>
      <c r="L112" s="18"/>
      <c r="M112" s="18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  <c r="AU112" s="266"/>
      <c r="AV112" s="266"/>
      <c r="AW112" s="266"/>
      <c r="AX112" s="266"/>
      <c r="AY112" s="266"/>
      <c r="AZ112" s="266"/>
      <c r="BA112" s="266"/>
      <c r="BB112" s="266"/>
      <c r="BC112" s="266"/>
      <c r="BD112" s="266"/>
      <c r="BE112" s="266"/>
      <c r="BF112" s="266"/>
      <c r="BG112" s="266"/>
      <c r="BH112" s="266"/>
      <c r="BI112" s="266"/>
      <c r="BJ112" s="266"/>
      <c r="BK112" s="266"/>
      <c r="BL112" s="266"/>
      <c r="BM112" s="266"/>
      <c r="BN112" s="266"/>
      <c r="BO112" s="266"/>
      <c r="BP112" s="266"/>
    </row>
    <row r="113" spans="1:68" s="277" customFormat="1" ht="21.6" x14ac:dyDescent="0.4">
      <c r="A113" s="265"/>
      <c r="B113" s="343"/>
      <c r="C113" s="310" t="s">
        <v>98</v>
      </c>
      <c r="D113" s="26" t="s">
        <v>99</v>
      </c>
      <c r="E113" s="50">
        <v>1.05</v>
      </c>
      <c r="F113" s="27">
        <f>F110*E113</f>
        <v>10.5</v>
      </c>
      <c r="G113" s="18"/>
      <c r="H113" s="18"/>
      <c r="I113" s="18"/>
      <c r="J113" s="18"/>
      <c r="K113" s="18"/>
      <c r="L113" s="18"/>
      <c r="M113" s="18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  <c r="AU113" s="266"/>
      <c r="AV113" s="266"/>
      <c r="AW113" s="266"/>
      <c r="AX113" s="266"/>
      <c r="AY113" s="266"/>
      <c r="AZ113" s="266"/>
      <c r="BA113" s="266"/>
      <c r="BB113" s="266"/>
      <c r="BC113" s="266"/>
      <c r="BD113" s="266"/>
      <c r="BE113" s="266"/>
      <c r="BF113" s="266"/>
      <c r="BG113" s="266"/>
      <c r="BH113" s="266"/>
      <c r="BI113" s="266"/>
      <c r="BJ113" s="266"/>
      <c r="BK113" s="266"/>
      <c r="BL113" s="266"/>
      <c r="BM113" s="266"/>
      <c r="BN113" s="266"/>
      <c r="BO113" s="266"/>
      <c r="BP113" s="266"/>
    </row>
    <row r="114" spans="1:68" s="277" customFormat="1" ht="16.2" x14ac:dyDescent="0.4">
      <c r="A114" s="265"/>
      <c r="B114" s="343"/>
      <c r="C114" s="49" t="s">
        <v>87</v>
      </c>
      <c r="D114" s="50" t="s">
        <v>49</v>
      </c>
      <c r="E114" s="50">
        <v>0.23</v>
      </c>
      <c r="F114" s="27">
        <f>F110*E114</f>
        <v>2.3000000000000003</v>
      </c>
      <c r="G114" s="18"/>
      <c r="H114" s="18"/>
      <c r="I114" s="18"/>
      <c r="J114" s="18"/>
      <c r="K114" s="18"/>
      <c r="L114" s="18"/>
      <c r="M114" s="18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  <c r="AD114" s="266"/>
      <c r="AE114" s="266"/>
      <c r="AF114" s="266"/>
      <c r="AG114" s="266"/>
      <c r="AH114" s="266"/>
      <c r="AI114" s="266"/>
      <c r="AJ114" s="266"/>
      <c r="AK114" s="266"/>
      <c r="AL114" s="266"/>
      <c r="AM114" s="266"/>
      <c r="AN114" s="266"/>
      <c r="AO114" s="266"/>
      <c r="AP114" s="266"/>
      <c r="AQ114" s="266"/>
      <c r="AR114" s="266"/>
      <c r="AS114" s="266"/>
      <c r="AT114" s="266"/>
      <c r="AU114" s="266"/>
      <c r="AV114" s="266"/>
      <c r="AW114" s="266"/>
      <c r="AX114" s="266"/>
      <c r="AY114" s="266"/>
      <c r="AZ114" s="266"/>
      <c r="BA114" s="266"/>
      <c r="BB114" s="266"/>
      <c r="BC114" s="266"/>
      <c r="BD114" s="266"/>
      <c r="BE114" s="266"/>
      <c r="BF114" s="266"/>
      <c r="BG114" s="266"/>
      <c r="BH114" s="266"/>
      <c r="BI114" s="266"/>
      <c r="BJ114" s="266"/>
      <c r="BK114" s="266"/>
      <c r="BL114" s="266"/>
      <c r="BM114" s="266"/>
      <c r="BN114" s="266"/>
      <c r="BO114" s="266"/>
      <c r="BP114" s="266"/>
    </row>
    <row r="115" spans="1:68" s="277" customFormat="1" ht="16.2" x14ac:dyDescent="0.4">
      <c r="A115" s="265"/>
      <c r="B115" s="343"/>
      <c r="C115" s="49" t="s">
        <v>94</v>
      </c>
      <c r="D115" s="50" t="s">
        <v>27</v>
      </c>
      <c r="E115" s="50">
        <v>0.20799999999999999</v>
      </c>
      <c r="F115" s="27">
        <f>F110*E115</f>
        <v>2.08</v>
      </c>
      <c r="G115" s="18"/>
      <c r="H115" s="18"/>
      <c r="I115" s="18"/>
      <c r="J115" s="18"/>
      <c r="K115" s="18"/>
      <c r="L115" s="18"/>
      <c r="M115" s="18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6"/>
      <c r="AD115" s="266"/>
      <c r="AE115" s="266"/>
      <c r="AF115" s="266"/>
      <c r="AG115" s="266"/>
      <c r="AH115" s="266"/>
      <c r="AI115" s="266"/>
      <c r="AJ115" s="266"/>
      <c r="AK115" s="266"/>
      <c r="AL115" s="266"/>
      <c r="AM115" s="266"/>
      <c r="AN115" s="266"/>
      <c r="AO115" s="266"/>
      <c r="AP115" s="266"/>
      <c r="AQ115" s="266"/>
      <c r="AR115" s="266"/>
      <c r="AS115" s="266"/>
      <c r="AT115" s="266"/>
      <c r="AU115" s="266"/>
      <c r="AV115" s="266"/>
      <c r="AW115" s="266"/>
      <c r="AX115" s="266"/>
      <c r="AY115" s="266"/>
      <c r="AZ115" s="266"/>
      <c r="BA115" s="266"/>
      <c r="BB115" s="266"/>
      <c r="BC115" s="266"/>
      <c r="BD115" s="266"/>
      <c r="BE115" s="266"/>
      <c r="BF115" s="266"/>
      <c r="BG115" s="266"/>
      <c r="BH115" s="266"/>
      <c r="BI115" s="266"/>
      <c r="BJ115" s="266"/>
      <c r="BK115" s="266"/>
      <c r="BL115" s="266"/>
      <c r="BM115" s="266"/>
      <c r="BN115" s="266"/>
      <c r="BO115" s="266"/>
      <c r="BP115" s="266"/>
    </row>
    <row r="116" spans="1:68" s="277" customFormat="1" ht="21.6" x14ac:dyDescent="0.4">
      <c r="A116" s="265"/>
      <c r="B116" s="343"/>
      <c r="C116" s="310" t="s">
        <v>100</v>
      </c>
      <c r="D116" s="246" t="s">
        <v>75</v>
      </c>
      <c r="E116" s="246">
        <v>2</v>
      </c>
      <c r="F116" s="18">
        <f>F110*2</f>
        <v>20</v>
      </c>
      <c r="G116" s="18"/>
      <c r="H116" s="18"/>
      <c r="I116" s="18"/>
      <c r="J116" s="18"/>
      <c r="K116" s="18"/>
      <c r="L116" s="18"/>
      <c r="M116" s="18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6"/>
      <c r="AI116" s="266"/>
      <c r="AJ116" s="266"/>
      <c r="AK116" s="266"/>
      <c r="AL116" s="266"/>
      <c r="AM116" s="266"/>
      <c r="AN116" s="266"/>
      <c r="AO116" s="266"/>
      <c r="AP116" s="266"/>
      <c r="AQ116" s="266"/>
      <c r="AR116" s="266"/>
      <c r="AS116" s="266"/>
      <c r="AT116" s="266"/>
      <c r="AU116" s="266"/>
      <c r="AV116" s="266"/>
      <c r="AW116" s="266"/>
      <c r="AX116" s="266"/>
      <c r="AY116" s="266"/>
      <c r="AZ116" s="266"/>
      <c r="BA116" s="266"/>
      <c r="BB116" s="266"/>
      <c r="BC116" s="266"/>
      <c r="BD116" s="266"/>
      <c r="BE116" s="266"/>
      <c r="BF116" s="266"/>
      <c r="BG116" s="266"/>
      <c r="BH116" s="266"/>
      <c r="BI116" s="266"/>
      <c r="BJ116" s="266"/>
      <c r="BK116" s="266"/>
      <c r="BL116" s="266"/>
      <c r="BM116" s="266"/>
      <c r="BN116" s="266"/>
      <c r="BO116" s="266"/>
      <c r="BP116" s="266"/>
    </row>
    <row r="117" spans="1:68" s="277" customFormat="1" ht="21.6" x14ac:dyDescent="0.4">
      <c r="A117" s="265"/>
      <c r="B117" s="342">
        <v>19</v>
      </c>
      <c r="C117" s="51" t="s">
        <v>101</v>
      </c>
      <c r="D117" s="52" t="s">
        <v>102</v>
      </c>
      <c r="E117" s="52"/>
      <c r="F117" s="309">
        <v>21</v>
      </c>
      <c r="G117" s="246"/>
      <c r="H117" s="18"/>
      <c r="I117" s="246"/>
      <c r="J117" s="18"/>
      <c r="K117" s="18"/>
      <c r="L117" s="18"/>
      <c r="M117" s="18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266"/>
      <c r="BE117" s="266"/>
      <c r="BF117" s="266"/>
      <c r="BG117" s="266"/>
      <c r="BH117" s="266"/>
      <c r="BI117" s="266"/>
      <c r="BJ117" s="266"/>
      <c r="BK117" s="266"/>
      <c r="BL117" s="266"/>
      <c r="BM117" s="266"/>
      <c r="BN117" s="266"/>
      <c r="BO117" s="266"/>
      <c r="BP117" s="266"/>
    </row>
    <row r="118" spans="1:68" s="277" customFormat="1" ht="16.2" x14ac:dyDescent="0.4">
      <c r="A118" s="265"/>
      <c r="B118" s="343"/>
      <c r="C118" s="54" t="s">
        <v>24</v>
      </c>
      <c r="D118" s="55" t="s">
        <v>25</v>
      </c>
      <c r="E118" s="44">
        <v>0.83</v>
      </c>
      <c r="F118" s="246">
        <f>F117*E118</f>
        <v>17.43</v>
      </c>
      <c r="G118" s="246"/>
      <c r="H118" s="18"/>
      <c r="I118" s="18"/>
      <c r="J118" s="18"/>
      <c r="K118" s="18"/>
      <c r="L118" s="18"/>
      <c r="M118" s="18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6"/>
      <c r="AI118" s="266"/>
      <c r="AJ118" s="266"/>
      <c r="AK118" s="266"/>
      <c r="AL118" s="266"/>
      <c r="AM118" s="266"/>
      <c r="AN118" s="266"/>
      <c r="AO118" s="266"/>
      <c r="AP118" s="266"/>
      <c r="AQ118" s="266"/>
      <c r="AR118" s="266"/>
      <c r="AS118" s="266"/>
      <c r="AT118" s="266"/>
      <c r="AU118" s="266"/>
      <c r="AV118" s="266"/>
      <c r="AW118" s="266"/>
      <c r="AX118" s="266"/>
      <c r="AY118" s="266"/>
      <c r="AZ118" s="266"/>
      <c r="BA118" s="266"/>
      <c r="BB118" s="266"/>
      <c r="BC118" s="266"/>
      <c r="BD118" s="266"/>
      <c r="BE118" s="266"/>
      <c r="BF118" s="266"/>
      <c r="BG118" s="266"/>
      <c r="BH118" s="266"/>
      <c r="BI118" s="266"/>
      <c r="BJ118" s="266"/>
      <c r="BK118" s="266"/>
      <c r="BL118" s="266"/>
      <c r="BM118" s="266"/>
      <c r="BN118" s="266"/>
      <c r="BO118" s="266"/>
      <c r="BP118" s="266"/>
    </row>
    <row r="119" spans="1:68" s="277" customFormat="1" ht="16.2" x14ac:dyDescent="0.4">
      <c r="A119" s="265"/>
      <c r="B119" s="343"/>
      <c r="C119" s="56" t="s">
        <v>26</v>
      </c>
      <c r="D119" s="44" t="s">
        <v>27</v>
      </c>
      <c r="E119" s="57">
        <f>0.41/100</f>
        <v>4.0999999999999995E-3</v>
      </c>
      <c r="F119" s="246">
        <f>F117*E119</f>
        <v>8.6099999999999982E-2</v>
      </c>
      <c r="G119" s="246"/>
      <c r="H119" s="18"/>
      <c r="I119" s="246"/>
      <c r="J119" s="18"/>
      <c r="K119" s="18"/>
      <c r="L119" s="18"/>
      <c r="M119" s="18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  <c r="AR119" s="266"/>
      <c r="AS119" s="266"/>
      <c r="AT119" s="266"/>
      <c r="AU119" s="266"/>
      <c r="AV119" s="266"/>
      <c r="AW119" s="266"/>
      <c r="AX119" s="266"/>
      <c r="AY119" s="266"/>
      <c r="AZ119" s="266"/>
      <c r="BA119" s="266"/>
      <c r="BB119" s="266"/>
      <c r="BC119" s="266"/>
      <c r="BD119" s="266"/>
      <c r="BE119" s="266"/>
      <c r="BF119" s="266"/>
      <c r="BG119" s="266"/>
      <c r="BH119" s="266"/>
      <c r="BI119" s="266"/>
      <c r="BJ119" s="266"/>
      <c r="BK119" s="266"/>
      <c r="BL119" s="266"/>
      <c r="BM119" s="266"/>
      <c r="BN119" s="266"/>
      <c r="BO119" s="266"/>
      <c r="BP119" s="266"/>
    </row>
    <row r="120" spans="1:68" s="277" customFormat="1" ht="23.25" customHeight="1" x14ac:dyDescent="0.4">
      <c r="A120" s="265"/>
      <c r="B120" s="343"/>
      <c r="C120" s="54" t="s">
        <v>103</v>
      </c>
      <c r="D120" s="44" t="s">
        <v>23</v>
      </c>
      <c r="E120" s="44">
        <v>1.3</v>
      </c>
      <c r="F120" s="246">
        <f>F117*E120</f>
        <v>27.3</v>
      </c>
      <c r="G120" s="246"/>
      <c r="H120" s="18"/>
      <c r="I120" s="246"/>
      <c r="J120" s="18"/>
      <c r="K120" s="18"/>
      <c r="L120" s="18"/>
      <c r="M120" s="18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6"/>
      <c r="AD120" s="266"/>
      <c r="AE120" s="266"/>
      <c r="AF120" s="266"/>
      <c r="AG120" s="266"/>
      <c r="AH120" s="266"/>
      <c r="AI120" s="266"/>
      <c r="AJ120" s="266"/>
      <c r="AK120" s="266"/>
      <c r="AL120" s="266"/>
      <c r="AM120" s="266"/>
      <c r="AN120" s="266"/>
      <c r="AO120" s="266"/>
      <c r="AP120" s="266"/>
      <c r="AQ120" s="266"/>
      <c r="AR120" s="266"/>
      <c r="AS120" s="266"/>
      <c r="AT120" s="266"/>
      <c r="AU120" s="266"/>
      <c r="AV120" s="266"/>
      <c r="AW120" s="266"/>
      <c r="AX120" s="266"/>
      <c r="AY120" s="266"/>
      <c r="AZ120" s="266"/>
      <c r="BA120" s="266"/>
      <c r="BB120" s="266"/>
      <c r="BC120" s="266"/>
      <c r="BD120" s="266"/>
      <c r="BE120" s="266"/>
      <c r="BF120" s="266"/>
      <c r="BG120" s="266"/>
      <c r="BH120" s="266"/>
      <c r="BI120" s="266"/>
      <c r="BJ120" s="266"/>
      <c r="BK120" s="266"/>
      <c r="BL120" s="266"/>
      <c r="BM120" s="266"/>
      <c r="BN120" s="266"/>
      <c r="BO120" s="266"/>
      <c r="BP120" s="266"/>
    </row>
    <row r="121" spans="1:68" s="277" customFormat="1" ht="16.2" x14ac:dyDescent="0.4">
      <c r="A121" s="265"/>
      <c r="B121" s="344"/>
      <c r="C121" s="56" t="s">
        <v>54</v>
      </c>
      <c r="D121" s="44" t="s">
        <v>27</v>
      </c>
      <c r="E121" s="57">
        <f>7.8/100</f>
        <v>7.8E-2</v>
      </c>
      <c r="F121" s="246">
        <f>F117*E121</f>
        <v>1.6379999999999999</v>
      </c>
      <c r="G121" s="246"/>
      <c r="H121" s="18"/>
      <c r="I121" s="246"/>
      <c r="J121" s="18"/>
      <c r="K121" s="18"/>
      <c r="L121" s="18"/>
      <c r="M121" s="18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  <c r="AR121" s="266"/>
      <c r="AS121" s="266"/>
      <c r="AT121" s="266"/>
      <c r="AU121" s="266"/>
      <c r="AV121" s="266"/>
      <c r="AW121" s="266"/>
      <c r="AX121" s="266"/>
      <c r="AY121" s="266"/>
      <c r="AZ121" s="266"/>
      <c r="BA121" s="266"/>
      <c r="BB121" s="266"/>
      <c r="BC121" s="266"/>
      <c r="BD121" s="266"/>
      <c r="BE121" s="266"/>
      <c r="BF121" s="266"/>
      <c r="BG121" s="266"/>
      <c r="BH121" s="266"/>
      <c r="BI121" s="266"/>
      <c r="BJ121" s="266"/>
      <c r="BK121" s="266"/>
      <c r="BL121" s="266"/>
      <c r="BM121" s="266"/>
      <c r="BN121" s="266"/>
      <c r="BO121" s="266"/>
      <c r="BP121" s="266"/>
    </row>
    <row r="122" spans="1:68" s="277" customFormat="1" ht="16.2" x14ac:dyDescent="0.4">
      <c r="A122" s="265"/>
      <c r="B122" s="246"/>
      <c r="C122" s="247"/>
      <c r="D122" s="246"/>
      <c r="E122" s="246"/>
      <c r="F122" s="18"/>
      <c r="G122" s="18"/>
      <c r="H122" s="249"/>
      <c r="I122" s="249"/>
      <c r="J122" s="249"/>
      <c r="K122" s="249"/>
      <c r="L122" s="249"/>
      <c r="M122" s="249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  <c r="AR122" s="266"/>
      <c r="AS122" s="266"/>
      <c r="AT122" s="266"/>
      <c r="AU122" s="266"/>
      <c r="AV122" s="266"/>
      <c r="AW122" s="266"/>
      <c r="AX122" s="266"/>
      <c r="AY122" s="266"/>
      <c r="AZ122" s="266"/>
      <c r="BA122" s="266"/>
      <c r="BB122" s="266"/>
      <c r="BC122" s="266"/>
      <c r="BD122" s="266"/>
      <c r="BE122" s="266"/>
      <c r="BF122" s="266"/>
      <c r="BG122" s="266"/>
      <c r="BH122" s="266"/>
      <c r="BI122" s="266"/>
      <c r="BJ122" s="266"/>
      <c r="BK122" s="266"/>
      <c r="BL122" s="266"/>
      <c r="BM122" s="266"/>
      <c r="BN122" s="266"/>
      <c r="BO122" s="266"/>
      <c r="BP122" s="266"/>
    </row>
    <row r="123" spans="1:68" ht="15" customHeight="1" x14ac:dyDescent="0.3">
      <c r="B123" s="246"/>
      <c r="C123" s="241" t="s">
        <v>104</v>
      </c>
      <c r="D123" s="247" t="s">
        <v>201</v>
      </c>
      <c r="E123" s="246"/>
      <c r="F123" s="18"/>
      <c r="G123" s="18"/>
      <c r="H123" s="18"/>
      <c r="I123" s="18"/>
      <c r="J123" s="18"/>
      <c r="K123" s="18"/>
      <c r="L123" s="18"/>
      <c r="M123" s="18"/>
    </row>
    <row r="124" spans="1:68" ht="15" x14ac:dyDescent="0.3">
      <c r="B124" s="246"/>
      <c r="C124" s="279" t="s">
        <v>17</v>
      </c>
      <c r="D124" s="247"/>
      <c r="E124" s="246"/>
      <c r="F124" s="18"/>
      <c r="G124" s="18"/>
      <c r="H124" s="18"/>
      <c r="I124" s="18"/>
      <c r="J124" s="18"/>
      <c r="K124" s="18"/>
      <c r="L124" s="18"/>
      <c r="M124" s="249"/>
    </row>
    <row r="125" spans="1:68" ht="15" customHeight="1" x14ac:dyDescent="0.3">
      <c r="B125" s="59"/>
      <c r="C125" s="241" t="s">
        <v>199</v>
      </c>
      <c r="D125" s="247" t="s">
        <v>201</v>
      </c>
      <c r="E125" s="246"/>
      <c r="F125" s="18"/>
      <c r="G125" s="18"/>
      <c r="H125" s="18"/>
      <c r="I125" s="18"/>
      <c r="J125" s="18"/>
      <c r="K125" s="18"/>
      <c r="L125" s="18"/>
      <c r="M125" s="18"/>
    </row>
    <row r="126" spans="1:68" ht="15" x14ac:dyDescent="0.3">
      <c r="B126" s="59"/>
      <c r="C126" s="241" t="s">
        <v>17</v>
      </c>
      <c r="D126" s="247"/>
      <c r="E126" s="246"/>
      <c r="F126" s="18"/>
      <c r="G126" s="18"/>
      <c r="H126" s="18"/>
      <c r="I126" s="18"/>
      <c r="J126" s="18"/>
      <c r="K126" s="18"/>
      <c r="L126" s="18"/>
      <c r="M126" s="249"/>
    </row>
    <row r="127" spans="1:68" ht="15" customHeight="1" x14ac:dyDescent="0.3">
      <c r="B127" s="59"/>
      <c r="C127" s="241" t="s">
        <v>105</v>
      </c>
      <c r="D127" s="247" t="s">
        <v>201</v>
      </c>
      <c r="E127" s="246"/>
      <c r="F127" s="18"/>
      <c r="G127" s="18"/>
      <c r="H127" s="18"/>
      <c r="I127" s="18"/>
      <c r="J127" s="18"/>
      <c r="K127" s="18"/>
      <c r="L127" s="18"/>
      <c r="M127" s="18"/>
    </row>
    <row r="128" spans="1:68" ht="15" x14ac:dyDescent="0.35">
      <c r="B128" s="311"/>
      <c r="C128" s="281" t="s">
        <v>17</v>
      </c>
      <c r="D128" s="247"/>
      <c r="E128" s="312"/>
      <c r="F128" s="313"/>
      <c r="G128" s="313"/>
      <c r="H128" s="18"/>
      <c r="I128" s="18"/>
      <c r="J128" s="18"/>
      <c r="K128" s="18"/>
      <c r="L128" s="18"/>
      <c r="M128" s="249"/>
    </row>
    <row r="129" spans="1:13" ht="15" customHeight="1" x14ac:dyDescent="0.3">
      <c r="B129" s="311"/>
      <c r="C129" s="241" t="s">
        <v>106</v>
      </c>
      <c r="D129" s="321">
        <v>0.03</v>
      </c>
      <c r="E129" s="246"/>
      <c r="F129" s="18"/>
      <c r="G129" s="18"/>
      <c r="H129" s="18"/>
      <c r="I129" s="18"/>
      <c r="J129" s="18"/>
      <c r="K129" s="18"/>
      <c r="L129" s="18"/>
      <c r="M129" s="18"/>
    </row>
    <row r="130" spans="1:13" ht="15" x14ac:dyDescent="0.35">
      <c r="B130" s="311"/>
      <c r="C130" s="281" t="s">
        <v>17</v>
      </c>
      <c r="D130" s="247"/>
      <c r="E130" s="312"/>
      <c r="F130" s="313"/>
      <c r="G130" s="313"/>
      <c r="H130" s="18"/>
      <c r="I130" s="18"/>
      <c r="J130" s="18"/>
      <c r="K130" s="18"/>
      <c r="L130" s="18"/>
      <c r="M130" s="249"/>
    </row>
    <row r="131" spans="1:13" ht="15" x14ac:dyDescent="0.3">
      <c r="B131" s="311"/>
      <c r="C131" s="279" t="s">
        <v>200</v>
      </c>
      <c r="D131" s="321">
        <v>0.18</v>
      </c>
      <c r="E131" s="246"/>
      <c r="F131" s="246"/>
      <c r="G131" s="246"/>
      <c r="H131" s="18"/>
      <c r="I131" s="18"/>
      <c r="J131" s="18"/>
      <c r="K131" s="18"/>
      <c r="L131" s="18"/>
      <c r="M131" s="249"/>
    </row>
    <row r="132" spans="1:13" ht="15" customHeight="1" x14ac:dyDescent="0.3">
      <c r="B132" s="311"/>
      <c r="C132" s="279" t="s">
        <v>107</v>
      </c>
      <c r="D132" s="247"/>
      <c r="E132" s="246"/>
      <c r="F132" s="246"/>
      <c r="G132" s="247"/>
      <c r="H132" s="18"/>
      <c r="I132" s="18"/>
      <c r="J132" s="18"/>
      <c r="K132" s="18"/>
      <c r="L132" s="18"/>
      <c r="M132" s="249"/>
    </row>
    <row r="134" spans="1:13" s="286" customFormat="1" ht="16.2" x14ac:dyDescent="0.2">
      <c r="A134" s="284"/>
      <c r="B134" s="314"/>
      <c r="C134" s="248"/>
      <c r="D134" s="248"/>
      <c r="E134" s="341"/>
      <c r="F134" s="341"/>
      <c r="G134" s="315"/>
      <c r="H134" s="315"/>
      <c r="K134" s="315"/>
      <c r="L134" s="315"/>
      <c r="M134" s="315"/>
    </row>
    <row r="135" spans="1:13" s="286" customFormat="1" ht="16.2" x14ac:dyDescent="0.2">
      <c r="A135" s="284"/>
      <c r="B135" s="10"/>
      <c r="C135" s="316"/>
      <c r="D135" s="316"/>
      <c r="E135" s="317"/>
      <c r="F135" s="315"/>
      <c r="G135" s="315"/>
      <c r="H135" s="315"/>
      <c r="I135" s="315"/>
      <c r="J135" s="315"/>
      <c r="K135" s="315"/>
      <c r="L135" s="315"/>
      <c r="M135" s="315"/>
    </row>
    <row r="136" spans="1:13" s="286" customFormat="1" ht="16.2" x14ac:dyDescent="0.3">
      <c r="A136" s="284"/>
      <c r="B136" s="10"/>
      <c r="C136" s="340"/>
      <c r="D136" s="340"/>
      <c r="E136" s="340"/>
      <c r="F136" s="315"/>
      <c r="G136" s="315"/>
      <c r="H136" s="315"/>
      <c r="I136" s="315"/>
      <c r="J136" s="315"/>
      <c r="K136" s="315"/>
      <c r="L136" s="315"/>
      <c r="M136" s="315"/>
    </row>
  </sheetData>
  <mergeCells count="30">
    <mergeCell ref="C4:C5"/>
    <mergeCell ref="B2:M2"/>
    <mergeCell ref="G4:H4"/>
    <mergeCell ref="I4:J4"/>
    <mergeCell ref="K4:L4"/>
    <mergeCell ref="M4:M5"/>
    <mergeCell ref="D4:D5"/>
    <mergeCell ref="E4:F4"/>
    <mergeCell ref="B11:B13"/>
    <mergeCell ref="B14:B15"/>
    <mergeCell ref="B16:B17"/>
    <mergeCell ref="B8:B10"/>
    <mergeCell ref="B4:B5"/>
    <mergeCell ref="B42:B49"/>
    <mergeCell ref="B50:B59"/>
    <mergeCell ref="B60:B66"/>
    <mergeCell ref="B20:B25"/>
    <mergeCell ref="B26:B35"/>
    <mergeCell ref="B37:B41"/>
    <mergeCell ref="B84:B90"/>
    <mergeCell ref="B91:B96"/>
    <mergeCell ref="B97:B103"/>
    <mergeCell ref="B67:B72"/>
    <mergeCell ref="B73:B79"/>
    <mergeCell ref="B80:B83"/>
    <mergeCell ref="C136:E136"/>
    <mergeCell ref="E134:F134"/>
    <mergeCell ref="B104:B109"/>
    <mergeCell ref="B110:B116"/>
    <mergeCell ref="B117:B121"/>
  </mergeCells>
  <conditionalFormatting sqref="F50">
    <cfRule type="cellIs" dxfId="24" priority="3" stopIfTrue="1" operator="equal">
      <formula>8223.307275</formula>
    </cfRule>
  </conditionalFormatting>
  <conditionalFormatting sqref="F42">
    <cfRule type="cellIs" dxfId="23" priority="2" stopIfTrue="1" operator="equal">
      <formula>8223.307275</formula>
    </cfRule>
  </conditionalFormatting>
  <conditionalFormatting sqref="F20">
    <cfRule type="cellIs" dxfId="22" priority="1" stopIfTrue="1" operator="equal">
      <formula>8223.307275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15"/>
  <sheetViews>
    <sheetView workbookViewId="0">
      <selection activeCell="D112" sqref="D112"/>
    </sheetView>
  </sheetViews>
  <sheetFormatPr defaultColWidth="8.88671875" defaultRowHeight="14.4" x14ac:dyDescent="0.3"/>
  <cols>
    <col min="1" max="1" width="0.109375" style="75" customWidth="1"/>
    <col min="2" max="2" width="2.88671875" style="183" customWidth="1"/>
    <col min="3" max="3" width="28.6640625" style="184" customWidth="1"/>
    <col min="4" max="4" width="6.33203125" style="185" customWidth="1"/>
    <col min="5" max="5" width="7.44140625" style="185" customWidth="1"/>
    <col min="6" max="6" width="8.5546875" style="186" customWidth="1"/>
    <col min="7" max="7" width="7.6640625" style="186" customWidth="1"/>
    <col min="8" max="8" width="9.33203125" style="186" customWidth="1"/>
    <col min="9" max="9" width="6.44140625" style="186" customWidth="1"/>
    <col min="10" max="10" width="8.88671875" style="186" customWidth="1"/>
    <col min="11" max="11" width="6.33203125" style="186" customWidth="1"/>
    <col min="12" max="13" width="9.6640625" style="186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26.25" customHeight="1" x14ac:dyDescent="0.3">
      <c r="A2" s="72"/>
      <c r="B2" s="365" t="s">
        <v>182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6.2" thickBot="1" x14ac:dyDescent="0.35">
      <c r="A3" s="72"/>
      <c r="B3" s="108"/>
      <c r="C3" s="109"/>
      <c r="D3" s="192"/>
      <c r="E3" s="192"/>
      <c r="F3" s="110"/>
      <c r="G3" s="110"/>
      <c r="H3" s="110"/>
      <c r="I3" s="110"/>
      <c r="J3" s="110"/>
      <c r="K3" s="110"/>
      <c r="L3" s="110"/>
      <c r="M3" s="110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ht="34.5" customHeight="1" x14ac:dyDescent="0.3">
      <c r="B4" s="361" t="s">
        <v>10</v>
      </c>
      <c r="C4" s="363" t="s">
        <v>11</v>
      </c>
      <c r="D4" s="369" t="s">
        <v>12</v>
      </c>
      <c r="E4" s="369" t="s">
        <v>13</v>
      </c>
      <c r="F4" s="369"/>
      <c r="G4" s="366" t="s">
        <v>14</v>
      </c>
      <c r="H4" s="366"/>
      <c r="I4" s="366" t="s">
        <v>15</v>
      </c>
      <c r="J4" s="366"/>
      <c r="K4" s="366" t="s">
        <v>16</v>
      </c>
      <c r="L4" s="366"/>
      <c r="M4" s="367" t="s">
        <v>17</v>
      </c>
    </row>
    <row r="5" spans="1:68" ht="25.2" x14ac:dyDescent="0.3">
      <c r="B5" s="362"/>
      <c r="C5" s="364"/>
      <c r="D5" s="370"/>
      <c r="E5" s="191" t="s">
        <v>18</v>
      </c>
      <c r="F5" s="111" t="s">
        <v>19</v>
      </c>
      <c r="G5" s="111" t="s">
        <v>20</v>
      </c>
      <c r="H5" s="111" t="s">
        <v>17</v>
      </c>
      <c r="I5" s="111" t="s">
        <v>20</v>
      </c>
      <c r="J5" s="111" t="s">
        <v>17</v>
      </c>
      <c r="K5" s="111" t="s">
        <v>20</v>
      </c>
      <c r="L5" s="111" t="s">
        <v>17</v>
      </c>
      <c r="M5" s="368"/>
    </row>
    <row r="6" spans="1:68" x14ac:dyDescent="0.3">
      <c r="B6" s="190">
        <v>1</v>
      </c>
      <c r="C6" s="191">
        <v>3</v>
      </c>
      <c r="D6" s="191">
        <v>4</v>
      </c>
      <c r="E6" s="191">
        <v>5</v>
      </c>
      <c r="F6" s="111">
        <v>6</v>
      </c>
      <c r="G6" s="111">
        <v>7</v>
      </c>
      <c r="H6" s="111">
        <v>8</v>
      </c>
      <c r="I6" s="111">
        <v>9</v>
      </c>
      <c r="J6" s="111">
        <v>10</v>
      </c>
      <c r="K6" s="111">
        <v>11</v>
      </c>
      <c r="L6" s="111">
        <v>12</v>
      </c>
      <c r="M6" s="112">
        <v>13</v>
      </c>
    </row>
    <row r="7" spans="1:68" x14ac:dyDescent="0.3">
      <c r="B7" s="113"/>
      <c r="C7" s="187" t="s">
        <v>155</v>
      </c>
      <c r="D7" s="187"/>
      <c r="E7" s="114"/>
      <c r="F7" s="115"/>
      <c r="G7" s="116"/>
      <c r="H7" s="117"/>
      <c r="I7" s="116"/>
      <c r="J7" s="117"/>
      <c r="K7" s="116"/>
      <c r="L7" s="117"/>
      <c r="M7" s="118"/>
    </row>
    <row r="8" spans="1:68" x14ac:dyDescent="0.3">
      <c r="B8" s="356">
        <v>1</v>
      </c>
      <c r="C8" s="119" t="s">
        <v>37</v>
      </c>
      <c r="D8" s="187" t="s">
        <v>38</v>
      </c>
      <c r="E8" s="120"/>
      <c r="F8" s="111">
        <v>35</v>
      </c>
      <c r="G8" s="121"/>
      <c r="H8" s="117"/>
      <c r="I8" s="121"/>
      <c r="J8" s="122"/>
      <c r="K8" s="121"/>
      <c r="L8" s="122"/>
      <c r="M8" s="123"/>
    </row>
    <row r="9" spans="1:68" x14ac:dyDescent="0.3">
      <c r="B9" s="357"/>
      <c r="C9" s="124" t="s">
        <v>39</v>
      </c>
      <c r="D9" s="120" t="s">
        <v>40</v>
      </c>
      <c r="E9" s="120">
        <v>0.45</v>
      </c>
      <c r="F9" s="117">
        <f>E9*F8</f>
        <v>15.75</v>
      </c>
      <c r="G9" s="125"/>
      <c r="H9" s="117"/>
      <c r="I9" s="125"/>
      <c r="J9" s="122"/>
      <c r="K9" s="125"/>
      <c r="L9" s="122"/>
      <c r="M9" s="123"/>
    </row>
    <row r="10" spans="1:68" x14ac:dyDescent="0.3">
      <c r="B10" s="357"/>
      <c r="C10" s="124" t="s">
        <v>41</v>
      </c>
      <c r="D10" s="120" t="s">
        <v>31</v>
      </c>
      <c r="E10" s="120">
        <f>0.035/100</f>
        <v>3.5000000000000005E-4</v>
      </c>
      <c r="F10" s="117">
        <f>F8*E10</f>
        <v>1.2250000000000002E-2</v>
      </c>
      <c r="G10" s="125"/>
      <c r="H10" s="117"/>
      <c r="I10" s="125"/>
      <c r="J10" s="122"/>
      <c r="K10" s="125"/>
      <c r="L10" s="122"/>
      <c r="M10" s="123"/>
    </row>
    <row r="11" spans="1:68" x14ac:dyDescent="0.3">
      <c r="B11" s="357"/>
      <c r="C11" s="124" t="s">
        <v>26</v>
      </c>
      <c r="D11" s="120" t="s">
        <v>27</v>
      </c>
      <c r="E11" s="120">
        <f>0.23/100</f>
        <v>2.3E-3</v>
      </c>
      <c r="F11" s="117">
        <f>F8*E11</f>
        <v>8.0500000000000002E-2</v>
      </c>
      <c r="G11" s="125"/>
      <c r="H11" s="117"/>
      <c r="I11" s="125"/>
      <c r="J11" s="122"/>
      <c r="K11" s="125"/>
      <c r="L11" s="122"/>
      <c r="M11" s="123"/>
    </row>
    <row r="12" spans="1:68" x14ac:dyDescent="0.3">
      <c r="B12" s="357"/>
      <c r="C12" s="124" t="s">
        <v>42</v>
      </c>
      <c r="D12" s="120" t="s">
        <v>43</v>
      </c>
      <c r="E12" s="120">
        <f>0.009/100</f>
        <v>8.9999999999999992E-5</v>
      </c>
      <c r="F12" s="126">
        <f>F8*E12</f>
        <v>3.1499999999999996E-3</v>
      </c>
      <c r="G12" s="125"/>
      <c r="H12" s="117"/>
      <c r="I12" s="125"/>
      <c r="J12" s="122"/>
      <c r="K12" s="125"/>
      <c r="L12" s="122"/>
      <c r="M12" s="123"/>
    </row>
    <row r="13" spans="1:68" x14ac:dyDescent="0.3">
      <c r="B13" s="358"/>
      <c r="C13" s="124" t="s">
        <v>44</v>
      </c>
      <c r="D13" s="120" t="s">
        <v>38</v>
      </c>
      <c r="E13" s="120">
        <f>3.4/100</f>
        <v>3.4000000000000002E-2</v>
      </c>
      <c r="F13" s="117">
        <f>F8*E13</f>
        <v>1.1900000000000002</v>
      </c>
      <c r="G13" s="125"/>
      <c r="H13" s="117"/>
      <c r="I13" s="125"/>
      <c r="J13" s="122"/>
      <c r="K13" s="125"/>
      <c r="L13" s="122"/>
      <c r="M13" s="123"/>
    </row>
    <row r="14" spans="1:68" s="78" customFormat="1" ht="16.2" x14ac:dyDescent="0.4">
      <c r="B14" s="189"/>
      <c r="C14" s="187" t="s">
        <v>45</v>
      </c>
      <c r="D14" s="120"/>
      <c r="E14" s="120"/>
      <c r="F14" s="117"/>
      <c r="G14" s="117"/>
      <c r="H14" s="117"/>
      <c r="I14" s="117"/>
      <c r="J14" s="122"/>
      <c r="K14" s="117"/>
      <c r="L14" s="122"/>
      <c r="M14" s="123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</row>
    <row r="15" spans="1:68" s="78" customFormat="1" ht="46.5" customHeight="1" x14ac:dyDescent="0.4">
      <c r="B15" s="360">
        <v>2</v>
      </c>
      <c r="C15" s="127" t="s">
        <v>156</v>
      </c>
      <c r="D15" s="128" t="s">
        <v>92</v>
      </c>
      <c r="E15" s="129"/>
      <c r="F15" s="111">
        <v>88</v>
      </c>
      <c r="G15" s="130"/>
      <c r="H15" s="130"/>
      <c r="I15" s="130"/>
      <c r="J15" s="130"/>
      <c r="K15" s="130"/>
      <c r="L15" s="130"/>
      <c r="M15" s="131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</row>
    <row r="16" spans="1:68" s="78" customFormat="1" ht="16.2" x14ac:dyDescent="0.4">
      <c r="B16" s="360"/>
      <c r="C16" s="132" t="s">
        <v>140</v>
      </c>
      <c r="D16" s="129" t="s">
        <v>141</v>
      </c>
      <c r="E16" s="129">
        <v>0.49</v>
      </c>
      <c r="F16" s="133">
        <f>F15*E16</f>
        <v>43.12</v>
      </c>
      <c r="G16" s="130"/>
      <c r="H16" s="130"/>
      <c r="I16" s="130"/>
      <c r="J16" s="130"/>
      <c r="K16" s="130"/>
      <c r="L16" s="130"/>
      <c r="M16" s="131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</row>
    <row r="17" spans="2:68" s="78" customFormat="1" ht="16.2" x14ac:dyDescent="0.4">
      <c r="B17" s="360"/>
      <c r="C17" s="134" t="s">
        <v>26</v>
      </c>
      <c r="D17" s="135" t="s">
        <v>27</v>
      </c>
      <c r="E17" s="135">
        <v>0.24</v>
      </c>
      <c r="F17" s="136">
        <f>E17*F15</f>
        <v>21.119999999999997</v>
      </c>
      <c r="G17" s="137"/>
      <c r="H17" s="138"/>
      <c r="I17" s="138"/>
      <c r="J17" s="138"/>
      <c r="K17" s="137"/>
      <c r="L17" s="138"/>
      <c r="M17" s="13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</row>
    <row r="18" spans="2:68" s="78" customFormat="1" ht="25.2" x14ac:dyDescent="0.4">
      <c r="B18" s="360">
        <v>3</v>
      </c>
      <c r="C18" s="127" t="s">
        <v>142</v>
      </c>
      <c r="D18" s="128" t="s">
        <v>143</v>
      </c>
      <c r="E18" s="129"/>
      <c r="F18" s="140">
        <f>F20*0.22/1000</f>
        <v>1.078E-2</v>
      </c>
      <c r="G18" s="130"/>
      <c r="H18" s="130"/>
      <c r="I18" s="130"/>
      <c r="J18" s="130"/>
      <c r="K18" s="130"/>
      <c r="L18" s="130"/>
      <c r="M18" s="131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</row>
    <row r="19" spans="2:68" s="78" customFormat="1" ht="16.2" x14ac:dyDescent="0.4">
      <c r="B19" s="360"/>
      <c r="C19" s="141" t="s">
        <v>140</v>
      </c>
      <c r="D19" s="129" t="s">
        <v>141</v>
      </c>
      <c r="E19" s="142">
        <v>303</v>
      </c>
      <c r="F19" s="129">
        <f>E19*F18</f>
        <v>3.26634</v>
      </c>
      <c r="G19" s="130"/>
      <c r="H19" s="130"/>
      <c r="I19" s="130"/>
      <c r="J19" s="130"/>
      <c r="K19" s="130"/>
      <c r="L19" s="130"/>
      <c r="M19" s="131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</row>
    <row r="20" spans="2:68" s="78" customFormat="1" ht="16.2" x14ac:dyDescent="0.4">
      <c r="B20" s="360"/>
      <c r="C20" s="124" t="s">
        <v>144</v>
      </c>
      <c r="D20" s="133" t="s">
        <v>67</v>
      </c>
      <c r="E20" s="133"/>
      <c r="F20" s="122">
        <v>49</v>
      </c>
      <c r="G20" s="133"/>
      <c r="H20" s="120"/>
      <c r="I20" s="133"/>
      <c r="J20" s="133"/>
      <c r="K20" s="133"/>
      <c r="L20" s="133"/>
      <c r="M20" s="143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</row>
    <row r="21" spans="2:68" s="78" customFormat="1" ht="37.799999999999997" x14ac:dyDescent="0.4">
      <c r="B21" s="360">
        <v>4</v>
      </c>
      <c r="C21" s="144" t="s">
        <v>145</v>
      </c>
      <c r="D21" s="145" t="s">
        <v>43</v>
      </c>
      <c r="E21" s="133"/>
      <c r="F21" s="111">
        <f>0.0028*88</f>
        <v>0.24640000000000001</v>
      </c>
      <c r="G21" s="133"/>
      <c r="H21" s="120"/>
      <c r="I21" s="133"/>
      <c r="J21" s="133"/>
      <c r="K21" s="133"/>
      <c r="L21" s="133"/>
      <c r="M21" s="143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</row>
    <row r="22" spans="2:68" s="78" customFormat="1" ht="16.2" x14ac:dyDescent="0.4">
      <c r="B22" s="360"/>
      <c r="C22" s="134" t="s">
        <v>39</v>
      </c>
      <c r="D22" s="135" t="s">
        <v>40</v>
      </c>
      <c r="E22" s="135">
        <v>74.599999999999994</v>
      </c>
      <c r="F22" s="136">
        <f t="shared" ref="F22" si="0">E22*F21</f>
        <v>18.381439999999998</v>
      </c>
      <c r="G22" s="137"/>
      <c r="H22" s="138"/>
      <c r="I22" s="138"/>
      <c r="J22" s="138"/>
      <c r="K22" s="137"/>
      <c r="L22" s="138"/>
      <c r="M22" s="13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</row>
    <row r="23" spans="2:68" s="78" customFormat="1" ht="16.2" x14ac:dyDescent="0.4">
      <c r="B23" s="360"/>
      <c r="C23" s="146" t="s">
        <v>146</v>
      </c>
      <c r="D23" s="135" t="s">
        <v>43</v>
      </c>
      <c r="E23" s="135">
        <v>1.04</v>
      </c>
      <c r="F23" s="136">
        <f>E23*F21</f>
        <v>0.25625600000000004</v>
      </c>
      <c r="G23" s="147"/>
      <c r="H23" s="138"/>
      <c r="I23" s="138"/>
      <c r="J23" s="138"/>
      <c r="K23" s="137"/>
      <c r="L23" s="138"/>
      <c r="M23" s="13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</row>
    <row r="24" spans="2:68" s="78" customFormat="1" ht="16.2" x14ac:dyDescent="0.4">
      <c r="B24" s="360"/>
      <c r="C24" s="134" t="s">
        <v>26</v>
      </c>
      <c r="D24" s="135" t="s">
        <v>27</v>
      </c>
      <c r="E24" s="135">
        <v>1.1000000000000001</v>
      </c>
      <c r="F24" s="136">
        <f>F21*E24</f>
        <v>0.27104</v>
      </c>
      <c r="G24" s="137"/>
      <c r="H24" s="138"/>
      <c r="I24" s="138"/>
      <c r="J24" s="138"/>
      <c r="K24" s="137"/>
      <c r="L24" s="138"/>
      <c r="M24" s="13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</row>
    <row r="25" spans="2:68" s="78" customFormat="1" ht="25.5" customHeight="1" x14ac:dyDescent="0.4">
      <c r="B25" s="356">
        <v>5</v>
      </c>
      <c r="C25" s="119" t="s">
        <v>157</v>
      </c>
      <c r="D25" s="187" t="s">
        <v>43</v>
      </c>
      <c r="E25" s="120"/>
      <c r="F25" s="111">
        <v>0.97</v>
      </c>
      <c r="G25" s="121"/>
      <c r="H25" s="117"/>
      <c r="I25" s="121"/>
      <c r="J25" s="122"/>
      <c r="K25" s="121"/>
      <c r="L25" s="122"/>
      <c r="M25" s="123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</row>
    <row r="26" spans="2:68" s="78" customFormat="1" ht="16.2" x14ac:dyDescent="0.4">
      <c r="B26" s="357"/>
      <c r="C26" s="124" t="s">
        <v>39</v>
      </c>
      <c r="D26" s="120" t="s">
        <v>40</v>
      </c>
      <c r="E26" s="120">
        <v>24</v>
      </c>
      <c r="F26" s="117">
        <f>E26*F25</f>
        <v>23.28</v>
      </c>
      <c r="G26" s="125"/>
      <c r="H26" s="117"/>
      <c r="I26" s="125"/>
      <c r="J26" s="122"/>
      <c r="K26" s="125"/>
      <c r="L26" s="122"/>
      <c r="M26" s="123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</row>
    <row r="27" spans="2:68" s="78" customFormat="1" ht="25.2" x14ac:dyDescent="0.4">
      <c r="B27" s="357"/>
      <c r="C27" s="124" t="s">
        <v>47</v>
      </c>
      <c r="D27" s="120" t="s">
        <v>43</v>
      </c>
      <c r="E27" s="120">
        <v>1.3</v>
      </c>
      <c r="F27" s="117">
        <f>E27*F25</f>
        <v>1.2609999999999999</v>
      </c>
      <c r="G27" s="125"/>
      <c r="H27" s="117"/>
      <c r="I27" s="125"/>
      <c r="J27" s="122"/>
      <c r="K27" s="125"/>
      <c r="L27" s="122"/>
      <c r="M27" s="123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</row>
    <row r="28" spans="2:68" s="78" customFormat="1" ht="16.2" x14ac:dyDescent="0.4">
      <c r="B28" s="357"/>
      <c r="C28" s="124" t="s">
        <v>48</v>
      </c>
      <c r="D28" s="120" t="s">
        <v>49</v>
      </c>
      <c r="E28" s="120">
        <v>3.08</v>
      </c>
      <c r="F28" s="117">
        <f>F25*E28</f>
        <v>2.9876</v>
      </c>
      <c r="G28" s="125"/>
      <c r="H28" s="117"/>
      <c r="I28" s="125"/>
      <c r="J28" s="122"/>
      <c r="K28" s="125"/>
      <c r="L28" s="122"/>
      <c r="M28" s="123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</row>
    <row r="29" spans="2:68" s="78" customFormat="1" ht="16.2" x14ac:dyDescent="0.4">
      <c r="B29" s="357"/>
      <c r="C29" s="148" t="s">
        <v>50</v>
      </c>
      <c r="D29" s="149" t="s">
        <v>49</v>
      </c>
      <c r="E29" s="149" t="s">
        <v>51</v>
      </c>
      <c r="F29" s="120">
        <f>F25*E29</f>
        <v>7.2749999999999995</v>
      </c>
      <c r="G29" s="120"/>
      <c r="H29" s="117"/>
      <c r="I29" s="120"/>
      <c r="J29" s="117"/>
      <c r="K29" s="117"/>
      <c r="L29" s="117"/>
      <c r="M29" s="118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</row>
    <row r="30" spans="2:68" s="78" customFormat="1" ht="16.2" x14ac:dyDescent="0.4">
      <c r="B30" s="357"/>
      <c r="C30" s="148" t="s">
        <v>52</v>
      </c>
      <c r="D30" s="149" t="s">
        <v>49</v>
      </c>
      <c r="E30" s="149" t="s">
        <v>53</v>
      </c>
      <c r="F30" s="120">
        <f>F25*E30</f>
        <v>2.9196999999999997</v>
      </c>
      <c r="G30" s="120"/>
      <c r="H30" s="117"/>
      <c r="I30" s="120"/>
      <c r="J30" s="117"/>
      <c r="K30" s="117"/>
      <c r="L30" s="117"/>
      <c r="M30" s="118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</row>
    <row r="31" spans="2:68" s="78" customFormat="1" ht="16.2" x14ac:dyDescent="0.4">
      <c r="B31" s="358"/>
      <c r="C31" s="124" t="s">
        <v>54</v>
      </c>
      <c r="D31" s="120" t="s">
        <v>27</v>
      </c>
      <c r="E31" s="120">
        <v>1.38</v>
      </c>
      <c r="F31" s="117">
        <f>E31*F25</f>
        <v>1.3385999999999998</v>
      </c>
      <c r="G31" s="125"/>
      <c r="H31" s="117"/>
      <c r="I31" s="125"/>
      <c r="J31" s="122"/>
      <c r="K31" s="125"/>
      <c r="L31" s="122"/>
      <c r="M31" s="123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</row>
    <row r="32" spans="2:68" s="78" customFormat="1" ht="66.75" customHeight="1" x14ac:dyDescent="0.4">
      <c r="B32" s="356">
        <v>6</v>
      </c>
      <c r="C32" s="119" t="s">
        <v>158</v>
      </c>
      <c r="D32" s="187" t="s">
        <v>43</v>
      </c>
      <c r="E32" s="120"/>
      <c r="F32" s="111">
        <v>3.54</v>
      </c>
      <c r="G32" s="121"/>
      <c r="H32" s="117"/>
      <c r="I32" s="121"/>
      <c r="J32" s="122"/>
      <c r="K32" s="121"/>
      <c r="L32" s="122"/>
      <c r="M32" s="123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</row>
    <row r="33" spans="2:68" s="78" customFormat="1" ht="16.2" x14ac:dyDescent="0.4">
      <c r="B33" s="357"/>
      <c r="C33" s="124" t="s">
        <v>39</v>
      </c>
      <c r="D33" s="120" t="s">
        <v>40</v>
      </c>
      <c r="E33" s="120">
        <v>23.8</v>
      </c>
      <c r="F33" s="117">
        <f>E33*F32</f>
        <v>84.25200000000001</v>
      </c>
      <c r="G33" s="125"/>
      <c r="H33" s="117"/>
      <c r="I33" s="125"/>
      <c r="J33" s="122"/>
      <c r="K33" s="125"/>
      <c r="L33" s="122"/>
      <c r="M33" s="123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</row>
    <row r="34" spans="2:68" s="78" customFormat="1" ht="27" customHeight="1" x14ac:dyDescent="0.4">
      <c r="B34" s="357"/>
      <c r="C34" s="124" t="s">
        <v>47</v>
      </c>
      <c r="D34" s="120" t="s">
        <v>43</v>
      </c>
      <c r="E34" s="120">
        <v>1.1499999999999999</v>
      </c>
      <c r="F34" s="117">
        <f>E34*F32</f>
        <v>4.0709999999999997</v>
      </c>
      <c r="G34" s="125"/>
      <c r="H34" s="117"/>
      <c r="I34" s="125"/>
      <c r="J34" s="122"/>
      <c r="K34" s="125"/>
      <c r="L34" s="122"/>
      <c r="M34" s="123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</row>
    <row r="35" spans="2:68" s="78" customFormat="1" ht="28.5" customHeight="1" x14ac:dyDescent="0.4">
      <c r="B35" s="357"/>
      <c r="C35" s="124" t="s">
        <v>159</v>
      </c>
      <c r="D35" s="120" t="s">
        <v>38</v>
      </c>
      <c r="E35" s="120"/>
      <c r="F35" s="117">
        <v>29</v>
      </c>
      <c r="G35" s="125"/>
      <c r="H35" s="117"/>
      <c r="I35" s="125"/>
      <c r="J35" s="122"/>
      <c r="K35" s="125"/>
      <c r="L35" s="122"/>
      <c r="M35" s="123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</row>
    <row r="36" spans="2:68" s="78" customFormat="1" ht="16.5" customHeight="1" x14ac:dyDescent="0.4">
      <c r="B36" s="357"/>
      <c r="C36" s="124" t="s">
        <v>48</v>
      </c>
      <c r="D36" s="120" t="s">
        <v>49</v>
      </c>
      <c r="E36" s="120">
        <v>4.38</v>
      </c>
      <c r="F36" s="117">
        <f>F32*E36</f>
        <v>15.5052</v>
      </c>
      <c r="G36" s="125"/>
      <c r="H36" s="117"/>
      <c r="I36" s="125"/>
      <c r="J36" s="122"/>
      <c r="K36" s="125"/>
      <c r="L36" s="122"/>
      <c r="M36" s="123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</row>
    <row r="37" spans="2:68" s="78" customFormat="1" ht="16.5" customHeight="1" x14ac:dyDescent="0.4">
      <c r="B37" s="357"/>
      <c r="C37" s="148" t="s">
        <v>50</v>
      </c>
      <c r="D37" s="149" t="s">
        <v>49</v>
      </c>
      <c r="E37" s="149">
        <v>7.2</v>
      </c>
      <c r="F37" s="120">
        <f>F32*E37</f>
        <v>25.488</v>
      </c>
      <c r="G37" s="120"/>
      <c r="H37" s="117"/>
      <c r="I37" s="120"/>
      <c r="J37" s="117"/>
      <c r="K37" s="117"/>
      <c r="L37" s="117"/>
      <c r="M37" s="11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</row>
    <row r="38" spans="2:68" s="78" customFormat="1" ht="16.5" customHeight="1" x14ac:dyDescent="0.4">
      <c r="B38" s="357"/>
      <c r="C38" s="148" t="s">
        <v>52</v>
      </c>
      <c r="D38" s="149" t="s">
        <v>49</v>
      </c>
      <c r="E38" s="149">
        <v>1.96</v>
      </c>
      <c r="F38" s="120">
        <f>F32*E38</f>
        <v>6.9383999999999997</v>
      </c>
      <c r="G38" s="120"/>
      <c r="H38" s="117"/>
      <c r="I38" s="120"/>
      <c r="J38" s="117"/>
      <c r="K38" s="117"/>
      <c r="L38" s="117"/>
      <c r="M38" s="118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</row>
    <row r="39" spans="2:68" s="78" customFormat="1" ht="16.2" x14ac:dyDescent="0.4">
      <c r="B39" s="358"/>
      <c r="C39" s="124" t="s">
        <v>54</v>
      </c>
      <c r="D39" s="120" t="s">
        <v>27</v>
      </c>
      <c r="E39" s="120">
        <v>3.44</v>
      </c>
      <c r="F39" s="117">
        <f>E39*F32</f>
        <v>12.1776</v>
      </c>
      <c r="G39" s="125"/>
      <c r="H39" s="117"/>
      <c r="I39" s="125"/>
      <c r="J39" s="122"/>
      <c r="K39" s="125"/>
      <c r="L39" s="122"/>
      <c r="M39" s="123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</row>
    <row r="40" spans="2:68" s="78" customFormat="1" ht="25.2" x14ac:dyDescent="0.4">
      <c r="B40" s="359">
        <v>7</v>
      </c>
      <c r="C40" s="150" t="s">
        <v>58</v>
      </c>
      <c r="D40" s="151" t="s">
        <v>29</v>
      </c>
      <c r="E40" s="149"/>
      <c r="F40" s="115">
        <f>F32</f>
        <v>3.54</v>
      </c>
      <c r="G40" s="120"/>
      <c r="H40" s="117"/>
      <c r="I40" s="120"/>
      <c r="J40" s="117"/>
      <c r="K40" s="117"/>
      <c r="L40" s="117"/>
      <c r="M40" s="118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</row>
    <row r="41" spans="2:68" s="78" customFormat="1" ht="16.2" x14ac:dyDescent="0.4">
      <c r="B41" s="359"/>
      <c r="C41" s="148" t="s">
        <v>32</v>
      </c>
      <c r="D41" s="149" t="s">
        <v>25</v>
      </c>
      <c r="E41" s="149">
        <v>0.87</v>
      </c>
      <c r="F41" s="120">
        <f>F40*E41</f>
        <v>3.0798000000000001</v>
      </c>
      <c r="G41" s="120"/>
      <c r="H41" s="117"/>
      <c r="I41" s="117"/>
      <c r="J41" s="117"/>
      <c r="K41" s="117"/>
      <c r="L41" s="117"/>
      <c r="M41" s="118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</row>
    <row r="42" spans="2:68" s="78" customFormat="1" ht="16.2" x14ac:dyDescent="0.4">
      <c r="B42" s="359"/>
      <c r="C42" s="148" t="s">
        <v>59</v>
      </c>
      <c r="D42" s="149" t="s">
        <v>27</v>
      </c>
      <c r="E42" s="149">
        <v>0.13</v>
      </c>
      <c r="F42" s="120">
        <f>F40*E42</f>
        <v>0.4602</v>
      </c>
      <c r="G42" s="120"/>
      <c r="H42" s="117"/>
      <c r="I42" s="120"/>
      <c r="J42" s="117"/>
      <c r="K42" s="117"/>
      <c r="L42" s="117"/>
      <c r="M42" s="118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2:68" s="78" customFormat="1" ht="16.2" x14ac:dyDescent="0.4">
      <c r="B43" s="359"/>
      <c r="C43" s="148" t="s">
        <v>60</v>
      </c>
      <c r="D43" s="149" t="s">
        <v>49</v>
      </c>
      <c r="E43" s="149">
        <v>7.2</v>
      </c>
      <c r="F43" s="120">
        <f>F40*E43</f>
        <v>25.488</v>
      </c>
      <c r="G43" s="120"/>
      <c r="H43" s="117"/>
      <c r="I43" s="120"/>
      <c r="J43" s="117"/>
      <c r="K43" s="117"/>
      <c r="L43" s="117"/>
      <c r="M43" s="118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2:68" s="78" customFormat="1" ht="16.2" x14ac:dyDescent="0.4">
      <c r="B44" s="359"/>
      <c r="C44" s="148" t="s">
        <v>61</v>
      </c>
      <c r="D44" s="149" t="s">
        <v>49</v>
      </c>
      <c r="E44" s="149">
        <v>1.79</v>
      </c>
      <c r="F44" s="120">
        <f>F40*E44</f>
        <v>6.3365999999999998</v>
      </c>
      <c r="G44" s="120"/>
      <c r="H44" s="117"/>
      <c r="I44" s="120"/>
      <c r="J44" s="117"/>
      <c r="K44" s="117"/>
      <c r="L44" s="117"/>
      <c r="M44" s="118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2:68" s="78" customFormat="1" ht="16.2" x14ac:dyDescent="0.4">
      <c r="B45" s="359"/>
      <c r="C45" s="148" t="s">
        <v>62</v>
      </c>
      <c r="D45" s="149" t="s">
        <v>49</v>
      </c>
      <c r="E45" s="149">
        <v>1.07</v>
      </c>
      <c r="F45" s="120">
        <f>F40*E45</f>
        <v>3.7878000000000003</v>
      </c>
      <c r="G45" s="120"/>
      <c r="H45" s="117"/>
      <c r="I45" s="120"/>
      <c r="J45" s="117"/>
      <c r="K45" s="117"/>
      <c r="L45" s="117"/>
      <c r="M45" s="11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2:68" s="78" customFormat="1" ht="16.2" x14ac:dyDescent="0.4">
      <c r="B46" s="359"/>
      <c r="C46" s="148" t="s">
        <v>63</v>
      </c>
      <c r="D46" s="149" t="s">
        <v>27</v>
      </c>
      <c r="E46" s="149">
        <v>0.1</v>
      </c>
      <c r="F46" s="120">
        <f>F40*E46</f>
        <v>0.35400000000000004</v>
      </c>
      <c r="G46" s="120"/>
      <c r="H46" s="117"/>
      <c r="I46" s="120"/>
      <c r="J46" s="117"/>
      <c r="K46" s="117"/>
      <c r="L46" s="117"/>
      <c r="M46" s="118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2:68" s="78" customFormat="1" ht="42" customHeight="1" x14ac:dyDescent="0.4">
      <c r="B47" s="359">
        <v>8</v>
      </c>
      <c r="C47" s="152" t="s">
        <v>160</v>
      </c>
      <c r="D47" s="153" t="s">
        <v>65</v>
      </c>
      <c r="E47" s="154">
        <f>0</f>
        <v>0</v>
      </c>
      <c r="F47" s="155">
        <v>250</v>
      </c>
      <c r="G47" s="120"/>
      <c r="H47" s="117"/>
      <c r="I47" s="120"/>
      <c r="J47" s="117"/>
      <c r="K47" s="117"/>
      <c r="L47" s="117"/>
      <c r="M47" s="118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2:68" s="78" customFormat="1" ht="16.2" x14ac:dyDescent="0.4">
      <c r="B48" s="359"/>
      <c r="C48" s="148" t="s">
        <v>32</v>
      </c>
      <c r="D48" s="149" t="s">
        <v>25</v>
      </c>
      <c r="E48" s="156">
        <v>0.22700000000000001</v>
      </c>
      <c r="F48" s="133">
        <f>F47*E48</f>
        <v>56.75</v>
      </c>
      <c r="G48" s="120"/>
      <c r="H48" s="117"/>
      <c r="I48" s="117"/>
      <c r="J48" s="117"/>
      <c r="K48" s="117"/>
      <c r="L48" s="117"/>
      <c r="M48" s="118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2:68" s="78" customFormat="1" ht="16.2" x14ac:dyDescent="0.4">
      <c r="B49" s="359"/>
      <c r="C49" s="148" t="s">
        <v>59</v>
      </c>
      <c r="D49" s="149" t="s">
        <v>27</v>
      </c>
      <c r="E49" s="156">
        <v>2.76E-2</v>
      </c>
      <c r="F49" s="133">
        <f>F47*E49</f>
        <v>6.8999999999999995</v>
      </c>
      <c r="G49" s="120"/>
      <c r="H49" s="117"/>
      <c r="I49" s="120"/>
      <c r="J49" s="117"/>
      <c r="K49" s="117"/>
      <c r="L49" s="117"/>
      <c r="M49" s="118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2:68" s="78" customFormat="1" ht="16.2" x14ac:dyDescent="0.4">
      <c r="B50" s="359"/>
      <c r="C50" s="148" t="s">
        <v>111</v>
      </c>
      <c r="D50" s="149" t="s">
        <v>67</v>
      </c>
      <c r="E50" s="156" t="s">
        <v>161</v>
      </c>
      <c r="F50" s="157">
        <v>900</v>
      </c>
      <c r="G50" s="158"/>
      <c r="H50" s="117"/>
      <c r="I50" s="120"/>
      <c r="J50" s="117"/>
      <c r="K50" s="117"/>
      <c r="L50" s="117"/>
      <c r="M50" s="118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2:68" s="78" customFormat="1" ht="16.2" x14ac:dyDescent="0.4">
      <c r="B51" s="359"/>
      <c r="C51" s="148" t="s">
        <v>68</v>
      </c>
      <c r="D51" s="149" t="s">
        <v>49</v>
      </c>
      <c r="E51" s="156">
        <v>7.0000000000000007E-2</v>
      </c>
      <c r="F51" s="133">
        <f>F47*E51</f>
        <v>17.5</v>
      </c>
      <c r="G51" s="120"/>
      <c r="H51" s="117"/>
      <c r="I51" s="120"/>
      <c r="J51" s="117"/>
      <c r="K51" s="117"/>
      <c r="L51" s="117"/>
      <c r="M51" s="118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2:68" s="78" customFormat="1" ht="16.2" x14ac:dyDescent="0.4">
      <c r="B52" s="359"/>
      <c r="C52" s="148" t="s">
        <v>63</v>
      </c>
      <c r="D52" s="149" t="s">
        <v>27</v>
      </c>
      <c r="E52" s="156">
        <v>4.4400000000000002E-2</v>
      </c>
      <c r="F52" s="133">
        <f>F47*E52</f>
        <v>11.1</v>
      </c>
      <c r="G52" s="120"/>
      <c r="H52" s="117"/>
      <c r="I52" s="120"/>
      <c r="J52" s="117"/>
      <c r="K52" s="117"/>
      <c r="L52" s="117"/>
      <c r="M52" s="118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2:68" s="78" customFormat="1" ht="27" customHeight="1" x14ac:dyDescent="0.4">
      <c r="B53" s="356">
        <v>9</v>
      </c>
      <c r="C53" s="150" t="s">
        <v>69</v>
      </c>
      <c r="D53" s="151" t="s">
        <v>38</v>
      </c>
      <c r="E53" s="149"/>
      <c r="F53" s="187">
        <f>F47</f>
        <v>250</v>
      </c>
      <c r="G53" s="120"/>
      <c r="H53" s="117"/>
      <c r="I53" s="120"/>
      <c r="J53" s="117"/>
      <c r="K53" s="117"/>
      <c r="L53" s="117"/>
      <c r="M53" s="118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2:68" s="78" customFormat="1" ht="16.2" x14ac:dyDescent="0.4">
      <c r="B54" s="357"/>
      <c r="C54" s="148" t="s">
        <v>32</v>
      </c>
      <c r="D54" s="149" t="s">
        <v>25</v>
      </c>
      <c r="E54" s="149">
        <v>3.0300000000000001E-2</v>
      </c>
      <c r="F54" s="133">
        <f>F53*E54</f>
        <v>7.5750000000000002</v>
      </c>
      <c r="G54" s="120"/>
      <c r="H54" s="117"/>
      <c r="I54" s="117"/>
      <c r="J54" s="117"/>
      <c r="K54" s="117"/>
      <c r="L54" s="117"/>
      <c r="M54" s="118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2:68" s="78" customFormat="1" ht="16.2" x14ac:dyDescent="0.4">
      <c r="B55" s="357"/>
      <c r="C55" s="148" t="s">
        <v>59</v>
      </c>
      <c r="D55" s="149" t="s">
        <v>27</v>
      </c>
      <c r="E55" s="149">
        <v>4.1000000000000003E-3</v>
      </c>
      <c r="F55" s="133">
        <f>F53*E55</f>
        <v>1.0250000000000001</v>
      </c>
      <c r="G55" s="120"/>
      <c r="H55" s="117"/>
      <c r="I55" s="120"/>
      <c r="J55" s="117"/>
      <c r="K55" s="117"/>
      <c r="L55" s="117"/>
      <c r="M55" s="118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2:68" s="78" customFormat="1" ht="16.2" x14ac:dyDescent="0.4">
      <c r="B56" s="357"/>
      <c r="C56" s="148" t="s">
        <v>60</v>
      </c>
      <c r="D56" s="149" t="s">
        <v>49</v>
      </c>
      <c r="E56" s="149">
        <v>0.23100000000000001</v>
      </c>
      <c r="F56" s="133">
        <f>F53*E56</f>
        <v>57.75</v>
      </c>
      <c r="G56" s="120"/>
      <c r="H56" s="117"/>
      <c r="I56" s="120"/>
      <c r="J56" s="117"/>
      <c r="K56" s="117"/>
      <c r="L56" s="117"/>
      <c r="M56" s="118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2:68" s="78" customFormat="1" ht="16.2" x14ac:dyDescent="0.4">
      <c r="B57" s="357"/>
      <c r="C57" s="148" t="s">
        <v>61</v>
      </c>
      <c r="D57" s="149" t="s">
        <v>49</v>
      </c>
      <c r="E57" s="149">
        <v>5.8000000000000003E-2</v>
      </c>
      <c r="F57" s="133">
        <f>F53*E57</f>
        <v>14.5</v>
      </c>
      <c r="G57" s="120"/>
      <c r="H57" s="117"/>
      <c r="I57" s="120"/>
      <c r="J57" s="117"/>
      <c r="K57" s="117"/>
      <c r="L57" s="117"/>
      <c r="M57" s="118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2:68" s="78" customFormat="1" ht="16.2" x14ac:dyDescent="0.4">
      <c r="B58" s="357"/>
      <c r="C58" s="148" t="s">
        <v>62</v>
      </c>
      <c r="D58" s="149" t="s">
        <v>49</v>
      </c>
      <c r="E58" s="149">
        <v>3.5000000000000003E-2</v>
      </c>
      <c r="F58" s="133">
        <f>F53*E58</f>
        <v>8.75</v>
      </c>
      <c r="G58" s="120"/>
      <c r="H58" s="117"/>
      <c r="I58" s="120"/>
      <c r="J58" s="117"/>
      <c r="K58" s="117"/>
      <c r="L58" s="117"/>
      <c r="M58" s="118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2:68" s="78" customFormat="1" ht="16.2" x14ac:dyDescent="0.4">
      <c r="B59" s="357"/>
      <c r="C59" s="148" t="s">
        <v>63</v>
      </c>
      <c r="D59" s="149" t="s">
        <v>27</v>
      </c>
      <c r="E59" s="149">
        <v>4.0000000000000002E-4</v>
      </c>
      <c r="F59" s="133">
        <f>F53*E59</f>
        <v>0.1</v>
      </c>
      <c r="G59" s="120"/>
      <c r="H59" s="117"/>
      <c r="I59" s="120"/>
      <c r="J59" s="117"/>
      <c r="K59" s="117"/>
      <c r="L59" s="117"/>
      <c r="M59" s="118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2:68" s="78" customFormat="1" ht="28.5" customHeight="1" x14ac:dyDescent="0.4">
      <c r="B60" s="359">
        <v>10</v>
      </c>
      <c r="C60" s="150" t="s">
        <v>70</v>
      </c>
      <c r="D60" s="151" t="s">
        <v>38</v>
      </c>
      <c r="E60" s="149"/>
      <c r="F60" s="191">
        <f>F53</f>
        <v>250</v>
      </c>
      <c r="G60" s="120"/>
      <c r="H60" s="117"/>
      <c r="I60" s="120"/>
      <c r="J60" s="117"/>
      <c r="K60" s="117"/>
      <c r="L60" s="117"/>
      <c r="M60" s="118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2:68" s="78" customFormat="1" ht="16.2" x14ac:dyDescent="0.4">
      <c r="B61" s="359"/>
      <c r="C61" s="148" t="s">
        <v>32</v>
      </c>
      <c r="D61" s="149" t="s">
        <v>25</v>
      </c>
      <c r="E61" s="149">
        <v>6.9199999999999998E-2</v>
      </c>
      <c r="F61" s="133">
        <f>F60*E61</f>
        <v>17.3</v>
      </c>
      <c r="G61" s="120"/>
      <c r="H61" s="117"/>
      <c r="I61" s="117"/>
      <c r="J61" s="117"/>
      <c r="K61" s="117"/>
      <c r="L61" s="117"/>
      <c r="M61" s="118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2:68" s="78" customFormat="1" ht="16.2" x14ac:dyDescent="0.4">
      <c r="B62" s="359"/>
      <c r="C62" s="148" t="s">
        <v>59</v>
      </c>
      <c r="D62" s="149" t="s">
        <v>27</v>
      </c>
      <c r="E62" s="149">
        <v>1.6000000000000001E-3</v>
      </c>
      <c r="F62" s="133">
        <f>F60*E62</f>
        <v>0.4</v>
      </c>
      <c r="G62" s="120"/>
      <c r="H62" s="117"/>
      <c r="I62" s="120"/>
      <c r="J62" s="117"/>
      <c r="K62" s="117"/>
      <c r="L62" s="117"/>
      <c r="M62" s="118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2:68" s="78" customFormat="1" ht="16.2" x14ac:dyDescent="0.4">
      <c r="B63" s="359"/>
      <c r="C63" s="148" t="s">
        <v>71</v>
      </c>
      <c r="D63" s="149" t="s">
        <v>49</v>
      </c>
      <c r="E63" s="149">
        <v>0.4</v>
      </c>
      <c r="F63" s="133">
        <f>F60*E63</f>
        <v>100</v>
      </c>
      <c r="G63" s="120"/>
      <c r="H63" s="117"/>
      <c r="I63" s="120"/>
      <c r="J63" s="117"/>
      <c r="K63" s="117"/>
      <c r="L63" s="117"/>
      <c r="M63" s="118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2:68" s="78" customFormat="1" ht="37.799999999999997" x14ac:dyDescent="0.4">
      <c r="B64" s="359">
        <v>11</v>
      </c>
      <c r="C64" s="152" t="s">
        <v>149</v>
      </c>
      <c r="D64" s="153" t="s">
        <v>72</v>
      </c>
      <c r="E64" s="159"/>
      <c r="F64" s="115">
        <f>193/100</f>
        <v>1.93</v>
      </c>
      <c r="G64" s="120"/>
      <c r="H64" s="117"/>
      <c r="I64" s="120"/>
      <c r="J64" s="117"/>
      <c r="K64" s="120"/>
      <c r="L64" s="117"/>
      <c r="M64" s="118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1:68" s="78" customFormat="1" ht="16.2" x14ac:dyDescent="0.4">
      <c r="B65" s="359"/>
      <c r="C65" s="160" t="s">
        <v>24</v>
      </c>
      <c r="D65" s="159" t="s">
        <v>25</v>
      </c>
      <c r="E65" s="159">
        <v>42.9</v>
      </c>
      <c r="F65" s="120">
        <f>F64*E65</f>
        <v>82.796999999999997</v>
      </c>
      <c r="G65" s="117"/>
      <c r="H65" s="117"/>
      <c r="I65" s="117"/>
      <c r="J65" s="117"/>
      <c r="K65" s="120"/>
      <c r="L65" s="117"/>
      <c r="M65" s="118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1:68" s="78" customFormat="1" ht="21" customHeight="1" x14ac:dyDescent="0.4">
      <c r="B66" s="359"/>
      <c r="C66" s="148" t="s">
        <v>59</v>
      </c>
      <c r="D66" s="159" t="s">
        <v>73</v>
      </c>
      <c r="E66" s="159">
        <v>2.64</v>
      </c>
      <c r="F66" s="120">
        <f>F64*E66</f>
        <v>5.0952000000000002</v>
      </c>
      <c r="G66" s="120"/>
      <c r="H66" s="117"/>
      <c r="I66" s="120"/>
      <c r="J66" s="117"/>
      <c r="K66" s="117"/>
      <c r="L66" s="117"/>
      <c r="M66" s="118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1:68" s="78" customFormat="1" ht="27" customHeight="1" x14ac:dyDescent="0.4">
      <c r="B67" s="359"/>
      <c r="C67" s="160" t="s">
        <v>197</v>
      </c>
      <c r="D67" s="159" t="s">
        <v>23</v>
      </c>
      <c r="E67" s="159" t="s">
        <v>150</v>
      </c>
      <c r="F67" s="120">
        <f>F64*E67</f>
        <v>221.95</v>
      </c>
      <c r="G67" s="120"/>
      <c r="H67" s="117"/>
      <c r="I67" s="120"/>
      <c r="J67" s="117"/>
      <c r="K67" s="120"/>
      <c r="L67" s="117"/>
      <c r="M67" s="118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1:68" s="78" customFormat="1" ht="16.2" x14ac:dyDescent="0.4">
      <c r="B68" s="359"/>
      <c r="C68" s="160" t="s">
        <v>74</v>
      </c>
      <c r="D68" s="159" t="s">
        <v>75</v>
      </c>
      <c r="E68" s="159">
        <v>600</v>
      </c>
      <c r="F68" s="120">
        <f>F64*E68</f>
        <v>1158</v>
      </c>
      <c r="G68" s="120"/>
      <c r="H68" s="117"/>
      <c r="I68" s="120"/>
      <c r="J68" s="117"/>
      <c r="K68" s="120"/>
      <c r="L68" s="117"/>
      <c r="M68" s="118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1:68" s="78" customFormat="1" ht="16.2" x14ac:dyDescent="0.4">
      <c r="B69" s="359"/>
      <c r="C69" s="160" t="s">
        <v>48</v>
      </c>
      <c r="D69" s="159" t="s">
        <v>49</v>
      </c>
      <c r="E69" s="159">
        <v>7.9</v>
      </c>
      <c r="F69" s="120">
        <f>F64*E69</f>
        <v>15.247</v>
      </c>
      <c r="G69" s="120"/>
      <c r="H69" s="117"/>
      <c r="I69" s="120"/>
      <c r="J69" s="117"/>
      <c r="K69" s="120"/>
      <c r="L69" s="117"/>
      <c r="M69" s="118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1:68" s="78" customFormat="1" ht="16.2" x14ac:dyDescent="0.4">
      <c r="B70" s="359"/>
      <c r="C70" s="160" t="s">
        <v>54</v>
      </c>
      <c r="D70" s="159" t="s">
        <v>27</v>
      </c>
      <c r="E70" s="159">
        <v>6.36</v>
      </c>
      <c r="F70" s="120">
        <f>F64*E70</f>
        <v>12.274800000000001</v>
      </c>
      <c r="G70" s="120"/>
      <c r="H70" s="117"/>
      <c r="I70" s="120"/>
      <c r="J70" s="117"/>
      <c r="K70" s="120"/>
      <c r="L70" s="117"/>
      <c r="M70" s="118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1:68" s="78" customFormat="1" ht="24" customHeight="1" x14ac:dyDescent="0.4">
      <c r="B71" s="356">
        <v>12</v>
      </c>
      <c r="C71" s="152" t="s">
        <v>76</v>
      </c>
      <c r="D71" s="153" t="s">
        <v>38</v>
      </c>
      <c r="E71" s="154">
        <f>0</f>
        <v>0</v>
      </c>
      <c r="F71" s="155">
        <f>15*0.5</f>
        <v>7.5</v>
      </c>
      <c r="G71" s="120"/>
      <c r="H71" s="117"/>
      <c r="I71" s="120"/>
      <c r="J71" s="117"/>
      <c r="K71" s="117"/>
      <c r="L71" s="117"/>
      <c r="M71" s="118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1:68" s="78" customFormat="1" ht="16.2" x14ac:dyDescent="0.4">
      <c r="B72" s="357"/>
      <c r="C72" s="148" t="s">
        <v>32</v>
      </c>
      <c r="D72" s="159" t="s">
        <v>25</v>
      </c>
      <c r="E72" s="149">
        <v>0.83</v>
      </c>
      <c r="F72" s="133">
        <f>F71*E72</f>
        <v>6.2249999999999996</v>
      </c>
      <c r="G72" s="120"/>
      <c r="H72" s="117"/>
      <c r="I72" s="117"/>
      <c r="J72" s="117"/>
      <c r="K72" s="117"/>
      <c r="L72" s="117"/>
      <c r="M72" s="118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1:68" s="78" customFormat="1" ht="16.2" x14ac:dyDescent="0.4">
      <c r="B73" s="357"/>
      <c r="C73" s="148" t="s">
        <v>26</v>
      </c>
      <c r="D73" s="159" t="s">
        <v>27</v>
      </c>
      <c r="E73" s="149">
        <v>4.1000000000000003E-3</v>
      </c>
      <c r="F73" s="133">
        <f>F71*E73</f>
        <v>3.0750000000000003E-2</v>
      </c>
      <c r="G73" s="120"/>
      <c r="H73" s="117"/>
      <c r="I73" s="120"/>
      <c r="J73" s="117"/>
      <c r="K73" s="117"/>
      <c r="L73" s="117"/>
      <c r="M73" s="118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1:68" s="78" customFormat="1" ht="22.5" customHeight="1" x14ac:dyDescent="0.4">
      <c r="B74" s="357"/>
      <c r="C74" s="160" t="s">
        <v>126</v>
      </c>
      <c r="D74" s="159" t="s">
        <v>38</v>
      </c>
      <c r="E74" s="159" t="s">
        <v>78</v>
      </c>
      <c r="F74" s="120">
        <f>F71*E74</f>
        <v>8.625</v>
      </c>
      <c r="G74" s="120"/>
      <c r="H74" s="117"/>
      <c r="I74" s="120"/>
      <c r="J74" s="117"/>
      <c r="K74" s="117"/>
      <c r="L74" s="117"/>
      <c r="M74" s="118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1:68" s="78" customFormat="1" ht="16.2" x14ac:dyDescent="0.4">
      <c r="B75" s="357"/>
      <c r="C75" s="124" t="s">
        <v>79</v>
      </c>
      <c r="D75" s="159" t="s">
        <v>80</v>
      </c>
      <c r="E75" s="159" t="s">
        <v>81</v>
      </c>
      <c r="F75" s="120">
        <f>F71*E75</f>
        <v>30</v>
      </c>
      <c r="G75" s="120"/>
      <c r="H75" s="117"/>
      <c r="I75" s="120"/>
      <c r="J75" s="117"/>
      <c r="K75" s="117"/>
      <c r="L75" s="117"/>
      <c r="M75" s="118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1:68" s="78" customFormat="1" ht="16.2" x14ac:dyDescent="0.4">
      <c r="B76" s="358"/>
      <c r="C76" s="124" t="s">
        <v>63</v>
      </c>
      <c r="D76" s="159" t="s">
        <v>27</v>
      </c>
      <c r="E76" s="159">
        <v>7.8E-2</v>
      </c>
      <c r="F76" s="120">
        <f>F71*E76</f>
        <v>0.58499999999999996</v>
      </c>
      <c r="G76" s="120"/>
      <c r="H76" s="117"/>
      <c r="I76" s="120"/>
      <c r="J76" s="117"/>
      <c r="K76" s="117"/>
      <c r="L76" s="117"/>
      <c r="M76" s="118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1:68" s="80" customFormat="1" ht="24.75" customHeight="1" x14ac:dyDescent="0.4">
      <c r="A77" s="78"/>
      <c r="B77" s="356">
        <v>13</v>
      </c>
      <c r="C77" s="152" t="s">
        <v>82</v>
      </c>
      <c r="D77" s="187" t="s">
        <v>67</v>
      </c>
      <c r="E77" s="187"/>
      <c r="F77" s="115">
        <v>31.2</v>
      </c>
      <c r="G77" s="115"/>
      <c r="H77" s="117"/>
      <c r="I77" s="115"/>
      <c r="J77" s="122"/>
      <c r="K77" s="115"/>
      <c r="L77" s="122"/>
      <c r="M77" s="123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1:68" s="80" customFormat="1" ht="16.2" x14ac:dyDescent="0.4">
      <c r="A78" s="78"/>
      <c r="B78" s="357"/>
      <c r="C78" s="160" t="s">
        <v>83</v>
      </c>
      <c r="D78" s="120" t="s">
        <v>40</v>
      </c>
      <c r="E78" s="120">
        <v>0.28599999999999998</v>
      </c>
      <c r="F78" s="117">
        <f>E78*F77</f>
        <v>8.9231999999999996</v>
      </c>
      <c r="G78" s="117"/>
      <c r="H78" s="117"/>
      <c r="I78" s="117"/>
      <c r="J78" s="122"/>
      <c r="K78" s="117"/>
      <c r="L78" s="122"/>
      <c r="M78" s="123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1:68" s="80" customFormat="1" ht="16.2" x14ac:dyDescent="0.4">
      <c r="A79" s="78"/>
      <c r="B79" s="357"/>
      <c r="C79" s="160" t="s">
        <v>84</v>
      </c>
      <c r="D79" s="120" t="s">
        <v>27</v>
      </c>
      <c r="E79" s="120">
        <v>4.1000000000000003E-3</v>
      </c>
      <c r="F79" s="117">
        <f>E79*F77</f>
        <v>0.12792000000000001</v>
      </c>
      <c r="G79" s="117"/>
      <c r="H79" s="117"/>
      <c r="I79" s="117"/>
      <c r="J79" s="122"/>
      <c r="K79" s="117"/>
      <c r="L79" s="122"/>
      <c r="M79" s="123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1:68" s="80" customFormat="1" ht="23.25" customHeight="1" x14ac:dyDescent="0.4">
      <c r="A80" s="78"/>
      <c r="B80" s="357"/>
      <c r="C80" s="160" t="s">
        <v>85</v>
      </c>
      <c r="D80" s="120" t="s">
        <v>67</v>
      </c>
      <c r="E80" s="120"/>
      <c r="F80" s="117">
        <f>F77</f>
        <v>31.2</v>
      </c>
      <c r="G80" s="117"/>
      <c r="H80" s="117"/>
      <c r="I80" s="117"/>
      <c r="J80" s="122"/>
      <c r="K80" s="117"/>
      <c r="L80" s="122"/>
      <c r="M80" s="123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80" customFormat="1" ht="16.2" x14ac:dyDescent="0.4">
      <c r="A81" s="78"/>
      <c r="B81" s="357"/>
      <c r="C81" s="160" t="s">
        <v>86</v>
      </c>
      <c r="D81" s="120" t="s">
        <v>49</v>
      </c>
      <c r="E81" s="120">
        <f>3.8/100</f>
        <v>3.7999999999999999E-2</v>
      </c>
      <c r="F81" s="117">
        <f>E81*F77</f>
        <v>1.1856</v>
      </c>
      <c r="G81" s="117"/>
      <c r="H81" s="117"/>
      <c r="I81" s="117"/>
      <c r="J81" s="122"/>
      <c r="K81" s="117"/>
      <c r="L81" s="122"/>
      <c r="M81" s="123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80" customFormat="1" ht="16.2" x14ac:dyDescent="0.4">
      <c r="A82" s="78"/>
      <c r="B82" s="357"/>
      <c r="C82" s="160" t="s">
        <v>87</v>
      </c>
      <c r="D82" s="120" t="s">
        <v>49</v>
      </c>
      <c r="E82" s="120">
        <v>1.69</v>
      </c>
      <c r="F82" s="117">
        <f>E82*F77</f>
        <v>52.727999999999994</v>
      </c>
      <c r="G82" s="117"/>
      <c r="H82" s="117"/>
      <c r="I82" s="117"/>
      <c r="J82" s="122"/>
      <c r="K82" s="117"/>
      <c r="L82" s="122"/>
      <c r="M82" s="123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s="80" customFormat="1" ht="25.2" x14ac:dyDescent="0.4">
      <c r="A83" s="78"/>
      <c r="B83" s="358"/>
      <c r="C83" s="161" t="s">
        <v>88</v>
      </c>
      <c r="D83" s="120" t="s">
        <v>92</v>
      </c>
      <c r="E83" s="120"/>
      <c r="F83" s="117">
        <v>63</v>
      </c>
      <c r="G83" s="117"/>
      <c r="H83" s="117"/>
      <c r="I83" s="117"/>
      <c r="J83" s="122"/>
      <c r="K83" s="117"/>
      <c r="L83" s="122"/>
      <c r="M83" s="123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1:68" s="78" customFormat="1" ht="28.5" customHeight="1" x14ac:dyDescent="0.4">
      <c r="B84" s="356">
        <v>14</v>
      </c>
      <c r="C84" s="119" t="s">
        <v>89</v>
      </c>
      <c r="D84" s="191" t="s">
        <v>80</v>
      </c>
      <c r="E84" s="133"/>
      <c r="F84" s="111">
        <v>4</v>
      </c>
      <c r="G84" s="122"/>
      <c r="H84" s="117"/>
      <c r="I84" s="122"/>
      <c r="J84" s="122"/>
      <c r="K84" s="122"/>
      <c r="L84" s="122"/>
      <c r="M84" s="123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</row>
    <row r="85" spans="1:68" s="80" customFormat="1" ht="18.75" customHeight="1" x14ac:dyDescent="0.4">
      <c r="A85" s="78"/>
      <c r="B85" s="357"/>
      <c r="C85" s="162" t="s">
        <v>32</v>
      </c>
      <c r="D85" s="163" t="s">
        <v>25</v>
      </c>
      <c r="E85" s="163">
        <v>0.93</v>
      </c>
      <c r="F85" s="122">
        <f>F84*E85</f>
        <v>3.72</v>
      </c>
      <c r="G85" s="122"/>
      <c r="H85" s="117"/>
      <c r="I85" s="122"/>
      <c r="J85" s="122"/>
      <c r="K85" s="122"/>
      <c r="L85" s="122"/>
      <c r="M85" s="123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</row>
    <row r="86" spans="1:68" s="80" customFormat="1" ht="16.2" x14ac:dyDescent="0.4">
      <c r="A86" s="78"/>
      <c r="B86" s="357"/>
      <c r="C86" s="162" t="s">
        <v>90</v>
      </c>
      <c r="D86" s="163" t="s">
        <v>27</v>
      </c>
      <c r="E86" s="163">
        <v>0.01</v>
      </c>
      <c r="F86" s="122">
        <f>F84*E86</f>
        <v>0.04</v>
      </c>
      <c r="G86" s="122"/>
      <c r="H86" s="117"/>
      <c r="I86" s="122"/>
      <c r="J86" s="122"/>
      <c r="K86" s="122"/>
      <c r="L86" s="122"/>
      <c r="M86" s="123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</row>
    <row r="87" spans="1:68" s="80" customFormat="1" ht="25.2" x14ac:dyDescent="0.4">
      <c r="A87" s="78"/>
      <c r="B87" s="357"/>
      <c r="C87" s="162" t="s">
        <v>91</v>
      </c>
      <c r="D87" s="163" t="s">
        <v>92</v>
      </c>
      <c r="E87" s="163">
        <v>1</v>
      </c>
      <c r="F87" s="122">
        <f>F84</f>
        <v>4</v>
      </c>
      <c r="G87" s="122"/>
      <c r="H87" s="117"/>
      <c r="I87" s="122"/>
      <c r="J87" s="122"/>
      <c r="K87" s="122"/>
      <c r="L87" s="122"/>
      <c r="M87" s="123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1:68" s="80" customFormat="1" ht="25.2" x14ac:dyDescent="0.4">
      <c r="A88" s="78"/>
      <c r="B88" s="357"/>
      <c r="C88" s="162" t="s">
        <v>93</v>
      </c>
      <c r="D88" s="163" t="s">
        <v>92</v>
      </c>
      <c r="E88" s="163">
        <v>1</v>
      </c>
      <c r="F88" s="122">
        <f>F87</f>
        <v>4</v>
      </c>
      <c r="G88" s="122"/>
      <c r="H88" s="117"/>
      <c r="I88" s="122"/>
      <c r="J88" s="122"/>
      <c r="K88" s="122"/>
      <c r="L88" s="122"/>
      <c r="M88" s="123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</row>
    <row r="89" spans="1:68" s="80" customFormat="1" ht="16.2" x14ac:dyDescent="0.4">
      <c r="A89" s="78"/>
      <c r="B89" s="358"/>
      <c r="C89" s="162" t="s">
        <v>94</v>
      </c>
      <c r="D89" s="163" t="s">
        <v>27</v>
      </c>
      <c r="E89" s="163">
        <v>0.18</v>
      </c>
      <c r="F89" s="122">
        <f>F84*E89</f>
        <v>0.72</v>
      </c>
      <c r="G89" s="122"/>
      <c r="H89" s="117"/>
      <c r="I89" s="122"/>
      <c r="J89" s="122"/>
      <c r="K89" s="122"/>
      <c r="L89" s="122"/>
      <c r="M89" s="123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</row>
    <row r="90" spans="1:68" s="80" customFormat="1" ht="25.5" customHeight="1" x14ac:dyDescent="0.4">
      <c r="A90" s="78"/>
      <c r="B90" s="356">
        <v>15</v>
      </c>
      <c r="C90" s="119" t="s">
        <v>95</v>
      </c>
      <c r="D90" s="191" t="s">
        <v>96</v>
      </c>
      <c r="E90" s="133"/>
      <c r="F90" s="111">
        <v>16</v>
      </c>
      <c r="G90" s="122"/>
      <c r="H90" s="117"/>
      <c r="I90" s="122"/>
      <c r="J90" s="122"/>
      <c r="K90" s="122"/>
      <c r="L90" s="122"/>
      <c r="M90" s="123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</row>
    <row r="91" spans="1:68" s="80" customFormat="1" ht="18.75" customHeight="1" x14ac:dyDescent="0.4">
      <c r="A91" s="78"/>
      <c r="B91" s="357"/>
      <c r="C91" s="162" t="s">
        <v>32</v>
      </c>
      <c r="D91" s="163" t="s">
        <v>25</v>
      </c>
      <c r="E91" s="163">
        <v>0.58299999999999996</v>
      </c>
      <c r="F91" s="116">
        <f>F90*E91</f>
        <v>9.3279999999999994</v>
      </c>
      <c r="G91" s="122"/>
      <c r="H91" s="117"/>
      <c r="I91" s="122"/>
      <c r="J91" s="122"/>
      <c r="K91" s="122"/>
      <c r="L91" s="122"/>
      <c r="M91" s="123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</row>
    <row r="92" spans="1:68" s="80" customFormat="1" ht="16.2" x14ac:dyDescent="0.4">
      <c r="A92" s="78"/>
      <c r="B92" s="357"/>
      <c r="C92" s="162" t="s">
        <v>97</v>
      </c>
      <c r="D92" s="163" t="s">
        <v>27</v>
      </c>
      <c r="E92" s="163">
        <v>4.5999999999999999E-3</v>
      </c>
      <c r="F92" s="116">
        <f>F90*E92</f>
        <v>7.3599999999999999E-2</v>
      </c>
      <c r="G92" s="122"/>
      <c r="H92" s="117"/>
      <c r="I92" s="122"/>
      <c r="J92" s="122"/>
      <c r="K92" s="122"/>
      <c r="L92" s="122"/>
      <c r="M92" s="123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</row>
    <row r="93" spans="1:68" s="80" customFormat="1" ht="25.2" x14ac:dyDescent="0.4">
      <c r="A93" s="78"/>
      <c r="B93" s="357"/>
      <c r="C93" s="161" t="s">
        <v>98</v>
      </c>
      <c r="D93" s="114" t="s">
        <v>99</v>
      </c>
      <c r="E93" s="163">
        <v>1.05</v>
      </c>
      <c r="F93" s="116">
        <f>F90*E93</f>
        <v>16.8</v>
      </c>
      <c r="G93" s="122"/>
      <c r="H93" s="117"/>
      <c r="I93" s="122"/>
      <c r="J93" s="122"/>
      <c r="K93" s="122"/>
      <c r="L93" s="122"/>
      <c r="M93" s="123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</row>
    <row r="94" spans="1:68" s="80" customFormat="1" ht="16.2" x14ac:dyDescent="0.4">
      <c r="A94" s="78"/>
      <c r="B94" s="357"/>
      <c r="C94" s="162" t="s">
        <v>87</v>
      </c>
      <c r="D94" s="163" t="s">
        <v>49</v>
      </c>
      <c r="E94" s="163">
        <v>0.23</v>
      </c>
      <c r="F94" s="116">
        <f>F90*E94</f>
        <v>3.68</v>
      </c>
      <c r="G94" s="122"/>
      <c r="H94" s="117"/>
      <c r="I94" s="122"/>
      <c r="J94" s="122"/>
      <c r="K94" s="122"/>
      <c r="L94" s="122"/>
      <c r="M94" s="123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</row>
    <row r="95" spans="1:68" s="80" customFormat="1" ht="16.2" x14ac:dyDescent="0.4">
      <c r="A95" s="78"/>
      <c r="B95" s="357"/>
      <c r="C95" s="162" t="s">
        <v>94</v>
      </c>
      <c r="D95" s="163" t="s">
        <v>27</v>
      </c>
      <c r="E95" s="163">
        <v>0.20799999999999999</v>
      </c>
      <c r="F95" s="116">
        <f>F90*E95</f>
        <v>3.3279999999999998</v>
      </c>
      <c r="G95" s="117"/>
      <c r="H95" s="117"/>
      <c r="I95" s="117"/>
      <c r="J95" s="122"/>
      <c r="K95" s="117"/>
      <c r="L95" s="122"/>
      <c r="M95" s="123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</row>
    <row r="96" spans="1:68" s="80" customFormat="1" ht="25.2" x14ac:dyDescent="0.4">
      <c r="A96" s="78"/>
      <c r="B96" s="357"/>
      <c r="C96" s="161" t="s">
        <v>100</v>
      </c>
      <c r="D96" s="120" t="s">
        <v>92</v>
      </c>
      <c r="E96" s="120"/>
      <c r="F96" s="117">
        <f>F90*2</f>
        <v>32</v>
      </c>
      <c r="G96" s="117"/>
      <c r="H96" s="117"/>
      <c r="I96" s="117"/>
      <c r="J96" s="122"/>
      <c r="K96" s="117"/>
      <c r="L96" s="122"/>
      <c r="M96" s="123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</row>
    <row r="97" spans="1:68" s="80" customFormat="1" ht="37.799999999999997" x14ac:dyDescent="0.4">
      <c r="A97" s="78"/>
      <c r="B97" s="356">
        <v>16</v>
      </c>
      <c r="C97" s="164" t="s">
        <v>113</v>
      </c>
      <c r="D97" s="165" t="s">
        <v>162</v>
      </c>
      <c r="E97" s="165"/>
      <c r="F97" s="155">
        <v>55</v>
      </c>
      <c r="G97" s="120"/>
      <c r="H97" s="117"/>
      <c r="I97" s="120"/>
      <c r="J97" s="117"/>
      <c r="K97" s="117"/>
      <c r="L97" s="117"/>
      <c r="M97" s="118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</row>
    <row r="98" spans="1:68" s="80" customFormat="1" ht="16.2" x14ac:dyDescent="0.4">
      <c r="A98" s="78"/>
      <c r="B98" s="357"/>
      <c r="C98" s="166" t="s">
        <v>24</v>
      </c>
      <c r="D98" s="167" t="s">
        <v>25</v>
      </c>
      <c r="E98" s="156">
        <v>0.83</v>
      </c>
      <c r="F98" s="120">
        <f>F97*E98</f>
        <v>45.65</v>
      </c>
      <c r="G98" s="120"/>
      <c r="H98" s="117"/>
      <c r="I98" s="117"/>
      <c r="J98" s="117"/>
      <c r="K98" s="117"/>
      <c r="L98" s="117"/>
      <c r="M98" s="118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</row>
    <row r="99" spans="1:68" s="80" customFormat="1" ht="16.2" x14ac:dyDescent="0.4">
      <c r="A99" s="78"/>
      <c r="B99" s="357"/>
      <c r="C99" s="168" t="s">
        <v>26</v>
      </c>
      <c r="D99" s="156" t="s">
        <v>27</v>
      </c>
      <c r="E99" s="169">
        <f>0.41/100</f>
        <v>4.0999999999999995E-3</v>
      </c>
      <c r="F99" s="120">
        <f>F97*E99</f>
        <v>0.22549999999999998</v>
      </c>
      <c r="G99" s="120"/>
      <c r="H99" s="117"/>
      <c r="I99" s="120"/>
      <c r="J99" s="117"/>
      <c r="K99" s="117"/>
      <c r="L99" s="117"/>
      <c r="M99" s="118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</row>
    <row r="100" spans="1:68" s="80" customFormat="1" ht="38.25" customHeight="1" x14ac:dyDescent="0.4">
      <c r="A100" s="78"/>
      <c r="B100" s="357"/>
      <c r="C100" s="166" t="s">
        <v>103</v>
      </c>
      <c r="D100" s="156" t="s">
        <v>23</v>
      </c>
      <c r="E100" s="156" t="s">
        <v>78</v>
      </c>
      <c r="F100" s="120">
        <f>F97*E100</f>
        <v>63.249999999999993</v>
      </c>
      <c r="G100" s="120"/>
      <c r="H100" s="117"/>
      <c r="I100" s="120"/>
      <c r="J100" s="117"/>
      <c r="K100" s="117"/>
      <c r="L100" s="117"/>
      <c r="M100" s="118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</row>
    <row r="101" spans="1:68" s="80" customFormat="1" ht="16.2" x14ac:dyDescent="0.4">
      <c r="A101" s="78"/>
      <c r="B101" s="358"/>
      <c r="C101" s="168" t="s">
        <v>54</v>
      </c>
      <c r="D101" s="156" t="s">
        <v>27</v>
      </c>
      <c r="E101" s="169">
        <f>7.8/100</f>
        <v>7.8E-2</v>
      </c>
      <c r="F101" s="120">
        <f>F97*E101</f>
        <v>4.29</v>
      </c>
      <c r="G101" s="120"/>
      <c r="H101" s="117"/>
      <c r="I101" s="120"/>
      <c r="J101" s="117"/>
      <c r="K101" s="117"/>
      <c r="L101" s="117"/>
      <c r="M101" s="118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</row>
    <row r="102" spans="1:68" s="80" customFormat="1" ht="16.2" x14ac:dyDescent="0.4">
      <c r="A102" s="78"/>
      <c r="B102" s="190"/>
      <c r="C102" s="251"/>
      <c r="D102" s="120"/>
      <c r="E102" s="120"/>
      <c r="F102" s="117"/>
      <c r="G102" s="117"/>
      <c r="H102" s="115"/>
      <c r="I102" s="115"/>
      <c r="J102" s="115"/>
      <c r="K102" s="115"/>
      <c r="L102" s="115"/>
      <c r="M102" s="170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</row>
    <row r="103" spans="1:68" ht="30" x14ac:dyDescent="0.3">
      <c r="B103" s="190"/>
      <c r="C103" s="241" t="s">
        <v>104</v>
      </c>
      <c r="D103" s="187" t="s">
        <v>201</v>
      </c>
      <c r="E103" s="120"/>
      <c r="F103" s="117"/>
      <c r="G103" s="117"/>
      <c r="H103" s="117"/>
      <c r="I103" s="117"/>
      <c r="J103" s="117"/>
      <c r="K103" s="117"/>
      <c r="L103" s="117"/>
      <c r="M103" s="118"/>
    </row>
    <row r="104" spans="1:68" ht="15" x14ac:dyDescent="0.3">
      <c r="B104" s="190"/>
      <c r="C104" s="279" t="s">
        <v>17</v>
      </c>
      <c r="D104" s="187"/>
      <c r="E104" s="120"/>
      <c r="F104" s="117"/>
      <c r="G104" s="117"/>
      <c r="H104" s="117"/>
      <c r="I104" s="117"/>
      <c r="J104" s="117"/>
      <c r="K104" s="117"/>
      <c r="L104" s="117"/>
      <c r="M104" s="170"/>
    </row>
    <row r="105" spans="1:68" ht="15" customHeight="1" x14ac:dyDescent="0.3">
      <c r="B105" s="171"/>
      <c r="C105" s="241" t="s">
        <v>199</v>
      </c>
      <c r="D105" s="187" t="s">
        <v>201</v>
      </c>
      <c r="E105" s="120"/>
      <c r="F105" s="117"/>
      <c r="G105" s="117"/>
      <c r="H105" s="117"/>
      <c r="I105" s="117"/>
      <c r="J105" s="117"/>
      <c r="K105" s="117"/>
      <c r="L105" s="117"/>
      <c r="M105" s="118"/>
    </row>
    <row r="106" spans="1:68" ht="15" x14ac:dyDescent="0.3">
      <c r="B106" s="171"/>
      <c r="C106" s="241" t="s">
        <v>17</v>
      </c>
      <c r="D106" s="187"/>
      <c r="E106" s="120"/>
      <c r="F106" s="117"/>
      <c r="G106" s="117"/>
      <c r="H106" s="117"/>
      <c r="I106" s="117"/>
      <c r="J106" s="117"/>
      <c r="K106" s="117"/>
      <c r="L106" s="117"/>
      <c r="M106" s="170"/>
    </row>
    <row r="107" spans="1:68" ht="15" customHeight="1" x14ac:dyDescent="0.3">
      <c r="B107" s="171"/>
      <c r="C107" s="241" t="s">
        <v>105</v>
      </c>
      <c r="D107" s="187" t="s">
        <v>201</v>
      </c>
      <c r="E107" s="120"/>
      <c r="F107" s="117"/>
      <c r="G107" s="117"/>
      <c r="H107" s="117"/>
      <c r="I107" s="117"/>
      <c r="J107" s="117"/>
      <c r="K107" s="117"/>
      <c r="L107" s="117"/>
      <c r="M107" s="118"/>
    </row>
    <row r="108" spans="1:68" ht="15" x14ac:dyDescent="0.35">
      <c r="B108" s="172"/>
      <c r="C108" s="281" t="s">
        <v>17</v>
      </c>
      <c r="D108" s="187"/>
      <c r="E108" s="173"/>
      <c r="F108" s="174"/>
      <c r="G108" s="174"/>
      <c r="H108" s="117"/>
      <c r="I108" s="117"/>
      <c r="J108" s="117"/>
      <c r="K108" s="117"/>
      <c r="L108" s="117"/>
      <c r="M108" s="170"/>
    </row>
    <row r="109" spans="1:68" ht="15" customHeight="1" x14ac:dyDescent="0.3">
      <c r="B109" s="172"/>
      <c r="C109" s="241" t="s">
        <v>106</v>
      </c>
      <c r="D109" s="322">
        <v>0.03</v>
      </c>
      <c r="E109" s="120"/>
      <c r="F109" s="117"/>
      <c r="G109" s="117"/>
      <c r="H109" s="117"/>
      <c r="I109" s="117"/>
      <c r="J109" s="117"/>
      <c r="K109" s="117"/>
      <c r="L109" s="117"/>
      <c r="M109" s="118"/>
    </row>
    <row r="110" spans="1:68" ht="15" x14ac:dyDescent="0.35">
      <c r="B110" s="172"/>
      <c r="C110" s="281" t="s">
        <v>17</v>
      </c>
      <c r="D110" s="187"/>
      <c r="E110" s="173"/>
      <c r="F110" s="174"/>
      <c r="G110" s="174"/>
      <c r="H110" s="117"/>
      <c r="I110" s="117"/>
      <c r="J110" s="117"/>
      <c r="K110" s="117"/>
      <c r="L110" s="117"/>
      <c r="M110" s="170"/>
    </row>
    <row r="111" spans="1:68" ht="15" x14ac:dyDescent="0.3">
      <c r="B111" s="172"/>
      <c r="C111" s="279" t="s">
        <v>200</v>
      </c>
      <c r="D111" s="322">
        <v>0.18</v>
      </c>
      <c r="E111" s="120"/>
      <c r="F111" s="120"/>
      <c r="G111" s="120"/>
      <c r="H111" s="117"/>
      <c r="I111" s="117"/>
      <c r="J111" s="117"/>
      <c r="K111" s="117"/>
      <c r="L111" s="117"/>
      <c r="M111" s="170"/>
    </row>
    <row r="112" spans="1:68" ht="15.75" customHeight="1" thickBot="1" x14ac:dyDescent="0.35">
      <c r="B112" s="175"/>
      <c r="C112" s="279" t="s">
        <v>107</v>
      </c>
      <c r="D112" s="176"/>
      <c r="E112" s="177"/>
      <c r="F112" s="177"/>
      <c r="G112" s="176"/>
      <c r="H112" s="178"/>
      <c r="I112" s="178"/>
      <c r="J112" s="178"/>
      <c r="K112" s="178"/>
      <c r="L112" s="178"/>
      <c r="M112" s="179"/>
    </row>
    <row r="114" spans="1:13" s="67" customFormat="1" ht="16.2" x14ac:dyDescent="0.25">
      <c r="A114" s="81"/>
      <c r="B114" s="180"/>
      <c r="C114" s="181"/>
      <c r="D114" s="181"/>
      <c r="E114" s="182"/>
      <c r="F114" s="188"/>
      <c r="G114" s="188"/>
      <c r="H114" s="188"/>
      <c r="I114" s="188"/>
      <c r="J114" s="188"/>
      <c r="K114" s="188"/>
      <c r="L114" s="188"/>
      <c r="M114" s="188"/>
    </row>
    <row r="115" spans="1:13" s="67" customFormat="1" ht="16.2" x14ac:dyDescent="0.3">
      <c r="A115" s="81"/>
      <c r="B115" s="180"/>
      <c r="C115" s="355"/>
      <c r="D115" s="355"/>
      <c r="E115" s="355"/>
      <c r="F115" s="188"/>
      <c r="G115" s="188"/>
      <c r="H115" s="188"/>
      <c r="I115" s="188"/>
      <c r="J115" s="188"/>
      <c r="K115" s="188"/>
      <c r="L115" s="188"/>
      <c r="M115" s="188"/>
    </row>
  </sheetData>
  <mergeCells count="26">
    <mergeCell ref="C4:C5"/>
    <mergeCell ref="B2:M2"/>
    <mergeCell ref="G4:H4"/>
    <mergeCell ref="I4:J4"/>
    <mergeCell ref="K4:L4"/>
    <mergeCell ref="M4:M5"/>
    <mergeCell ref="D4:D5"/>
    <mergeCell ref="E4:F4"/>
    <mergeCell ref="B15:B17"/>
    <mergeCell ref="B18:B20"/>
    <mergeCell ref="B21:B24"/>
    <mergeCell ref="B8:B13"/>
    <mergeCell ref="B4:B5"/>
    <mergeCell ref="B47:B52"/>
    <mergeCell ref="B53:B59"/>
    <mergeCell ref="B60:B63"/>
    <mergeCell ref="B25:B31"/>
    <mergeCell ref="B32:B39"/>
    <mergeCell ref="B40:B46"/>
    <mergeCell ref="C115:E115"/>
    <mergeCell ref="B84:B89"/>
    <mergeCell ref="B90:B96"/>
    <mergeCell ref="B97:B101"/>
    <mergeCell ref="B64:B70"/>
    <mergeCell ref="B71:B76"/>
    <mergeCell ref="B77:B83"/>
  </mergeCells>
  <conditionalFormatting sqref="F32">
    <cfRule type="cellIs" dxfId="21" priority="3" stopIfTrue="1" operator="equal">
      <formula>8223.307275</formula>
    </cfRule>
  </conditionalFormatting>
  <conditionalFormatting sqref="F8">
    <cfRule type="cellIs" dxfId="20" priority="2" stopIfTrue="1" operator="equal">
      <formula>8223.307275</formula>
    </cfRule>
  </conditionalFormatting>
  <conditionalFormatting sqref="F25">
    <cfRule type="cellIs" dxfId="19" priority="1" stopIfTrue="1" operator="equal">
      <formula>8223.307275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27"/>
  <sheetViews>
    <sheetView zoomScaleNormal="100" workbookViewId="0">
      <selection activeCell="D123" sqref="D123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8.109375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40" t="s">
        <v>9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11"/>
      <c r="E3" s="11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s="74" customFormat="1" ht="15.6" x14ac:dyDescent="0.3">
      <c r="A4" s="72"/>
      <c r="B4" s="340" t="s">
        <v>183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</row>
    <row r="5" spans="1:68" s="74" customFormat="1" ht="12" customHeight="1" x14ac:dyDescent="0.3">
      <c r="A5" s="72"/>
      <c r="B5" s="10"/>
      <c r="C5" s="11"/>
      <c r="D5" s="11"/>
      <c r="E5" s="11"/>
      <c r="F5" s="13"/>
      <c r="G5" s="13"/>
      <c r="H5" s="13"/>
      <c r="I5" s="13"/>
      <c r="J5" s="13"/>
      <c r="K5" s="13"/>
      <c r="L5" s="13"/>
      <c r="M5" s="1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</row>
    <row r="6" spans="1:68" ht="34.5" customHeight="1" x14ac:dyDescent="0.3">
      <c r="B6" s="349" t="s">
        <v>10</v>
      </c>
      <c r="C6" s="351" t="s">
        <v>11</v>
      </c>
      <c r="D6" s="349" t="s">
        <v>12</v>
      </c>
      <c r="E6" s="349" t="s">
        <v>13</v>
      </c>
      <c r="F6" s="349"/>
      <c r="G6" s="353" t="s">
        <v>14</v>
      </c>
      <c r="H6" s="353"/>
      <c r="I6" s="353" t="s">
        <v>15</v>
      </c>
      <c r="J6" s="353"/>
      <c r="K6" s="353" t="s">
        <v>16</v>
      </c>
      <c r="L6" s="353"/>
      <c r="M6" s="353" t="s">
        <v>17</v>
      </c>
    </row>
    <row r="7" spans="1:68" ht="21.6" x14ac:dyDescent="0.3">
      <c r="B7" s="350"/>
      <c r="C7" s="352"/>
      <c r="D7" s="350"/>
      <c r="E7" s="14" t="s">
        <v>18</v>
      </c>
      <c r="F7" s="15" t="s">
        <v>19</v>
      </c>
      <c r="G7" s="15" t="s">
        <v>20</v>
      </c>
      <c r="H7" s="15" t="s">
        <v>17</v>
      </c>
      <c r="I7" s="15" t="s">
        <v>20</v>
      </c>
      <c r="J7" s="15" t="s">
        <v>17</v>
      </c>
      <c r="K7" s="15" t="s">
        <v>20</v>
      </c>
      <c r="L7" s="15" t="s">
        <v>17</v>
      </c>
      <c r="M7" s="354"/>
    </row>
    <row r="8" spans="1:68" x14ac:dyDescent="0.3">
      <c r="B8" s="14">
        <v>1</v>
      </c>
      <c r="C8" s="14">
        <v>3</v>
      </c>
      <c r="D8" s="14">
        <v>4</v>
      </c>
      <c r="E8" s="14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</row>
    <row r="9" spans="1:68" x14ac:dyDescent="0.3">
      <c r="B9" s="16"/>
      <c r="C9" s="17" t="s">
        <v>21</v>
      </c>
      <c r="D9" s="16"/>
      <c r="E9" s="16"/>
      <c r="F9" s="18"/>
      <c r="G9" s="18"/>
      <c r="H9" s="19"/>
      <c r="I9" s="18"/>
      <c r="J9" s="18"/>
      <c r="K9" s="18"/>
      <c r="L9" s="18"/>
      <c r="M9" s="18"/>
    </row>
    <row r="10" spans="1:68" ht="24" customHeight="1" x14ac:dyDescent="0.3">
      <c r="B10" s="373">
        <v>1</v>
      </c>
      <c r="C10" s="20" t="s">
        <v>22</v>
      </c>
      <c r="D10" s="21" t="s">
        <v>23</v>
      </c>
      <c r="E10" s="22"/>
      <c r="F10" s="23">
        <v>195</v>
      </c>
      <c r="G10" s="19"/>
      <c r="H10" s="19"/>
      <c r="I10" s="19"/>
      <c r="J10" s="19"/>
      <c r="K10" s="19"/>
      <c r="L10" s="19"/>
      <c r="M10" s="19"/>
    </row>
    <row r="11" spans="1:68" ht="16.5" customHeight="1" x14ac:dyDescent="0.3">
      <c r="B11" s="374"/>
      <c r="C11" s="24" t="s">
        <v>24</v>
      </c>
      <c r="D11" s="22" t="s">
        <v>25</v>
      </c>
      <c r="E11" s="22">
        <v>8.2000000000000003E-2</v>
      </c>
      <c r="F11" s="19">
        <f>E11*F10</f>
        <v>15.99</v>
      </c>
      <c r="G11" s="19"/>
      <c r="H11" s="19"/>
      <c r="I11" s="19"/>
      <c r="J11" s="19"/>
      <c r="K11" s="19"/>
      <c r="L11" s="19"/>
      <c r="M11" s="19"/>
    </row>
    <row r="12" spans="1:68" x14ac:dyDescent="0.3">
      <c r="B12" s="375"/>
      <c r="C12" s="24" t="s">
        <v>26</v>
      </c>
      <c r="D12" s="22" t="s">
        <v>27</v>
      </c>
      <c r="E12" s="22">
        <v>5.0000000000000001E-3</v>
      </c>
      <c r="F12" s="19">
        <f>F10*E12</f>
        <v>0.97499999999999998</v>
      </c>
      <c r="G12" s="19"/>
      <c r="H12" s="19"/>
      <c r="I12" s="19"/>
      <c r="J12" s="19"/>
      <c r="K12" s="19"/>
      <c r="L12" s="19"/>
      <c r="M12" s="19"/>
    </row>
    <row r="13" spans="1:68" ht="21.6" x14ac:dyDescent="0.3">
      <c r="B13" s="373">
        <v>2</v>
      </c>
      <c r="C13" s="20" t="s">
        <v>28</v>
      </c>
      <c r="D13" s="21" t="s">
        <v>29</v>
      </c>
      <c r="E13" s="22"/>
      <c r="F13" s="23">
        <v>2.2999999999999998</v>
      </c>
      <c r="G13" s="19"/>
      <c r="H13" s="19"/>
      <c r="I13" s="19"/>
      <c r="J13" s="19"/>
      <c r="K13" s="19"/>
      <c r="L13" s="19"/>
      <c r="M13" s="19"/>
    </row>
    <row r="14" spans="1:68" x14ac:dyDescent="0.3">
      <c r="B14" s="374"/>
      <c r="C14" s="24" t="s">
        <v>24</v>
      </c>
      <c r="D14" s="22" t="s">
        <v>25</v>
      </c>
      <c r="E14" s="22">
        <v>10.199999999999999</v>
      </c>
      <c r="F14" s="19">
        <f>F13*E14</f>
        <v>23.459999999999997</v>
      </c>
      <c r="G14" s="19"/>
      <c r="H14" s="19"/>
      <c r="I14" s="19"/>
      <c r="J14" s="19"/>
      <c r="K14" s="19"/>
      <c r="L14" s="19"/>
      <c r="M14" s="19"/>
    </row>
    <row r="15" spans="1:68" x14ac:dyDescent="0.3">
      <c r="B15" s="375"/>
      <c r="C15" s="24" t="s">
        <v>26</v>
      </c>
      <c r="D15" s="22" t="s">
        <v>27</v>
      </c>
      <c r="E15" s="22">
        <v>0.23</v>
      </c>
      <c r="F15" s="19">
        <f>F13*E15</f>
        <v>0.52900000000000003</v>
      </c>
      <c r="G15" s="19"/>
      <c r="H15" s="19"/>
      <c r="I15" s="19"/>
      <c r="J15" s="19"/>
      <c r="K15" s="19"/>
      <c r="L15" s="19"/>
      <c r="M15" s="19"/>
    </row>
    <row r="16" spans="1:68" ht="43.2" x14ac:dyDescent="0.3">
      <c r="B16" s="373">
        <v>3</v>
      </c>
      <c r="C16" s="20" t="s">
        <v>30</v>
      </c>
      <c r="D16" s="21" t="s">
        <v>31</v>
      </c>
      <c r="E16" s="16"/>
      <c r="F16" s="23">
        <v>0.4</v>
      </c>
      <c r="G16" s="19"/>
      <c r="H16" s="19"/>
      <c r="I16" s="19"/>
      <c r="J16" s="19"/>
      <c r="K16" s="19"/>
      <c r="L16" s="19"/>
      <c r="M16" s="19"/>
    </row>
    <row r="17" spans="2:13" x14ac:dyDescent="0.3">
      <c r="B17" s="375"/>
      <c r="C17" s="25" t="s">
        <v>32</v>
      </c>
      <c r="D17" s="26" t="s">
        <v>25</v>
      </c>
      <c r="E17" s="26">
        <v>1.85</v>
      </c>
      <c r="F17" s="19">
        <f>F16*E17</f>
        <v>0.7400000000000001</v>
      </c>
      <c r="G17" s="27"/>
      <c r="H17" s="19"/>
      <c r="I17" s="27"/>
      <c r="J17" s="19"/>
      <c r="K17" s="19"/>
      <c r="L17" s="19"/>
      <c r="M17" s="19"/>
    </row>
    <row r="18" spans="2:13" ht="21.6" x14ac:dyDescent="0.3">
      <c r="B18" s="373">
        <v>4</v>
      </c>
      <c r="C18" s="28" t="s">
        <v>33</v>
      </c>
      <c r="D18" s="21" t="s">
        <v>31</v>
      </c>
      <c r="E18" s="26"/>
      <c r="F18" s="23">
        <f>F16</f>
        <v>0.4</v>
      </c>
      <c r="G18" s="27"/>
      <c r="H18" s="19"/>
      <c r="I18" s="27"/>
      <c r="J18" s="19"/>
      <c r="K18" s="27"/>
      <c r="L18" s="19"/>
      <c r="M18" s="19"/>
    </row>
    <row r="19" spans="2:13" x14ac:dyDescent="0.3">
      <c r="B19" s="375"/>
      <c r="C19" s="25" t="s">
        <v>34</v>
      </c>
      <c r="D19" s="26" t="s">
        <v>25</v>
      </c>
      <c r="E19" s="26">
        <v>0.53</v>
      </c>
      <c r="F19" s="19">
        <f>F18*E19</f>
        <v>0.21200000000000002</v>
      </c>
      <c r="G19" s="27"/>
      <c r="H19" s="19"/>
      <c r="I19" s="27"/>
      <c r="J19" s="19"/>
      <c r="K19" s="27"/>
      <c r="L19" s="19"/>
      <c r="M19" s="19"/>
    </row>
    <row r="20" spans="2:13" ht="21.6" x14ac:dyDescent="0.3">
      <c r="B20" s="22">
        <v>5</v>
      </c>
      <c r="C20" s="29" t="s">
        <v>35</v>
      </c>
      <c r="D20" s="21" t="s">
        <v>31</v>
      </c>
      <c r="E20" s="26"/>
      <c r="F20" s="23">
        <f>F16</f>
        <v>0.4</v>
      </c>
      <c r="G20" s="27"/>
      <c r="H20" s="19"/>
      <c r="I20" s="27"/>
      <c r="J20" s="19"/>
      <c r="K20" s="27"/>
      <c r="L20" s="19"/>
      <c r="M20" s="19"/>
    </row>
    <row r="21" spans="2:13" x14ac:dyDescent="0.3">
      <c r="B21" s="30"/>
      <c r="C21" s="21" t="s">
        <v>36</v>
      </c>
      <c r="D21" s="21"/>
      <c r="E21" s="26"/>
      <c r="F21" s="23"/>
      <c r="G21" s="27"/>
      <c r="H21" s="19"/>
      <c r="I21" s="27"/>
      <c r="J21" s="19"/>
      <c r="K21" s="27"/>
      <c r="L21" s="19"/>
      <c r="M21" s="19"/>
    </row>
    <row r="22" spans="2:13" x14ac:dyDescent="0.3">
      <c r="B22" s="342">
        <v>6</v>
      </c>
      <c r="C22" s="31" t="s">
        <v>37</v>
      </c>
      <c r="D22" s="21" t="s">
        <v>38</v>
      </c>
      <c r="E22" s="22"/>
      <c r="F22" s="15">
        <v>32</v>
      </c>
      <c r="G22" s="32"/>
      <c r="H22" s="19"/>
      <c r="I22" s="32"/>
      <c r="J22" s="18"/>
      <c r="K22" s="32"/>
      <c r="L22" s="18"/>
      <c r="M22" s="18"/>
    </row>
    <row r="23" spans="2:13" x14ac:dyDescent="0.3">
      <c r="B23" s="343"/>
      <c r="C23" s="33" t="s">
        <v>39</v>
      </c>
      <c r="D23" s="22" t="s">
        <v>40</v>
      </c>
      <c r="E23" s="22">
        <v>0.45</v>
      </c>
      <c r="F23" s="19">
        <f>E23*F22</f>
        <v>14.4</v>
      </c>
      <c r="G23" s="34"/>
      <c r="H23" s="19"/>
      <c r="I23" s="34"/>
      <c r="J23" s="18"/>
      <c r="K23" s="34"/>
      <c r="L23" s="18"/>
      <c r="M23" s="18"/>
    </row>
    <row r="24" spans="2:13" x14ac:dyDescent="0.3">
      <c r="B24" s="343"/>
      <c r="C24" s="33" t="s">
        <v>41</v>
      </c>
      <c r="D24" s="22" t="s">
        <v>31</v>
      </c>
      <c r="E24" s="22">
        <f>0.035/100</f>
        <v>3.5000000000000005E-4</v>
      </c>
      <c r="F24" s="19">
        <f>F22*E24</f>
        <v>1.1200000000000002E-2</v>
      </c>
      <c r="G24" s="34"/>
      <c r="H24" s="19"/>
      <c r="I24" s="34"/>
      <c r="J24" s="18"/>
      <c r="K24" s="34"/>
      <c r="L24" s="18"/>
      <c r="M24" s="18"/>
    </row>
    <row r="25" spans="2:13" x14ac:dyDescent="0.3">
      <c r="B25" s="343"/>
      <c r="C25" s="33" t="s">
        <v>26</v>
      </c>
      <c r="D25" s="22" t="s">
        <v>27</v>
      </c>
      <c r="E25" s="22">
        <f>0.23/100</f>
        <v>2.3E-3</v>
      </c>
      <c r="F25" s="19">
        <f>F22*E25</f>
        <v>7.3599999999999999E-2</v>
      </c>
      <c r="G25" s="34"/>
      <c r="H25" s="19"/>
      <c r="I25" s="34"/>
      <c r="J25" s="18"/>
      <c r="K25" s="34"/>
      <c r="L25" s="18"/>
      <c r="M25" s="18"/>
    </row>
    <row r="26" spans="2:13" x14ac:dyDescent="0.3">
      <c r="B26" s="343"/>
      <c r="C26" s="33" t="s">
        <v>42</v>
      </c>
      <c r="D26" s="22" t="s">
        <v>43</v>
      </c>
      <c r="E26" s="22">
        <f>0.009/100</f>
        <v>8.9999999999999992E-5</v>
      </c>
      <c r="F26" s="35">
        <f>F22*E26</f>
        <v>2.8799999999999997E-3</v>
      </c>
      <c r="G26" s="34"/>
      <c r="H26" s="19"/>
      <c r="I26" s="34"/>
      <c r="J26" s="18"/>
      <c r="K26" s="34"/>
      <c r="L26" s="18"/>
      <c r="M26" s="18"/>
    </row>
    <row r="27" spans="2:13" x14ac:dyDescent="0.3">
      <c r="B27" s="344"/>
      <c r="C27" s="33" t="s">
        <v>44</v>
      </c>
      <c r="D27" s="22" t="s">
        <v>38</v>
      </c>
      <c r="E27" s="22">
        <f>3.4/100</f>
        <v>3.4000000000000002E-2</v>
      </c>
      <c r="F27" s="19">
        <f>F22*E27</f>
        <v>1.0880000000000001</v>
      </c>
      <c r="G27" s="34"/>
      <c r="H27" s="19"/>
      <c r="I27" s="34"/>
      <c r="J27" s="18"/>
      <c r="K27" s="34"/>
      <c r="L27" s="18"/>
      <c r="M27" s="18"/>
    </row>
    <row r="28" spans="2:13" x14ac:dyDescent="0.3">
      <c r="B28" s="36"/>
      <c r="C28" s="21" t="s">
        <v>45</v>
      </c>
      <c r="D28" s="22"/>
      <c r="E28" s="22"/>
      <c r="F28" s="19"/>
      <c r="G28" s="19"/>
      <c r="H28" s="19"/>
      <c r="I28" s="19"/>
      <c r="J28" s="18"/>
      <c r="K28" s="19"/>
      <c r="L28" s="18"/>
      <c r="M28" s="18"/>
    </row>
    <row r="29" spans="2:13" ht="26.25" customHeight="1" x14ac:dyDescent="0.3">
      <c r="B29" s="342">
        <v>8</v>
      </c>
      <c r="C29" s="31" t="s">
        <v>46</v>
      </c>
      <c r="D29" s="21" t="s">
        <v>43</v>
      </c>
      <c r="E29" s="22"/>
      <c r="F29" s="15">
        <v>0.36</v>
      </c>
      <c r="G29" s="32"/>
      <c r="H29" s="19"/>
      <c r="I29" s="32"/>
      <c r="J29" s="18"/>
      <c r="K29" s="32"/>
      <c r="L29" s="18"/>
      <c r="M29" s="18"/>
    </row>
    <row r="30" spans="2:13" x14ac:dyDescent="0.3">
      <c r="B30" s="343"/>
      <c r="C30" s="33" t="s">
        <v>39</v>
      </c>
      <c r="D30" s="22" t="s">
        <v>40</v>
      </c>
      <c r="E30" s="22">
        <v>24</v>
      </c>
      <c r="F30" s="19">
        <f>E30*F29</f>
        <v>8.64</v>
      </c>
      <c r="G30" s="34"/>
      <c r="H30" s="19"/>
      <c r="I30" s="34"/>
      <c r="J30" s="18"/>
      <c r="K30" s="34"/>
      <c r="L30" s="18"/>
      <c r="M30" s="18"/>
    </row>
    <row r="31" spans="2:13" ht="21.6" x14ac:dyDescent="0.3">
      <c r="B31" s="343"/>
      <c r="C31" s="33" t="s">
        <v>47</v>
      </c>
      <c r="D31" s="22" t="s">
        <v>43</v>
      </c>
      <c r="E31" s="22">
        <v>1.3</v>
      </c>
      <c r="F31" s="19">
        <f>E31*F29</f>
        <v>0.46799999999999997</v>
      </c>
      <c r="G31" s="34"/>
      <c r="H31" s="19"/>
      <c r="I31" s="34"/>
      <c r="J31" s="18"/>
      <c r="K31" s="34"/>
      <c r="L31" s="18"/>
      <c r="M31" s="18"/>
    </row>
    <row r="32" spans="2:13" x14ac:dyDescent="0.3">
      <c r="B32" s="343"/>
      <c r="C32" s="33" t="s">
        <v>48</v>
      </c>
      <c r="D32" s="22" t="s">
        <v>49</v>
      </c>
      <c r="E32" s="22">
        <v>3.08</v>
      </c>
      <c r="F32" s="19">
        <f>F29*E32</f>
        <v>1.1088</v>
      </c>
      <c r="G32" s="34"/>
      <c r="H32" s="19"/>
      <c r="I32" s="34"/>
      <c r="J32" s="18"/>
      <c r="K32" s="34"/>
      <c r="L32" s="18"/>
      <c r="M32" s="18"/>
    </row>
    <row r="33" spans="2:13" x14ac:dyDescent="0.3">
      <c r="B33" s="343"/>
      <c r="C33" s="37" t="s">
        <v>50</v>
      </c>
      <c r="D33" s="38" t="s">
        <v>49</v>
      </c>
      <c r="E33" s="38" t="s">
        <v>51</v>
      </c>
      <c r="F33" s="22">
        <f>F29*E33</f>
        <v>2.6999999999999997</v>
      </c>
      <c r="G33" s="22"/>
      <c r="H33" s="19"/>
      <c r="I33" s="22"/>
      <c r="J33" s="19"/>
      <c r="K33" s="19"/>
      <c r="L33" s="19"/>
      <c r="M33" s="19"/>
    </row>
    <row r="34" spans="2:13" x14ac:dyDescent="0.3">
      <c r="B34" s="343"/>
      <c r="C34" s="37" t="s">
        <v>52</v>
      </c>
      <c r="D34" s="38" t="s">
        <v>49</v>
      </c>
      <c r="E34" s="38" t="s">
        <v>53</v>
      </c>
      <c r="F34" s="22">
        <f>F29*E34</f>
        <v>1.0835999999999999</v>
      </c>
      <c r="G34" s="22"/>
      <c r="H34" s="19"/>
      <c r="I34" s="22"/>
      <c r="J34" s="19"/>
      <c r="K34" s="19"/>
      <c r="L34" s="19"/>
      <c r="M34" s="19"/>
    </row>
    <row r="35" spans="2:13" x14ac:dyDescent="0.3">
      <c r="B35" s="344"/>
      <c r="C35" s="33" t="s">
        <v>54</v>
      </c>
      <c r="D35" s="22" t="s">
        <v>27</v>
      </c>
      <c r="E35" s="22">
        <v>1.38</v>
      </c>
      <c r="F35" s="19">
        <f>E35*F29</f>
        <v>0.49679999999999996</v>
      </c>
      <c r="G35" s="34"/>
      <c r="H35" s="19"/>
      <c r="I35" s="34"/>
      <c r="J35" s="18"/>
      <c r="K35" s="34"/>
      <c r="L35" s="18"/>
      <c r="M35" s="18"/>
    </row>
    <row r="36" spans="2:13" ht="26.25" customHeight="1" x14ac:dyDescent="0.3">
      <c r="B36" s="342">
        <v>9</v>
      </c>
      <c r="C36" s="31" t="s">
        <v>55</v>
      </c>
      <c r="D36" s="21" t="s">
        <v>43</v>
      </c>
      <c r="E36" s="22"/>
      <c r="F36" s="15">
        <v>1</v>
      </c>
      <c r="G36" s="32"/>
      <c r="H36" s="19"/>
      <c r="I36" s="32"/>
      <c r="J36" s="18"/>
      <c r="K36" s="32"/>
      <c r="L36" s="18"/>
      <c r="M36" s="18"/>
    </row>
    <row r="37" spans="2:13" x14ac:dyDescent="0.3">
      <c r="B37" s="343"/>
      <c r="C37" s="33" t="s">
        <v>39</v>
      </c>
      <c r="D37" s="22" t="s">
        <v>40</v>
      </c>
      <c r="E37" s="22">
        <v>23.8</v>
      </c>
      <c r="F37" s="19">
        <f>E37*F36</f>
        <v>23.8</v>
      </c>
      <c r="G37" s="34"/>
      <c r="H37" s="19"/>
      <c r="I37" s="34"/>
      <c r="J37" s="18"/>
      <c r="K37" s="34"/>
      <c r="L37" s="18"/>
      <c r="M37" s="18"/>
    </row>
    <row r="38" spans="2:13" ht="21.6" x14ac:dyDescent="0.3">
      <c r="B38" s="343"/>
      <c r="C38" s="33" t="s">
        <v>47</v>
      </c>
      <c r="D38" s="22" t="s">
        <v>43</v>
      </c>
      <c r="E38" s="22">
        <v>1.3</v>
      </c>
      <c r="F38" s="19">
        <f>E38*F36</f>
        <v>1.3</v>
      </c>
      <c r="G38" s="34"/>
      <c r="H38" s="19"/>
      <c r="I38" s="34"/>
      <c r="J38" s="18"/>
      <c r="K38" s="34"/>
      <c r="L38" s="18"/>
      <c r="M38" s="18"/>
    </row>
    <row r="39" spans="2:13" x14ac:dyDescent="0.3">
      <c r="B39" s="343"/>
      <c r="C39" s="33" t="s">
        <v>48</v>
      </c>
      <c r="D39" s="22" t="s">
        <v>49</v>
      </c>
      <c r="E39" s="22">
        <v>4.38</v>
      </c>
      <c r="F39" s="19">
        <f>F36*E39</f>
        <v>4.38</v>
      </c>
      <c r="G39" s="34"/>
      <c r="H39" s="19"/>
      <c r="I39" s="34"/>
      <c r="J39" s="18"/>
      <c r="K39" s="34"/>
      <c r="L39" s="18"/>
      <c r="M39" s="18"/>
    </row>
    <row r="40" spans="2:13" x14ac:dyDescent="0.3">
      <c r="B40" s="343"/>
      <c r="C40" s="37" t="s">
        <v>50</v>
      </c>
      <c r="D40" s="38" t="s">
        <v>49</v>
      </c>
      <c r="E40" s="38">
        <v>7.2</v>
      </c>
      <c r="F40" s="22">
        <f>F36*E40</f>
        <v>7.2</v>
      </c>
      <c r="G40" s="22"/>
      <c r="H40" s="19"/>
      <c r="I40" s="22"/>
      <c r="J40" s="19"/>
      <c r="K40" s="19"/>
      <c r="L40" s="19"/>
      <c r="M40" s="19"/>
    </row>
    <row r="41" spans="2:13" x14ac:dyDescent="0.3">
      <c r="B41" s="343"/>
      <c r="C41" s="37" t="s">
        <v>52</v>
      </c>
      <c r="D41" s="38" t="s">
        <v>49</v>
      </c>
      <c r="E41" s="38">
        <v>1.96</v>
      </c>
      <c r="F41" s="22">
        <f>F36*E41</f>
        <v>1.96</v>
      </c>
      <c r="G41" s="22"/>
      <c r="H41" s="19"/>
      <c r="I41" s="22"/>
      <c r="J41" s="19"/>
      <c r="K41" s="19"/>
      <c r="L41" s="19"/>
      <c r="M41" s="19"/>
    </row>
    <row r="42" spans="2:13" x14ac:dyDescent="0.3">
      <c r="B42" s="344"/>
      <c r="C42" s="33" t="s">
        <v>54</v>
      </c>
      <c r="D42" s="22" t="s">
        <v>27</v>
      </c>
      <c r="E42" s="22">
        <v>3.44</v>
      </c>
      <c r="F42" s="19">
        <f>E42*F36</f>
        <v>3.44</v>
      </c>
      <c r="G42" s="34"/>
      <c r="H42" s="19"/>
      <c r="I42" s="34"/>
      <c r="J42" s="18"/>
      <c r="K42" s="34"/>
      <c r="L42" s="18"/>
      <c r="M42" s="18"/>
    </row>
    <row r="43" spans="2:13" x14ac:dyDescent="0.3">
      <c r="B43" s="342">
        <v>9</v>
      </c>
      <c r="C43" s="31" t="s">
        <v>56</v>
      </c>
      <c r="D43" s="21" t="s">
        <v>43</v>
      </c>
      <c r="E43" s="22"/>
      <c r="F43" s="15">
        <v>2.1800000000000002</v>
      </c>
      <c r="G43" s="32"/>
      <c r="H43" s="19"/>
      <c r="I43" s="32"/>
      <c r="J43" s="18"/>
      <c r="K43" s="32"/>
      <c r="L43" s="18"/>
      <c r="M43" s="18"/>
    </row>
    <row r="44" spans="2:13" x14ac:dyDescent="0.3">
      <c r="B44" s="343"/>
      <c r="C44" s="33" t="s">
        <v>39</v>
      </c>
      <c r="D44" s="22" t="s">
        <v>40</v>
      </c>
      <c r="E44" s="22">
        <v>23.8</v>
      </c>
      <c r="F44" s="19">
        <f>E44*F43</f>
        <v>51.884000000000007</v>
      </c>
      <c r="G44" s="34"/>
      <c r="H44" s="19"/>
      <c r="I44" s="34"/>
      <c r="J44" s="18"/>
      <c r="K44" s="34"/>
      <c r="L44" s="18"/>
      <c r="M44" s="18"/>
    </row>
    <row r="45" spans="2:13" ht="21.6" x14ac:dyDescent="0.3">
      <c r="B45" s="343"/>
      <c r="C45" s="33" t="s">
        <v>47</v>
      </c>
      <c r="D45" s="22" t="s">
        <v>43</v>
      </c>
      <c r="E45" s="22">
        <v>1.3</v>
      </c>
      <c r="F45" s="19">
        <f>E45*F43</f>
        <v>2.8340000000000005</v>
      </c>
      <c r="G45" s="34"/>
      <c r="H45" s="19"/>
      <c r="I45" s="34"/>
      <c r="J45" s="18"/>
      <c r="K45" s="34"/>
      <c r="L45" s="18"/>
      <c r="M45" s="18"/>
    </row>
    <row r="46" spans="2:13" x14ac:dyDescent="0.3">
      <c r="B46" s="343"/>
      <c r="C46" s="33" t="s">
        <v>57</v>
      </c>
      <c r="D46" s="22" t="s">
        <v>38</v>
      </c>
      <c r="E46" s="22"/>
      <c r="F46" s="19">
        <v>2</v>
      </c>
      <c r="G46" s="34"/>
      <c r="H46" s="19"/>
      <c r="I46" s="34"/>
      <c r="J46" s="18"/>
      <c r="K46" s="34"/>
      <c r="L46" s="18"/>
      <c r="M46" s="18"/>
    </row>
    <row r="47" spans="2:13" x14ac:dyDescent="0.3">
      <c r="B47" s="343"/>
      <c r="C47" s="33" t="s">
        <v>48</v>
      </c>
      <c r="D47" s="22" t="s">
        <v>49</v>
      </c>
      <c r="E47" s="22">
        <v>4.38</v>
      </c>
      <c r="F47" s="19">
        <f>F43*E47</f>
        <v>9.5484000000000009</v>
      </c>
      <c r="G47" s="34"/>
      <c r="H47" s="19"/>
      <c r="I47" s="34"/>
      <c r="J47" s="18"/>
      <c r="K47" s="34"/>
      <c r="L47" s="18"/>
      <c r="M47" s="18"/>
    </row>
    <row r="48" spans="2:13" x14ac:dyDescent="0.3">
      <c r="B48" s="343"/>
      <c r="C48" s="37" t="s">
        <v>50</v>
      </c>
      <c r="D48" s="38" t="s">
        <v>49</v>
      </c>
      <c r="E48" s="38">
        <v>7.2</v>
      </c>
      <c r="F48" s="19">
        <f>F43*E48</f>
        <v>15.696000000000002</v>
      </c>
      <c r="G48" s="22"/>
      <c r="H48" s="19"/>
      <c r="I48" s="22"/>
      <c r="J48" s="19"/>
      <c r="K48" s="19"/>
      <c r="L48" s="19"/>
      <c r="M48" s="19"/>
    </row>
    <row r="49" spans="2:13" x14ac:dyDescent="0.3">
      <c r="B49" s="343"/>
      <c r="C49" s="37" t="s">
        <v>52</v>
      </c>
      <c r="D49" s="38" t="s">
        <v>49</v>
      </c>
      <c r="E49" s="38">
        <v>1.96</v>
      </c>
      <c r="F49" s="19">
        <f>F43*E49</f>
        <v>4.2728000000000002</v>
      </c>
      <c r="G49" s="22"/>
      <c r="H49" s="19"/>
      <c r="I49" s="22"/>
      <c r="J49" s="19"/>
      <c r="K49" s="19"/>
      <c r="L49" s="19"/>
      <c r="M49" s="19"/>
    </row>
    <row r="50" spans="2:13" x14ac:dyDescent="0.3">
      <c r="B50" s="344"/>
      <c r="C50" s="33" t="s">
        <v>54</v>
      </c>
      <c r="D50" s="22" t="s">
        <v>27</v>
      </c>
      <c r="E50" s="22">
        <v>3.44</v>
      </c>
      <c r="F50" s="19">
        <f>E50*F43</f>
        <v>7.4992000000000001</v>
      </c>
      <c r="G50" s="34"/>
      <c r="H50" s="19"/>
      <c r="I50" s="34"/>
      <c r="J50" s="18"/>
      <c r="K50" s="34"/>
      <c r="L50" s="18"/>
      <c r="M50" s="18"/>
    </row>
    <row r="51" spans="2:13" ht="21.6" x14ac:dyDescent="0.3">
      <c r="B51" s="345">
        <v>10</v>
      </c>
      <c r="C51" s="40" t="s">
        <v>58</v>
      </c>
      <c r="D51" s="41" t="s">
        <v>29</v>
      </c>
      <c r="E51" s="38"/>
      <c r="F51" s="23">
        <f>F43+F38+F31</f>
        <v>3.9480000000000004</v>
      </c>
      <c r="G51" s="22"/>
      <c r="H51" s="19"/>
      <c r="I51" s="22"/>
      <c r="J51" s="19"/>
      <c r="K51" s="19"/>
      <c r="L51" s="19"/>
      <c r="M51" s="19"/>
    </row>
    <row r="52" spans="2:13" x14ac:dyDescent="0.3">
      <c r="B52" s="345"/>
      <c r="C52" s="37" t="s">
        <v>32</v>
      </c>
      <c r="D52" s="38" t="s">
        <v>25</v>
      </c>
      <c r="E52" s="38">
        <v>0.87</v>
      </c>
      <c r="F52" s="22">
        <f>F51*E52</f>
        <v>3.4347600000000003</v>
      </c>
      <c r="G52" s="22"/>
      <c r="H52" s="19"/>
      <c r="I52" s="19"/>
      <c r="J52" s="19"/>
      <c r="K52" s="19"/>
      <c r="L52" s="19"/>
      <c r="M52" s="19"/>
    </row>
    <row r="53" spans="2:13" x14ac:dyDescent="0.3">
      <c r="B53" s="345"/>
      <c r="C53" s="37" t="s">
        <v>59</v>
      </c>
      <c r="D53" s="38" t="s">
        <v>27</v>
      </c>
      <c r="E53" s="38">
        <v>0.13</v>
      </c>
      <c r="F53" s="22">
        <f>F51*E53</f>
        <v>0.51324000000000003</v>
      </c>
      <c r="G53" s="22"/>
      <c r="H53" s="19"/>
      <c r="I53" s="22"/>
      <c r="J53" s="19"/>
      <c r="K53" s="19"/>
      <c r="L53" s="19"/>
      <c r="M53" s="19"/>
    </row>
    <row r="54" spans="2:13" x14ac:dyDescent="0.3">
      <c r="B54" s="345"/>
      <c r="C54" s="37" t="s">
        <v>60</v>
      </c>
      <c r="D54" s="38" t="s">
        <v>49</v>
      </c>
      <c r="E54" s="38">
        <v>7.2</v>
      </c>
      <c r="F54" s="22">
        <f>F51*E54</f>
        <v>28.425600000000003</v>
      </c>
      <c r="G54" s="22"/>
      <c r="H54" s="19"/>
      <c r="I54" s="22"/>
      <c r="J54" s="19"/>
      <c r="K54" s="19"/>
      <c r="L54" s="19"/>
      <c r="M54" s="19"/>
    </row>
    <row r="55" spans="2:13" x14ac:dyDescent="0.3">
      <c r="B55" s="345"/>
      <c r="C55" s="37" t="s">
        <v>61</v>
      </c>
      <c r="D55" s="38" t="s">
        <v>49</v>
      </c>
      <c r="E55" s="38">
        <v>1.79</v>
      </c>
      <c r="F55" s="22">
        <f>F51*E55</f>
        <v>7.0669200000000005</v>
      </c>
      <c r="G55" s="22"/>
      <c r="H55" s="19"/>
      <c r="I55" s="22"/>
      <c r="J55" s="19"/>
      <c r="K55" s="19"/>
      <c r="L55" s="19"/>
      <c r="M55" s="19"/>
    </row>
    <row r="56" spans="2:13" x14ac:dyDescent="0.3">
      <c r="B56" s="345"/>
      <c r="C56" s="37" t="s">
        <v>62</v>
      </c>
      <c r="D56" s="38" t="s">
        <v>49</v>
      </c>
      <c r="E56" s="38">
        <v>1.07</v>
      </c>
      <c r="F56" s="22">
        <f>F51*E56</f>
        <v>4.2243600000000008</v>
      </c>
      <c r="G56" s="22"/>
      <c r="H56" s="19"/>
      <c r="I56" s="22"/>
      <c r="J56" s="19"/>
      <c r="K56" s="19"/>
      <c r="L56" s="19"/>
      <c r="M56" s="19"/>
    </row>
    <row r="57" spans="2:13" x14ac:dyDescent="0.3">
      <c r="B57" s="345"/>
      <c r="C57" s="37" t="s">
        <v>63</v>
      </c>
      <c r="D57" s="38" t="s">
        <v>27</v>
      </c>
      <c r="E57" s="38">
        <v>0.1</v>
      </c>
      <c r="F57" s="22">
        <f>F51*E57</f>
        <v>0.39480000000000004</v>
      </c>
      <c r="G57" s="22"/>
      <c r="H57" s="19"/>
      <c r="I57" s="22"/>
      <c r="J57" s="19"/>
      <c r="K57" s="19"/>
      <c r="L57" s="19"/>
      <c r="M57" s="19"/>
    </row>
    <row r="58" spans="2:13" ht="21.6" x14ac:dyDescent="0.3">
      <c r="B58" s="345">
        <v>11</v>
      </c>
      <c r="C58" s="17" t="s">
        <v>64</v>
      </c>
      <c r="D58" s="52" t="s">
        <v>65</v>
      </c>
      <c r="E58" s="52">
        <f>0</f>
        <v>0</v>
      </c>
      <c r="F58" s="247">
        <v>197</v>
      </c>
      <c r="G58" s="22"/>
      <c r="H58" s="19"/>
      <c r="I58" s="22"/>
      <c r="J58" s="19"/>
      <c r="K58" s="19"/>
      <c r="L58" s="19"/>
      <c r="M58" s="19"/>
    </row>
    <row r="59" spans="2:13" x14ac:dyDescent="0.3">
      <c r="B59" s="345"/>
      <c r="C59" s="37" t="s">
        <v>32</v>
      </c>
      <c r="D59" s="38" t="s">
        <v>25</v>
      </c>
      <c r="E59" s="44">
        <v>0.22700000000000001</v>
      </c>
      <c r="F59" s="246">
        <f>F58*E59</f>
        <v>44.719000000000001</v>
      </c>
      <c r="G59" s="22"/>
      <c r="H59" s="19"/>
      <c r="I59" s="19"/>
      <c r="J59" s="19"/>
      <c r="K59" s="19"/>
      <c r="L59" s="19"/>
      <c r="M59" s="19"/>
    </row>
    <row r="60" spans="2:13" x14ac:dyDescent="0.3">
      <c r="B60" s="345"/>
      <c r="C60" s="37" t="s">
        <v>59</v>
      </c>
      <c r="D60" s="38" t="s">
        <v>27</v>
      </c>
      <c r="E60" s="44">
        <v>2.76E-2</v>
      </c>
      <c r="F60" s="246">
        <f>F58*E60</f>
        <v>5.4371999999999998</v>
      </c>
      <c r="G60" s="22"/>
      <c r="H60" s="19"/>
      <c r="I60" s="22"/>
      <c r="J60" s="19"/>
      <c r="K60" s="19"/>
      <c r="L60" s="19"/>
      <c r="M60" s="19"/>
    </row>
    <row r="61" spans="2:13" x14ac:dyDescent="0.3">
      <c r="B61" s="345"/>
      <c r="C61" s="37" t="s">
        <v>66</v>
      </c>
      <c r="D61" s="38" t="s">
        <v>67</v>
      </c>
      <c r="E61" s="44"/>
      <c r="F61" s="246">
        <v>380</v>
      </c>
      <c r="G61" s="45"/>
      <c r="H61" s="19"/>
      <c r="I61" s="22"/>
      <c r="J61" s="19"/>
      <c r="K61" s="19"/>
      <c r="L61" s="19"/>
      <c r="M61" s="19"/>
    </row>
    <row r="62" spans="2:13" x14ac:dyDescent="0.3">
      <c r="B62" s="345"/>
      <c r="C62" s="37" t="s">
        <v>68</v>
      </c>
      <c r="D62" s="38" t="s">
        <v>49</v>
      </c>
      <c r="E62" s="44">
        <v>7.0000000000000007E-2</v>
      </c>
      <c r="F62" s="246">
        <f>F58*E62</f>
        <v>13.790000000000001</v>
      </c>
      <c r="G62" s="22"/>
      <c r="H62" s="19"/>
      <c r="I62" s="22"/>
      <c r="J62" s="19"/>
      <c r="K62" s="19"/>
      <c r="L62" s="19"/>
      <c r="M62" s="19"/>
    </row>
    <row r="63" spans="2:13" x14ac:dyDescent="0.3">
      <c r="B63" s="345"/>
      <c r="C63" s="37" t="s">
        <v>63</v>
      </c>
      <c r="D63" s="38" t="s">
        <v>27</v>
      </c>
      <c r="E63" s="44">
        <v>4.4400000000000002E-2</v>
      </c>
      <c r="F63" s="246">
        <f>F58*E63</f>
        <v>8.7468000000000004</v>
      </c>
      <c r="G63" s="22"/>
      <c r="H63" s="19"/>
      <c r="I63" s="22"/>
      <c r="J63" s="19"/>
      <c r="K63" s="19"/>
      <c r="L63" s="19"/>
      <c r="M63" s="19"/>
    </row>
    <row r="64" spans="2:13" x14ac:dyDescent="0.3">
      <c r="B64" s="342">
        <v>12</v>
      </c>
      <c r="C64" s="40" t="s">
        <v>69</v>
      </c>
      <c r="D64" s="41" t="s">
        <v>38</v>
      </c>
      <c r="E64" s="38"/>
      <c r="F64" s="247">
        <f>F58</f>
        <v>197</v>
      </c>
      <c r="G64" s="22"/>
      <c r="H64" s="19"/>
      <c r="I64" s="22"/>
      <c r="J64" s="19"/>
      <c r="K64" s="19"/>
      <c r="L64" s="19"/>
      <c r="M64" s="19"/>
    </row>
    <row r="65" spans="2:68" x14ac:dyDescent="0.3">
      <c r="B65" s="343"/>
      <c r="C65" s="37" t="s">
        <v>32</v>
      </c>
      <c r="D65" s="38" t="s">
        <v>25</v>
      </c>
      <c r="E65" s="38">
        <v>3.0300000000000001E-2</v>
      </c>
      <c r="F65" s="16">
        <f>F64*E65</f>
        <v>5.9691000000000001</v>
      </c>
      <c r="G65" s="22"/>
      <c r="H65" s="19"/>
      <c r="I65" s="19"/>
      <c r="J65" s="19"/>
      <c r="K65" s="19"/>
      <c r="L65" s="19"/>
      <c r="M65" s="19"/>
    </row>
    <row r="66" spans="2:68" x14ac:dyDescent="0.3">
      <c r="B66" s="343"/>
      <c r="C66" s="37" t="s">
        <v>59</v>
      </c>
      <c r="D66" s="38" t="s">
        <v>27</v>
      </c>
      <c r="E66" s="38">
        <v>4.1000000000000003E-3</v>
      </c>
      <c r="F66" s="16">
        <f>F64*E66</f>
        <v>0.80770000000000008</v>
      </c>
      <c r="G66" s="22"/>
      <c r="H66" s="19"/>
      <c r="I66" s="22"/>
      <c r="J66" s="19"/>
      <c r="K66" s="19"/>
      <c r="L66" s="19"/>
      <c r="M66" s="19"/>
    </row>
    <row r="67" spans="2:68" x14ac:dyDescent="0.3">
      <c r="B67" s="343"/>
      <c r="C67" s="37" t="s">
        <v>60</v>
      </c>
      <c r="D67" s="38" t="s">
        <v>49</v>
      </c>
      <c r="E67" s="38">
        <v>0.23100000000000001</v>
      </c>
      <c r="F67" s="16">
        <f>F64*E67</f>
        <v>45.507000000000005</v>
      </c>
      <c r="G67" s="22"/>
      <c r="H67" s="19"/>
      <c r="I67" s="22"/>
      <c r="J67" s="19"/>
      <c r="K67" s="19"/>
      <c r="L67" s="19"/>
      <c r="M67" s="19"/>
    </row>
    <row r="68" spans="2:68" x14ac:dyDescent="0.3">
      <c r="B68" s="343"/>
      <c r="C68" s="37" t="s">
        <v>61</v>
      </c>
      <c r="D68" s="38" t="s">
        <v>49</v>
      </c>
      <c r="E68" s="38">
        <v>5.8000000000000003E-2</v>
      </c>
      <c r="F68" s="16">
        <f>F64*E68</f>
        <v>11.426</v>
      </c>
      <c r="G68" s="22"/>
      <c r="H68" s="19"/>
      <c r="I68" s="22"/>
      <c r="J68" s="19"/>
      <c r="K68" s="19"/>
      <c r="L68" s="19"/>
      <c r="M68" s="19"/>
    </row>
    <row r="69" spans="2:68" x14ac:dyDescent="0.3">
      <c r="B69" s="343"/>
      <c r="C69" s="37" t="s">
        <v>62</v>
      </c>
      <c r="D69" s="38" t="s">
        <v>49</v>
      </c>
      <c r="E69" s="38">
        <v>3.5000000000000003E-2</v>
      </c>
      <c r="F69" s="16">
        <f>F64*E69</f>
        <v>6.8950000000000005</v>
      </c>
      <c r="G69" s="22"/>
      <c r="H69" s="19"/>
      <c r="I69" s="22"/>
      <c r="J69" s="19"/>
      <c r="K69" s="19"/>
      <c r="L69" s="19"/>
      <c r="M69" s="19"/>
    </row>
    <row r="70" spans="2:68" x14ac:dyDescent="0.3">
      <c r="B70" s="343"/>
      <c r="C70" s="37" t="s">
        <v>63</v>
      </c>
      <c r="D70" s="38" t="s">
        <v>27</v>
      </c>
      <c r="E70" s="38">
        <v>4.0000000000000002E-4</v>
      </c>
      <c r="F70" s="16">
        <f>F64*E70</f>
        <v>7.8800000000000009E-2</v>
      </c>
      <c r="G70" s="22"/>
      <c r="H70" s="19"/>
      <c r="I70" s="22"/>
      <c r="J70" s="19"/>
      <c r="K70" s="19"/>
      <c r="L70" s="19"/>
      <c r="M70" s="19"/>
    </row>
    <row r="71" spans="2:68" x14ac:dyDescent="0.3">
      <c r="B71" s="345">
        <v>13</v>
      </c>
      <c r="C71" s="46" t="s">
        <v>70</v>
      </c>
      <c r="D71" s="41" t="s">
        <v>38</v>
      </c>
      <c r="E71" s="38"/>
      <c r="F71" s="14">
        <f>F64</f>
        <v>197</v>
      </c>
      <c r="G71" s="22"/>
      <c r="H71" s="19"/>
      <c r="I71" s="22"/>
      <c r="J71" s="19"/>
      <c r="K71" s="19"/>
      <c r="L71" s="19"/>
      <c r="M71" s="19"/>
    </row>
    <row r="72" spans="2:68" x14ac:dyDescent="0.3">
      <c r="B72" s="345"/>
      <c r="C72" s="37" t="s">
        <v>32</v>
      </c>
      <c r="D72" s="38" t="s">
        <v>25</v>
      </c>
      <c r="E72" s="38">
        <v>6.9199999999999998E-2</v>
      </c>
      <c r="F72" s="16">
        <f>F71*E72</f>
        <v>13.632399999999999</v>
      </c>
      <c r="G72" s="22"/>
      <c r="H72" s="19"/>
      <c r="I72" s="19"/>
      <c r="J72" s="19"/>
      <c r="K72" s="19"/>
      <c r="L72" s="19"/>
      <c r="M72" s="19"/>
    </row>
    <row r="73" spans="2:68" x14ac:dyDescent="0.3">
      <c r="B73" s="345"/>
      <c r="C73" s="37" t="s">
        <v>59</v>
      </c>
      <c r="D73" s="38" t="s">
        <v>27</v>
      </c>
      <c r="E73" s="38">
        <v>1.6000000000000001E-3</v>
      </c>
      <c r="F73" s="16">
        <f>F71*E73</f>
        <v>0.31520000000000004</v>
      </c>
      <c r="G73" s="22"/>
      <c r="H73" s="19"/>
      <c r="I73" s="22"/>
      <c r="J73" s="19"/>
      <c r="K73" s="19"/>
      <c r="L73" s="19"/>
      <c r="M73" s="19"/>
    </row>
    <row r="74" spans="2:68" x14ac:dyDescent="0.3">
      <c r="B74" s="345"/>
      <c r="C74" s="37" t="s">
        <v>71</v>
      </c>
      <c r="D74" s="38" t="s">
        <v>49</v>
      </c>
      <c r="E74" s="38">
        <v>0.4</v>
      </c>
      <c r="F74" s="16">
        <f>F71*E74</f>
        <v>78.800000000000011</v>
      </c>
      <c r="G74" s="22"/>
      <c r="H74" s="19"/>
      <c r="I74" s="22"/>
      <c r="J74" s="19"/>
      <c r="K74" s="19"/>
      <c r="L74" s="19"/>
      <c r="M74" s="19"/>
    </row>
    <row r="75" spans="2:68" s="78" customFormat="1" ht="25.5" customHeight="1" x14ac:dyDescent="0.4">
      <c r="B75" s="345">
        <v>14</v>
      </c>
      <c r="C75" s="20" t="s">
        <v>149</v>
      </c>
      <c r="D75" s="42" t="s">
        <v>72</v>
      </c>
      <c r="E75" s="47"/>
      <c r="F75" s="23">
        <v>1.97</v>
      </c>
      <c r="G75" s="22"/>
      <c r="H75" s="19"/>
      <c r="I75" s="22"/>
      <c r="J75" s="19"/>
      <c r="K75" s="22"/>
      <c r="L75" s="19"/>
      <c r="M75" s="1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2:68" s="78" customFormat="1" ht="16.2" x14ac:dyDescent="0.4">
      <c r="B76" s="345"/>
      <c r="C76" s="24" t="s">
        <v>24</v>
      </c>
      <c r="D76" s="47" t="s">
        <v>25</v>
      </c>
      <c r="E76" s="47">
        <v>42.9</v>
      </c>
      <c r="F76" s="22">
        <f>F75*E76</f>
        <v>84.512999999999991</v>
      </c>
      <c r="G76" s="19"/>
      <c r="H76" s="19"/>
      <c r="I76" s="19"/>
      <c r="J76" s="19"/>
      <c r="K76" s="22"/>
      <c r="L76" s="19"/>
      <c r="M76" s="1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2:68" s="78" customFormat="1" ht="14.25" customHeight="1" x14ac:dyDescent="0.4">
      <c r="B77" s="345"/>
      <c r="C77" s="37" t="s">
        <v>59</v>
      </c>
      <c r="D77" s="47" t="s">
        <v>73</v>
      </c>
      <c r="E77" s="47">
        <v>2.64</v>
      </c>
      <c r="F77" s="22">
        <f>F75*E77</f>
        <v>5.2008000000000001</v>
      </c>
      <c r="G77" s="22"/>
      <c r="H77" s="19"/>
      <c r="I77" s="22"/>
      <c r="J77" s="19"/>
      <c r="K77" s="19"/>
      <c r="L77" s="19"/>
      <c r="M77" s="1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2:68" s="78" customFormat="1" ht="22.5" customHeight="1" x14ac:dyDescent="0.4">
      <c r="B78" s="345"/>
      <c r="C78" s="24" t="s">
        <v>197</v>
      </c>
      <c r="D78" s="47" t="s">
        <v>23</v>
      </c>
      <c r="E78" s="47">
        <v>130</v>
      </c>
      <c r="F78" s="22">
        <f>F75*E78</f>
        <v>256.10000000000002</v>
      </c>
      <c r="G78" s="19"/>
      <c r="H78" s="19"/>
      <c r="I78" s="22"/>
      <c r="J78" s="19"/>
      <c r="K78" s="22"/>
      <c r="L78" s="19"/>
      <c r="M78" s="1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2:68" s="78" customFormat="1" ht="16.2" x14ac:dyDescent="0.4">
      <c r="B79" s="345"/>
      <c r="C79" s="24" t="s">
        <v>74</v>
      </c>
      <c r="D79" s="47" t="s">
        <v>75</v>
      </c>
      <c r="E79" s="47">
        <v>600</v>
      </c>
      <c r="F79" s="22">
        <f>F75*E79</f>
        <v>1182</v>
      </c>
      <c r="G79" s="22"/>
      <c r="H79" s="19"/>
      <c r="I79" s="22"/>
      <c r="J79" s="19"/>
      <c r="K79" s="22"/>
      <c r="L79" s="19"/>
      <c r="M79" s="1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2:68" s="78" customFormat="1" ht="16.2" x14ac:dyDescent="0.4">
      <c r="B80" s="345"/>
      <c r="C80" s="24" t="s">
        <v>48</v>
      </c>
      <c r="D80" s="47" t="s">
        <v>49</v>
      </c>
      <c r="E80" s="47">
        <v>7.9</v>
      </c>
      <c r="F80" s="22">
        <f>F75*E80</f>
        <v>15.563000000000001</v>
      </c>
      <c r="G80" s="22"/>
      <c r="H80" s="19"/>
      <c r="I80" s="22"/>
      <c r="J80" s="19"/>
      <c r="K80" s="22"/>
      <c r="L80" s="19"/>
      <c r="M80" s="1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78" customFormat="1" ht="16.2" x14ac:dyDescent="0.4">
      <c r="B81" s="345"/>
      <c r="C81" s="24" t="s">
        <v>54</v>
      </c>
      <c r="D81" s="47" t="s">
        <v>27</v>
      </c>
      <c r="E81" s="47">
        <v>6.36</v>
      </c>
      <c r="F81" s="22">
        <f>F75*E81</f>
        <v>12.529200000000001</v>
      </c>
      <c r="G81" s="22"/>
      <c r="H81" s="19"/>
      <c r="I81" s="22"/>
      <c r="J81" s="19"/>
      <c r="K81" s="22"/>
      <c r="L81" s="19"/>
      <c r="M81" s="1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78" customFormat="1" ht="21.6" x14ac:dyDescent="0.4">
      <c r="B82" s="342">
        <v>15</v>
      </c>
      <c r="C82" s="20" t="s">
        <v>76</v>
      </c>
      <c r="D82" s="42" t="s">
        <v>38</v>
      </c>
      <c r="E82" s="43">
        <f>0</f>
        <v>0</v>
      </c>
      <c r="F82" s="23">
        <v>8</v>
      </c>
      <c r="G82" s="22"/>
      <c r="H82" s="19"/>
      <c r="I82" s="22"/>
      <c r="J82" s="19"/>
      <c r="K82" s="19"/>
      <c r="L82" s="19"/>
      <c r="M82" s="1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s="78" customFormat="1" ht="16.2" x14ac:dyDescent="0.4">
      <c r="B83" s="343"/>
      <c r="C83" s="37" t="s">
        <v>32</v>
      </c>
      <c r="D83" s="47" t="s">
        <v>25</v>
      </c>
      <c r="E83" s="38">
        <v>0.83</v>
      </c>
      <c r="F83" s="16">
        <f>F82*E83</f>
        <v>6.64</v>
      </c>
      <c r="G83" s="22"/>
      <c r="H83" s="19"/>
      <c r="I83" s="19"/>
      <c r="J83" s="19"/>
      <c r="K83" s="19"/>
      <c r="L83" s="19"/>
      <c r="M83" s="1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1:68" s="78" customFormat="1" ht="16.2" x14ac:dyDescent="0.4">
      <c r="B84" s="343"/>
      <c r="C84" s="37" t="s">
        <v>26</v>
      </c>
      <c r="D84" s="47" t="s">
        <v>27</v>
      </c>
      <c r="E84" s="38">
        <v>4.1000000000000003E-3</v>
      </c>
      <c r="F84" s="16">
        <f>F82*E84</f>
        <v>3.2800000000000003E-2</v>
      </c>
      <c r="G84" s="22"/>
      <c r="H84" s="19"/>
      <c r="I84" s="22"/>
      <c r="J84" s="19"/>
      <c r="K84" s="19"/>
      <c r="L84" s="19"/>
      <c r="M84" s="1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</row>
    <row r="85" spans="1:68" s="78" customFormat="1" ht="16.2" x14ac:dyDescent="0.4">
      <c r="B85" s="343"/>
      <c r="C85" s="24" t="s">
        <v>77</v>
      </c>
      <c r="D85" s="47" t="s">
        <v>38</v>
      </c>
      <c r="E85" s="47" t="s">
        <v>78</v>
      </c>
      <c r="F85" s="22">
        <f>F82*E85</f>
        <v>9.1999999999999993</v>
      </c>
      <c r="G85" s="22"/>
      <c r="H85" s="19"/>
      <c r="I85" s="22"/>
      <c r="J85" s="19"/>
      <c r="K85" s="19"/>
      <c r="L85" s="19"/>
      <c r="M85" s="1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</row>
    <row r="86" spans="1:68" s="78" customFormat="1" ht="16.2" x14ac:dyDescent="0.4">
      <c r="B86" s="343"/>
      <c r="C86" s="33" t="s">
        <v>79</v>
      </c>
      <c r="D86" s="47" t="s">
        <v>80</v>
      </c>
      <c r="E86" s="47" t="s">
        <v>81</v>
      </c>
      <c r="F86" s="22">
        <f>F82*E86</f>
        <v>32</v>
      </c>
      <c r="G86" s="22"/>
      <c r="H86" s="19"/>
      <c r="I86" s="22"/>
      <c r="J86" s="19"/>
      <c r="K86" s="19"/>
      <c r="L86" s="19"/>
      <c r="M86" s="1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</row>
    <row r="87" spans="1:68" s="78" customFormat="1" ht="16.2" x14ac:dyDescent="0.4">
      <c r="B87" s="344"/>
      <c r="C87" s="33" t="s">
        <v>63</v>
      </c>
      <c r="D87" s="47" t="s">
        <v>27</v>
      </c>
      <c r="E87" s="47">
        <v>7.8E-2</v>
      </c>
      <c r="F87" s="22">
        <f>F82*E87</f>
        <v>0.624</v>
      </c>
      <c r="G87" s="22"/>
      <c r="H87" s="19"/>
      <c r="I87" s="22"/>
      <c r="J87" s="19"/>
      <c r="K87" s="19"/>
      <c r="L87" s="19"/>
      <c r="M87" s="1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1:68" s="80" customFormat="1" ht="15.75" customHeight="1" x14ac:dyDescent="0.4">
      <c r="A88" s="78"/>
      <c r="B88" s="342">
        <v>16</v>
      </c>
      <c r="C88" s="20" t="s">
        <v>82</v>
      </c>
      <c r="D88" s="21" t="s">
        <v>67</v>
      </c>
      <c r="E88" s="21"/>
      <c r="F88" s="23">
        <v>50.6</v>
      </c>
      <c r="G88" s="23"/>
      <c r="H88" s="19"/>
      <c r="I88" s="23"/>
      <c r="J88" s="18"/>
      <c r="K88" s="23"/>
      <c r="L88" s="18"/>
      <c r="M88" s="18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</row>
    <row r="89" spans="1:68" s="80" customFormat="1" ht="16.2" x14ac:dyDescent="0.4">
      <c r="A89" s="78"/>
      <c r="B89" s="343"/>
      <c r="C89" s="24" t="s">
        <v>83</v>
      </c>
      <c r="D89" s="22" t="s">
        <v>40</v>
      </c>
      <c r="E89" s="22">
        <v>0.28599999999999998</v>
      </c>
      <c r="F89" s="19">
        <f>E89*F88</f>
        <v>14.471599999999999</v>
      </c>
      <c r="G89" s="19"/>
      <c r="H89" s="19"/>
      <c r="I89" s="19"/>
      <c r="J89" s="18"/>
      <c r="K89" s="19"/>
      <c r="L89" s="18"/>
      <c r="M89" s="18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</row>
    <row r="90" spans="1:68" s="80" customFormat="1" ht="16.2" x14ac:dyDescent="0.4">
      <c r="A90" s="78"/>
      <c r="B90" s="343"/>
      <c r="C90" s="24" t="s">
        <v>84</v>
      </c>
      <c r="D90" s="22" t="s">
        <v>27</v>
      </c>
      <c r="E90" s="22">
        <v>4.1000000000000003E-3</v>
      </c>
      <c r="F90" s="19">
        <f>E90*F88</f>
        <v>0.20746000000000003</v>
      </c>
      <c r="G90" s="19"/>
      <c r="H90" s="19"/>
      <c r="I90" s="19"/>
      <c r="J90" s="18"/>
      <c r="K90" s="19"/>
      <c r="L90" s="18"/>
      <c r="M90" s="18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</row>
    <row r="91" spans="1:68" s="80" customFormat="1" ht="18.75" customHeight="1" x14ac:dyDescent="0.4">
      <c r="A91" s="78"/>
      <c r="B91" s="343"/>
      <c r="C91" s="24" t="s">
        <v>85</v>
      </c>
      <c r="D91" s="22" t="s">
        <v>67</v>
      </c>
      <c r="E91" s="22"/>
      <c r="F91" s="19">
        <f>F88</f>
        <v>50.6</v>
      </c>
      <c r="G91" s="19"/>
      <c r="H91" s="19"/>
      <c r="I91" s="19"/>
      <c r="J91" s="18"/>
      <c r="K91" s="19"/>
      <c r="L91" s="18"/>
      <c r="M91" s="18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</row>
    <row r="92" spans="1:68" s="80" customFormat="1" ht="16.2" x14ac:dyDescent="0.4">
      <c r="A92" s="78"/>
      <c r="B92" s="343"/>
      <c r="C92" s="24" t="s">
        <v>86</v>
      </c>
      <c r="D92" s="22" t="s">
        <v>49</v>
      </c>
      <c r="E92" s="22">
        <f>3.8/100</f>
        <v>3.7999999999999999E-2</v>
      </c>
      <c r="F92" s="19">
        <f>E92*F88</f>
        <v>1.9228000000000001</v>
      </c>
      <c r="G92" s="19"/>
      <c r="H92" s="19"/>
      <c r="I92" s="19"/>
      <c r="J92" s="18"/>
      <c r="K92" s="19"/>
      <c r="L92" s="18"/>
      <c r="M92" s="18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</row>
    <row r="93" spans="1:68" s="80" customFormat="1" ht="16.2" x14ac:dyDescent="0.4">
      <c r="A93" s="78"/>
      <c r="B93" s="343"/>
      <c r="C93" s="24" t="s">
        <v>87</v>
      </c>
      <c r="D93" s="22" t="s">
        <v>49</v>
      </c>
      <c r="E93" s="22">
        <v>1.69</v>
      </c>
      <c r="F93" s="19">
        <f>E93*F88</f>
        <v>85.513999999999996</v>
      </c>
      <c r="G93" s="19"/>
      <c r="H93" s="19"/>
      <c r="I93" s="19"/>
      <c r="J93" s="18"/>
      <c r="K93" s="19"/>
      <c r="L93" s="18"/>
      <c r="M93" s="18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</row>
    <row r="94" spans="1:68" s="80" customFormat="1" ht="21.6" x14ac:dyDescent="0.4">
      <c r="A94" s="78"/>
      <c r="B94" s="344"/>
      <c r="C94" s="48" t="s">
        <v>88</v>
      </c>
      <c r="D94" s="22" t="s">
        <v>75</v>
      </c>
      <c r="E94" s="22"/>
      <c r="F94" s="19">
        <v>102</v>
      </c>
      <c r="G94" s="19"/>
      <c r="H94" s="19"/>
      <c r="I94" s="19"/>
      <c r="J94" s="18"/>
      <c r="K94" s="19"/>
      <c r="L94" s="18"/>
      <c r="M94" s="18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</row>
    <row r="95" spans="1:68" s="78" customFormat="1" ht="24" customHeight="1" x14ac:dyDescent="0.4">
      <c r="B95" s="342">
        <v>17</v>
      </c>
      <c r="C95" s="31" t="s">
        <v>89</v>
      </c>
      <c r="D95" s="14" t="s">
        <v>80</v>
      </c>
      <c r="E95" s="16"/>
      <c r="F95" s="15">
        <v>4</v>
      </c>
      <c r="G95" s="18"/>
      <c r="H95" s="19"/>
      <c r="I95" s="18"/>
      <c r="J95" s="18"/>
      <c r="K95" s="18"/>
      <c r="L95" s="18"/>
      <c r="M95" s="18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</row>
    <row r="96" spans="1:68" s="80" customFormat="1" ht="18.75" customHeight="1" x14ac:dyDescent="0.4">
      <c r="A96" s="78"/>
      <c r="B96" s="343"/>
      <c r="C96" s="49" t="s">
        <v>32</v>
      </c>
      <c r="D96" s="50" t="s">
        <v>25</v>
      </c>
      <c r="E96" s="50">
        <v>0.93</v>
      </c>
      <c r="F96" s="18">
        <f>F95*E96</f>
        <v>3.72</v>
      </c>
      <c r="G96" s="18"/>
      <c r="H96" s="19"/>
      <c r="I96" s="18"/>
      <c r="J96" s="18"/>
      <c r="K96" s="18"/>
      <c r="L96" s="18"/>
      <c r="M96" s="18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</row>
    <row r="97" spans="1:68" s="80" customFormat="1" ht="16.2" x14ac:dyDescent="0.4">
      <c r="A97" s="78"/>
      <c r="B97" s="343"/>
      <c r="C97" s="49" t="s">
        <v>90</v>
      </c>
      <c r="D97" s="50" t="s">
        <v>27</v>
      </c>
      <c r="E97" s="50">
        <v>0.01</v>
      </c>
      <c r="F97" s="18">
        <f>F95*E97</f>
        <v>0.04</v>
      </c>
      <c r="G97" s="18"/>
      <c r="H97" s="19"/>
      <c r="I97" s="18"/>
      <c r="J97" s="18"/>
      <c r="K97" s="18"/>
      <c r="L97" s="18"/>
      <c r="M97" s="18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</row>
    <row r="98" spans="1:68" s="80" customFormat="1" ht="21.6" x14ac:dyDescent="0.4">
      <c r="A98" s="78"/>
      <c r="B98" s="343"/>
      <c r="C98" s="49" t="s">
        <v>91</v>
      </c>
      <c r="D98" s="50" t="s">
        <v>92</v>
      </c>
      <c r="E98" s="50">
        <v>1</v>
      </c>
      <c r="F98" s="18">
        <f>F95</f>
        <v>4</v>
      </c>
      <c r="G98" s="18"/>
      <c r="H98" s="19"/>
      <c r="I98" s="18"/>
      <c r="J98" s="18"/>
      <c r="K98" s="18"/>
      <c r="L98" s="18"/>
      <c r="M98" s="18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</row>
    <row r="99" spans="1:68" s="80" customFormat="1" ht="21.6" x14ac:dyDescent="0.4">
      <c r="A99" s="78"/>
      <c r="B99" s="343"/>
      <c r="C99" s="49" t="s">
        <v>93</v>
      </c>
      <c r="D99" s="50" t="s">
        <v>92</v>
      </c>
      <c r="E99" s="50">
        <v>1</v>
      </c>
      <c r="F99" s="18">
        <f>F98</f>
        <v>4</v>
      </c>
      <c r="G99" s="18"/>
      <c r="H99" s="19"/>
      <c r="I99" s="18"/>
      <c r="J99" s="18"/>
      <c r="K99" s="18"/>
      <c r="L99" s="18"/>
      <c r="M99" s="18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</row>
    <row r="100" spans="1:68" s="80" customFormat="1" ht="16.2" x14ac:dyDescent="0.4">
      <c r="A100" s="78"/>
      <c r="B100" s="344"/>
      <c r="C100" s="49" t="s">
        <v>94</v>
      </c>
      <c r="D100" s="50" t="s">
        <v>27</v>
      </c>
      <c r="E100" s="50">
        <v>0.18</v>
      </c>
      <c r="F100" s="18">
        <f>F95*E100</f>
        <v>0.72</v>
      </c>
      <c r="G100" s="18"/>
      <c r="H100" s="19"/>
      <c r="I100" s="18"/>
      <c r="J100" s="18"/>
      <c r="K100" s="18"/>
      <c r="L100" s="18"/>
      <c r="M100" s="18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</row>
    <row r="101" spans="1:68" s="80" customFormat="1" ht="16.5" customHeight="1" x14ac:dyDescent="0.4">
      <c r="A101" s="78"/>
      <c r="B101" s="342">
        <v>18</v>
      </c>
      <c r="C101" s="31" t="s">
        <v>95</v>
      </c>
      <c r="D101" s="14" t="s">
        <v>96</v>
      </c>
      <c r="E101" s="16"/>
      <c r="F101" s="15">
        <v>24</v>
      </c>
      <c r="G101" s="18"/>
      <c r="H101" s="19"/>
      <c r="I101" s="18"/>
      <c r="J101" s="18"/>
      <c r="K101" s="18"/>
      <c r="L101" s="18"/>
      <c r="M101" s="18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</row>
    <row r="102" spans="1:68" s="80" customFormat="1" ht="18.75" customHeight="1" x14ac:dyDescent="0.4">
      <c r="A102" s="78"/>
      <c r="B102" s="343"/>
      <c r="C102" s="49" t="s">
        <v>32</v>
      </c>
      <c r="D102" s="50" t="s">
        <v>25</v>
      </c>
      <c r="E102" s="50">
        <v>0.58299999999999996</v>
      </c>
      <c r="F102" s="27">
        <f>F101*E102</f>
        <v>13.991999999999999</v>
      </c>
      <c r="G102" s="18"/>
      <c r="H102" s="19"/>
      <c r="I102" s="18"/>
      <c r="J102" s="18"/>
      <c r="K102" s="18"/>
      <c r="L102" s="18"/>
      <c r="M102" s="18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</row>
    <row r="103" spans="1:68" s="80" customFormat="1" ht="16.2" x14ac:dyDescent="0.4">
      <c r="A103" s="78"/>
      <c r="B103" s="343"/>
      <c r="C103" s="49" t="s">
        <v>97</v>
      </c>
      <c r="D103" s="50" t="s">
        <v>27</v>
      </c>
      <c r="E103" s="50">
        <v>4.5999999999999999E-3</v>
      </c>
      <c r="F103" s="27">
        <f>F101*E103</f>
        <v>0.1104</v>
      </c>
      <c r="G103" s="18"/>
      <c r="H103" s="19"/>
      <c r="I103" s="18"/>
      <c r="J103" s="18"/>
      <c r="K103" s="18"/>
      <c r="L103" s="18"/>
      <c r="M103" s="18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</row>
    <row r="104" spans="1:68" s="80" customFormat="1" ht="21.6" x14ac:dyDescent="0.4">
      <c r="A104" s="78"/>
      <c r="B104" s="343"/>
      <c r="C104" s="48" t="s">
        <v>98</v>
      </c>
      <c r="D104" s="26" t="s">
        <v>99</v>
      </c>
      <c r="E104" s="50">
        <v>1.05</v>
      </c>
      <c r="F104" s="27">
        <f>F101*E104</f>
        <v>25.200000000000003</v>
      </c>
      <c r="G104" s="18"/>
      <c r="H104" s="19"/>
      <c r="I104" s="18"/>
      <c r="J104" s="18"/>
      <c r="K104" s="18"/>
      <c r="L104" s="18"/>
      <c r="M104" s="18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</row>
    <row r="105" spans="1:68" s="80" customFormat="1" ht="16.2" x14ac:dyDescent="0.4">
      <c r="A105" s="78"/>
      <c r="B105" s="343"/>
      <c r="C105" s="49" t="s">
        <v>87</v>
      </c>
      <c r="D105" s="50" t="s">
        <v>49</v>
      </c>
      <c r="E105" s="50">
        <v>0.23</v>
      </c>
      <c r="F105" s="27">
        <f>F101*E105</f>
        <v>5.5200000000000005</v>
      </c>
      <c r="G105" s="18"/>
      <c r="H105" s="19"/>
      <c r="I105" s="18"/>
      <c r="J105" s="18"/>
      <c r="K105" s="18"/>
      <c r="L105" s="18"/>
      <c r="M105" s="18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</row>
    <row r="106" spans="1:68" s="80" customFormat="1" ht="16.2" x14ac:dyDescent="0.4">
      <c r="A106" s="78"/>
      <c r="B106" s="343"/>
      <c r="C106" s="49" t="s">
        <v>94</v>
      </c>
      <c r="D106" s="50" t="s">
        <v>27</v>
      </c>
      <c r="E106" s="50">
        <v>0.20799999999999999</v>
      </c>
      <c r="F106" s="27">
        <f>F101*E106</f>
        <v>4.992</v>
      </c>
      <c r="G106" s="19"/>
      <c r="H106" s="19"/>
      <c r="I106" s="19"/>
      <c r="J106" s="18"/>
      <c r="K106" s="19"/>
      <c r="L106" s="18"/>
      <c r="M106" s="18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</row>
    <row r="107" spans="1:68" s="80" customFormat="1" ht="21.6" x14ac:dyDescent="0.4">
      <c r="A107" s="78"/>
      <c r="B107" s="343"/>
      <c r="C107" s="48" t="s">
        <v>100</v>
      </c>
      <c r="D107" s="22" t="s">
        <v>75</v>
      </c>
      <c r="E107" s="22"/>
      <c r="F107" s="19">
        <f>F101*2</f>
        <v>48</v>
      </c>
      <c r="G107" s="19"/>
      <c r="H107" s="19"/>
      <c r="I107" s="19"/>
      <c r="J107" s="18"/>
      <c r="K107" s="19"/>
      <c r="L107" s="18"/>
      <c r="M107" s="18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</row>
    <row r="108" spans="1:68" s="80" customFormat="1" ht="21.6" x14ac:dyDescent="0.4">
      <c r="A108" s="78"/>
      <c r="B108" s="342">
        <v>19</v>
      </c>
      <c r="C108" s="51" t="s">
        <v>101</v>
      </c>
      <c r="D108" s="52" t="s">
        <v>102</v>
      </c>
      <c r="E108" s="52"/>
      <c r="F108" s="53">
        <v>26</v>
      </c>
      <c r="G108" s="22"/>
      <c r="H108" s="19"/>
      <c r="I108" s="22"/>
      <c r="J108" s="19"/>
      <c r="K108" s="19"/>
      <c r="L108" s="19"/>
      <c r="M108" s="1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</row>
    <row r="109" spans="1:68" s="80" customFormat="1" ht="16.2" x14ac:dyDescent="0.4">
      <c r="A109" s="78"/>
      <c r="B109" s="343"/>
      <c r="C109" s="54" t="s">
        <v>24</v>
      </c>
      <c r="D109" s="55" t="s">
        <v>25</v>
      </c>
      <c r="E109" s="44">
        <v>0.83</v>
      </c>
      <c r="F109" s="22">
        <f>F108*E109</f>
        <v>21.58</v>
      </c>
      <c r="G109" s="22"/>
      <c r="H109" s="19"/>
      <c r="I109" s="19"/>
      <c r="J109" s="19"/>
      <c r="K109" s="19"/>
      <c r="L109" s="19"/>
      <c r="M109" s="1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</row>
    <row r="110" spans="1:68" s="80" customFormat="1" ht="16.2" x14ac:dyDescent="0.4">
      <c r="A110" s="78"/>
      <c r="B110" s="343"/>
      <c r="C110" s="56" t="s">
        <v>26</v>
      </c>
      <c r="D110" s="44" t="s">
        <v>27</v>
      </c>
      <c r="E110" s="57">
        <f>0.41/100</f>
        <v>4.0999999999999995E-3</v>
      </c>
      <c r="F110" s="22">
        <f>F108*E110</f>
        <v>0.10659999999999999</v>
      </c>
      <c r="G110" s="22"/>
      <c r="H110" s="19"/>
      <c r="I110" s="22"/>
      <c r="J110" s="19"/>
      <c r="K110" s="19"/>
      <c r="L110" s="19"/>
      <c r="M110" s="1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</row>
    <row r="111" spans="1:68" s="80" customFormat="1" ht="24" customHeight="1" x14ac:dyDescent="0.4">
      <c r="A111" s="78"/>
      <c r="B111" s="343"/>
      <c r="C111" s="54" t="s">
        <v>103</v>
      </c>
      <c r="D111" s="44" t="s">
        <v>23</v>
      </c>
      <c r="E111" s="44">
        <v>1.3</v>
      </c>
      <c r="F111" s="22">
        <f>F108*E111</f>
        <v>33.800000000000004</v>
      </c>
      <c r="G111" s="22"/>
      <c r="H111" s="19"/>
      <c r="I111" s="22"/>
      <c r="J111" s="19"/>
      <c r="K111" s="19"/>
      <c r="L111" s="19"/>
      <c r="M111" s="1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</row>
    <row r="112" spans="1:68" s="80" customFormat="1" ht="16.2" x14ac:dyDescent="0.4">
      <c r="A112" s="78"/>
      <c r="B112" s="344"/>
      <c r="C112" s="56" t="s">
        <v>54</v>
      </c>
      <c r="D112" s="44" t="s">
        <v>27</v>
      </c>
      <c r="E112" s="57">
        <f>7.8/100</f>
        <v>7.8E-2</v>
      </c>
      <c r="F112" s="22">
        <f>F108*E112</f>
        <v>2.028</v>
      </c>
      <c r="G112" s="22"/>
      <c r="H112" s="19"/>
      <c r="I112" s="22"/>
      <c r="J112" s="19"/>
      <c r="K112" s="19"/>
      <c r="L112" s="19"/>
      <c r="M112" s="1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</row>
    <row r="113" spans="1:68" s="80" customFormat="1" ht="16.2" x14ac:dyDescent="0.4">
      <c r="A113" s="78"/>
      <c r="B113" s="16"/>
      <c r="C113" s="243"/>
      <c r="D113" s="22"/>
      <c r="E113" s="22"/>
      <c r="F113" s="19"/>
      <c r="G113" s="19"/>
      <c r="H113" s="23"/>
      <c r="I113" s="23"/>
      <c r="J113" s="23"/>
      <c r="K113" s="23"/>
      <c r="L113" s="23"/>
      <c r="M113" s="23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</row>
    <row r="114" spans="1:68" ht="30" x14ac:dyDescent="0.3">
      <c r="B114" s="16"/>
      <c r="C114" s="241" t="s">
        <v>104</v>
      </c>
      <c r="D114" s="21" t="s">
        <v>201</v>
      </c>
      <c r="E114" s="22"/>
      <c r="F114" s="19"/>
      <c r="G114" s="19"/>
      <c r="H114" s="19"/>
      <c r="I114" s="19"/>
      <c r="J114" s="19"/>
      <c r="K114" s="19"/>
      <c r="L114" s="19"/>
      <c r="M114" s="19"/>
    </row>
    <row r="115" spans="1:68" ht="15" x14ac:dyDescent="0.3">
      <c r="B115" s="16"/>
      <c r="C115" s="279" t="s">
        <v>17</v>
      </c>
      <c r="D115" s="21"/>
      <c r="E115" s="22"/>
      <c r="F115" s="19"/>
      <c r="G115" s="19"/>
      <c r="H115" s="19"/>
      <c r="I115" s="19"/>
      <c r="J115" s="19"/>
      <c r="K115" s="19"/>
      <c r="L115" s="19"/>
      <c r="M115" s="23"/>
    </row>
    <row r="116" spans="1:68" ht="15" customHeight="1" x14ac:dyDescent="0.3">
      <c r="B116" s="59"/>
      <c r="C116" s="241" t="s">
        <v>199</v>
      </c>
      <c r="D116" s="21" t="s">
        <v>201</v>
      </c>
      <c r="E116" s="22"/>
      <c r="F116" s="19"/>
      <c r="G116" s="19"/>
      <c r="H116" s="19"/>
      <c r="I116" s="19"/>
      <c r="J116" s="19"/>
      <c r="K116" s="19"/>
      <c r="L116" s="19"/>
      <c r="M116" s="19"/>
    </row>
    <row r="117" spans="1:68" ht="15" x14ac:dyDescent="0.3">
      <c r="B117" s="59"/>
      <c r="C117" s="241" t="s">
        <v>17</v>
      </c>
      <c r="D117" s="21"/>
      <c r="E117" s="22"/>
      <c r="F117" s="19"/>
      <c r="G117" s="19"/>
      <c r="H117" s="19"/>
      <c r="I117" s="19"/>
      <c r="J117" s="19"/>
      <c r="K117" s="19"/>
      <c r="L117" s="19"/>
      <c r="M117" s="23"/>
    </row>
    <row r="118" spans="1:68" ht="15" customHeight="1" x14ac:dyDescent="0.3">
      <c r="B118" s="59"/>
      <c r="C118" s="241" t="s">
        <v>105</v>
      </c>
      <c r="D118" s="21" t="s">
        <v>201</v>
      </c>
      <c r="E118" s="22"/>
      <c r="F118" s="19"/>
      <c r="G118" s="19"/>
      <c r="H118" s="19"/>
      <c r="I118" s="19"/>
      <c r="J118" s="19"/>
      <c r="K118" s="19"/>
      <c r="L118" s="19"/>
      <c r="M118" s="19"/>
    </row>
    <row r="119" spans="1:68" ht="15" x14ac:dyDescent="0.35">
      <c r="B119" s="60"/>
      <c r="C119" s="281" t="s">
        <v>17</v>
      </c>
      <c r="D119" s="21"/>
      <c r="E119" s="61"/>
      <c r="F119" s="62"/>
      <c r="G119" s="62"/>
      <c r="H119" s="19"/>
      <c r="I119" s="19"/>
      <c r="J119" s="19"/>
      <c r="K119" s="19"/>
      <c r="L119" s="19"/>
      <c r="M119" s="23"/>
    </row>
    <row r="120" spans="1:68" ht="15" customHeight="1" x14ac:dyDescent="0.3">
      <c r="B120" s="60"/>
      <c r="C120" s="241" t="s">
        <v>106</v>
      </c>
      <c r="D120" s="323">
        <v>0.03</v>
      </c>
      <c r="E120" s="22"/>
      <c r="F120" s="19"/>
      <c r="G120" s="19"/>
      <c r="H120" s="19"/>
      <c r="I120" s="19"/>
      <c r="J120" s="19"/>
      <c r="K120" s="19"/>
      <c r="L120" s="19"/>
      <c r="M120" s="19"/>
    </row>
    <row r="121" spans="1:68" ht="15" x14ac:dyDescent="0.35">
      <c r="B121" s="60"/>
      <c r="C121" s="281" t="s">
        <v>17</v>
      </c>
      <c r="D121" s="21"/>
      <c r="E121" s="61"/>
      <c r="F121" s="62"/>
      <c r="G121" s="62"/>
      <c r="H121" s="19"/>
      <c r="I121" s="19"/>
      <c r="J121" s="19"/>
      <c r="K121" s="19"/>
      <c r="L121" s="19"/>
      <c r="M121" s="23"/>
    </row>
    <row r="122" spans="1:68" ht="15" x14ac:dyDescent="0.3">
      <c r="B122" s="60"/>
      <c r="C122" s="279" t="s">
        <v>200</v>
      </c>
      <c r="D122" s="323">
        <v>0.18</v>
      </c>
      <c r="E122" s="22"/>
      <c r="F122" s="22"/>
      <c r="G122" s="22"/>
      <c r="H122" s="19"/>
      <c r="I122" s="19"/>
      <c r="J122" s="19"/>
      <c r="K122" s="19"/>
      <c r="L122" s="19"/>
      <c r="M122" s="23"/>
    </row>
    <row r="123" spans="1:68" ht="15" customHeight="1" x14ac:dyDescent="0.3">
      <c r="B123" s="60"/>
      <c r="C123" s="279" t="s">
        <v>107</v>
      </c>
      <c r="D123" s="21"/>
      <c r="E123" s="22"/>
      <c r="F123" s="22"/>
      <c r="G123" s="21"/>
      <c r="H123" s="19"/>
      <c r="I123" s="19"/>
      <c r="J123" s="19"/>
      <c r="K123" s="19"/>
      <c r="L123" s="19"/>
      <c r="M123" s="23"/>
    </row>
    <row r="125" spans="1:68" s="67" customFormat="1" ht="16.2" x14ac:dyDescent="0.2">
      <c r="A125" s="81"/>
      <c r="B125" s="63"/>
      <c r="C125" s="64"/>
      <c r="D125" s="64"/>
      <c r="E125" s="65"/>
      <c r="F125" s="372"/>
      <c r="G125" s="372"/>
      <c r="H125" s="66"/>
      <c r="K125" s="66"/>
      <c r="L125" s="66"/>
      <c r="M125" s="66"/>
    </row>
    <row r="126" spans="1:68" s="67" customFormat="1" ht="16.2" x14ac:dyDescent="0.2">
      <c r="A126" s="81"/>
      <c r="B126" s="65"/>
      <c r="C126" s="68"/>
      <c r="D126" s="68"/>
      <c r="E126" s="69"/>
      <c r="F126" s="66"/>
      <c r="G126" s="66"/>
      <c r="H126" s="66"/>
      <c r="I126" s="66"/>
      <c r="J126" s="66"/>
      <c r="K126" s="66"/>
      <c r="L126" s="66"/>
      <c r="M126" s="66"/>
    </row>
    <row r="127" spans="1:68" s="67" customFormat="1" ht="16.2" x14ac:dyDescent="0.3">
      <c r="A127" s="81"/>
      <c r="B127" s="65"/>
      <c r="C127" s="371"/>
      <c r="D127" s="371"/>
      <c r="E127" s="371"/>
      <c r="F127" s="66"/>
      <c r="G127" s="66"/>
      <c r="H127" s="66"/>
      <c r="I127" s="66"/>
      <c r="J127" s="66"/>
      <c r="K127" s="66"/>
      <c r="L127" s="66"/>
      <c r="M127" s="66"/>
    </row>
  </sheetData>
  <mergeCells count="30">
    <mergeCell ref="B13:B15"/>
    <mergeCell ref="B16:B17"/>
    <mergeCell ref="B18:B19"/>
    <mergeCell ref="B10:B12"/>
    <mergeCell ref="D6:D7"/>
    <mergeCell ref="B6:B7"/>
    <mergeCell ref="C6:C7"/>
    <mergeCell ref="B2:M2"/>
    <mergeCell ref="B4:M4"/>
    <mergeCell ref="B101:B107"/>
    <mergeCell ref="B108:B112"/>
    <mergeCell ref="B82:B87"/>
    <mergeCell ref="B88:B94"/>
    <mergeCell ref="B95:B100"/>
    <mergeCell ref="B64:B70"/>
    <mergeCell ref="B71:B74"/>
    <mergeCell ref="B75:B81"/>
    <mergeCell ref="B43:B50"/>
    <mergeCell ref="B51:B57"/>
    <mergeCell ref="B58:B63"/>
    <mergeCell ref="B22:B27"/>
    <mergeCell ref="B29:B35"/>
    <mergeCell ref="B36:B42"/>
    <mergeCell ref="C127:E127"/>
    <mergeCell ref="F125:G125"/>
    <mergeCell ref="K6:L6"/>
    <mergeCell ref="M6:M7"/>
    <mergeCell ref="E6:F6"/>
    <mergeCell ref="G6:H6"/>
    <mergeCell ref="I6:J6"/>
  </mergeCells>
  <conditionalFormatting sqref="F22">
    <cfRule type="cellIs" dxfId="18" priority="4" stopIfTrue="1" operator="equal">
      <formula>8223.307275</formula>
    </cfRule>
  </conditionalFormatting>
  <conditionalFormatting sqref="F29">
    <cfRule type="cellIs" dxfId="17" priority="3" stopIfTrue="1" operator="equal">
      <formula>8223.307275</formula>
    </cfRule>
  </conditionalFormatting>
  <conditionalFormatting sqref="F36">
    <cfRule type="cellIs" dxfId="16" priority="2" stopIfTrue="1" operator="equal">
      <formula>8223.307275</formula>
    </cfRule>
  </conditionalFormatting>
  <conditionalFormatting sqref="F43">
    <cfRule type="cellIs" dxfId="15" priority="1" stopIfTrue="1" operator="equal">
      <formula>8223.307275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11"/>
  <sheetViews>
    <sheetView workbookViewId="0">
      <selection activeCell="L110" sqref="L110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7.109375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40" t="s">
        <v>189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11"/>
      <c r="E3" s="11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ht="34.5" customHeight="1" x14ac:dyDescent="0.3">
      <c r="B4" s="349" t="s">
        <v>10</v>
      </c>
      <c r="C4" s="351" t="s">
        <v>11</v>
      </c>
      <c r="D4" s="349" t="s">
        <v>12</v>
      </c>
      <c r="E4" s="349" t="s">
        <v>13</v>
      </c>
      <c r="F4" s="349"/>
      <c r="G4" s="353" t="s">
        <v>14</v>
      </c>
      <c r="H4" s="353"/>
      <c r="I4" s="353" t="s">
        <v>15</v>
      </c>
      <c r="J4" s="353"/>
      <c r="K4" s="353" t="s">
        <v>16</v>
      </c>
      <c r="L4" s="353"/>
      <c r="M4" s="353" t="s">
        <v>17</v>
      </c>
    </row>
    <row r="5" spans="1:68" ht="21.6" x14ac:dyDescent="0.3">
      <c r="B5" s="350"/>
      <c r="C5" s="352"/>
      <c r="D5" s="350"/>
      <c r="E5" s="14" t="s">
        <v>18</v>
      </c>
      <c r="F5" s="15" t="s">
        <v>19</v>
      </c>
      <c r="G5" s="15" t="s">
        <v>20</v>
      </c>
      <c r="H5" s="15" t="s">
        <v>17</v>
      </c>
      <c r="I5" s="15" t="s">
        <v>20</v>
      </c>
      <c r="J5" s="15" t="s">
        <v>17</v>
      </c>
      <c r="K5" s="15" t="s">
        <v>20</v>
      </c>
      <c r="L5" s="15" t="s">
        <v>17</v>
      </c>
      <c r="M5" s="354"/>
    </row>
    <row r="6" spans="1:68" x14ac:dyDescent="0.3">
      <c r="B6" s="14">
        <v>1</v>
      </c>
      <c r="C6" s="14">
        <v>3</v>
      </c>
      <c r="D6" s="14">
        <v>4</v>
      </c>
      <c r="E6" s="14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</row>
    <row r="7" spans="1:68" x14ac:dyDescent="0.3">
      <c r="B7" s="16"/>
      <c r="C7" s="17" t="s">
        <v>21</v>
      </c>
      <c r="D7" s="16"/>
      <c r="E7" s="16"/>
      <c r="F7" s="18"/>
      <c r="G7" s="18"/>
      <c r="H7" s="19"/>
      <c r="I7" s="18"/>
      <c r="J7" s="18"/>
      <c r="K7" s="18"/>
      <c r="L7" s="18"/>
      <c r="M7" s="18"/>
    </row>
    <row r="8" spans="1:68" ht="37.5" customHeight="1" x14ac:dyDescent="0.3">
      <c r="B8" s="373">
        <v>1</v>
      </c>
      <c r="C8" s="20" t="s">
        <v>108</v>
      </c>
      <c r="D8" s="21" t="s">
        <v>23</v>
      </c>
      <c r="E8" s="22"/>
      <c r="F8" s="23">
        <v>84</v>
      </c>
      <c r="G8" s="19"/>
      <c r="H8" s="19"/>
      <c r="I8" s="19"/>
      <c r="J8" s="19"/>
      <c r="K8" s="19"/>
      <c r="L8" s="19"/>
      <c r="M8" s="19"/>
    </row>
    <row r="9" spans="1:68" ht="16.5" customHeight="1" x14ac:dyDescent="0.3">
      <c r="B9" s="374"/>
      <c r="C9" s="24" t="s">
        <v>24</v>
      </c>
      <c r="D9" s="22" t="s">
        <v>25</v>
      </c>
      <c r="E9" s="22">
        <v>8.2000000000000003E-2</v>
      </c>
      <c r="F9" s="19">
        <f>E9*F8</f>
        <v>6.8879999999999999</v>
      </c>
      <c r="G9" s="19"/>
      <c r="H9" s="19"/>
      <c r="I9" s="19"/>
      <c r="J9" s="19"/>
      <c r="K9" s="19"/>
      <c r="L9" s="19"/>
      <c r="M9" s="19"/>
    </row>
    <row r="10" spans="1:68" x14ac:dyDescent="0.3">
      <c r="B10" s="375"/>
      <c r="C10" s="24" t="s">
        <v>26</v>
      </c>
      <c r="D10" s="22" t="s">
        <v>27</v>
      </c>
      <c r="E10" s="22">
        <v>5.0000000000000001E-3</v>
      </c>
      <c r="F10" s="19">
        <f>F8*E10</f>
        <v>0.42</v>
      </c>
      <c r="G10" s="19"/>
      <c r="H10" s="19"/>
      <c r="I10" s="19"/>
      <c r="J10" s="19"/>
      <c r="K10" s="19"/>
      <c r="L10" s="19"/>
      <c r="M10" s="19"/>
    </row>
    <row r="11" spans="1:68" ht="21.6" x14ac:dyDescent="0.3">
      <c r="B11" s="373">
        <v>2</v>
      </c>
      <c r="C11" s="20" t="s">
        <v>28</v>
      </c>
      <c r="D11" s="21" t="s">
        <v>29</v>
      </c>
      <c r="E11" s="22"/>
      <c r="F11" s="23">
        <v>1.1299999999999999</v>
      </c>
      <c r="G11" s="19"/>
      <c r="H11" s="19"/>
      <c r="I11" s="19"/>
      <c r="J11" s="19"/>
      <c r="K11" s="19"/>
      <c r="L11" s="19"/>
      <c r="M11" s="19"/>
    </row>
    <row r="12" spans="1:68" ht="16.5" customHeight="1" x14ac:dyDescent="0.3">
      <c r="B12" s="374"/>
      <c r="C12" s="24" t="s">
        <v>24</v>
      </c>
      <c r="D12" s="22" t="s">
        <v>25</v>
      </c>
      <c r="E12" s="22">
        <v>10.199999999999999</v>
      </c>
      <c r="F12" s="19">
        <f>F11*E12</f>
        <v>11.525999999999998</v>
      </c>
      <c r="G12" s="19"/>
      <c r="H12" s="19"/>
      <c r="I12" s="19"/>
      <c r="J12" s="19"/>
      <c r="K12" s="19"/>
      <c r="L12" s="19"/>
      <c r="M12" s="19"/>
    </row>
    <row r="13" spans="1:68" x14ac:dyDescent="0.3">
      <c r="B13" s="375"/>
      <c r="C13" s="24" t="s">
        <v>26</v>
      </c>
      <c r="D13" s="22" t="s">
        <v>27</v>
      </c>
      <c r="E13" s="22">
        <v>0.23</v>
      </c>
      <c r="F13" s="19">
        <f>F11*E13</f>
        <v>0.25989999999999996</v>
      </c>
      <c r="G13" s="19"/>
      <c r="H13" s="19"/>
      <c r="I13" s="19"/>
      <c r="J13" s="19"/>
      <c r="K13" s="19"/>
      <c r="L13" s="19"/>
      <c r="M13" s="19"/>
    </row>
    <row r="14" spans="1:68" ht="43.2" x14ac:dyDescent="0.3">
      <c r="B14" s="373">
        <v>3</v>
      </c>
      <c r="C14" s="20" t="s">
        <v>30</v>
      </c>
      <c r="D14" s="21" t="s">
        <v>31</v>
      </c>
      <c r="E14" s="16"/>
      <c r="F14" s="23">
        <v>0.3</v>
      </c>
      <c r="G14" s="19"/>
      <c r="H14" s="19"/>
      <c r="I14" s="19"/>
      <c r="J14" s="19"/>
      <c r="K14" s="19"/>
      <c r="L14" s="19"/>
      <c r="M14" s="19"/>
    </row>
    <row r="15" spans="1:68" ht="15.75" customHeight="1" x14ac:dyDescent="0.3">
      <c r="B15" s="375"/>
      <c r="C15" s="25" t="s">
        <v>32</v>
      </c>
      <c r="D15" s="26" t="s">
        <v>25</v>
      </c>
      <c r="E15" s="26">
        <v>1.85</v>
      </c>
      <c r="F15" s="19">
        <f>F14*E15</f>
        <v>0.55500000000000005</v>
      </c>
      <c r="G15" s="27"/>
      <c r="H15" s="19"/>
      <c r="I15" s="27"/>
      <c r="J15" s="19"/>
      <c r="K15" s="19"/>
      <c r="L15" s="19"/>
      <c r="M15" s="19"/>
    </row>
    <row r="16" spans="1:68" ht="27.75" customHeight="1" x14ac:dyDescent="0.3">
      <c r="B16" s="373">
        <v>4</v>
      </c>
      <c r="C16" s="28" t="s">
        <v>33</v>
      </c>
      <c r="D16" s="21" t="s">
        <v>31</v>
      </c>
      <c r="E16" s="26"/>
      <c r="F16" s="23">
        <f>F14</f>
        <v>0.3</v>
      </c>
      <c r="G16" s="27"/>
      <c r="H16" s="19"/>
      <c r="I16" s="27"/>
      <c r="J16" s="19"/>
      <c r="K16" s="27"/>
      <c r="L16" s="19"/>
      <c r="M16" s="19"/>
    </row>
    <row r="17" spans="2:68" ht="19.5" customHeight="1" x14ac:dyDescent="0.3">
      <c r="B17" s="375"/>
      <c r="C17" s="25" t="s">
        <v>34</v>
      </c>
      <c r="D17" s="26" t="s">
        <v>25</v>
      </c>
      <c r="E17" s="26">
        <v>0.53</v>
      </c>
      <c r="F17" s="19">
        <f>F16*E17</f>
        <v>0.159</v>
      </c>
      <c r="G17" s="27"/>
      <c r="H17" s="19"/>
      <c r="I17" s="27"/>
      <c r="J17" s="19"/>
      <c r="K17" s="27"/>
      <c r="L17" s="19"/>
      <c r="M17" s="19"/>
    </row>
    <row r="18" spans="2:68" ht="21.6" x14ac:dyDescent="0.3">
      <c r="B18" s="22">
        <v>5</v>
      </c>
      <c r="C18" s="29" t="s">
        <v>35</v>
      </c>
      <c r="D18" s="21" t="s">
        <v>31</v>
      </c>
      <c r="E18" s="26"/>
      <c r="F18" s="23">
        <f>F14</f>
        <v>0.3</v>
      </c>
      <c r="G18" s="27"/>
      <c r="H18" s="19"/>
      <c r="I18" s="27"/>
      <c r="J18" s="19"/>
      <c r="K18" s="27"/>
      <c r="L18" s="19"/>
      <c r="M18" s="19"/>
    </row>
    <row r="19" spans="2:68" x14ac:dyDescent="0.3">
      <c r="B19" s="30"/>
      <c r="C19" s="21" t="s">
        <v>36</v>
      </c>
      <c r="D19" s="21"/>
      <c r="E19" s="26"/>
      <c r="F19" s="23"/>
      <c r="G19" s="27"/>
      <c r="H19" s="19"/>
      <c r="I19" s="27"/>
      <c r="J19" s="19"/>
      <c r="K19" s="27"/>
      <c r="L19" s="19"/>
      <c r="M19" s="19"/>
    </row>
    <row r="20" spans="2:68" x14ac:dyDescent="0.3">
      <c r="B20" s="342">
        <v>6</v>
      </c>
      <c r="C20" s="31" t="s">
        <v>37</v>
      </c>
      <c r="D20" s="21" t="s">
        <v>38</v>
      </c>
      <c r="E20" s="22"/>
      <c r="F20" s="15">
        <v>15</v>
      </c>
      <c r="G20" s="32"/>
      <c r="H20" s="19"/>
      <c r="I20" s="32"/>
      <c r="J20" s="18"/>
      <c r="K20" s="32"/>
      <c r="L20" s="18"/>
      <c r="M20" s="18"/>
    </row>
    <row r="21" spans="2:68" x14ac:dyDescent="0.3">
      <c r="B21" s="343"/>
      <c r="C21" s="33" t="s">
        <v>39</v>
      </c>
      <c r="D21" s="22" t="s">
        <v>40</v>
      </c>
      <c r="E21" s="22">
        <v>0.45</v>
      </c>
      <c r="F21" s="19">
        <f>E21*F20</f>
        <v>6.75</v>
      </c>
      <c r="G21" s="34"/>
      <c r="H21" s="19"/>
      <c r="I21" s="34"/>
      <c r="J21" s="18"/>
      <c r="K21" s="34"/>
      <c r="L21" s="18"/>
      <c r="M21" s="18"/>
    </row>
    <row r="22" spans="2:68" x14ac:dyDescent="0.3">
      <c r="B22" s="343"/>
      <c r="C22" s="33" t="s">
        <v>41</v>
      </c>
      <c r="D22" s="22" t="s">
        <v>31</v>
      </c>
      <c r="E22" s="22">
        <f>0.035/100</f>
        <v>3.5000000000000005E-4</v>
      </c>
      <c r="F22" s="19">
        <f>F20*E22</f>
        <v>5.2500000000000012E-3</v>
      </c>
      <c r="G22" s="34"/>
      <c r="H22" s="19"/>
      <c r="I22" s="34"/>
      <c r="J22" s="18"/>
      <c r="K22" s="34"/>
      <c r="L22" s="18"/>
      <c r="M22" s="18"/>
    </row>
    <row r="23" spans="2:68" x14ac:dyDescent="0.3">
      <c r="B23" s="343"/>
      <c r="C23" s="33" t="s">
        <v>26</v>
      </c>
      <c r="D23" s="22" t="s">
        <v>27</v>
      </c>
      <c r="E23" s="22">
        <f>0.23/100</f>
        <v>2.3E-3</v>
      </c>
      <c r="F23" s="19">
        <f>F20*E23</f>
        <v>3.4500000000000003E-2</v>
      </c>
      <c r="G23" s="34"/>
      <c r="H23" s="19"/>
      <c r="I23" s="34"/>
      <c r="J23" s="18"/>
      <c r="K23" s="34"/>
      <c r="L23" s="18"/>
      <c r="M23" s="18"/>
    </row>
    <row r="24" spans="2:68" x14ac:dyDescent="0.3">
      <c r="B24" s="343"/>
      <c r="C24" s="33" t="s">
        <v>42</v>
      </c>
      <c r="D24" s="22" t="s">
        <v>43</v>
      </c>
      <c r="E24" s="22">
        <f>0.009/100</f>
        <v>8.9999999999999992E-5</v>
      </c>
      <c r="F24" s="35">
        <f>F20*E24</f>
        <v>1.3499999999999999E-3</v>
      </c>
      <c r="G24" s="34"/>
      <c r="H24" s="19"/>
      <c r="I24" s="34"/>
      <c r="J24" s="18"/>
      <c r="K24" s="34"/>
      <c r="L24" s="18"/>
      <c r="M24" s="18"/>
    </row>
    <row r="25" spans="2:68" x14ac:dyDescent="0.3">
      <c r="B25" s="344"/>
      <c r="C25" s="33" t="s">
        <v>44</v>
      </c>
      <c r="D25" s="22" t="s">
        <v>38</v>
      </c>
      <c r="E25" s="22">
        <f>3.4/100</f>
        <v>3.4000000000000002E-2</v>
      </c>
      <c r="F25" s="19">
        <f>F20*E25</f>
        <v>0.51</v>
      </c>
      <c r="G25" s="34"/>
      <c r="H25" s="19"/>
      <c r="I25" s="34"/>
      <c r="J25" s="18"/>
      <c r="K25" s="34"/>
      <c r="L25" s="18"/>
      <c r="M25" s="18"/>
    </row>
    <row r="26" spans="2:68" s="78" customFormat="1" ht="16.2" x14ac:dyDescent="0.4">
      <c r="B26" s="71"/>
      <c r="C26" s="21" t="s">
        <v>45</v>
      </c>
      <c r="D26" s="22"/>
      <c r="E26" s="22"/>
      <c r="F26" s="19"/>
      <c r="G26" s="19"/>
      <c r="H26" s="19"/>
      <c r="I26" s="19"/>
      <c r="J26" s="18"/>
      <c r="K26" s="19"/>
      <c r="L26" s="18"/>
      <c r="M26" s="18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</row>
    <row r="27" spans="2:68" s="78" customFormat="1" ht="33.75" customHeight="1" x14ac:dyDescent="0.4">
      <c r="B27" s="342">
        <v>7</v>
      </c>
      <c r="C27" s="31" t="s">
        <v>109</v>
      </c>
      <c r="D27" s="21" t="s">
        <v>43</v>
      </c>
      <c r="E27" s="22"/>
      <c r="F27" s="15">
        <v>1.68</v>
      </c>
      <c r="G27" s="32"/>
      <c r="H27" s="19"/>
      <c r="I27" s="32"/>
      <c r="J27" s="18"/>
      <c r="K27" s="32"/>
      <c r="L27" s="18"/>
      <c r="M27" s="1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</row>
    <row r="28" spans="2:68" s="78" customFormat="1" ht="16.2" x14ac:dyDescent="0.4">
      <c r="B28" s="343"/>
      <c r="C28" s="33" t="s">
        <v>39</v>
      </c>
      <c r="D28" s="22" t="s">
        <v>40</v>
      </c>
      <c r="E28" s="22">
        <v>23.8</v>
      </c>
      <c r="F28" s="19">
        <f>E28*F27</f>
        <v>39.984000000000002</v>
      </c>
      <c r="G28" s="34"/>
      <c r="H28" s="19"/>
      <c r="I28" s="34"/>
      <c r="J28" s="18"/>
      <c r="K28" s="34"/>
      <c r="L28" s="18"/>
      <c r="M28" s="1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</row>
    <row r="29" spans="2:68" s="78" customFormat="1" ht="27" customHeight="1" x14ac:dyDescent="0.4">
      <c r="B29" s="343"/>
      <c r="C29" s="33" t="s">
        <v>47</v>
      </c>
      <c r="D29" s="22" t="s">
        <v>43</v>
      </c>
      <c r="E29" s="22"/>
      <c r="F29" s="19">
        <f>F27</f>
        <v>1.68</v>
      </c>
      <c r="G29" s="34"/>
      <c r="H29" s="19"/>
      <c r="I29" s="34"/>
      <c r="J29" s="18"/>
      <c r="K29" s="34"/>
      <c r="L29" s="18"/>
      <c r="M29" s="18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</row>
    <row r="30" spans="2:68" s="78" customFormat="1" ht="18" customHeight="1" x14ac:dyDescent="0.4">
      <c r="B30" s="343"/>
      <c r="C30" s="33" t="s">
        <v>57</v>
      </c>
      <c r="D30" s="22" t="s">
        <v>38</v>
      </c>
      <c r="E30" s="22"/>
      <c r="F30" s="19">
        <v>2</v>
      </c>
      <c r="G30" s="34"/>
      <c r="H30" s="19"/>
      <c r="I30" s="34"/>
      <c r="J30" s="18"/>
      <c r="K30" s="34"/>
      <c r="L30" s="18"/>
      <c r="M30" s="18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</row>
    <row r="31" spans="2:68" s="78" customFormat="1" ht="16.5" customHeight="1" x14ac:dyDescent="0.4">
      <c r="B31" s="343"/>
      <c r="C31" s="33" t="s">
        <v>48</v>
      </c>
      <c r="D31" s="22" t="s">
        <v>49</v>
      </c>
      <c r="E31" s="22">
        <v>4.38</v>
      </c>
      <c r="F31" s="19">
        <f>F27*E31</f>
        <v>7.3583999999999996</v>
      </c>
      <c r="G31" s="34"/>
      <c r="H31" s="19"/>
      <c r="I31" s="34"/>
      <c r="J31" s="18"/>
      <c r="K31" s="34"/>
      <c r="L31" s="18"/>
      <c r="M31" s="18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</row>
    <row r="32" spans="2:68" s="78" customFormat="1" ht="16.5" customHeight="1" x14ac:dyDescent="0.4">
      <c r="B32" s="343"/>
      <c r="C32" s="37" t="s">
        <v>50</v>
      </c>
      <c r="D32" s="38" t="s">
        <v>49</v>
      </c>
      <c r="E32" s="38">
        <v>7.2</v>
      </c>
      <c r="F32" s="22">
        <f>F27*E32</f>
        <v>12.096</v>
      </c>
      <c r="G32" s="22"/>
      <c r="H32" s="19"/>
      <c r="I32" s="22"/>
      <c r="J32" s="19"/>
      <c r="K32" s="19"/>
      <c r="L32" s="19"/>
      <c r="M32" s="1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</row>
    <row r="33" spans="2:68" s="78" customFormat="1" ht="16.5" customHeight="1" x14ac:dyDescent="0.4">
      <c r="B33" s="343"/>
      <c r="C33" s="37" t="s">
        <v>52</v>
      </c>
      <c r="D33" s="38" t="s">
        <v>49</v>
      </c>
      <c r="E33" s="38">
        <v>1.96</v>
      </c>
      <c r="F33" s="22">
        <f>F27*E33</f>
        <v>3.2927999999999997</v>
      </c>
      <c r="G33" s="22"/>
      <c r="H33" s="19"/>
      <c r="I33" s="22"/>
      <c r="J33" s="19"/>
      <c r="K33" s="19"/>
      <c r="L33" s="19"/>
      <c r="M33" s="1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</row>
    <row r="34" spans="2:68" s="78" customFormat="1" ht="16.2" x14ac:dyDescent="0.4">
      <c r="B34" s="344"/>
      <c r="C34" s="33" t="s">
        <v>54</v>
      </c>
      <c r="D34" s="22" t="s">
        <v>27</v>
      </c>
      <c r="E34" s="22">
        <v>3.44</v>
      </c>
      <c r="F34" s="19">
        <f>E34*F27</f>
        <v>5.7791999999999994</v>
      </c>
      <c r="G34" s="34"/>
      <c r="H34" s="19"/>
      <c r="I34" s="34"/>
      <c r="J34" s="18"/>
      <c r="K34" s="34"/>
      <c r="L34" s="18"/>
      <c r="M34" s="18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</row>
    <row r="35" spans="2:68" s="78" customFormat="1" ht="21.6" x14ac:dyDescent="0.4">
      <c r="B35" s="345">
        <v>8</v>
      </c>
      <c r="C35" s="40" t="s">
        <v>58</v>
      </c>
      <c r="D35" s="41" t="s">
        <v>29</v>
      </c>
      <c r="E35" s="38"/>
      <c r="F35" s="23">
        <f>F27</f>
        <v>1.68</v>
      </c>
      <c r="G35" s="22"/>
      <c r="H35" s="19"/>
      <c r="I35" s="22"/>
      <c r="J35" s="19"/>
      <c r="K35" s="19"/>
      <c r="L35" s="19"/>
      <c r="M35" s="1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</row>
    <row r="36" spans="2:68" s="78" customFormat="1" ht="16.2" x14ac:dyDescent="0.4">
      <c r="B36" s="345"/>
      <c r="C36" s="37" t="s">
        <v>32</v>
      </c>
      <c r="D36" s="38" t="s">
        <v>25</v>
      </c>
      <c r="E36" s="38">
        <v>0.87</v>
      </c>
      <c r="F36" s="22">
        <f>F35*E36</f>
        <v>1.4616</v>
      </c>
      <c r="G36" s="22"/>
      <c r="H36" s="19"/>
      <c r="I36" s="19"/>
      <c r="J36" s="19"/>
      <c r="K36" s="19"/>
      <c r="L36" s="19"/>
      <c r="M36" s="1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</row>
    <row r="37" spans="2:68" s="78" customFormat="1" ht="16.2" x14ac:dyDescent="0.4">
      <c r="B37" s="345"/>
      <c r="C37" s="37" t="s">
        <v>59</v>
      </c>
      <c r="D37" s="38" t="s">
        <v>27</v>
      </c>
      <c r="E37" s="38">
        <v>0.13</v>
      </c>
      <c r="F37" s="22">
        <f>F35*E37</f>
        <v>0.21840000000000001</v>
      </c>
      <c r="G37" s="22"/>
      <c r="H37" s="19"/>
      <c r="I37" s="22"/>
      <c r="J37" s="19"/>
      <c r="K37" s="19"/>
      <c r="L37" s="19"/>
      <c r="M37" s="1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</row>
    <row r="38" spans="2:68" s="78" customFormat="1" ht="16.2" x14ac:dyDescent="0.4">
      <c r="B38" s="345"/>
      <c r="C38" s="37" t="s">
        <v>60</v>
      </c>
      <c r="D38" s="38" t="s">
        <v>49</v>
      </c>
      <c r="E38" s="38">
        <v>7.2</v>
      </c>
      <c r="F38" s="22">
        <f>F35*E38</f>
        <v>12.096</v>
      </c>
      <c r="G38" s="22"/>
      <c r="H38" s="19"/>
      <c r="I38" s="22"/>
      <c r="J38" s="19"/>
      <c r="K38" s="19"/>
      <c r="L38" s="19"/>
      <c r="M38" s="1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</row>
    <row r="39" spans="2:68" s="78" customFormat="1" ht="16.2" x14ac:dyDescent="0.4">
      <c r="B39" s="345"/>
      <c r="C39" s="37" t="s">
        <v>61</v>
      </c>
      <c r="D39" s="38" t="s">
        <v>49</v>
      </c>
      <c r="E39" s="38">
        <v>1.79</v>
      </c>
      <c r="F39" s="22">
        <f>F35*E39</f>
        <v>3.0072000000000001</v>
      </c>
      <c r="G39" s="22"/>
      <c r="H39" s="19"/>
      <c r="I39" s="22"/>
      <c r="J39" s="19"/>
      <c r="K39" s="19"/>
      <c r="L39" s="19"/>
      <c r="M39" s="1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</row>
    <row r="40" spans="2:68" s="78" customFormat="1" ht="16.2" x14ac:dyDescent="0.4">
      <c r="B40" s="345"/>
      <c r="C40" s="37" t="s">
        <v>62</v>
      </c>
      <c r="D40" s="38" t="s">
        <v>49</v>
      </c>
      <c r="E40" s="38">
        <v>1.07</v>
      </c>
      <c r="F40" s="22">
        <f>F35*E40</f>
        <v>1.7976000000000001</v>
      </c>
      <c r="G40" s="22"/>
      <c r="H40" s="19"/>
      <c r="I40" s="22"/>
      <c r="J40" s="19"/>
      <c r="K40" s="19"/>
      <c r="L40" s="19"/>
      <c r="M40" s="1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</row>
    <row r="41" spans="2:68" s="78" customFormat="1" ht="16.2" x14ac:dyDescent="0.4">
      <c r="B41" s="345"/>
      <c r="C41" s="37" t="s">
        <v>63</v>
      </c>
      <c r="D41" s="38" t="s">
        <v>27</v>
      </c>
      <c r="E41" s="38">
        <v>0.1</v>
      </c>
      <c r="F41" s="22">
        <f>F35*E41</f>
        <v>0.16800000000000001</v>
      </c>
      <c r="G41" s="22"/>
      <c r="H41" s="19"/>
      <c r="I41" s="22"/>
      <c r="J41" s="19"/>
      <c r="K41" s="19"/>
      <c r="L41" s="19"/>
      <c r="M41" s="1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</row>
    <row r="42" spans="2:68" s="78" customFormat="1" ht="16.2" x14ac:dyDescent="0.4">
      <c r="B42" s="345">
        <v>9</v>
      </c>
      <c r="C42" s="20" t="s">
        <v>110</v>
      </c>
      <c r="D42" s="42" t="s">
        <v>65</v>
      </c>
      <c r="E42" s="43">
        <f>0</f>
        <v>0</v>
      </c>
      <c r="F42" s="21">
        <v>84</v>
      </c>
      <c r="G42" s="22"/>
      <c r="H42" s="19"/>
      <c r="I42" s="22"/>
      <c r="J42" s="19"/>
      <c r="K42" s="19"/>
      <c r="L42" s="19"/>
      <c r="M42" s="1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2:68" s="78" customFormat="1" ht="16.2" x14ac:dyDescent="0.4">
      <c r="B43" s="345"/>
      <c r="C43" s="37" t="s">
        <v>32</v>
      </c>
      <c r="D43" s="38" t="s">
        <v>25</v>
      </c>
      <c r="E43" s="44">
        <v>0.22700000000000001</v>
      </c>
      <c r="F43" s="16">
        <f>F42*E43</f>
        <v>19.068000000000001</v>
      </c>
      <c r="G43" s="22"/>
      <c r="H43" s="19"/>
      <c r="I43" s="19"/>
      <c r="J43" s="19"/>
      <c r="K43" s="19"/>
      <c r="L43" s="19"/>
      <c r="M43" s="1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2:68" s="78" customFormat="1" ht="16.2" x14ac:dyDescent="0.4">
      <c r="B44" s="345"/>
      <c r="C44" s="37" t="s">
        <v>59</v>
      </c>
      <c r="D44" s="38" t="s">
        <v>27</v>
      </c>
      <c r="E44" s="44">
        <v>2.76E-2</v>
      </c>
      <c r="F44" s="16">
        <f>F42*E44</f>
        <v>2.3184</v>
      </c>
      <c r="G44" s="22"/>
      <c r="H44" s="19"/>
      <c r="I44" s="22"/>
      <c r="J44" s="19"/>
      <c r="K44" s="19"/>
      <c r="L44" s="19"/>
      <c r="M44" s="1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2:68" s="78" customFormat="1" ht="16.2" x14ac:dyDescent="0.4">
      <c r="B45" s="345"/>
      <c r="C45" s="37" t="s">
        <v>111</v>
      </c>
      <c r="D45" s="38" t="s">
        <v>67</v>
      </c>
      <c r="E45" s="44"/>
      <c r="F45" s="16">
        <v>175</v>
      </c>
      <c r="G45" s="22"/>
      <c r="H45" s="19"/>
      <c r="I45" s="22"/>
      <c r="J45" s="19"/>
      <c r="K45" s="19"/>
      <c r="L45" s="19"/>
      <c r="M45" s="1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2:68" s="78" customFormat="1" ht="16.2" x14ac:dyDescent="0.4">
      <c r="B46" s="345"/>
      <c r="C46" s="37" t="s">
        <v>68</v>
      </c>
      <c r="D46" s="38" t="s">
        <v>49</v>
      </c>
      <c r="E46" s="44">
        <v>7.0000000000000007E-2</v>
      </c>
      <c r="F46" s="16">
        <f>F42*E46</f>
        <v>5.8800000000000008</v>
      </c>
      <c r="G46" s="22"/>
      <c r="H46" s="19"/>
      <c r="I46" s="22"/>
      <c r="J46" s="19"/>
      <c r="K46" s="19"/>
      <c r="L46" s="19"/>
      <c r="M46" s="1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2:68" s="78" customFormat="1" ht="16.2" x14ac:dyDescent="0.4">
      <c r="B47" s="345"/>
      <c r="C47" s="37" t="s">
        <v>63</v>
      </c>
      <c r="D47" s="38" t="s">
        <v>27</v>
      </c>
      <c r="E47" s="44">
        <v>4.4400000000000002E-2</v>
      </c>
      <c r="F47" s="16">
        <f>F42*E47</f>
        <v>3.7296</v>
      </c>
      <c r="G47" s="22"/>
      <c r="H47" s="19"/>
      <c r="I47" s="22"/>
      <c r="J47" s="19"/>
      <c r="K47" s="19"/>
      <c r="L47" s="19"/>
      <c r="M47" s="1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2:68" s="78" customFormat="1" ht="17.25" customHeight="1" x14ac:dyDescent="0.4">
      <c r="B48" s="342">
        <v>10</v>
      </c>
      <c r="C48" s="40" t="s">
        <v>69</v>
      </c>
      <c r="D48" s="41" t="s">
        <v>38</v>
      </c>
      <c r="E48" s="38"/>
      <c r="F48" s="21">
        <f>F42</f>
        <v>84</v>
      </c>
      <c r="G48" s="22"/>
      <c r="H48" s="19"/>
      <c r="I48" s="22"/>
      <c r="J48" s="19"/>
      <c r="K48" s="19"/>
      <c r="L48" s="19"/>
      <c r="M48" s="1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2:68" s="78" customFormat="1" ht="16.2" x14ac:dyDescent="0.4">
      <c r="B49" s="343"/>
      <c r="C49" s="37" t="s">
        <v>32</v>
      </c>
      <c r="D49" s="38" t="s">
        <v>25</v>
      </c>
      <c r="E49" s="38">
        <v>3.0300000000000001E-2</v>
      </c>
      <c r="F49" s="16">
        <f>F48*E49</f>
        <v>2.5451999999999999</v>
      </c>
      <c r="G49" s="22"/>
      <c r="H49" s="19"/>
      <c r="I49" s="19"/>
      <c r="J49" s="19"/>
      <c r="K49" s="19"/>
      <c r="L49" s="19"/>
      <c r="M49" s="1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2:68" s="78" customFormat="1" ht="16.2" x14ac:dyDescent="0.4">
      <c r="B50" s="343"/>
      <c r="C50" s="37" t="s">
        <v>59</v>
      </c>
      <c r="D50" s="38" t="s">
        <v>27</v>
      </c>
      <c r="E50" s="38">
        <v>4.1000000000000003E-3</v>
      </c>
      <c r="F50" s="16">
        <f>F48*E50</f>
        <v>0.34440000000000004</v>
      </c>
      <c r="G50" s="22"/>
      <c r="H50" s="19"/>
      <c r="I50" s="22"/>
      <c r="J50" s="19"/>
      <c r="K50" s="19"/>
      <c r="L50" s="19"/>
      <c r="M50" s="1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2:68" s="78" customFormat="1" ht="16.2" x14ac:dyDescent="0.4">
      <c r="B51" s="343"/>
      <c r="C51" s="37" t="s">
        <v>60</v>
      </c>
      <c r="D51" s="38" t="s">
        <v>49</v>
      </c>
      <c r="E51" s="38">
        <v>0.23100000000000001</v>
      </c>
      <c r="F51" s="16">
        <f>F48*E51</f>
        <v>19.404</v>
      </c>
      <c r="G51" s="22"/>
      <c r="H51" s="19"/>
      <c r="I51" s="22"/>
      <c r="J51" s="19"/>
      <c r="K51" s="19"/>
      <c r="L51" s="19"/>
      <c r="M51" s="1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2:68" s="78" customFormat="1" ht="16.2" x14ac:dyDescent="0.4">
      <c r="B52" s="343"/>
      <c r="C52" s="37" t="s">
        <v>61</v>
      </c>
      <c r="D52" s="38" t="s">
        <v>49</v>
      </c>
      <c r="E52" s="38">
        <v>5.8000000000000003E-2</v>
      </c>
      <c r="F52" s="16">
        <f>F48*E52</f>
        <v>4.8719999999999999</v>
      </c>
      <c r="G52" s="22"/>
      <c r="H52" s="19"/>
      <c r="I52" s="22"/>
      <c r="J52" s="19"/>
      <c r="K52" s="19"/>
      <c r="L52" s="19"/>
      <c r="M52" s="1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2:68" s="78" customFormat="1" ht="16.2" x14ac:dyDescent="0.4">
      <c r="B53" s="343"/>
      <c r="C53" s="37" t="s">
        <v>62</v>
      </c>
      <c r="D53" s="38" t="s">
        <v>49</v>
      </c>
      <c r="E53" s="38">
        <v>3.5000000000000003E-2</v>
      </c>
      <c r="F53" s="16">
        <f>F48*E53</f>
        <v>2.9400000000000004</v>
      </c>
      <c r="G53" s="22"/>
      <c r="H53" s="19"/>
      <c r="I53" s="22"/>
      <c r="J53" s="19"/>
      <c r="K53" s="19"/>
      <c r="L53" s="19"/>
      <c r="M53" s="1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2:68" s="78" customFormat="1" ht="16.2" x14ac:dyDescent="0.4">
      <c r="B54" s="343"/>
      <c r="C54" s="37" t="s">
        <v>63</v>
      </c>
      <c r="D54" s="38" t="s">
        <v>27</v>
      </c>
      <c r="E54" s="38">
        <v>4.0000000000000002E-4</v>
      </c>
      <c r="F54" s="16">
        <f>F48*E54</f>
        <v>3.3600000000000005E-2</v>
      </c>
      <c r="G54" s="22"/>
      <c r="H54" s="19"/>
      <c r="I54" s="22"/>
      <c r="J54" s="19"/>
      <c r="K54" s="19"/>
      <c r="L54" s="19"/>
      <c r="M54" s="1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2:68" s="78" customFormat="1" ht="16.2" x14ac:dyDescent="0.4">
      <c r="B55" s="345">
        <v>11</v>
      </c>
      <c r="C55" s="46" t="s">
        <v>70</v>
      </c>
      <c r="D55" s="41" t="s">
        <v>38</v>
      </c>
      <c r="E55" s="38"/>
      <c r="F55" s="14">
        <f>F48</f>
        <v>84</v>
      </c>
      <c r="G55" s="22"/>
      <c r="H55" s="19"/>
      <c r="I55" s="22"/>
      <c r="J55" s="19"/>
      <c r="K55" s="19"/>
      <c r="L55" s="19"/>
      <c r="M55" s="1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2:68" s="78" customFormat="1" ht="16.2" x14ac:dyDescent="0.4">
      <c r="B56" s="345"/>
      <c r="C56" s="37" t="s">
        <v>32</v>
      </c>
      <c r="D56" s="38" t="s">
        <v>25</v>
      </c>
      <c r="E56" s="38">
        <v>6.9199999999999998E-2</v>
      </c>
      <c r="F56" s="16">
        <f>F55*E56</f>
        <v>5.8128000000000002</v>
      </c>
      <c r="G56" s="22"/>
      <c r="H56" s="19"/>
      <c r="I56" s="19"/>
      <c r="J56" s="19"/>
      <c r="K56" s="19"/>
      <c r="L56" s="19"/>
      <c r="M56" s="1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2:68" s="78" customFormat="1" ht="16.2" x14ac:dyDescent="0.4">
      <c r="B57" s="345"/>
      <c r="C57" s="37" t="s">
        <v>59</v>
      </c>
      <c r="D57" s="38" t="s">
        <v>27</v>
      </c>
      <c r="E57" s="38">
        <v>1.6000000000000001E-3</v>
      </c>
      <c r="F57" s="16">
        <f>F55*E57</f>
        <v>0.13440000000000002</v>
      </c>
      <c r="G57" s="22"/>
      <c r="H57" s="19"/>
      <c r="I57" s="22"/>
      <c r="J57" s="19"/>
      <c r="K57" s="19"/>
      <c r="L57" s="19"/>
      <c r="M57" s="1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2:68" s="78" customFormat="1" ht="16.2" x14ac:dyDescent="0.4">
      <c r="B58" s="345"/>
      <c r="C58" s="37" t="s">
        <v>71</v>
      </c>
      <c r="D58" s="38" t="s">
        <v>49</v>
      </c>
      <c r="E58" s="38">
        <v>0.4</v>
      </c>
      <c r="F58" s="16">
        <f>F55*E58</f>
        <v>33.6</v>
      </c>
      <c r="G58" s="22"/>
      <c r="H58" s="19"/>
      <c r="I58" s="22"/>
      <c r="J58" s="19"/>
      <c r="K58" s="19"/>
      <c r="L58" s="19"/>
      <c r="M58" s="1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2:68" s="78" customFormat="1" ht="21.6" x14ac:dyDescent="0.4">
      <c r="B59" s="345">
        <v>12</v>
      </c>
      <c r="C59" s="20" t="s">
        <v>149</v>
      </c>
      <c r="D59" s="42" t="s">
        <v>72</v>
      </c>
      <c r="E59" s="47"/>
      <c r="F59" s="23">
        <v>0.84</v>
      </c>
      <c r="G59" s="22"/>
      <c r="H59" s="19"/>
      <c r="I59" s="22"/>
      <c r="J59" s="19"/>
      <c r="K59" s="22"/>
      <c r="L59" s="19"/>
      <c r="M59" s="1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2:68" s="78" customFormat="1" ht="16.2" x14ac:dyDescent="0.4">
      <c r="B60" s="345"/>
      <c r="C60" s="24" t="s">
        <v>24</v>
      </c>
      <c r="D60" s="47" t="s">
        <v>25</v>
      </c>
      <c r="E60" s="47">
        <v>42.9</v>
      </c>
      <c r="F60" s="22">
        <f>F59*E60</f>
        <v>36.035999999999994</v>
      </c>
      <c r="G60" s="19"/>
      <c r="H60" s="19"/>
      <c r="I60" s="19"/>
      <c r="J60" s="19"/>
      <c r="K60" s="22"/>
      <c r="L60" s="19"/>
      <c r="M60" s="1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2:68" s="78" customFormat="1" ht="14.25" customHeight="1" x14ac:dyDescent="0.4">
      <c r="B61" s="345"/>
      <c r="C61" s="37" t="s">
        <v>59</v>
      </c>
      <c r="D61" s="47" t="s">
        <v>73</v>
      </c>
      <c r="E61" s="47">
        <v>2.64</v>
      </c>
      <c r="F61" s="22">
        <f>F59*E61</f>
        <v>2.2176</v>
      </c>
      <c r="G61" s="22"/>
      <c r="H61" s="19"/>
      <c r="I61" s="22"/>
      <c r="J61" s="19"/>
      <c r="K61" s="19"/>
      <c r="L61" s="19"/>
      <c r="M61" s="1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2:68" s="78" customFormat="1" ht="23.25" customHeight="1" x14ac:dyDescent="0.4">
      <c r="B62" s="345"/>
      <c r="C62" s="24" t="s">
        <v>197</v>
      </c>
      <c r="D62" s="47" t="s">
        <v>23</v>
      </c>
      <c r="E62" s="47">
        <v>130</v>
      </c>
      <c r="F62" s="22">
        <f>F59*E62</f>
        <v>109.2</v>
      </c>
      <c r="G62" s="45"/>
      <c r="H62" s="19"/>
      <c r="I62" s="22"/>
      <c r="J62" s="19"/>
      <c r="K62" s="22"/>
      <c r="L62" s="19"/>
      <c r="M62" s="1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2:68" s="78" customFormat="1" ht="16.2" x14ac:dyDescent="0.4">
      <c r="B63" s="345"/>
      <c r="C63" s="24" t="s">
        <v>74</v>
      </c>
      <c r="D63" s="47" t="s">
        <v>75</v>
      </c>
      <c r="E63" s="47">
        <v>600</v>
      </c>
      <c r="F63" s="22">
        <f>F59*E63</f>
        <v>504</v>
      </c>
      <c r="G63" s="22"/>
      <c r="H63" s="19"/>
      <c r="I63" s="22"/>
      <c r="J63" s="19"/>
      <c r="K63" s="22"/>
      <c r="L63" s="19"/>
      <c r="M63" s="1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2:68" s="78" customFormat="1" ht="16.2" x14ac:dyDescent="0.4">
      <c r="B64" s="345"/>
      <c r="C64" s="24" t="s">
        <v>48</v>
      </c>
      <c r="D64" s="47" t="s">
        <v>49</v>
      </c>
      <c r="E64" s="47">
        <v>7.9</v>
      </c>
      <c r="F64" s="22">
        <f>F59*E64</f>
        <v>6.6360000000000001</v>
      </c>
      <c r="G64" s="22"/>
      <c r="H64" s="19"/>
      <c r="I64" s="22"/>
      <c r="J64" s="19"/>
      <c r="K64" s="22"/>
      <c r="L64" s="19"/>
      <c r="M64" s="1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1:68" s="78" customFormat="1" ht="16.2" x14ac:dyDescent="0.4">
      <c r="B65" s="345"/>
      <c r="C65" s="24" t="s">
        <v>54</v>
      </c>
      <c r="D65" s="47" t="s">
        <v>27</v>
      </c>
      <c r="E65" s="47">
        <v>6.36</v>
      </c>
      <c r="F65" s="22">
        <f>F59*E65</f>
        <v>5.3424000000000005</v>
      </c>
      <c r="G65" s="22"/>
      <c r="H65" s="19"/>
      <c r="I65" s="22"/>
      <c r="J65" s="19"/>
      <c r="K65" s="22"/>
      <c r="L65" s="19"/>
      <c r="M65" s="1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1:68" s="78" customFormat="1" ht="24" customHeight="1" x14ac:dyDescent="0.4">
      <c r="B66" s="342">
        <v>13</v>
      </c>
      <c r="C66" s="20" t="s">
        <v>76</v>
      </c>
      <c r="D66" s="42" t="s">
        <v>38</v>
      </c>
      <c r="E66" s="43">
        <f>0</f>
        <v>0</v>
      </c>
      <c r="F66" s="23">
        <v>2.2999999999999998</v>
      </c>
      <c r="G66" s="22"/>
      <c r="H66" s="19"/>
      <c r="I66" s="22"/>
      <c r="J66" s="19"/>
      <c r="K66" s="19"/>
      <c r="L66" s="19"/>
      <c r="M66" s="1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1:68" s="78" customFormat="1" ht="16.2" x14ac:dyDescent="0.4">
      <c r="B67" s="343"/>
      <c r="C67" s="37" t="s">
        <v>32</v>
      </c>
      <c r="D67" s="47" t="s">
        <v>25</v>
      </c>
      <c r="E67" s="38">
        <v>0.83</v>
      </c>
      <c r="F67" s="16">
        <f>F66*E67</f>
        <v>1.9089999999999998</v>
      </c>
      <c r="G67" s="22"/>
      <c r="H67" s="19"/>
      <c r="I67" s="19"/>
      <c r="J67" s="19"/>
      <c r="K67" s="19"/>
      <c r="L67" s="19"/>
      <c r="M67" s="1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1:68" s="78" customFormat="1" ht="16.2" x14ac:dyDescent="0.4">
      <c r="B68" s="343"/>
      <c r="C68" s="37" t="s">
        <v>26</v>
      </c>
      <c r="D68" s="47" t="s">
        <v>27</v>
      </c>
      <c r="E68" s="38">
        <v>4.1000000000000003E-3</v>
      </c>
      <c r="F68" s="16">
        <f>F66*E68</f>
        <v>9.4300000000000009E-3</v>
      </c>
      <c r="G68" s="22"/>
      <c r="H68" s="19"/>
      <c r="I68" s="22"/>
      <c r="J68" s="19"/>
      <c r="K68" s="19"/>
      <c r="L68" s="19"/>
      <c r="M68" s="1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1:68" s="78" customFormat="1" ht="15.75" customHeight="1" x14ac:dyDescent="0.4">
      <c r="B69" s="343"/>
      <c r="C69" s="24" t="s">
        <v>112</v>
      </c>
      <c r="D69" s="47" t="s">
        <v>38</v>
      </c>
      <c r="E69" s="47" t="s">
        <v>78</v>
      </c>
      <c r="F69" s="22">
        <f>F66*E69</f>
        <v>2.6449999999999996</v>
      </c>
      <c r="G69" s="22"/>
      <c r="H69" s="19"/>
      <c r="I69" s="22"/>
      <c r="J69" s="19"/>
      <c r="K69" s="19"/>
      <c r="L69" s="19"/>
      <c r="M69" s="1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1:68" s="78" customFormat="1" ht="16.2" x14ac:dyDescent="0.4">
      <c r="B70" s="343"/>
      <c r="C70" s="33" t="s">
        <v>79</v>
      </c>
      <c r="D70" s="47" t="s">
        <v>80</v>
      </c>
      <c r="E70" s="47" t="s">
        <v>81</v>
      </c>
      <c r="F70" s="22">
        <f>F66*E70</f>
        <v>9.1999999999999993</v>
      </c>
      <c r="G70" s="22"/>
      <c r="H70" s="19"/>
      <c r="I70" s="22"/>
      <c r="J70" s="19"/>
      <c r="K70" s="19"/>
      <c r="L70" s="19"/>
      <c r="M70" s="1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1:68" s="78" customFormat="1" ht="16.2" x14ac:dyDescent="0.4">
      <c r="B71" s="344"/>
      <c r="C71" s="33" t="s">
        <v>63</v>
      </c>
      <c r="D71" s="47" t="s">
        <v>27</v>
      </c>
      <c r="E71" s="47">
        <v>7.8E-2</v>
      </c>
      <c r="F71" s="22">
        <f>F66*E71</f>
        <v>0.17939999999999998</v>
      </c>
      <c r="G71" s="22"/>
      <c r="H71" s="19"/>
      <c r="I71" s="22"/>
      <c r="J71" s="19"/>
      <c r="K71" s="19"/>
      <c r="L71" s="19"/>
      <c r="M71" s="1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1:68" s="80" customFormat="1" ht="15.75" customHeight="1" x14ac:dyDescent="0.4">
      <c r="A72" s="78"/>
      <c r="B72" s="342">
        <v>14</v>
      </c>
      <c r="C72" s="20" t="s">
        <v>82</v>
      </c>
      <c r="D72" s="21" t="s">
        <v>67</v>
      </c>
      <c r="E72" s="21"/>
      <c r="F72" s="23">
        <v>7.6</v>
      </c>
      <c r="G72" s="23"/>
      <c r="H72" s="19"/>
      <c r="I72" s="23"/>
      <c r="J72" s="18"/>
      <c r="K72" s="23"/>
      <c r="L72" s="18"/>
      <c r="M72" s="18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1:68" s="80" customFormat="1" ht="16.2" x14ac:dyDescent="0.4">
      <c r="A73" s="78"/>
      <c r="B73" s="343"/>
      <c r="C73" s="24" t="s">
        <v>83</v>
      </c>
      <c r="D73" s="22" t="s">
        <v>40</v>
      </c>
      <c r="E73" s="22">
        <v>0.28599999999999998</v>
      </c>
      <c r="F73" s="19">
        <f>E73*F72</f>
        <v>2.1735999999999995</v>
      </c>
      <c r="G73" s="19"/>
      <c r="H73" s="19"/>
      <c r="I73" s="19"/>
      <c r="J73" s="18"/>
      <c r="K73" s="19"/>
      <c r="L73" s="18"/>
      <c r="M73" s="18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1:68" s="80" customFormat="1" ht="16.2" x14ac:dyDescent="0.4">
      <c r="A74" s="78"/>
      <c r="B74" s="343"/>
      <c r="C74" s="24" t="s">
        <v>84</v>
      </c>
      <c r="D74" s="22" t="s">
        <v>27</v>
      </c>
      <c r="E74" s="22">
        <v>4.1000000000000003E-3</v>
      </c>
      <c r="F74" s="19">
        <f>E74*F72</f>
        <v>3.116E-2</v>
      </c>
      <c r="G74" s="19"/>
      <c r="H74" s="19"/>
      <c r="I74" s="19"/>
      <c r="J74" s="18"/>
      <c r="K74" s="19"/>
      <c r="L74" s="18"/>
      <c r="M74" s="18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1:68" s="80" customFormat="1" ht="18.75" customHeight="1" x14ac:dyDescent="0.4">
      <c r="A75" s="78"/>
      <c r="B75" s="343"/>
      <c r="C75" s="24" t="s">
        <v>85</v>
      </c>
      <c r="D75" s="22" t="s">
        <v>67</v>
      </c>
      <c r="E75" s="22"/>
      <c r="F75" s="19">
        <f>F72</f>
        <v>7.6</v>
      </c>
      <c r="G75" s="19"/>
      <c r="H75" s="19"/>
      <c r="I75" s="19"/>
      <c r="J75" s="18"/>
      <c r="K75" s="19"/>
      <c r="L75" s="18"/>
      <c r="M75" s="18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1:68" s="80" customFormat="1" ht="16.2" x14ac:dyDescent="0.4">
      <c r="A76" s="78"/>
      <c r="B76" s="343"/>
      <c r="C76" s="24" t="s">
        <v>86</v>
      </c>
      <c r="D76" s="22" t="s">
        <v>49</v>
      </c>
      <c r="E76" s="22">
        <f>3.8/100</f>
        <v>3.7999999999999999E-2</v>
      </c>
      <c r="F76" s="19">
        <f>E76*F72</f>
        <v>0.2888</v>
      </c>
      <c r="G76" s="19"/>
      <c r="H76" s="19"/>
      <c r="I76" s="19"/>
      <c r="J76" s="18"/>
      <c r="K76" s="19"/>
      <c r="L76" s="18"/>
      <c r="M76" s="18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1:68" s="80" customFormat="1" ht="16.2" x14ac:dyDescent="0.4">
      <c r="A77" s="78"/>
      <c r="B77" s="343"/>
      <c r="C77" s="24" t="s">
        <v>87</v>
      </c>
      <c r="D77" s="22" t="s">
        <v>49</v>
      </c>
      <c r="E77" s="22">
        <v>1.69</v>
      </c>
      <c r="F77" s="19">
        <f>E77*F72</f>
        <v>12.843999999999999</v>
      </c>
      <c r="G77" s="19"/>
      <c r="H77" s="19"/>
      <c r="I77" s="19"/>
      <c r="J77" s="18"/>
      <c r="K77" s="19"/>
      <c r="L77" s="18"/>
      <c r="M77" s="18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1:68" s="80" customFormat="1" ht="21.6" x14ac:dyDescent="0.4">
      <c r="A78" s="78"/>
      <c r="B78" s="344"/>
      <c r="C78" s="48" t="s">
        <v>88</v>
      </c>
      <c r="D78" s="22" t="s">
        <v>75</v>
      </c>
      <c r="E78" s="22"/>
      <c r="F78" s="19">
        <v>8</v>
      </c>
      <c r="G78" s="19"/>
      <c r="H78" s="19"/>
      <c r="I78" s="19"/>
      <c r="J78" s="18"/>
      <c r="K78" s="19"/>
      <c r="L78" s="18"/>
      <c r="M78" s="18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1:68" s="78" customFormat="1" ht="24" customHeight="1" x14ac:dyDescent="0.4">
      <c r="B79" s="342">
        <v>15</v>
      </c>
      <c r="C79" s="31" t="s">
        <v>89</v>
      </c>
      <c r="D79" s="14" t="s">
        <v>80</v>
      </c>
      <c r="E79" s="16"/>
      <c r="F79" s="15">
        <v>2</v>
      </c>
      <c r="G79" s="18"/>
      <c r="H79" s="19"/>
      <c r="I79" s="18"/>
      <c r="J79" s="18"/>
      <c r="K79" s="18"/>
      <c r="L79" s="18"/>
      <c r="M79" s="18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1:68" s="80" customFormat="1" ht="18.75" customHeight="1" x14ac:dyDescent="0.4">
      <c r="A80" s="78"/>
      <c r="B80" s="343"/>
      <c r="C80" s="49" t="s">
        <v>32</v>
      </c>
      <c r="D80" s="50" t="s">
        <v>25</v>
      </c>
      <c r="E80" s="50">
        <v>0.93</v>
      </c>
      <c r="F80" s="18">
        <f>F79*E80</f>
        <v>1.86</v>
      </c>
      <c r="G80" s="18"/>
      <c r="H80" s="19"/>
      <c r="I80" s="18"/>
      <c r="J80" s="18"/>
      <c r="K80" s="18"/>
      <c r="L80" s="18"/>
      <c r="M80" s="18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80" customFormat="1" ht="16.2" x14ac:dyDescent="0.4">
      <c r="A81" s="78"/>
      <c r="B81" s="343"/>
      <c r="C81" s="49" t="s">
        <v>90</v>
      </c>
      <c r="D81" s="50" t="s">
        <v>27</v>
      </c>
      <c r="E81" s="50">
        <v>0.01</v>
      </c>
      <c r="F81" s="18">
        <f>F79*E81</f>
        <v>0.02</v>
      </c>
      <c r="G81" s="18"/>
      <c r="H81" s="19"/>
      <c r="I81" s="18"/>
      <c r="J81" s="18"/>
      <c r="K81" s="18"/>
      <c r="L81" s="18"/>
      <c r="M81" s="18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80" customFormat="1" ht="21.6" x14ac:dyDescent="0.4">
      <c r="A82" s="78"/>
      <c r="B82" s="343"/>
      <c r="C82" s="49" t="s">
        <v>91</v>
      </c>
      <c r="D82" s="50" t="s">
        <v>92</v>
      </c>
      <c r="E82" s="50">
        <v>1</v>
      </c>
      <c r="F82" s="18">
        <f>F79</f>
        <v>2</v>
      </c>
      <c r="G82" s="18"/>
      <c r="H82" s="19"/>
      <c r="I82" s="18"/>
      <c r="J82" s="18"/>
      <c r="K82" s="18"/>
      <c r="L82" s="18"/>
      <c r="M82" s="18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s="80" customFormat="1" ht="21.6" x14ac:dyDescent="0.4">
      <c r="A83" s="78"/>
      <c r="B83" s="343"/>
      <c r="C83" s="49" t="s">
        <v>93</v>
      </c>
      <c r="D83" s="50" t="s">
        <v>92</v>
      </c>
      <c r="E83" s="50">
        <v>1</v>
      </c>
      <c r="F83" s="18">
        <f>F82</f>
        <v>2</v>
      </c>
      <c r="G83" s="18"/>
      <c r="H83" s="19"/>
      <c r="I83" s="18"/>
      <c r="J83" s="18"/>
      <c r="K83" s="18"/>
      <c r="L83" s="18"/>
      <c r="M83" s="18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1:68" s="80" customFormat="1" ht="16.2" x14ac:dyDescent="0.4">
      <c r="A84" s="78"/>
      <c r="B84" s="344"/>
      <c r="C84" s="49" t="s">
        <v>94</v>
      </c>
      <c r="D84" s="50" t="s">
        <v>27</v>
      </c>
      <c r="E84" s="50">
        <v>0.18</v>
      </c>
      <c r="F84" s="18">
        <f>F79*E84</f>
        <v>0.36</v>
      </c>
      <c r="G84" s="18"/>
      <c r="H84" s="19"/>
      <c r="I84" s="18"/>
      <c r="J84" s="18"/>
      <c r="K84" s="18"/>
      <c r="L84" s="18"/>
      <c r="M84" s="18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</row>
    <row r="85" spans="1:68" s="80" customFormat="1" ht="16.2" x14ac:dyDescent="0.4">
      <c r="A85" s="78"/>
      <c r="B85" s="342">
        <v>16</v>
      </c>
      <c r="C85" s="31" t="s">
        <v>95</v>
      </c>
      <c r="D85" s="14" t="s">
        <v>96</v>
      </c>
      <c r="E85" s="16"/>
      <c r="F85" s="15">
        <v>6</v>
      </c>
      <c r="G85" s="18"/>
      <c r="H85" s="19"/>
      <c r="I85" s="18"/>
      <c r="J85" s="18"/>
      <c r="K85" s="18"/>
      <c r="L85" s="18"/>
      <c r="M85" s="18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</row>
    <row r="86" spans="1:68" s="80" customFormat="1" ht="18.75" customHeight="1" x14ac:dyDescent="0.4">
      <c r="A86" s="78"/>
      <c r="B86" s="343"/>
      <c r="C86" s="49" t="s">
        <v>32</v>
      </c>
      <c r="D86" s="50" t="s">
        <v>25</v>
      </c>
      <c r="E86" s="50">
        <v>0.58299999999999996</v>
      </c>
      <c r="F86" s="27">
        <f>F85*E86</f>
        <v>3.4979999999999998</v>
      </c>
      <c r="G86" s="18"/>
      <c r="H86" s="19"/>
      <c r="I86" s="18"/>
      <c r="J86" s="18"/>
      <c r="K86" s="18"/>
      <c r="L86" s="18"/>
      <c r="M86" s="18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</row>
    <row r="87" spans="1:68" s="80" customFormat="1" ht="16.2" x14ac:dyDescent="0.4">
      <c r="A87" s="78"/>
      <c r="B87" s="343"/>
      <c r="C87" s="49" t="s">
        <v>97</v>
      </c>
      <c r="D87" s="50" t="s">
        <v>27</v>
      </c>
      <c r="E87" s="50">
        <v>4.5999999999999999E-3</v>
      </c>
      <c r="F87" s="27">
        <f>F85*E87</f>
        <v>2.76E-2</v>
      </c>
      <c r="G87" s="18"/>
      <c r="H87" s="19"/>
      <c r="I87" s="18"/>
      <c r="J87" s="18"/>
      <c r="K87" s="18"/>
      <c r="L87" s="18"/>
      <c r="M87" s="18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1:68" s="80" customFormat="1" ht="21.6" x14ac:dyDescent="0.4">
      <c r="A88" s="78"/>
      <c r="B88" s="343"/>
      <c r="C88" s="48" t="s">
        <v>98</v>
      </c>
      <c r="D88" s="26" t="s">
        <v>99</v>
      </c>
      <c r="E88" s="50">
        <v>1.05</v>
      </c>
      <c r="F88" s="27">
        <f>F85*E88</f>
        <v>6.3000000000000007</v>
      </c>
      <c r="G88" s="18"/>
      <c r="H88" s="19"/>
      <c r="I88" s="18"/>
      <c r="J88" s="18"/>
      <c r="K88" s="18"/>
      <c r="L88" s="18"/>
      <c r="M88" s="18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</row>
    <row r="89" spans="1:68" s="80" customFormat="1" ht="16.2" x14ac:dyDescent="0.4">
      <c r="A89" s="78"/>
      <c r="B89" s="343"/>
      <c r="C89" s="49" t="s">
        <v>87</v>
      </c>
      <c r="D89" s="50" t="s">
        <v>49</v>
      </c>
      <c r="E89" s="50">
        <v>0.23</v>
      </c>
      <c r="F89" s="27">
        <f>F85*E89</f>
        <v>1.3800000000000001</v>
      </c>
      <c r="G89" s="18"/>
      <c r="H89" s="19"/>
      <c r="I89" s="18"/>
      <c r="J89" s="18"/>
      <c r="K89" s="18"/>
      <c r="L89" s="18"/>
      <c r="M89" s="18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</row>
    <row r="90" spans="1:68" s="80" customFormat="1" ht="16.2" x14ac:dyDescent="0.4">
      <c r="A90" s="78"/>
      <c r="B90" s="343"/>
      <c r="C90" s="49" t="s">
        <v>94</v>
      </c>
      <c r="D90" s="50" t="s">
        <v>27</v>
      </c>
      <c r="E90" s="50">
        <v>0.20799999999999999</v>
      </c>
      <c r="F90" s="27">
        <f>F85*E90</f>
        <v>1.248</v>
      </c>
      <c r="G90" s="19"/>
      <c r="H90" s="19"/>
      <c r="I90" s="19"/>
      <c r="J90" s="18"/>
      <c r="K90" s="19"/>
      <c r="L90" s="18"/>
      <c r="M90" s="18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</row>
    <row r="91" spans="1:68" s="80" customFormat="1" ht="21.6" x14ac:dyDescent="0.4">
      <c r="A91" s="78"/>
      <c r="B91" s="343"/>
      <c r="C91" s="48" t="s">
        <v>100</v>
      </c>
      <c r="D91" s="22" t="s">
        <v>75</v>
      </c>
      <c r="E91" s="22"/>
      <c r="F91" s="19">
        <v>7</v>
      </c>
      <c r="G91" s="19"/>
      <c r="H91" s="19"/>
      <c r="I91" s="19"/>
      <c r="J91" s="18"/>
      <c r="K91" s="19"/>
      <c r="L91" s="18"/>
      <c r="M91" s="18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</row>
    <row r="92" spans="1:68" s="80" customFormat="1" ht="21.6" x14ac:dyDescent="0.4">
      <c r="A92" s="78"/>
      <c r="B92" s="342">
        <v>17</v>
      </c>
      <c r="C92" s="51" t="s">
        <v>113</v>
      </c>
      <c r="D92" s="52" t="s">
        <v>102</v>
      </c>
      <c r="E92" s="52"/>
      <c r="F92" s="53">
        <f>16+3.5</f>
        <v>19.5</v>
      </c>
      <c r="G92" s="22"/>
      <c r="H92" s="19"/>
      <c r="I92" s="22"/>
      <c r="J92" s="19"/>
      <c r="K92" s="19"/>
      <c r="L92" s="19"/>
      <c r="M92" s="1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</row>
    <row r="93" spans="1:68" s="80" customFormat="1" ht="16.2" x14ac:dyDescent="0.4">
      <c r="A93" s="78"/>
      <c r="B93" s="343"/>
      <c r="C93" s="54" t="s">
        <v>24</v>
      </c>
      <c r="D93" s="55" t="s">
        <v>25</v>
      </c>
      <c r="E93" s="44">
        <v>0.83</v>
      </c>
      <c r="F93" s="22">
        <f>F92*E93</f>
        <v>16.184999999999999</v>
      </c>
      <c r="G93" s="22"/>
      <c r="H93" s="19"/>
      <c r="I93" s="19"/>
      <c r="J93" s="19"/>
      <c r="K93" s="19"/>
      <c r="L93" s="19"/>
      <c r="M93" s="1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</row>
    <row r="94" spans="1:68" s="80" customFormat="1" ht="16.2" x14ac:dyDescent="0.4">
      <c r="A94" s="78"/>
      <c r="B94" s="343"/>
      <c r="C94" s="56" t="s">
        <v>26</v>
      </c>
      <c r="D94" s="44" t="s">
        <v>27</v>
      </c>
      <c r="E94" s="57">
        <f>0.41/100</f>
        <v>4.0999999999999995E-3</v>
      </c>
      <c r="F94" s="22">
        <f>F92*E94</f>
        <v>7.9949999999999993E-2</v>
      </c>
      <c r="G94" s="22"/>
      <c r="H94" s="19"/>
      <c r="I94" s="22"/>
      <c r="J94" s="19"/>
      <c r="K94" s="19"/>
      <c r="L94" s="19"/>
      <c r="M94" s="1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</row>
    <row r="95" spans="1:68" s="80" customFormat="1" ht="16.2" x14ac:dyDescent="0.4">
      <c r="A95" s="78"/>
      <c r="B95" s="343"/>
      <c r="C95" s="54" t="s">
        <v>112</v>
      </c>
      <c r="D95" s="44" t="s">
        <v>23</v>
      </c>
      <c r="E95" s="44">
        <v>1.3</v>
      </c>
      <c r="F95" s="22">
        <f>F92*E95</f>
        <v>25.35</v>
      </c>
      <c r="G95" s="22"/>
      <c r="H95" s="19"/>
      <c r="I95" s="22"/>
      <c r="J95" s="19"/>
      <c r="K95" s="19"/>
      <c r="L95" s="19"/>
      <c r="M95" s="1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</row>
    <row r="96" spans="1:68" s="80" customFormat="1" ht="16.2" x14ac:dyDescent="0.4">
      <c r="A96" s="78"/>
      <c r="B96" s="344"/>
      <c r="C96" s="56" t="s">
        <v>54</v>
      </c>
      <c r="D96" s="44" t="s">
        <v>27</v>
      </c>
      <c r="E96" s="57">
        <f>7.8/100</f>
        <v>7.8E-2</v>
      </c>
      <c r="F96" s="22">
        <f>F92*E96</f>
        <v>1.5209999999999999</v>
      </c>
      <c r="G96" s="22"/>
      <c r="H96" s="19"/>
      <c r="I96" s="22"/>
      <c r="J96" s="19"/>
      <c r="K96" s="19"/>
      <c r="L96" s="19"/>
      <c r="M96" s="1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</row>
    <row r="97" spans="1:68" s="80" customFormat="1" ht="16.2" x14ac:dyDescent="0.4">
      <c r="A97" s="78"/>
      <c r="B97" s="16"/>
      <c r="C97" s="243"/>
      <c r="D97" s="22"/>
      <c r="E97" s="22"/>
      <c r="F97" s="19"/>
      <c r="G97" s="19"/>
      <c r="H97" s="23"/>
      <c r="I97" s="23"/>
      <c r="J97" s="23"/>
      <c r="K97" s="23"/>
      <c r="L97" s="23"/>
      <c r="M97" s="23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</row>
    <row r="98" spans="1:68" ht="30" x14ac:dyDescent="0.3">
      <c r="B98" s="16"/>
      <c r="C98" s="241" t="s">
        <v>104</v>
      </c>
      <c r="D98" s="21" t="s">
        <v>201</v>
      </c>
      <c r="E98" s="22"/>
      <c r="F98" s="19"/>
      <c r="G98" s="19"/>
      <c r="H98" s="19"/>
      <c r="I98" s="19"/>
      <c r="J98" s="19"/>
      <c r="K98" s="19"/>
      <c r="L98" s="19"/>
      <c r="M98" s="19"/>
    </row>
    <row r="99" spans="1:68" ht="15" x14ac:dyDescent="0.3">
      <c r="B99" s="16"/>
      <c r="C99" s="279" t="s">
        <v>17</v>
      </c>
      <c r="D99" s="21"/>
      <c r="E99" s="22"/>
      <c r="F99" s="19"/>
      <c r="G99" s="19"/>
      <c r="H99" s="19"/>
      <c r="I99" s="19"/>
      <c r="J99" s="19"/>
      <c r="K99" s="19"/>
      <c r="L99" s="19"/>
      <c r="M99" s="23"/>
    </row>
    <row r="100" spans="1:68" ht="15" customHeight="1" x14ac:dyDescent="0.3">
      <c r="B100" s="59"/>
      <c r="C100" s="241" t="s">
        <v>199</v>
      </c>
      <c r="D100" s="21" t="s">
        <v>201</v>
      </c>
      <c r="E100" s="22"/>
      <c r="F100" s="19"/>
      <c r="G100" s="19"/>
      <c r="H100" s="19"/>
      <c r="I100" s="19"/>
      <c r="J100" s="19"/>
      <c r="K100" s="19"/>
      <c r="L100" s="19"/>
      <c r="M100" s="19"/>
    </row>
    <row r="101" spans="1:68" ht="15" x14ac:dyDescent="0.3">
      <c r="B101" s="59"/>
      <c r="C101" s="241" t="s">
        <v>17</v>
      </c>
      <c r="D101" s="21"/>
      <c r="E101" s="22"/>
      <c r="F101" s="19"/>
      <c r="G101" s="19"/>
      <c r="H101" s="19"/>
      <c r="I101" s="19"/>
      <c r="J101" s="19"/>
      <c r="K101" s="19"/>
      <c r="L101" s="19"/>
      <c r="M101" s="23"/>
    </row>
    <row r="102" spans="1:68" ht="15" customHeight="1" x14ac:dyDescent="0.3">
      <c r="B102" s="59"/>
      <c r="C102" s="241" t="s">
        <v>105</v>
      </c>
      <c r="D102" s="21" t="s">
        <v>201</v>
      </c>
      <c r="E102" s="22"/>
      <c r="F102" s="19"/>
      <c r="G102" s="19"/>
      <c r="H102" s="19"/>
      <c r="I102" s="19"/>
      <c r="J102" s="19"/>
      <c r="K102" s="19"/>
      <c r="L102" s="19"/>
      <c r="M102" s="19"/>
    </row>
    <row r="103" spans="1:68" ht="15" x14ac:dyDescent="0.35">
      <c r="B103" s="60"/>
      <c r="C103" s="281" t="s">
        <v>17</v>
      </c>
      <c r="D103" s="21"/>
      <c r="E103" s="61"/>
      <c r="F103" s="62"/>
      <c r="G103" s="62"/>
      <c r="H103" s="19"/>
      <c r="I103" s="19"/>
      <c r="J103" s="19"/>
      <c r="K103" s="19"/>
      <c r="L103" s="19"/>
      <c r="M103" s="23"/>
    </row>
    <row r="104" spans="1:68" ht="15" customHeight="1" x14ac:dyDescent="0.3">
      <c r="B104" s="60"/>
      <c r="C104" s="241" t="s">
        <v>106</v>
      </c>
      <c r="D104" s="323">
        <v>0.03</v>
      </c>
      <c r="E104" s="22"/>
      <c r="F104" s="19"/>
      <c r="G104" s="19"/>
      <c r="H104" s="19"/>
      <c r="I104" s="19"/>
      <c r="J104" s="19"/>
      <c r="K104" s="19"/>
      <c r="L104" s="19"/>
      <c r="M104" s="19"/>
    </row>
    <row r="105" spans="1:68" ht="15" x14ac:dyDescent="0.35">
      <c r="B105" s="60"/>
      <c r="C105" s="281" t="s">
        <v>17</v>
      </c>
      <c r="D105" s="21"/>
      <c r="E105" s="61"/>
      <c r="F105" s="62"/>
      <c r="G105" s="62"/>
      <c r="H105" s="19"/>
      <c r="I105" s="19"/>
      <c r="J105" s="19"/>
      <c r="K105" s="19"/>
      <c r="L105" s="19"/>
      <c r="M105" s="23"/>
    </row>
    <row r="106" spans="1:68" ht="15" x14ac:dyDescent="0.3">
      <c r="B106" s="60"/>
      <c r="C106" s="279" t="s">
        <v>200</v>
      </c>
      <c r="D106" s="323">
        <v>0.18</v>
      </c>
      <c r="E106" s="22"/>
      <c r="F106" s="22"/>
      <c r="G106" s="22"/>
      <c r="H106" s="19"/>
      <c r="I106" s="19"/>
      <c r="J106" s="19"/>
      <c r="K106" s="19"/>
      <c r="L106" s="19"/>
      <c r="M106" s="23"/>
    </row>
    <row r="107" spans="1:68" ht="15" customHeight="1" x14ac:dyDescent="0.3">
      <c r="B107" s="60"/>
      <c r="C107" s="279" t="s">
        <v>107</v>
      </c>
      <c r="D107" s="21"/>
      <c r="E107" s="22"/>
      <c r="F107" s="22"/>
      <c r="G107" s="21"/>
      <c r="H107" s="19"/>
      <c r="I107" s="19"/>
      <c r="J107" s="19"/>
      <c r="K107" s="19"/>
      <c r="L107" s="19"/>
      <c r="M107" s="23"/>
    </row>
    <row r="109" spans="1:68" s="67" customFormat="1" ht="16.2" x14ac:dyDescent="0.2">
      <c r="A109" s="81"/>
      <c r="B109" s="63"/>
      <c r="C109" s="64"/>
      <c r="D109" s="64"/>
      <c r="E109" s="372"/>
      <c r="F109" s="372"/>
      <c r="K109" s="66"/>
      <c r="L109" s="66"/>
      <c r="M109" s="66"/>
    </row>
    <row r="110" spans="1:68" s="67" customFormat="1" ht="16.2" x14ac:dyDescent="0.2">
      <c r="A110" s="81"/>
      <c r="B110" s="65"/>
      <c r="C110" s="68"/>
      <c r="D110" s="68"/>
      <c r="E110" s="69"/>
      <c r="F110" s="66"/>
      <c r="G110" s="66"/>
      <c r="H110" s="66"/>
      <c r="I110" s="66"/>
      <c r="J110" s="66"/>
      <c r="K110" s="66"/>
      <c r="L110" s="66"/>
      <c r="M110" s="66"/>
    </row>
    <row r="111" spans="1:68" s="67" customFormat="1" ht="16.2" x14ac:dyDescent="0.3">
      <c r="A111" s="81"/>
      <c r="B111" s="65"/>
      <c r="C111" s="371"/>
      <c r="D111" s="371"/>
      <c r="E111" s="371"/>
      <c r="F111" s="66"/>
      <c r="G111" s="66"/>
      <c r="H111" s="66"/>
      <c r="I111" s="66"/>
      <c r="J111" s="66"/>
      <c r="K111" s="66"/>
      <c r="L111" s="66"/>
      <c r="M111" s="66"/>
    </row>
  </sheetData>
  <mergeCells count="27">
    <mergeCell ref="B8:B10"/>
    <mergeCell ref="B4:B5"/>
    <mergeCell ref="C4:C5"/>
    <mergeCell ref="B2:M2"/>
    <mergeCell ref="G4:H4"/>
    <mergeCell ref="I4:J4"/>
    <mergeCell ref="K4:L4"/>
    <mergeCell ref="M4:M5"/>
    <mergeCell ref="D4:D5"/>
    <mergeCell ref="E4:F4"/>
    <mergeCell ref="B20:B25"/>
    <mergeCell ref="B27:B34"/>
    <mergeCell ref="B35:B41"/>
    <mergeCell ref="B11:B13"/>
    <mergeCell ref="B14:B15"/>
    <mergeCell ref="B16:B17"/>
    <mergeCell ref="B59:B65"/>
    <mergeCell ref="B66:B71"/>
    <mergeCell ref="B72:B78"/>
    <mergeCell ref="B42:B47"/>
    <mergeCell ref="B48:B54"/>
    <mergeCell ref="B55:B58"/>
    <mergeCell ref="C111:E111"/>
    <mergeCell ref="E109:F109"/>
    <mergeCell ref="B79:B84"/>
    <mergeCell ref="B85:B91"/>
    <mergeCell ref="B92:B96"/>
  </mergeCells>
  <conditionalFormatting sqref="F27">
    <cfRule type="cellIs" dxfId="14" priority="2" stopIfTrue="1" operator="equal">
      <formula>8223.307275</formula>
    </cfRule>
  </conditionalFormatting>
  <conditionalFormatting sqref="F20">
    <cfRule type="cellIs" dxfId="13" priority="1" stopIfTrue="1" operator="equal">
      <formula>8223.307275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28"/>
  <sheetViews>
    <sheetView workbookViewId="0">
      <selection activeCell="D124" sqref="D124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7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40" t="s">
        <v>184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11"/>
      <c r="E3" s="11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s="74" customFormat="1" ht="15.6" x14ac:dyDescent="0.3">
      <c r="A4" s="72"/>
      <c r="B4" s="340" t="s">
        <v>185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</row>
    <row r="5" spans="1:68" ht="34.5" customHeight="1" x14ac:dyDescent="0.3">
      <c r="B5" s="349" t="s">
        <v>10</v>
      </c>
      <c r="C5" s="351" t="s">
        <v>11</v>
      </c>
      <c r="D5" s="349" t="s">
        <v>12</v>
      </c>
      <c r="E5" s="349" t="s">
        <v>13</v>
      </c>
      <c r="F5" s="349"/>
      <c r="G5" s="353" t="s">
        <v>14</v>
      </c>
      <c r="H5" s="353"/>
      <c r="I5" s="353" t="s">
        <v>15</v>
      </c>
      <c r="J5" s="353"/>
      <c r="K5" s="353" t="s">
        <v>16</v>
      </c>
      <c r="L5" s="353"/>
      <c r="M5" s="353" t="s">
        <v>17</v>
      </c>
    </row>
    <row r="6" spans="1:68" ht="21.6" x14ac:dyDescent="0.3">
      <c r="B6" s="350"/>
      <c r="C6" s="352"/>
      <c r="D6" s="350"/>
      <c r="E6" s="14" t="s">
        <v>18</v>
      </c>
      <c r="F6" s="15" t="s">
        <v>19</v>
      </c>
      <c r="G6" s="15" t="s">
        <v>20</v>
      </c>
      <c r="H6" s="15" t="s">
        <v>17</v>
      </c>
      <c r="I6" s="15" t="s">
        <v>20</v>
      </c>
      <c r="J6" s="15" t="s">
        <v>17</v>
      </c>
      <c r="K6" s="15" t="s">
        <v>20</v>
      </c>
      <c r="L6" s="15" t="s">
        <v>17</v>
      </c>
      <c r="M6" s="354"/>
    </row>
    <row r="7" spans="1:68" x14ac:dyDescent="0.3">
      <c r="B7" s="14">
        <v>1</v>
      </c>
      <c r="C7" s="14">
        <v>3</v>
      </c>
      <c r="D7" s="14">
        <v>4</v>
      </c>
      <c r="E7" s="14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68" x14ac:dyDescent="0.3">
      <c r="B8" s="16"/>
      <c r="C8" s="17" t="s">
        <v>21</v>
      </c>
      <c r="D8" s="16"/>
      <c r="E8" s="16"/>
      <c r="F8" s="18"/>
      <c r="G8" s="18"/>
      <c r="H8" s="19"/>
      <c r="I8" s="18"/>
      <c r="J8" s="18"/>
      <c r="K8" s="18"/>
      <c r="L8" s="18"/>
      <c r="M8" s="18"/>
    </row>
    <row r="9" spans="1:68" ht="22.5" customHeight="1" x14ac:dyDescent="0.3">
      <c r="B9" s="373">
        <v>1</v>
      </c>
      <c r="C9" s="20" t="s">
        <v>114</v>
      </c>
      <c r="D9" s="21" t="s">
        <v>23</v>
      </c>
      <c r="E9" s="22"/>
      <c r="F9" s="23">
        <v>144</v>
      </c>
      <c r="G9" s="19"/>
      <c r="H9" s="19"/>
      <c r="I9" s="19"/>
      <c r="J9" s="19"/>
      <c r="K9" s="19"/>
      <c r="L9" s="19"/>
      <c r="M9" s="19"/>
    </row>
    <row r="10" spans="1:68" ht="16.5" customHeight="1" x14ac:dyDescent="0.3">
      <c r="B10" s="374"/>
      <c r="C10" s="24" t="s">
        <v>24</v>
      </c>
      <c r="D10" s="22" t="s">
        <v>25</v>
      </c>
      <c r="E10" s="22">
        <v>8.2000000000000003E-2</v>
      </c>
      <c r="F10" s="19">
        <f>E10*F9</f>
        <v>11.808</v>
      </c>
      <c r="G10" s="19"/>
      <c r="H10" s="19"/>
      <c r="I10" s="19"/>
      <c r="J10" s="19"/>
      <c r="K10" s="19"/>
      <c r="L10" s="19"/>
      <c r="M10" s="19"/>
    </row>
    <row r="11" spans="1:68" x14ac:dyDescent="0.3">
      <c r="B11" s="375"/>
      <c r="C11" s="24" t="s">
        <v>26</v>
      </c>
      <c r="D11" s="22" t="s">
        <v>27</v>
      </c>
      <c r="E11" s="22">
        <v>5.0000000000000001E-3</v>
      </c>
      <c r="F11" s="19">
        <f>F9*E11</f>
        <v>0.72</v>
      </c>
      <c r="G11" s="19"/>
      <c r="H11" s="19"/>
      <c r="I11" s="19"/>
      <c r="J11" s="19"/>
      <c r="K11" s="19"/>
      <c r="L11" s="19"/>
      <c r="M11" s="19"/>
    </row>
    <row r="12" spans="1:68" ht="21.6" x14ac:dyDescent="0.3">
      <c r="B12" s="373">
        <v>2</v>
      </c>
      <c r="C12" s="20" t="s">
        <v>28</v>
      </c>
      <c r="D12" s="21" t="s">
        <v>29</v>
      </c>
      <c r="E12" s="22"/>
      <c r="F12" s="23">
        <v>1.2</v>
      </c>
      <c r="G12" s="19"/>
      <c r="H12" s="19"/>
      <c r="I12" s="19"/>
      <c r="J12" s="19"/>
      <c r="K12" s="19"/>
      <c r="L12" s="19"/>
      <c r="M12" s="19"/>
    </row>
    <row r="13" spans="1:68" ht="16.5" customHeight="1" x14ac:dyDescent="0.3">
      <c r="B13" s="374"/>
      <c r="C13" s="24" t="s">
        <v>24</v>
      </c>
      <c r="D13" s="22" t="s">
        <v>25</v>
      </c>
      <c r="E13" s="22">
        <v>10.199999999999999</v>
      </c>
      <c r="F13" s="19">
        <f>F12*E13</f>
        <v>12.239999999999998</v>
      </c>
      <c r="G13" s="19"/>
      <c r="H13" s="19"/>
      <c r="I13" s="19"/>
      <c r="J13" s="19"/>
      <c r="K13" s="19"/>
      <c r="L13" s="19"/>
      <c r="M13" s="19"/>
    </row>
    <row r="14" spans="1:68" x14ac:dyDescent="0.3">
      <c r="B14" s="375"/>
      <c r="C14" s="24" t="s">
        <v>26</v>
      </c>
      <c r="D14" s="22" t="s">
        <v>27</v>
      </c>
      <c r="E14" s="22">
        <v>0.23</v>
      </c>
      <c r="F14" s="19">
        <f>F12*E14</f>
        <v>0.27600000000000002</v>
      </c>
      <c r="G14" s="19"/>
      <c r="H14" s="19"/>
      <c r="I14" s="19"/>
      <c r="J14" s="19"/>
      <c r="K14" s="19"/>
      <c r="L14" s="19"/>
      <c r="M14" s="19"/>
    </row>
    <row r="15" spans="1:68" ht="43.2" x14ac:dyDescent="0.3">
      <c r="B15" s="373">
        <v>3</v>
      </c>
      <c r="C15" s="20" t="s">
        <v>30</v>
      </c>
      <c r="D15" s="21" t="s">
        <v>31</v>
      </c>
      <c r="E15" s="16"/>
      <c r="F15" s="23">
        <v>0.2</v>
      </c>
      <c r="G15" s="19"/>
      <c r="H15" s="19"/>
      <c r="I15" s="19"/>
      <c r="J15" s="19"/>
      <c r="K15" s="19"/>
      <c r="L15" s="19"/>
      <c r="M15" s="19"/>
    </row>
    <row r="16" spans="1:68" ht="15.75" customHeight="1" x14ac:dyDescent="0.3">
      <c r="B16" s="375"/>
      <c r="C16" s="25" t="s">
        <v>32</v>
      </c>
      <c r="D16" s="26" t="s">
        <v>25</v>
      </c>
      <c r="E16" s="26">
        <v>1.85</v>
      </c>
      <c r="F16" s="19">
        <f>F15*E16</f>
        <v>0.37000000000000005</v>
      </c>
      <c r="G16" s="27"/>
      <c r="H16" s="19"/>
      <c r="I16" s="27"/>
      <c r="J16" s="19"/>
      <c r="K16" s="19"/>
      <c r="L16" s="19"/>
      <c r="M16" s="19"/>
    </row>
    <row r="17" spans="1:68" ht="27.75" customHeight="1" x14ac:dyDescent="0.3">
      <c r="B17" s="373">
        <v>4</v>
      </c>
      <c r="C17" s="28" t="s">
        <v>33</v>
      </c>
      <c r="D17" s="21" t="s">
        <v>31</v>
      </c>
      <c r="E17" s="26"/>
      <c r="F17" s="23">
        <f>F15</f>
        <v>0.2</v>
      </c>
      <c r="G17" s="27"/>
      <c r="H17" s="19"/>
      <c r="I17" s="27"/>
      <c r="J17" s="19"/>
      <c r="K17" s="27"/>
      <c r="L17" s="19"/>
      <c r="M17" s="19"/>
    </row>
    <row r="18" spans="1:68" ht="19.5" customHeight="1" x14ac:dyDescent="0.3">
      <c r="B18" s="375"/>
      <c r="C18" s="25" t="s">
        <v>34</v>
      </c>
      <c r="D18" s="26" t="s">
        <v>25</v>
      </c>
      <c r="E18" s="26">
        <v>0.53</v>
      </c>
      <c r="F18" s="19">
        <f>F17*E18</f>
        <v>0.10600000000000001</v>
      </c>
      <c r="G18" s="27"/>
      <c r="H18" s="19"/>
      <c r="I18" s="27"/>
      <c r="J18" s="19"/>
      <c r="K18" s="27"/>
      <c r="L18" s="19"/>
      <c r="M18" s="19"/>
    </row>
    <row r="19" spans="1:68" ht="21.6" x14ac:dyDescent="0.3">
      <c r="B19" s="22">
        <v>5</v>
      </c>
      <c r="C19" s="29" t="s">
        <v>35</v>
      </c>
      <c r="D19" s="21" t="s">
        <v>31</v>
      </c>
      <c r="E19" s="26"/>
      <c r="F19" s="23">
        <f>F15</f>
        <v>0.2</v>
      </c>
      <c r="G19" s="27"/>
      <c r="H19" s="19"/>
      <c r="I19" s="27"/>
      <c r="J19" s="19"/>
      <c r="K19" s="27"/>
      <c r="L19" s="19"/>
      <c r="M19" s="19"/>
    </row>
    <row r="20" spans="1:68" x14ac:dyDescent="0.3">
      <c r="B20" s="30"/>
      <c r="C20" s="21" t="s">
        <v>36</v>
      </c>
      <c r="D20" s="21"/>
      <c r="E20" s="26"/>
      <c r="F20" s="23"/>
      <c r="G20" s="27"/>
      <c r="H20" s="19"/>
      <c r="I20" s="27"/>
      <c r="J20" s="19"/>
      <c r="K20" s="27"/>
      <c r="L20" s="19"/>
      <c r="M20" s="19"/>
    </row>
    <row r="21" spans="1:68" x14ac:dyDescent="0.3">
      <c r="B21" s="342">
        <v>6</v>
      </c>
      <c r="C21" s="31" t="s">
        <v>37</v>
      </c>
      <c r="D21" s="21" t="s">
        <v>38</v>
      </c>
      <c r="E21" s="22"/>
      <c r="F21" s="15">
        <v>29</v>
      </c>
      <c r="G21" s="32"/>
      <c r="H21" s="19"/>
      <c r="I21" s="32"/>
      <c r="J21" s="18"/>
      <c r="K21" s="32"/>
      <c r="L21" s="18"/>
      <c r="M21" s="18"/>
    </row>
    <row r="22" spans="1:68" x14ac:dyDescent="0.3">
      <c r="B22" s="343"/>
      <c r="C22" s="33" t="s">
        <v>39</v>
      </c>
      <c r="D22" s="22" t="s">
        <v>40</v>
      </c>
      <c r="E22" s="22">
        <v>0.45</v>
      </c>
      <c r="F22" s="19">
        <f>E22*F21</f>
        <v>13.05</v>
      </c>
      <c r="G22" s="34"/>
      <c r="H22" s="19"/>
      <c r="I22" s="34"/>
      <c r="J22" s="18"/>
      <c r="K22" s="34"/>
      <c r="L22" s="18"/>
      <c r="M22" s="18"/>
    </row>
    <row r="23" spans="1:68" x14ac:dyDescent="0.3">
      <c r="B23" s="343"/>
      <c r="C23" s="33" t="s">
        <v>41</v>
      </c>
      <c r="D23" s="22" t="s">
        <v>31</v>
      </c>
      <c r="E23" s="22">
        <f>0.035/100</f>
        <v>3.5000000000000005E-4</v>
      </c>
      <c r="F23" s="19">
        <f>F21*E23</f>
        <v>1.0150000000000001E-2</v>
      </c>
      <c r="G23" s="34"/>
      <c r="H23" s="19"/>
      <c r="I23" s="34"/>
      <c r="J23" s="18"/>
      <c r="K23" s="34"/>
      <c r="L23" s="18"/>
      <c r="M23" s="18"/>
    </row>
    <row r="24" spans="1:68" x14ac:dyDescent="0.3">
      <c r="B24" s="343"/>
      <c r="C24" s="33" t="s">
        <v>26</v>
      </c>
      <c r="D24" s="22" t="s">
        <v>27</v>
      </c>
      <c r="E24" s="22">
        <f>0.23/100</f>
        <v>2.3E-3</v>
      </c>
      <c r="F24" s="19">
        <f>F21*E24</f>
        <v>6.6699999999999995E-2</v>
      </c>
      <c r="G24" s="34"/>
      <c r="H24" s="19"/>
      <c r="I24" s="34"/>
      <c r="J24" s="18"/>
      <c r="K24" s="34"/>
      <c r="L24" s="18"/>
      <c r="M24" s="18"/>
    </row>
    <row r="25" spans="1:68" x14ac:dyDescent="0.3">
      <c r="B25" s="343"/>
      <c r="C25" s="33" t="s">
        <v>42</v>
      </c>
      <c r="D25" s="22" t="s">
        <v>43</v>
      </c>
      <c r="E25" s="22">
        <f>0.009/100</f>
        <v>8.9999999999999992E-5</v>
      </c>
      <c r="F25" s="35">
        <f>F21*E25</f>
        <v>2.6099999999999999E-3</v>
      </c>
      <c r="G25" s="34"/>
      <c r="H25" s="19"/>
      <c r="I25" s="34"/>
      <c r="J25" s="18"/>
      <c r="K25" s="34"/>
      <c r="L25" s="18"/>
      <c r="M25" s="18"/>
    </row>
    <row r="26" spans="1:68" x14ac:dyDescent="0.3">
      <c r="B26" s="344"/>
      <c r="C26" s="33" t="s">
        <v>44</v>
      </c>
      <c r="D26" s="22" t="s">
        <v>38</v>
      </c>
      <c r="E26" s="22">
        <f>3.4/100</f>
        <v>3.4000000000000002E-2</v>
      </c>
      <c r="F26" s="19">
        <f>F21*E26</f>
        <v>0.9860000000000001</v>
      </c>
      <c r="G26" s="34"/>
      <c r="H26" s="19"/>
      <c r="I26" s="34"/>
      <c r="J26" s="18"/>
      <c r="K26" s="34"/>
      <c r="L26" s="18"/>
      <c r="M26" s="18"/>
    </row>
    <row r="27" spans="1:68" s="83" customFormat="1" ht="32.4" x14ac:dyDescent="0.3">
      <c r="A27" s="75"/>
      <c r="B27" s="342">
        <v>7</v>
      </c>
      <c r="C27" s="17" t="s">
        <v>115</v>
      </c>
      <c r="D27" s="14" t="s">
        <v>43</v>
      </c>
      <c r="E27" s="14"/>
      <c r="F27" s="15">
        <v>2.48</v>
      </c>
      <c r="G27" s="18"/>
      <c r="H27" s="19"/>
      <c r="I27" s="18"/>
      <c r="J27" s="18"/>
      <c r="K27" s="82"/>
      <c r="L27" s="18"/>
      <c r="M27" s="18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</row>
    <row r="28" spans="1:68" s="83" customFormat="1" x14ac:dyDescent="0.3">
      <c r="A28" s="75"/>
      <c r="B28" s="343"/>
      <c r="C28" s="33" t="s">
        <v>24</v>
      </c>
      <c r="D28" s="16" t="s">
        <v>40</v>
      </c>
      <c r="E28" s="16">
        <v>8.5399999999999991</v>
      </c>
      <c r="F28" s="18">
        <f>E28*F27</f>
        <v>21.179199999999998</v>
      </c>
      <c r="G28" s="18"/>
      <c r="H28" s="19"/>
      <c r="I28" s="18"/>
      <c r="J28" s="18"/>
      <c r="K28" s="18"/>
      <c r="L28" s="18"/>
      <c r="M28" s="18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</row>
    <row r="29" spans="1:68" s="83" customFormat="1" x14ac:dyDescent="0.3">
      <c r="A29" s="75"/>
      <c r="B29" s="343"/>
      <c r="C29" s="33" t="s">
        <v>116</v>
      </c>
      <c r="D29" s="16" t="s">
        <v>27</v>
      </c>
      <c r="E29" s="16">
        <v>1.06</v>
      </c>
      <c r="F29" s="18">
        <f>E29*F27</f>
        <v>2.6288</v>
      </c>
      <c r="G29" s="18"/>
      <c r="H29" s="19"/>
      <c r="I29" s="18"/>
      <c r="J29" s="18"/>
      <c r="K29" s="18"/>
      <c r="L29" s="18"/>
      <c r="M29" s="18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</row>
    <row r="30" spans="1:68" s="83" customFormat="1" ht="21.6" x14ac:dyDescent="0.3">
      <c r="A30" s="75"/>
      <c r="B30" s="343"/>
      <c r="C30" s="33" t="s">
        <v>117</v>
      </c>
      <c r="D30" s="16" t="s">
        <v>38</v>
      </c>
      <c r="E30" s="16">
        <v>2.06</v>
      </c>
      <c r="F30" s="18">
        <f>E30*F27</f>
        <v>5.1088000000000005</v>
      </c>
      <c r="G30" s="18"/>
      <c r="H30" s="19"/>
      <c r="I30" s="18"/>
      <c r="J30" s="18"/>
      <c r="K30" s="18"/>
      <c r="L30" s="18"/>
      <c r="M30" s="18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</row>
    <row r="31" spans="1:68" s="83" customFormat="1" x14ac:dyDescent="0.3">
      <c r="A31" s="75"/>
      <c r="B31" s="343"/>
      <c r="C31" s="33" t="s">
        <v>118</v>
      </c>
      <c r="D31" s="16" t="s">
        <v>43</v>
      </c>
      <c r="E31" s="16">
        <f>1.83/100</f>
        <v>1.83E-2</v>
      </c>
      <c r="F31" s="18">
        <f>E31*F27</f>
        <v>4.5384000000000001E-2</v>
      </c>
      <c r="G31" s="18"/>
      <c r="H31" s="19"/>
      <c r="I31" s="18"/>
      <c r="J31" s="18"/>
      <c r="K31" s="18"/>
      <c r="L31" s="18"/>
      <c r="M31" s="18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</row>
    <row r="32" spans="1:68" x14ac:dyDescent="0.3">
      <c r="B32" s="343"/>
      <c r="C32" s="33" t="s">
        <v>119</v>
      </c>
      <c r="D32" s="16" t="s">
        <v>43</v>
      </c>
      <c r="E32" s="16">
        <v>1.0149999999999999</v>
      </c>
      <c r="F32" s="18">
        <f>E32*F27</f>
        <v>2.5171999999999999</v>
      </c>
      <c r="G32" s="18"/>
      <c r="H32" s="19"/>
      <c r="I32" s="18"/>
      <c r="J32" s="18"/>
      <c r="K32" s="18"/>
      <c r="L32" s="18"/>
      <c r="M32" s="18"/>
    </row>
    <row r="33" spans="1:68" s="83" customFormat="1" x14ac:dyDescent="0.3">
      <c r="A33" s="75"/>
      <c r="B33" s="343"/>
      <c r="C33" s="33" t="s">
        <v>120</v>
      </c>
      <c r="D33" s="16" t="s">
        <v>67</v>
      </c>
      <c r="E33" s="16"/>
      <c r="F33" s="18">
        <v>260</v>
      </c>
      <c r="G33" s="18"/>
      <c r="H33" s="19"/>
      <c r="I33" s="18"/>
      <c r="J33" s="18"/>
      <c r="K33" s="18"/>
      <c r="L33" s="18"/>
      <c r="M33" s="18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</row>
    <row r="34" spans="1:68" s="83" customFormat="1" x14ac:dyDescent="0.3">
      <c r="A34" s="75"/>
      <c r="B34" s="343"/>
      <c r="C34" s="33" t="s">
        <v>121</v>
      </c>
      <c r="D34" s="16" t="s">
        <v>67</v>
      </c>
      <c r="E34" s="16"/>
      <c r="F34" s="18">
        <v>310</v>
      </c>
      <c r="G34" s="18"/>
      <c r="H34" s="19"/>
      <c r="I34" s="18"/>
      <c r="J34" s="18"/>
      <c r="K34" s="18"/>
      <c r="L34" s="18"/>
      <c r="M34" s="18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</row>
    <row r="35" spans="1:68" s="83" customFormat="1" x14ac:dyDescent="0.3">
      <c r="A35" s="75"/>
      <c r="B35" s="344"/>
      <c r="C35" s="33" t="s">
        <v>54</v>
      </c>
      <c r="D35" s="16" t="s">
        <v>27</v>
      </c>
      <c r="E35" s="16">
        <v>0.67</v>
      </c>
      <c r="F35" s="18">
        <f>E35*F27</f>
        <v>1.6616000000000002</v>
      </c>
      <c r="G35" s="18"/>
      <c r="H35" s="19"/>
      <c r="I35" s="18"/>
      <c r="J35" s="18"/>
      <c r="K35" s="18"/>
      <c r="L35" s="18"/>
      <c r="M35" s="18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</row>
    <row r="36" spans="1:68" s="78" customFormat="1" ht="16.2" x14ac:dyDescent="0.4">
      <c r="B36" s="71"/>
      <c r="C36" s="21" t="s">
        <v>45</v>
      </c>
      <c r="D36" s="22"/>
      <c r="E36" s="22"/>
      <c r="F36" s="19"/>
      <c r="G36" s="19"/>
      <c r="H36" s="19"/>
      <c r="I36" s="19"/>
      <c r="J36" s="18"/>
      <c r="K36" s="19"/>
      <c r="L36" s="18"/>
      <c r="M36" s="1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</row>
    <row r="37" spans="1:68" s="78" customFormat="1" ht="36" customHeight="1" x14ac:dyDescent="0.4">
      <c r="B37" s="342">
        <v>8</v>
      </c>
      <c r="C37" s="31" t="s">
        <v>122</v>
      </c>
      <c r="D37" s="21" t="s">
        <v>43</v>
      </c>
      <c r="E37" s="22"/>
      <c r="F37" s="15">
        <v>1.57</v>
      </c>
      <c r="G37" s="32"/>
      <c r="H37" s="19"/>
      <c r="I37" s="32"/>
      <c r="J37" s="18"/>
      <c r="K37" s="32"/>
      <c r="L37" s="18"/>
      <c r="M37" s="1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</row>
    <row r="38" spans="1:68" s="78" customFormat="1" ht="16.2" x14ac:dyDescent="0.4">
      <c r="B38" s="343"/>
      <c r="C38" s="33" t="s">
        <v>39</v>
      </c>
      <c r="D38" s="22" t="s">
        <v>40</v>
      </c>
      <c r="E38" s="22">
        <v>24</v>
      </c>
      <c r="F38" s="19">
        <f>E38*F37</f>
        <v>37.68</v>
      </c>
      <c r="G38" s="34"/>
      <c r="H38" s="19"/>
      <c r="I38" s="34"/>
      <c r="J38" s="18"/>
      <c r="K38" s="34"/>
      <c r="L38" s="18"/>
      <c r="M38" s="18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</row>
    <row r="39" spans="1:68" s="78" customFormat="1" ht="21.6" x14ac:dyDescent="0.4">
      <c r="B39" s="343"/>
      <c r="C39" s="33" t="s">
        <v>47</v>
      </c>
      <c r="D39" s="22" t="s">
        <v>43</v>
      </c>
      <c r="E39" s="22">
        <v>1.3</v>
      </c>
      <c r="F39" s="19">
        <f>E39*F37</f>
        <v>2.0410000000000004</v>
      </c>
      <c r="G39" s="34"/>
      <c r="H39" s="19"/>
      <c r="I39" s="34"/>
      <c r="J39" s="18"/>
      <c r="K39" s="34"/>
      <c r="L39" s="18"/>
      <c r="M39" s="18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</row>
    <row r="40" spans="1:68" s="78" customFormat="1" ht="16.2" x14ac:dyDescent="0.4">
      <c r="B40" s="343"/>
      <c r="C40" s="33" t="s">
        <v>48</v>
      </c>
      <c r="D40" s="22" t="s">
        <v>49</v>
      </c>
      <c r="E40" s="22">
        <v>3.08</v>
      </c>
      <c r="F40" s="19">
        <f>F37*E40</f>
        <v>4.8356000000000003</v>
      </c>
      <c r="G40" s="34"/>
      <c r="H40" s="19"/>
      <c r="I40" s="34"/>
      <c r="J40" s="18"/>
      <c r="K40" s="34"/>
      <c r="L40" s="18"/>
      <c r="M40" s="18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</row>
    <row r="41" spans="1:68" s="78" customFormat="1" ht="16.2" x14ac:dyDescent="0.4">
      <c r="B41" s="343"/>
      <c r="C41" s="37" t="s">
        <v>50</v>
      </c>
      <c r="D41" s="38" t="s">
        <v>49</v>
      </c>
      <c r="E41" s="38" t="s">
        <v>51</v>
      </c>
      <c r="F41" s="22">
        <f>F37*E41</f>
        <v>11.775</v>
      </c>
      <c r="G41" s="22"/>
      <c r="H41" s="19"/>
      <c r="I41" s="22"/>
      <c r="J41" s="19"/>
      <c r="K41" s="19"/>
      <c r="L41" s="19"/>
      <c r="M41" s="1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</row>
    <row r="42" spans="1:68" s="78" customFormat="1" ht="16.2" x14ac:dyDescent="0.4">
      <c r="B42" s="343"/>
      <c r="C42" s="37" t="s">
        <v>52</v>
      </c>
      <c r="D42" s="38" t="s">
        <v>49</v>
      </c>
      <c r="E42" s="38" t="s">
        <v>53</v>
      </c>
      <c r="F42" s="22">
        <f>F37*E42</f>
        <v>4.7256999999999998</v>
      </c>
      <c r="G42" s="22"/>
      <c r="H42" s="19"/>
      <c r="I42" s="22"/>
      <c r="J42" s="19"/>
      <c r="K42" s="19"/>
      <c r="L42" s="19"/>
      <c r="M42" s="1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1:68" s="78" customFormat="1" ht="16.2" x14ac:dyDescent="0.4">
      <c r="B43" s="344"/>
      <c r="C43" s="33" t="s">
        <v>54</v>
      </c>
      <c r="D43" s="22" t="s">
        <v>27</v>
      </c>
      <c r="E43" s="22">
        <v>1.38</v>
      </c>
      <c r="F43" s="19">
        <f>E43*F37</f>
        <v>2.1665999999999999</v>
      </c>
      <c r="G43" s="34"/>
      <c r="H43" s="19"/>
      <c r="I43" s="34"/>
      <c r="J43" s="18"/>
      <c r="K43" s="34"/>
      <c r="L43" s="18"/>
      <c r="M43" s="18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1:68" s="78" customFormat="1" ht="33.75" customHeight="1" x14ac:dyDescent="0.4">
      <c r="B44" s="342">
        <v>9</v>
      </c>
      <c r="C44" s="31" t="s">
        <v>123</v>
      </c>
      <c r="D44" s="21" t="s">
        <v>43</v>
      </c>
      <c r="E44" s="22"/>
      <c r="F44" s="15">
        <v>1.59</v>
      </c>
      <c r="G44" s="32"/>
      <c r="H44" s="19"/>
      <c r="I44" s="32"/>
      <c r="J44" s="18"/>
      <c r="K44" s="32"/>
      <c r="L44" s="18"/>
      <c r="M44" s="18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1:68" s="78" customFormat="1" ht="16.2" x14ac:dyDescent="0.4">
      <c r="B45" s="343"/>
      <c r="C45" s="33" t="s">
        <v>39</v>
      </c>
      <c r="D45" s="22" t="s">
        <v>40</v>
      </c>
      <c r="E45" s="22">
        <v>23.8</v>
      </c>
      <c r="F45" s="19">
        <f>E45*F44</f>
        <v>37.842000000000006</v>
      </c>
      <c r="G45" s="34"/>
      <c r="H45" s="19"/>
      <c r="I45" s="34"/>
      <c r="J45" s="18"/>
      <c r="K45" s="34"/>
      <c r="L45" s="18"/>
      <c r="M45" s="1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1:68" s="78" customFormat="1" ht="27" customHeight="1" x14ac:dyDescent="0.4">
      <c r="B46" s="343"/>
      <c r="C46" s="33" t="s">
        <v>47</v>
      </c>
      <c r="D46" s="22" t="s">
        <v>43</v>
      </c>
      <c r="E46" s="22">
        <v>1.3</v>
      </c>
      <c r="F46" s="19">
        <f>E46*F44</f>
        <v>2.0670000000000002</v>
      </c>
      <c r="G46" s="34"/>
      <c r="H46" s="19"/>
      <c r="I46" s="34"/>
      <c r="J46" s="18"/>
      <c r="K46" s="34"/>
      <c r="L46" s="18"/>
      <c r="M46" s="18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1:68" s="78" customFormat="1" ht="18" customHeight="1" x14ac:dyDescent="0.4">
      <c r="B47" s="343"/>
      <c r="C47" s="33" t="s">
        <v>57</v>
      </c>
      <c r="D47" s="22" t="s">
        <v>38</v>
      </c>
      <c r="E47" s="22"/>
      <c r="F47" s="19">
        <v>2</v>
      </c>
      <c r="G47" s="34"/>
      <c r="H47" s="19"/>
      <c r="I47" s="34"/>
      <c r="J47" s="18"/>
      <c r="K47" s="34"/>
      <c r="L47" s="18"/>
      <c r="M47" s="18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1:68" s="78" customFormat="1" ht="16.5" customHeight="1" x14ac:dyDescent="0.4">
      <c r="B48" s="343"/>
      <c r="C48" s="33" t="s">
        <v>48</v>
      </c>
      <c r="D48" s="22" t="s">
        <v>49</v>
      </c>
      <c r="E48" s="22">
        <v>4.38</v>
      </c>
      <c r="F48" s="19">
        <f>F44*E48</f>
        <v>6.9641999999999999</v>
      </c>
      <c r="G48" s="34"/>
      <c r="H48" s="19"/>
      <c r="I48" s="34"/>
      <c r="J48" s="18"/>
      <c r="K48" s="34"/>
      <c r="L48" s="18"/>
      <c r="M48" s="18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2:68" s="78" customFormat="1" ht="16.5" customHeight="1" x14ac:dyDescent="0.4">
      <c r="B49" s="343"/>
      <c r="C49" s="37" t="s">
        <v>50</v>
      </c>
      <c r="D49" s="38" t="s">
        <v>49</v>
      </c>
      <c r="E49" s="38">
        <v>7.2</v>
      </c>
      <c r="F49" s="22">
        <f>F44*E49</f>
        <v>11.448</v>
      </c>
      <c r="G49" s="22"/>
      <c r="H49" s="19"/>
      <c r="I49" s="22"/>
      <c r="J49" s="19"/>
      <c r="K49" s="19"/>
      <c r="L49" s="19"/>
      <c r="M49" s="1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2:68" s="78" customFormat="1" ht="16.5" customHeight="1" x14ac:dyDescent="0.4">
      <c r="B50" s="343"/>
      <c r="C50" s="37" t="s">
        <v>52</v>
      </c>
      <c r="D50" s="38" t="s">
        <v>49</v>
      </c>
      <c r="E50" s="38">
        <v>1.96</v>
      </c>
      <c r="F50" s="22">
        <f>F44*E50</f>
        <v>3.1164000000000001</v>
      </c>
      <c r="G50" s="22"/>
      <c r="H50" s="19"/>
      <c r="I50" s="22"/>
      <c r="J50" s="19"/>
      <c r="K50" s="19"/>
      <c r="L50" s="19"/>
      <c r="M50" s="1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2:68" s="78" customFormat="1" ht="16.2" x14ac:dyDescent="0.4">
      <c r="B51" s="344"/>
      <c r="C51" s="33" t="s">
        <v>54</v>
      </c>
      <c r="D51" s="22" t="s">
        <v>27</v>
      </c>
      <c r="E51" s="22">
        <v>3.44</v>
      </c>
      <c r="F51" s="19">
        <f>E51*F44</f>
        <v>5.4695999999999998</v>
      </c>
      <c r="G51" s="34"/>
      <c r="H51" s="19"/>
      <c r="I51" s="34"/>
      <c r="J51" s="18"/>
      <c r="K51" s="34"/>
      <c r="L51" s="18"/>
      <c r="M51" s="18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2:68" s="78" customFormat="1" ht="21.6" x14ac:dyDescent="0.4">
      <c r="B52" s="345">
        <v>10</v>
      </c>
      <c r="C52" s="40" t="s">
        <v>58</v>
      </c>
      <c r="D52" s="41" t="s">
        <v>29</v>
      </c>
      <c r="E52" s="38"/>
      <c r="F52" s="23">
        <f>F44+F37</f>
        <v>3.16</v>
      </c>
      <c r="G52" s="22"/>
      <c r="H52" s="19"/>
      <c r="I52" s="22"/>
      <c r="J52" s="19"/>
      <c r="K52" s="19"/>
      <c r="L52" s="19"/>
      <c r="M52" s="1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2:68" s="78" customFormat="1" ht="16.2" x14ac:dyDescent="0.4">
      <c r="B53" s="345"/>
      <c r="C53" s="37" t="s">
        <v>32</v>
      </c>
      <c r="D53" s="38" t="s">
        <v>25</v>
      </c>
      <c r="E53" s="38">
        <v>0.87</v>
      </c>
      <c r="F53" s="22">
        <f>F52*E53</f>
        <v>2.7492000000000001</v>
      </c>
      <c r="G53" s="22"/>
      <c r="H53" s="19"/>
      <c r="I53" s="19"/>
      <c r="J53" s="19"/>
      <c r="K53" s="19"/>
      <c r="L53" s="19"/>
      <c r="M53" s="1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2:68" s="78" customFormat="1" ht="16.2" x14ac:dyDescent="0.4">
      <c r="B54" s="345"/>
      <c r="C54" s="37" t="s">
        <v>59</v>
      </c>
      <c r="D54" s="38" t="s">
        <v>27</v>
      </c>
      <c r="E54" s="38">
        <v>0.13</v>
      </c>
      <c r="F54" s="22">
        <f>F52*E54</f>
        <v>0.41080000000000005</v>
      </c>
      <c r="G54" s="22"/>
      <c r="H54" s="19"/>
      <c r="I54" s="22"/>
      <c r="J54" s="19"/>
      <c r="K54" s="19"/>
      <c r="L54" s="19"/>
      <c r="M54" s="1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2:68" s="78" customFormat="1" ht="16.2" x14ac:dyDescent="0.4">
      <c r="B55" s="345"/>
      <c r="C55" s="37" t="s">
        <v>60</v>
      </c>
      <c r="D55" s="38" t="s">
        <v>49</v>
      </c>
      <c r="E55" s="38">
        <v>7.2</v>
      </c>
      <c r="F55" s="22">
        <f>F52*E55</f>
        <v>22.752000000000002</v>
      </c>
      <c r="G55" s="22"/>
      <c r="H55" s="19"/>
      <c r="I55" s="22"/>
      <c r="J55" s="19"/>
      <c r="K55" s="19"/>
      <c r="L55" s="19"/>
      <c r="M55" s="1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2:68" s="78" customFormat="1" ht="16.2" x14ac:dyDescent="0.4">
      <c r="B56" s="345"/>
      <c r="C56" s="37" t="s">
        <v>61</v>
      </c>
      <c r="D56" s="38" t="s">
        <v>49</v>
      </c>
      <c r="E56" s="38">
        <v>1.79</v>
      </c>
      <c r="F56" s="22">
        <f>F52*E56</f>
        <v>5.6564000000000005</v>
      </c>
      <c r="G56" s="22"/>
      <c r="H56" s="19"/>
      <c r="I56" s="22"/>
      <c r="J56" s="19"/>
      <c r="K56" s="19"/>
      <c r="L56" s="19"/>
      <c r="M56" s="1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2:68" s="78" customFormat="1" ht="16.2" x14ac:dyDescent="0.4">
      <c r="B57" s="345"/>
      <c r="C57" s="37" t="s">
        <v>62</v>
      </c>
      <c r="D57" s="38" t="s">
        <v>49</v>
      </c>
      <c r="E57" s="38">
        <v>1.07</v>
      </c>
      <c r="F57" s="22">
        <f>F52*E57</f>
        <v>3.3812000000000002</v>
      </c>
      <c r="G57" s="22"/>
      <c r="H57" s="19"/>
      <c r="I57" s="22"/>
      <c r="J57" s="19"/>
      <c r="K57" s="19"/>
      <c r="L57" s="19"/>
      <c r="M57" s="1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2:68" s="78" customFormat="1" ht="16.2" x14ac:dyDescent="0.4">
      <c r="B58" s="345"/>
      <c r="C58" s="37" t="s">
        <v>63</v>
      </c>
      <c r="D58" s="38" t="s">
        <v>27</v>
      </c>
      <c r="E58" s="38">
        <v>0.1</v>
      </c>
      <c r="F58" s="22">
        <f>F52*E58</f>
        <v>0.31600000000000006</v>
      </c>
      <c r="G58" s="22"/>
      <c r="H58" s="19"/>
      <c r="I58" s="22"/>
      <c r="J58" s="19"/>
      <c r="K58" s="19"/>
      <c r="L58" s="19"/>
      <c r="M58" s="1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2:68" s="78" customFormat="1" ht="16.2" x14ac:dyDescent="0.4">
      <c r="B59" s="345">
        <v>11</v>
      </c>
      <c r="C59" s="20" t="s">
        <v>110</v>
      </c>
      <c r="D59" s="42" t="s">
        <v>65</v>
      </c>
      <c r="E59" s="43">
        <f>0</f>
        <v>0</v>
      </c>
      <c r="F59" s="21">
        <v>144</v>
      </c>
      <c r="G59" s="22"/>
      <c r="H59" s="19"/>
      <c r="I59" s="22"/>
      <c r="J59" s="19"/>
      <c r="K59" s="19"/>
      <c r="L59" s="19"/>
      <c r="M59" s="1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2:68" s="78" customFormat="1" ht="16.2" x14ac:dyDescent="0.4">
      <c r="B60" s="345"/>
      <c r="C60" s="37" t="s">
        <v>32</v>
      </c>
      <c r="D60" s="38" t="s">
        <v>25</v>
      </c>
      <c r="E60" s="44">
        <v>0.22700000000000001</v>
      </c>
      <c r="F60" s="16">
        <f>F59*E60</f>
        <v>32.688000000000002</v>
      </c>
      <c r="G60" s="22"/>
      <c r="H60" s="19"/>
      <c r="I60" s="19"/>
      <c r="J60" s="19"/>
      <c r="K60" s="19"/>
      <c r="L60" s="19"/>
      <c r="M60" s="1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2:68" s="78" customFormat="1" ht="16.2" x14ac:dyDescent="0.4">
      <c r="B61" s="345"/>
      <c r="C61" s="37" t="s">
        <v>59</v>
      </c>
      <c r="D61" s="38" t="s">
        <v>27</v>
      </c>
      <c r="E61" s="44">
        <v>2.76E-2</v>
      </c>
      <c r="F61" s="16">
        <f>F59*E61</f>
        <v>3.9744000000000002</v>
      </c>
      <c r="G61" s="22"/>
      <c r="H61" s="19"/>
      <c r="I61" s="22"/>
      <c r="J61" s="19"/>
      <c r="K61" s="19"/>
      <c r="L61" s="19"/>
      <c r="M61" s="1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2:68" s="78" customFormat="1" ht="16.2" x14ac:dyDescent="0.4">
      <c r="B62" s="345"/>
      <c r="C62" s="37" t="s">
        <v>124</v>
      </c>
      <c r="D62" s="38" t="s">
        <v>67</v>
      </c>
      <c r="E62" s="44"/>
      <c r="F62" s="16">
        <v>255</v>
      </c>
      <c r="G62" s="45"/>
      <c r="H62" s="19"/>
      <c r="I62" s="22"/>
      <c r="J62" s="19"/>
      <c r="K62" s="19"/>
      <c r="L62" s="19"/>
      <c r="M62" s="1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2:68" s="78" customFormat="1" ht="16.2" x14ac:dyDescent="0.4">
      <c r="B63" s="345"/>
      <c r="C63" s="37" t="s">
        <v>68</v>
      </c>
      <c r="D63" s="38" t="s">
        <v>49</v>
      </c>
      <c r="E63" s="44">
        <v>7.0000000000000007E-2</v>
      </c>
      <c r="F63" s="16">
        <f>F59*E63</f>
        <v>10.080000000000002</v>
      </c>
      <c r="G63" s="22"/>
      <c r="H63" s="19"/>
      <c r="I63" s="22"/>
      <c r="J63" s="19"/>
      <c r="K63" s="19"/>
      <c r="L63" s="19"/>
      <c r="M63" s="1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2:68" s="78" customFormat="1" ht="16.2" x14ac:dyDescent="0.4">
      <c r="B64" s="345"/>
      <c r="C64" s="37" t="s">
        <v>63</v>
      </c>
      <c r="D64" s="38" t="s">
        <v>27</v>
      </c>
      <c r="E64" s="44">
        <v>4.4400000000000002E-2</v>
      </c>
      <c r="F64" s="16">
        <f>F59*E64</f>
        <v>6.3936000000000002</v>
      </c>
      <c r="G64" s="22"/>
      <c r="H64" s="19"/>
      <c r="I64" s="22"/>
      <c r="J64" s="19"/>
      <c r="K64" s="19"/>
      <c r="L64" s="19"/>
      <c r="M64" s="1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2:68" s="78" customFormat="1" ht="17.25" customHeight="1" x14ac:dyDescent="0.4">
      <c r="B65" s="342">
        <v>12</v>
      </c>
      <c r="C65" s="40" t="s">
        <v>69</v>
      </c>
      <c r="D65" s="41" t="s">
        <v>38</v>
      </c>
      <c r="E65" s="38"/>
      <c r="F65" s="21">
        <f>F59</f>
        <v>144</v>
      </c>
      <c r="G65" s="22"/>
      <c r="H65" s="19"/>
      <c r="I65" s="22"/>
      <c r="J65" s="19"/>
      <c r="K65" s="19"/>
      <c r="L65" s="19"/>
      <c r="M65" s="1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2:68" s="78" customFormat="1" ht="16.2" x14ac:dyDescent="0.4">
      <c r="B66" s="343"/>
      <c r="C66" s="37" t="s">
        <v>32</v>
      </c>
      <c r="D66" s="38" t="s">
        <v>25</v>
      </c>
      <c r="E66" s="38">
        <v>3.0300000000000001E-2</v>
      </c>
      <c r="F66" s="16">
        <f>F65*E66</f>
        <v>4.3632</v>
      </c>
      <c r="G66" s="22"/>
      <c r="H66" s="19"/>
      <c r="I66" s="19"/>
      <c r="J66" s="19"/>
      <c r="K66" s="19"/>
      <c r="L66" s="19"/>
      <c r="M66" s="1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2:68" s="78" customFormat="1" ht="16.2" x14ac:dyDescent="0.4">
      <c r="B67" s="343"/>
      <c r="C67" s="37" t="s">
        <v>59</v>
      </c>
      <c r="D67" s="38" t="s">
        <v>27</v>
      </c>
      <c r="E67" s="38">
        <v>4.1000000000000003E-3</v>
      </c>
      <c r="F67" s="16">
        <f>F65*E67</f>
        <v>0.59040000000000004</v>
      </c>
      <c r="G67" s="22"/>
      <c r="H67" s="19"/>
      <c r="I67" s="22"/>
      <c r="J67" s="19"/>
      <c r="K67" s="19"/>
      <c r="L67" s="19"/>
      <c r="M67" s="1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2:68" s="78" customFormat="1" ht="16.2" x14ac:dyDescent="0.4">
      <c r="B68" s="343"/>
      <c r="C68" s="37" t="s">
        <v>60</v>
      </c>
      <c r="D68" s="38" t="s">
        <v>49</v>
      </c>
      <c r="E68" s="38">
        <v>0.23100000000000001</v>
      </c>
      <c r="F68" s="16">
        <f>F65*E68</f>
        <v>33.264000000000003</v>
      </c>
      <c r="G68" s="22"/>
      <c r="H68" s="19"/>
      <c r="I68" s="22"/>
      <c r="J68" s="19"/>
      <c r="K68" s="19"/>
      <c r="L68" s="19"/>
      <c r="M68" s="1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2:68" s="78" customFormat="1" ht="16.2" x14ac:dyDescent="0.4">
      <c r="B69" s="343"/>
      <c r="C69" s="37" t="s">
        <v>61</v>
      </c>
      <c r="D69" s="38" t="s">
        <v>49</v>
      </c>
      <c r="E69" s="38">
        <v>5.8000000000000003E-2</v>
      </c>
      <c r="F69" s="16">
        <f>F65*E69</f>
        <v>8.3520000000000003</v>
      </c>
      <c r="G69" s="22"/>
      <c r="H69" s="19"/>
      <c r="I69" s="22"/>
      <c r="J69" s="19"/>
      <c r="K69" s="19"/>
      <c r="L69" s="19"/>
      <c r="M69" s="1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2:68" s="78" customFormat="1" ht="16.2" x14ac:dyDescent="0.4">
      <c r="B70" s="343"/>
      <c r="C70" s="37" t="s">
        <v>62</v>
      </c>
      <c r="D70" s="38" t="s">
        <v>49</v>
      </c>
      <c r="E70" s="38">
        <v>3.5000000000000003E-2</v>
      </c>
      <c r="F70" s="16">
        <f>F65*E70</f>
        <v>5.0400000000000009</v>
      </c>
      <c r="G70" s="22"/>
      <c r="H70" s="19"/>
      <c r="I70" s="22"/>
      <c r="J70" s="19"/>
      <c r="K70" s="19"/>
      <c r="L70" s="19"/>
      <c r="M70" s="1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2:68" s="78" customFormat="1" ht="16.2" x14ac:dyDescent="0.4">
      <c r="B71" s="343"/>
      <c r="C71" s="37" t="s">
        <v>63</v>
      </c>
      <c r="D71" s="38" t="s">
        <v>27</v>
      </c>
      <c r="E71" s="38">
        <v>4.0000000000000002E-4</v>
      </c>
      <c r="F71" s="16">
        <f>F65*E71</f>
        <v>5.7600000000000005E-2</v>
      </c>
      <c r="G71" s="22"/>
      <c r="H71" s="19"/>
      <c r="I71" s="22"/>
      <c r="J71" s="19"/>
      <c r="K71" s="19"/>
      <c r="L71" s="19"/>
      <c r="M71" s="1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2:68" s="78" customFormat="1" ht="23.25" customHeight="1" x14ac:dyDescent="0.4">
      <c r="B72" s="345">
        <v>13</v>
      </c>
      <c r="C72" s="46" t="s">
        <v>70</v>
      </c>
      <c r="D72" s="41" t="s">
        <v>38</v>
      </c>
      <c r="E72" s="38"/>
      <c r="F72" s="14">
        <f>F65</f>
        <v>144</v>
      </c>
      <c r="G72" s="22"/>
      <c r="H72" s="19"/>
      <c r="I72" s="22"/>
      <c r="J72" s="19"/>
      <c r="K72" s="19"/>
      <c r="L72" s="19"/>
      <c r="M72" s="1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2:68" s="78" customFormat="1" ht="16.2" x14ac:dyDescent="0.4">
      <c r="B73" s="345"/>
      <c r="C73" s="37" t="s">
        <v>32</v>
      </c>
      <c r="D73" s="38" t="s">
        <v>25</v>
      </c>
      <c r="E73" s="38">
        <v>6.9199999999999998E-2</v>
      </c>
      <c r="F73" s="16">
        <f>F72*E73</f>
        <v>9.9648000000000003</v>
      </c>
      <c r="G73" s="22"/>
      <c r="H73" s="19"/>
      <c r="I73" s="19"/>
      <c r="J73" s="19"/>
      <c r="K73" s="19"/>
      <c r="L73" s="19"/>
      <c r="M73" s="1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2:68" s="78" customFormat="1" ht="16.2" x14ac:dyDescent="0.4">
      <c r="B74" s="345"/>
      <c r="C74" s="37" t="s">
        <v>59</v>
      </c>
      <c r="D74" s="38" t="s">
        <v>27</v>
      </c>
      <c r="E74" s="38">
        <v>1.6000000000000001E-3</v>
      </c>
      <c r="F74" s="16">
        <f>F72*E74</f>
        <v>0.23040000000000002</v>
      </c>
      <c r="G74" s="22"/>
      <c r="H74" s="19"/>
      <c r="I74" s="22"/>
      <c r="J74" s="19"/>
      <c r="K74" s="19"/>
      <c r="L74" s="19"/>
      <c r="M74" s="1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2:68" s="78" customFormat="1" ht="16.2" x14ac:dyDescent="0.4">
      <c r="B75" s="345"/>
      <c r="C75" s="37" t="s">
        <v>71</v>
      </c>
      <c r="D75" s="38" t="s">
        <v>49</v>
      </c>
      <c r="E75" s="38">
        <v>0.4</v>
      </c>
      <c r="F75" s="16">
        <f>F72*E75</f>
        <v>57.6</v>
      </c>
      <c r="G75" s="22"/>
      <c r="H75" s="19"/>
      <c r="I75" s="22"/>
      <c r="J75" s="19"/>
      <c r="K75" s="19"/>
      <c r="L75" s="19"/>
      <c r="M75" s="1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2:68" s="78" customFormat="1" ht="21.6" x14ac:dyDescent="0.4">
      <c r="B76" s="345">
        <v>14</v>
      </c>
      <c r="C76" s="20" t="s">
        <v>149</v>
      </c>
      <c r="D76" s="42" t="s">
        <v>72</v>
      </c>
      <c r="E76" s="47"/>
      <c r="F76" s="23">
        <v>1.42</v>
      </c>
      <c r="G76" s="22"/>
      <c r="H76" s="19"/>
      <c r="I76" s="22"/>
      <c r="J76" s="19"/>
      <c r="K76" s="22"/>
      <c r="L76" s="19"/>
      <c r="M76" s="1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2:68" s="78" customFormat="1" ht="16.2" x14ac:dyDescent="0.4">
      <c r="B77" s="345"/>
      <c r="C77" s="24" t="s">
        <v>24</v>
      </c>
      <c r="D77" s="47" t="s">
        <v>25</v>
      </c>
      <c r="E77" s="47">
        <v>42.9</v>
      </c>
      <c r="F77" s="22">
        <f>F76*E77</f>
        <v>60.917999999999992</v>
      </c>
      <c r="G77" s="19"/>
      <c r="H77" s="19"/>
      <c r="I77" s="19"/>
      <c r="J77" s="19"/>
      <c r="K77" s="22"/>
      <c r="L77" s="19"/>
      <c r="M77" s="1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2:68" s="78" customFormat="1" ht="14.25" customHeight="1" x14ac:dyDescent="0.4">
      <c r="B78" s="345"/>
      <c r="C78" s="37" t="s">
        <v>59</v>
      </c>
      <c r="D78" s="47" t="s">
        <v>73</v>
      </c>
      <c r="E78" s="47">
        <v>2.64</v>
      </c>
      <c r="F78" s="22">
        <f>F76*E78</f>
        <v>3.7488000000000001</v>
      </c>
      <c r="G78" s="22"/>
      <c r="H78" s="19"/>
      <c r="I78" s="22"/>
      <c r="J78" s="19"/>
      <c r="K78" s="19"/>
      <c r="L78" s="19"/>
      <c r="M78" s="1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2:68" s="78" customFormat="1" ht="24.75" customHeight="1" x14ac:dyDescent="0.4">
      <c r="B79" s="345"/>
      <c r="C79" s="24" t="s">
        <v>197</v>
      </c>
      <c r="D79" s="47" t="s">
        <v>23</v>
      </c>
      <c r="E79" s="47">
        <v>130</v>
      </c>
      <c r="F79" s="22">
        <f>F76*E79</f>
        <v>184.6</v>
      </c>
      <c r="G79" s="22"/>
      <c r="H79" s="19"/>
      <c r="I79" s="22"/>
      <c r="J79" s="19"/>
      <c r="K79" s="22"/>
      <c r="L79" s="19"/>
      <c r="M79" s="1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2:68" s="78" customFormat="1" ht="16.2" x14ac:dyDescent="0.4">
      <c r="B80" s="345"/>
      <c r="C80" s="24" t="s">
        <v>74</v>
      </c>
      <c r="D80" s="47" t="s">
        <v>75</v>
      </c>
      <c r="E80" s="47">
        <v>600</v>
      </c>
      <c r="F80" s="22">
        <f>F76*E80</f>
        <v>852</v>
      </c>
      <c r="G80" s="22"/>
      <c r="H80" s="19"/>
      <c r="I80" s="22"/>
      <c r="J80" s="19"/>
      <c r="K80" s="22"/>
      <c r="L80" s="19"/>
      <c r="M80" s="1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78" customFormat="1" ht="16.2" x14ac:dyDescent="0.4">
      <c r="B81" s="345"/>
      <c r="C81" s="24" t="s">
        <v>48</v>
      </c>
      <c r="D81" s="47" t="s">
        <v>49</v>
      </c>
      <c r="E81" s="47">
        <v>7.9</v>
      </c>
      <c r="F81" s="22">
        <f>F76*E81</f>
        <v>11.218</v>
      </c>
      <c r="G81" s="22"/>
      <c r="H81" s="19"/>
      <c r="I81" s="22"/>
      <c r="J81" s="19"/>
      <c r="K81" s="22"/>
      <c r="L81" s="19"/>
      <c r="M81" s="1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78" customFormat="1" ht="16.2" x14ac:dyDescent="0.4">
      <c r="B82" s="345"/>
      <c r="C82" s="24" t="s">
        <v>54</v>
      </c>
      <c r="D82" s="47" t="s">
        <v>27</v>
      </c>
      <c r="E82" s="47">
        <v>6.36</v>
      </c>
      <c r="F82" s="22">
        <f>F76*E82</f>
        <v>9.0312000000000001</v>
      </c>
      <c r="G82" s="22"/>
      <c r="H82" s="19"/>
      <c r="I82" s="22"/>
      <c r="J82" s="19"/>
      <c r="K82" s="22"/>
      <c r="L82" s="19"/>
      <c r="M82" s="1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s="78" customFormat="1" ht="16.2" x14ac:dyDescent="0.4">
      <c r="B83" s="342">
        <v>15</v>
      </c>
      <c r="C83" s="20" t="s">
        <v>125</v>
      </c>
      <c r="D83" s="42" t="s">
        <v>38</v>
      </c>
      <c r="E83" s="43">
        <f>0</f>
        <v>0</v>
      </c>
      <c r="F83" s="53">
        <v>7</v>
      </c>
      <c r="G83" s="22"/>
      <c r="H83" s="19"/>
      <c r="I83" s="22"/>
      <c r="J83" s="19"/>
      <c r="K83" s="19"/>
      <c r="L83" s="19"/>
      <c r="M83" s="1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1:68" s="78" customFormat="1" ht="16.2" x14ac:dyDescent="0.4">
      <c r="B84" s="343"/>
      <c r="C84" s="37" t="s">
        <v>32</v>
      </c>
      <c r="D84" s="47" t="s">
        <v>25</v>
      </c>
      <c r="E84" s="38">
        <v>0.83</v>
      </c>
      <c r="F84" s="16">
        <f>F83*E84</f>
        <v>5.81</v>
      </c>
      <c r="G84" s="22"/>
      <c r="H84" s="19"/>
      <c r="I84" s="19"/>
      <c r="J84" s="19"/>
      <c r="K84" s="19"/>
      <c r="L84" s="19"/>
      <c r="M84" s="1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</row>
    <row r="85" spans="1:68" s="78" customFormat="1" ht="16.2" x14ac:dyDescent="0.4">
      <c r="B85" s="343"/>
      <c r="C85" s="37" t="s">
        <v>26</v>
      </c>
      <c r="D85" s="47" t="s">
        <v>27</v>
      </c>
      <c r="E85" s="38">
        <v>4.1000000000000003E-3</v>
      </c>
      <c r="F85" s="16">
        <f>F83*E85</f>
        <v>2.8700000000000003E-2</v>
      </c>
      <c r="G85" s="22"/>
      <c r="H85" s="19"/>
      <c r="I85" s="22"/>
      <c r="J85" s="19"/>
      <c r="K85" s="19"/>
      <c r="L85" s="19"/>
      <c r="M85" s="1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</row>
    <row r="86" spans="1:68" s="78" customFormat="1" ht="22.5" customHeight="1" x14ac:dyDescent="0.4">
      <c r="B86" s="343"/>
      <c r="C86" s="24" t="s">
        <v>126</v>
      </c>
      <c r="D86" s="47" t="s">
        <v>38</v>
      </c>
      <c r="E86" s="47" t="s">
        <v>78</v>
      </c>
      <c r="F86" s="22">
        <f>F83*E86</f>
        <v>8.0499999999999989</v>
      </c>
      <c r="G86" s="22"/>
      <c r="H86" s="19"/>
      <c r="I86" s="22"/>
      <c r="J86" s="19"/>
      <c r="K86" s="19"/>
      <c r="L86" s="19"/>
      <c r="M86" s="1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</row>
    <row r="87" spans="1:68" s="78" customFormat="1" ht="16.2" x14ac:dyDescent="0.4">
      <c r="B87" s="343"/>
      <c r="C87" s="33" t="s">
        <v>79</v>
      </c>
      <c r="D87" s="47" t="s">
        <v>80</v>
      </c>
      <c r="E87" s="47" t="s">
        <v>81</v>
      </c>
      <c r="F87" s="22">
        <f>F83*E87</f>
        <v>28</v>
      </c>
      <c r="G87" s="22"/>
      <c r="H87" s="19"/>
      <c r="I87" s="22"/>
      <c r="J87" s="19"/>
      <c r="K87" s="19"/>
      <c r="L87" s="19"/>
      <c r="M87" s="1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1:68" s="78" customFormat="1" ht="16.2" x14ac:dyDescent="0.4">
      <c r="B88" s="344"/>
      <c r="C88" s="33" t="s">
        <v>63</v>
      </c>
      <c r="D88" s="47" t="s">
        <v>27</v>
      </c>
      <c r="E88" s="47">
        <v>7.8E-2</v>
      </c>
      <c r="F88" s="22">
        <f>F83*E88</f>
        <v>0.54600000000000004</v>
      </c>
      <c r="G88" s="22"/>
      <c r="H88" s="19"/>
      <c r="I88" s="22"/>
      <c r="J88" s="19"/>
      <c r="K88" s="19"/>
      <c r="L88" s="19"/>
      <c r="M88" s="1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</row>
    <row r="89" spans="1:68" s="80" customFormat="1" ht="15.75" customHeight="1" x14ac:dyDescent="0.4">
      <c r="A89" s="78"/>
      <c r="B89" s="342">
        <v>16</v>
      </c>
      <c r="C89" s="20" t="s">
        <v>82</v>
      </c>
      <c r="D89" s="21" t="s">
        <v>67</v>
      </c>
      <c r="E89" s="21"/>
      <c r="F89" s="23">
        <v>41</v>
      </c>
      <c r="G89" s="23"/>
      <c r="H89" s="19"/>
      <c r="I89" s="23"/>
      <c r="J89" s="18"/>
      <c r="K89" s="23"/>
      <c r="L89" s="18"/>
      <c r="M89" s="18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</row>
    <row r="90" spans="1:68" s="80" customFormat="1" ht="16.2" x14ac:dyDescent="0.4">
      <c r="A90" s="78"/>
      <c r="B90" s="343"/>
      <c r="C90" s="24" t="s">
        <v>83</v>
      </c>
      <c r="D90" s="22" t="s">
        <v>40</v>
      </c>
      <c r="E90" s="22">
        <v>0.28599999999999998</v>
      </c>
      <c r="F90" s="19">
        <f>E90*F89</f>
        <v>11.725999999999999</v>
      </c>
      <c r="G90" s="19"/>
      <c r="H90" s="19"/>
      <c r="I90" s="19"/>
      <c r="J90" s="18"/>
      <c r="K90" s="19"/>
      <c r="L90" s="18"/>
      <c r="M90" s="18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</row>
    <row r="91" spans="1:68" s="80" customFormat="1" ht="16.2" x14ac:dyDescent="0.4">
      <c r="A91" s="78"/>
      <c r="B91" s="343"/>
      <c r="C91" s="24" t="s">
        <v>84</v>
      </c>
      <c r="D91" s="22" t="s">
        <v>27</v>
      </c>
      <c r="E91" s="22">
        <v>4.1000000000000003E-3</v>
      </c>
      <c r="F91" s="19">
        <f>E91*F89</f>
        <v>0.16810000000000003</v>
      </c>
      <c r="G91" s="19"/>
      <c r="H91" s="19"/>
      <c r="I91" s="19"/>
      <c r="J91" s="18"/>
      <c r="K91" s="19"/>
      <c r="L91" s="18"/>
      <c r="M91" s="18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</row>
    <row r="92" spans="1:68" s="80" customFormat="1" ht="18.75" customHeight="1" x14ac:dyDescent="0.4">
      <c r="A92" s="78"/>
      <c r="B92" s="343"/>
      <c r="C92" s="24" t="s">
        <v>85</v>
      </c>
      <c r="D92" s="22" t="s">
        <v>67</v>
      </c>
      <c r="E92" s="22"/>
      <c r="F92" s="19">
        <f>F89</f>
        <v>41</v>
      </c>
      <c r="G92" s="19"/>
      <c r="H92" s="19"/>
      <c r="I92" s="19"/>
      <c r="J92" s="18"/>
      <c r="K92" s="19"/>
      <c r="L92" s="18"/>
      <c r="M92" s="18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</row>
    <row r="93" spans="1:68" s="80" customFormat="1" ht="16.2" x14ac:dyDescent="0.4">
      <c r="A93" s="78"/>
      <c r="B93" s="343"/>
      <c r="C93" s="24" t="s">
        <v>86</v>
      </c>
      <c r="D93" s="22" t="s">
        <v>49</v>
      </c>
      <c r="E93" s="22">
        <f>3.8/100</f>
        <v>3.7999999999999999E-2</v>
      </c>
      <c r="F93" s="19">
        <f>E93*F89</f>
        <v>1.5580000000000001</v>
      </c>
      <c r="G93" s="19"/>
      <c r="H93" s="19"/>
      <c r="I93" s="19"/>
      <c r="J93" s="18"/>
      <c r="K93" s="19"/>
      <c r="L93" s="18"/>
      <c r="M93" s="18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</row>
    <row r="94" spans="1:68" s="80" customFormat="1" ht="16.2" x14ac:dyDescent="0.4">
      <c r="A94" s="78"/>
      <c r="B94" s="343"/>
      <c r="C94" s="24" t="s">
        <v>87</v>
      </c>
      <c r="D94" s="22" t="s">
        <v>49</v>
      </c>
      <c r="E94" s="22">
        <v>1.69</v>
      </c>
      <c r="F94" s="19">
        <f>E94*F89</f>
        <v>69.289999999999992</v>
      </c>
      <c r="G94" s="19"/>
      <c r="H94" s="19"/>
      <c r="I94" s="19"/>
      <c r="J94" s="18"/>
      <c r="K94" s="19"/>
      <c r="L94" s="18"/>
      <c r="M94" s="18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</row>
    <row r="95" spans="1:68" s="80" customFormat="1" ht="21.6" x14ac:dyDescent="0.4">
      <c r="A95" s="78"/>
      <c r="B95" s="344"/>
      <c r="C95" s="48" t="s">
        <v>88</v>
      </c>
      <c r="D95" s="22" t="s">
        <v>75</v>
      </c>
      <c r="E95" s="22"/>
      <c r="F95" s="19">
        <f>F89*2</f>
        <v>82</v>
      </c>
      <c r="G95" s="19"/>
      <c r="H95" s="19"/>
      <c r="I95" s="19"/>
      <c r="J95" s="18"/>
      <c r="K95" s="19"/>
      <c r="L95" s="18"/>
      <c r="M95" s="18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</row>
    <row r="96" spans="1:68" s="78" customFormat="1" ht="24" customHeight="1" x14ac:dyDescent="0.4">
      <c r="B96" s="342">
        <v>17</v>
      </c>
      <c r="C96" s="31" t="s">
        <v>89</v>
      </c>
      <c r="D96" s="14" t="s">
        <v>80</v>
      </c>
      <c r="E96" s="16"/>
      <c r="F96" s="15">
        <v>6</v>
      </c>
      <c r="G96" s="18"/>
      <c r="H96" s="19"/>
      <c r="I96" s="18"/>
      <c r="J96" s="18"/>
      <c r="K96" s="18"/>
      <c r="L96" s="18"/>
      <c r="M96" s="18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</row>
    <row r="97" spans="1:68" s="80" customFormat="1" ht="18.75" customHeight="1" x14ac:dyDescent="0.4">
      <c r="A97" s="78"/>
      <c r="B97" s="343"/>
      <c r="C97" s="49" t="s">
        <v>32</v>
      </c>
      <c r="D97" s="50" t="s">
        <v>25</v>
      </c>
      <c r="E97" s="50">
        <v>0.93</v>
      </c>
      <c r="F97" s="18">
        <f>F96*E97</f>
        <v>5.58</v>
      </c>
      <c r="G97" s="18"/>
      <c r="H97" s="19"/>
      <c r="I97" s="18"/>
      <c r="J97" s="18"/>
      <c r="K97" s="18"/>
      <c r="L97" s="18"/>
      <c r="M97" s="18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</row>
    <row r="98" spans="1:68" s="80" customFormat="1" ht="16.2" x14ac:dyDescent="0.4">
      <c r="A98" s="78"/>
      <c r="B98" s="343"/>
      <c r="C98" s="49" t="s">
        <v>90</v>
      </c>
      <c r="D98" s="50" t="s">
        <v>27</v>
      </c>
      <c r="E98" s="50">
        <v>0.01</v>
      </c>
      <c r="F98" s="18">
        <f>F96*E98</f>
        <v>0.06</v>
      </c>
      <c r="G98" s="18"/>
      <c r="H98" s="19"/>
      <c r="I98" s="18"/>
      <c r="J98" s="18"/>
      <c r="K98" s="18"/>
      <c r="L98" s="18"/>
      <c r="M98" s="18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</row>
    <row r="99" spans="1:68" s="80" customFormat="1" ht="21.6" x14ac:dyDescent="0.4">
      <c r="A99" s="78"/>
      <c r="B99" s="343"/>
      <c r="C99" s="49" t="s">
        <v>91</v>
      </c>
      <c r="D99" s="50" t="s">
        <v>92</v>
      </c>
      <c r="E99" s="50">
        <v>1</v>
      </c>
      <c r="F99" s="18">
        <f>F96</f>
        <v>6</v>
      </c>
      <c r="G99" s="18"/>
      <c r="H99" s="19"/>
      <c r="I99" s="18"/>
      <c r="J99" s="18"/>
      <c r="K99" s="18"/>
      <c r="L99" s="18"/>
      <c r="M99" s="18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</row>
    <row r="100" spans="1:68" s="80" customFormat="1" ht="21.6" x14ac:dyDescent="0.4">
      <c r="A100" s="78"/>
      <c r="B100" s="343"/>
      <c r="C100" s="49" t="s">
        <v>93</v>
      </c>
      <c r="D100" s="50" t="s">
        <v>92</v>
      </c>
      <c r="E100" s="50">
        <v>1</v>
      </c>
      <c r="F100" s="18">
        <f>F99</f>
        <v>6</v>
      </c>
      <c r="G100" s="18"/>
      <c r="H100" s="19"/>
      <c r="I100" s="18"/>
      <c r="J100" s="18"/>
      <c r="K100" s="18"/>
      <c r="L100" s="18"/>
      <c r="M100" s="18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</row>
    <row r="101" spans="1:68" s="80" customFormat="1" ht="16.2" x14ac:dyDescent="0.4">
      <c r="A101" s="78"/>
      <c r="B101" s="344"/>
      <c r="C101" s="49" t="s">
        <v>94</v>
      </c>
      <c r="D101" s="50" t="s">
        <v>27</v>
      </c>
      <c r="E101" s="50">
        <v>0.18</v>
      </c>
      <c r="F101" s="18">
        <f>F96*E101</f>
        <v>1.08</v>
      </c>
      <c r="G101" s="18"/>
      <c r="H101" s="19"/>
      <c r="I101" s="18"/>
      <c r="J101" s="18"/>
      <c r="K101" s="18"/>
      <c r="L101" s="18"/>
      <c r="M101" s="18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</row>
    <row r="102" spans="1:68" s="80" customFormat="1" ht="16.2" x14ac:dyDescent="0.4">
      <c r="A102" s="78"/>
      <c r="B102" s="342">
        <v>18</v>
      </c>
      <c r="C102" s="31" t="s">
        <v>95</v>
      </c>
      <c r="D102" s="14" t="s">
        <v>96</v>
      </c>
      <c r="E102" s="16"/>
      <c r="F102" s="15">
        <v>39</v>
      </c>
      <c r="G102" s="18"/>
      <c r="H102" s="19"/>
      <c r="I102" s="18"/>
      <c r="J102" s="18"/>
      <c r="K102" s="18"/>
      <c r="L102" s="18"/>
      <c r="M102" s="18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</row>
    <row r="103" spans="1:68" s="80" customFormat="1" ht="18.75" customHeight="1" x14ac:dyDescent="0.4">
      <c r="A103" s="78"/>
      <c r="B103" s="343"/>
      <c r="C103" s="49" t="s">
        <v>32</v>
      </c>
      <c r="D103" s="50" t="s">
        <v>25</v>
      </c>
      <c r="E103" s="50">
        <v>0.58299999999999996</v>
      </c>
      <c r="F103" s="27">
        <f>F102*E103</f>
        <v>22.736999999999998</v>
      </c>
      <c r="G103" s="18"/>
      <c r="H103" s="19"/>
      <c r="I103" s="18"/>
      <c r="J103" s="18"/>
      <c r="K103" s="18"/>
      <c r="L103" s="18"/>
      <c r="M103" s="18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</row>
    <row r="104" spans="1:68" s="80" customFormat="1" ht="16.2" x14ac:dyDescent="0.4">
      <c r="A104" s="78"/>
      <c r="B104" s="343"/>
      <c r="C104" s="49" t="s">
        <v>97</v>
      </c>
      <c r="D104" s="50" t="s">
        <v>27</v>
      </c>
      <c r="E104" s="50">
        <v>4.5999999999999999E-3</v>
      </c>
      <c r="F104" s="27">
        <f>F102*E104</f>
        <v>0.1794</v>
      </c>
      <c r="G104" s="18"/>
      <c r="H104" s="19"/>
      <c r="I104" s="18"/>
      <c r="J104" s="18"/>
      <c r="K104" s="18"/>
      <c r="L104" s="18"/>
      <c r="M104" s="18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</row>
    <row r="105" spans="1:68" s="80" customFormat="1" ht="21.6" x14ac:dyDescent="0.4">
      <c r="A105" s="78"/>
      <c r="B105" s="343"/>
      <c r="C105" s="48" t="s">
        <v>98</v>
      </c>
      <c r="D105" s="26" t="s">
        <v>99</v>
      </c>
      <c r="E105" s="50">
        <v>1.05</v>
      </c>
      <c r="F105" s="27">
        <f>F102*E105</f>
        <v>40.950000000000003</v>
      </c>
      <c r="G105" s="18"/>
      <c r="H105" s="19"/>
      <c r="I105" s="18"/>
      <c r="J105" s="18"/>
      <c r="K105" s="18"/>
      <c r="L105" s="18"/>
      <c r="M105" s="18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</row>
    <row r="106" spans="1:68" s="80" customFormat="1" ht="16.2" x14ac:dyDescent="0.4">
      <c r="A106" s="78"/>
      <c r="B106" s="343"/>
      <c r="C106" s="49" t="s">
        <v>87</v>
      </c>
      <c r="D106" s="50" t="s">
        <v>49</v>
      </c>
      <c r="E106" s="50">
        <v>0.23</v>
      </c>
      <c r="F106" s="27">
        <f>F102*E106</f>
        <v>8.9700000000000006</v>
      </c>
      <c r="G106" s="18"/>
      <c r="H106" s="19"/>
      <c r="I106" s="18"/>
      <c r="J106" s="18"/>
      <c r="K106" s="18"/>
      <c r="L106" s="18"/>
      <c r="M106" s="18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</row>
    <row r="107" spans="1:68" s="80" customFormat="1" ht="16.2" x14ac:dyDescent="0.4">
      <c r="A107" s="78"/>
      <c r="B107" s="343"/>
      <c r="C107" s="49" t="s">
        <v>94</v>
      </c>
      <c r="D107" s="50" t="s">
        <v>27</v>
      </c>
      <c r="E107" s="50">
        <v>0.20799999999999999</v>
      </c>
      <c r="F107" s="27">
        <f>F102*E107</f>
        <v>8.1120000000000001</v>
      </c>
      <c r="G107" s="19"/>
      <c r="H107" s="19"/>
      <c r="I107" s="19"/>
      <c r="J107" s="18"/>
      <c r="K107" s="19"/>
      <c r="L107" s="18"/>
      <c r="M107" s="18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</row>
    <row r="108" spans="1:68" s="80" customFormat="1" ht="21.6" x14ac:dyDescent="0.4">
      <c r="A108" s="78"/>
      <c r="B108" s="343"/>
      <c r="C108" s="48" t="s">
        <v>100</v>
      </c>
      <c r="D108" s="22" t="s">
        <v>75</v>
      </c>
      <c r="E108" s="22"/>
      <c r="F108" s="19">
        <f>F102*2</f>
        <v>78</v>
      </c>
      <c r="G108" s="19"/>
      <c r="H108" s="19"/>
      <c r="I108" s="19"/>
      <c r="J108" s="18"/>
      <c r="K108" s="19"/>
      <c r="L108" s="18"/>
      <c r="M108" s="18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</row>
    <row r="109" spans="1:68" s="80" customFormat="1" ht="21.6" x14ac:dyDescent="0.4">
      <c r="A109" s="78"/>
      <c r="B109" s="342">
        <v>19</v>
      </c>
      <c r="C109" s="51" t="s">
        <v>101</v>
      </c>
      <c r="D109" s="52" t="s">
        <v>102</v>
      </c>
      <c r="E109" s="52"/>
      <c r="F109" s="53">
        <v>20</v>
      </c>
      <c r="G109" s="22"/>
      <c r="H109" s="19"/>
      <c r="I109" s="22"/>
      <c r="J109" s="19"/>
      <c r="K109" s="19"/>
      <c r="L109" s="19"/>
      <c r="M109" s="1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</row>
    <row r="110" spans="1:68" s="80" customFormat="1" ht="16.2" x14ac:dyDescent="0.4">
      <c r="A110" s="78"/>
      <c r="B110" s="343"/>
      <c r="C110" s="54" t="s">
        <v>24</v>
      </c>
      <c r="D110" s="55" t="s">
        <v>25</v>
      </c>
      <c r="E110" s="44">
        <v>0.83</v>
      </c>
      <c r="F110" s="22">
        <f>F109*E110</f>
        <v>16.599999999999998</v>
      </c>
      <c r="G110" s="22"/>
      <c r="H110" s="19"/>
      <c r="I110" s="19"/>
      <c r="J110" s="19"/>
      <c r="K110" s="19"/>
      <c r="L110" s="19"/>
      <c r="M110" s="1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</row>
    <row r="111" spans="1:68" s="80" customFormat="1" ht="16.2" x14ac:dyDescent="0.4">
      <c r="A111" s="78"/>
      <c r="B111" s="343"/>
      <c r="C111" s="56" t="s">
        <v>26</v>
      </c>
      <c r="D111" s="44" t="s">
        <v>27</v>
      </c>
      <c r="E111" s="57">
        <f>0.41/100</f>
        <v>4.0999999999999995E-3</v>
      </c>
      <c r="F111" s="22">
        <f>F109*E111</f>
        <v>8.199999999999999E-2</v>
      </c>
      <c r="G111" s="22"/>
      <c r="H111" s="19"/>
      <c r="I111" s="22"/>
      <c r="J111" s="19"/>
      <c r="K111" s="19"/>
      <c r="L111" s="19"/>
      <c r="M111" s="1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</row>
    <row r="112" spans="1:68" s="80" customFormat="1" ht="23.25" customHeight="1" x14ac:dyDescent="0.4">
      <c r="A112" s="78"/>
      <c r="B112" s="343"/>
      <c r="C112" s="54" t="s">
        <v>127</v>
      </c>
      <c r="D112" s="44" t="s">
        <v>23</v>
      </c>
      <c r="E112" s="44">
        <v>1.3</v>
      </c>
      <c r="F112" s="22">
        <f>F109*E112</f>
        <v>26</v>
      </c>
      <c r="G112" s="22"/>
      <c r="H112" s="19"/>
      <c r="I112" s="22"/>
      <c r="J112" s="19"/>
      <c r="K112" s="19"/>
      <c r="L112" s="19"/>
      <c r="M112" s="1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</row>
    <row r="113" spans="1:68" s="80" customFormat="1" ht="16.2" x14ac:dyDescent="0.4">
      <c r="A113" s="78"/>
      <c r="B113" s="344"/>
      <c r="C113" s="56" t="s">
        <v>54</v>
      </c>
      <c r="D113" s="44" t="s">
        <v>27</v>
      </c>
      <c r="E113" s="57">
        <f>7.8/100</f>
        <v>7.8E-2</v>
      </c>
      <c r="F113" s="22">
        <f>F109*E113</f>
        <v>1.56</v>
      </c>
      <c r="G113" s="22"/>
      <c r="H113" s="19"/>
      <c r="I113" s="22"/>
      <c r="J113" s="19"/>
      <c r="K113" s="19"/>
      <c r="L113" s="19"/>
      <c r="M113" s="1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</row>
    <row r="114" spans="1:68" s="80" customFormat="1" ht="16.2" x14ac:dyDescent="0.4">
      <c r="A114" s="78"/>
      <c r="B114" s="16"/>
      <c r="C114" s="243"/>
      <c r="D114" s="22"/>
      <c r="E114" s="22"/>
      <c r="F114" s="19"/>
      <c r="G114" s="19"/>
      <c r="H114" s="23"/>
      <c r="I114" s="23"/>
      <c r="J114" s="23"/>
      <c r="K114" s="23"/>
      <c r="L114" s="23"/>
      <c r="M114" s="23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</row>
    <row r="115" spans="1:68" ht="30" x14ac:dyDescent="0.3">
      <c r="B115" s="16"/>
      <c r="C115" s="241" t="s">
        <v>104</v>
      </c>
      <c r="D115" s="21" t="s">
        <v>201</v>
      </c>
      <c r="E115" s="22"/>
      <c r="F115" s="19"/>
      <c r="G115" s="19"/>
      <c r="H115" s="19"/>
      <c r="I115" s="19"/>
      <c r="J115" s="19"/>
      <c r="K115" s="19"/>
      <c r="L115" s="19"/>
      <c r="M115" s="19"/>
    </row>
    <row r="116" spans="1:68" ht="15" x14ac:dyDescent="0.3">
      <c r="B116" s="16"/>
      <c r="C116" s="279" t="s">
        <v>17</v>
      </c>
      <c r="D116" s="21"/>
      <c r="E116" s="22"/>
      <c r="F116" s="19"/>
      <c r="G116" s="19"/>
      <c r="H116" s="19"/>
      <c r="I116" s="19"/>
      <c r="J116" s="19"/>
      <c r="K116" s="19"/>
      <c r="L116" s="19"/>
      <c r="M116" s="23"/>
    </row>
    <row r="117" spans="1:68" ht="15" customHeight="1" x14ac:dyDescent="0.3">
      <c r="B117" s="59"/>
      <c r="C117" s="241" t="s">
        <v>199</v>
      </c>
      <c r="D117" s="21" t="s">
        <v>201</v>
      </c>
      <c r="E117" s="22"/>
      <c r="F117" s="19"/>
      <c r="G117" s="19"/>
      <c r="H117" s="19"/>
      <c r="I117" s="19"/>
      <c r="J117" s="19"/>
      <c r="K117" s="19"/>
      <c r="L117" s="19"/>
      <c r="M117" s="19"/>
    </row>
    <row r="118" spans="1:68" ht="15" x14ac:dyDescent="0.3">
      <c r="B118" s="59"/>
      <c r="C118" s="241" t="s">
        <v>17</v>
      </c>
      <c r="D118" s="21"/>
      <c r="E118" s="22"/>
      <c r="F118" s="19"/>
      <c r="G118" s="19"/>
      <c r="H118" s="19"/>
      <c r="I118" s="19"/>
      <c r="J118" s="19"/>
      <c r="K118" s="19"/>
      <c r="L118" s="19"/>
      <c r="M118" s="23"/>
    </row>
    <row r="119" spans="1:68" ht="15" customHeight="1" x14ac:dyDescent="0.3">
      <c r="B119" s="59"/>
      <c r="C119" s="241" t="s">
        <v>105</v>
      </c>
      <c r="D119" s="21" t="s">
        <v>201</v>
      </c>
      <c r="E119" s="22"/>
      <c r="F119" s="19"/>
      <c r="G119" s="19"/>
      <c r="H119" s="19"/>
      <c r="I119" s="19"/>
      <c r="J119" s="19"/>
      <c r="K119" s="19"/>
      <c r="L119" s="19"/>
      <c r="M119" s="19"/>
    </row>
    <row r="120" spans="1:68" ht="15" x14ac:dyDescent="0.35">
      <c r="B120" s="60"/>
      <c r="C120" s="281" t="s">
        <v>17</v>
      </c>
      <c r="D120" s="21"/>
      <c r="E120" s="61"/>
      <c r="F120" s="62"/>
      <c r="G120" s="62"/>
      <c r="H120" s="19"/>
      <c r="I120" s="19"/>
      <c r="J120" s="19"/>
      <c r="K120" s="19"/>
      <c r="L120" s="19"/>
      <c r="M120" s="23"/>
    </row>
    <row r="121" spans="1:68" ht="15" customHeight="1" x14ac:dyDescent="0.3">
      <c r="B121" s="60"/>
      <c r="C121" s="241" t="s">
        <v>106</v>
      </c>
      <c r="D121" s="323">
        <v>0.03</v>
      </c>
      <c r="E121" s="22"/>
      <c r="F121" s="19"/>
      <c r="G121" s="19"/>
      <c r="H121" s="19"/>
      <c r="I121" s="19"/>
      <c r="J121" s="19"/>
      <c r="K121" s="19"/>
      <c r="L121" s="19"/>
      <c r="M121" s="19"/>
    </row>
    <row r="122" spans="1:68" ht="15" x14ac:dyDescent="0.35">
      <c r="B122" s="60"/>
      <c r="C122" s="281" t="s">
        <v>17</v>
      </c>
      <c r="D122" s="21"/>
      <c r="E122" s="61"/>
      <c r="F122" s="62"/>
      <c r="G122" s="62"/>
      <c r="H122" s="19"/>
      <c r="I122" s="19"/>
      <c r="J122" s="19"/>
      <c r="K122" s="19"/>
      <c r="L122" s="19"/>
      <c r="M122" s="23"/>
    </row>
    <row r="123" spans="1:68" ht="15" x14ac:dyDescent="0.3">
      <c r="B123" s="60"/>
      <c r="C123" s="279" t="s">
        <v>200</v>
      </c>
      <c r="D123" s="323">
        <v>0.18</v>
      </c>
      <c r="E123" s="22"/>
      <c r="F123" s="22"/>
      <c r="G123" s="22"/>
      <c r="H123" s="19"/>
      <c r="I123" s="19"/>
      <c r="J123" s="19"/>
      <c r="K123" s="19"/>
      <c r="L123" s="19"/>
      <c r="M123" s="23"/>
    </row>
    <row r="124" spans="1:68" ht="15" customHeight="1" x14ac:dyDescent="0.3">
      <c r="B124" s="60"/>
      <c r="C124" s="279" t="s">
        <v>107</v>
      </c>
      <c r="D124" s="21"/>
      <c r="E124" s="22"/>
      <c r="F124" s="22"/>
      <c r="G124" s="21"/>
      <c r="H124" s="19"/>
      <c r="I124" s="19"/>
      <c r="J124" s="19"/>
      <c r="K124" s="19"/>
      <c r="L124" s="19"/>
      <c r="M124" s="23"/>
    </row>
    <row r="126" spans="1:68" s="67" customFormat="1" ht="16.2" x14ac:dyDescent="0.2">
      <c r="A126" s="81"/>
      <c r="B126" s="63"/>
      <c r="C126" s="64"/>
      <c r="D126" s="64"/>
      <c r="E126" s="372"/>
      <c r="F126" s="372"/>
      <c r="G126" s="66"/>
      <c r="H126" s="66"/>
      <c r="K126" s="66"/>
      <c r="L126" s="66"/>
      <c r="M126" s="66"/>
    </row>
    <row r="127" spans="1:68" s="67" customFormat="1" ht="16.2" x14ac:dyDescent="0.2">
      <c r="A127" s="81"/>
      <c r="B127" s="65"/>
      <c r="C127" s="68"/>
      <c r="D127" s="68"/>
      <c r="E127" s="69"/>
      <c r="F127" s="66"/>
      <c r="G127" s="66"/>
      <c r="H127" s="66"/>
      <c r="I127" s="66"/>
      <c r="J127" s="66"/>
      <c r="K127" s="66"/>
      <c r="L127" s="66"/>
      <c r="M127" s="66"/>
    </row>
    <row r="128" spans="1:68" s="67" customFormat="1" ht="16.2" x14ac:dyDescent="0.3">
      <c r="A128" s="81"/>
      <c r="B128" s="65"/>
      <c r="C128" s="371"/>
      <c r="D128" s="371"/>
      <c r="E128" s="371"/>
      <c r="F128" s="66"/>
      <c r="G128" s="66"/>
      <c r="H128" s="66"/>
      <c r="I128" s="66"/>
      <c r="J128" s="66"/>
      <c r="K128" s="66"/>
      <c r="L128" s="66"/>
      <c r="M128" s="66"/>
    </row>
  </sheetData>
  <mergeCells count="30">
    <mergeCell ref="B9:B11"/>
    <mergeCell ref="B5:B6"/>
    <mergeCell ref="C5:C6"/>
    <mergeCell ref="B2:M2"/>
    <mergeCell ref="B4:M4"/>
    <mergeCell ref="G5:H5"/>
    <mergeCell ref="I5:J5"/>
    <mergeCell ref="K5:L5"/>
    <mergeCell ref="M5:M6"/>
    <mergeCell ref="D5:D6"/>
    <mergeCell ref="E5:F5"/>
    <mergeCell ref="B21:B26"/>
    <mergeCell ref="B27:B35"/>
    <mergeCell ref="B37:B43"/>
    <mergeCell ref="B12:B14"/>
    <mergeCell ref="B15:B16"/>
    <mergeCell ref="B17:B18"/>
    <mergeCell ref="B65:B71"/>
    <mergeCell ref="B72:B75"/>
    <mergeCell ref="B76:B82"/>
    <mergeCell ref="B44:B51"/>
    <mergeCell ref="B52:B58"/>
    <mergeCell ref="B59:B64"/>
    <mergeCell ref="E126:F126"/>
    <mergeCell ref="C128:E128"/>
    <mergeCell ref="B102:B108"/>
    <mergeCell ref="B109:B113"/>
    <mergeCell ref="B83:B88"/>
    <mergeCell ref="B89:B95"/>
    <mergeCell ref="B96:B101"/>
  </mergeCells>
  <conditionalFormatting sqref="F44">
    <cfRule type="cellIs" dxfId="12" priority="3" stopIfTrue="1" operator="equal">
      <formula>8223.307275</formula>
    </cfRule>
  </conditionalFormatting>
  <conditionalFormatting sqref="F37">
    <cfRule type="cellIs" dxfId="11" priority="2" stopIfTrue="1" operator="equal">
      <formula>8223.307275</formula>
    </cfRule>
  </conditionalFormatting>
  <conditionalFormatting sqref="F21">
    <cfRule type="cellIs" dxfId="10" priority="1" stopIfTrue="1" operator="equal">
      <formula>8223.307275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97"/>
  <sheetViews>
    <sheetView workbookViewId="0">
      <selection activeCell="B2" sqref="B2:M2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6.6640625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40" t="s">
        <v>186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11"/>
      <c r="E3" s="11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s="74" customFormat="1" ht="15.6" x14ac:dyDescent="0.3">
      <c r="A4" s="72"/>
      <c r="B4" s="340" t="s">
        <v>185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</row>
    <row r="5" spans="1:68" ht="34.5" customHeight="1" x14ac:dyDescent="0.3">
      <c r="B5" s="349" t="s">
        <v>10</v>
      </c>
      <c r="C5" s="351" t="s">
        <v>11</v>
      </c>
      <c r="D5" s="349" t="s">
        <v>12</v>
      </c>
      <c r="E5" s="349" t="s">
        <v>13</v>
      </c>
      <c r="F5" s="349"/>
      <c r="G5" s="353" t="s">
        <v>14</v>
      </c>
      <c r="H5" s="353"/>
      <c r="I5" s="353" t="s">
        <v>15</v>
      </c>
      <c r="J5" s="353"/>
      <c r="K5" s="353" t="s">
        <v>16</v>
      </c>
      <c r="L5" s="353"/>
      <c r="M5" s="353" t="s">
        <v>17</v>
      </c>
    </row>
    <row r="6" spans="1:68" ht="21.6" x14ac:dyDescent="0.3">
      <c r="B6" s="350"/>
      <c r="C6" s="352"/>
      <c r="D6" s="350"/>
      <c r="E6" s="14" t="s">
        <v>18</v>
      </c>
      <c r="F6" s="15" t="s">
        <v>19</v>
      </c>
      <c r="G6" s="15" t="s">
        <v>20</v>
      </c>
      <c r="H6" s="15" t="s">
        <v>17</v>
      </c>
      <c r="I6" s="15" t="s">
        <v>20</v>
      </c>
      <c r="J6" s="15" t="s">
        <v>17</v>
      </c>
      <c r="K6" s="15" t="s">
        <v>20</v>
      </c>
      <c r="L6" s="15" t="s">
        <v>17</v>
      </c>
      <c r="M6" s="354"/>
    </row>
    <row r="7" spans="1:68" x14ac:dyDescent="0.3">
      <c r="B7" s="14">
        <v>1</v>
      </c>
      <c r="C7" s="14">
        <v>3</v>
      </c>
      <c r="D7" s="14">
        <v>4</v>
      </c>
      <c r="E7" s="14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68" x14ac:dyDescent="0.3">
      <c r="B8" s="16"/>
      <c r="C8" s="17" t="s">
        <v>21</v>
      </c>
      <c r="D8" s="16"/>
      <c r="E8" s="16"/>
      <c r="F8" s="18"/>
      <c r="G8" s="18"/>
      <c r="H8" s="19"/>
      <c r="I8" s="18"/>
      <c r="J8" s="18"/>
      <c r="K8" s="18"/>
      <c r="L8" s="18"/>
      <c r="M8" s="18"/>
    </row>
    <row r="9" spans="1:68" ht="37.5" customHeight="1" x14ac:dyDescent="0.3">
      <c r="B9" s="373">
        <v>1</v>
      </c>
      <c r="C9" s="20" t="s">
        <v>108</v>
      </c>
      <c r="D9" s="21" t="s">
        <v>23</v>
      </c>
      <c r="E9" s="22"/>
      <c r="F9" s="23">
        <v>104</v>
      </c>
      <c r="G9" s="19"/>
      <c r="H9" s="19"/>
      <c r="I9" s="19"/>
      <c r="J9" s="19"/>
      <c r="K9" s="19"/>
      <c r="L9" s="19"/>
      <c r="M9" s="19"/>
    </row>
    <row r="10" spans="1:68" ht="16.5" customHeight="1" x14ac:dyDescent="0.3">
      <c r="B10" s="374"/>
      <c r="C10" s="24" t="s">
        <v>24</v>
      </c>
      <c r="D10" s="22" t="s">
        <v>25</v>
      </c>
      <c r="E10" s="22">
        <v>8.2000000000000003E-2</v>
      </c>
      <c r="F10" s="19">
        <f>E10*F9</f>
        <v>8.5280000000000005</v>
      </c>
      <c r="G10" s="19"/>
      <c r="H10" s="19"/>
      <c r="I10" s="19"/>
      <c r="J10" s="19"/>
      <c r="K10" s="19"/>
      <c r="L10" s="19"/>
      <c r="M10" s="19"/>
    </row>
    <row r="11" spans="1:68" x14ac:dyDescent="0.3">
      <c r="B11" s="375"/>
      <c r="C11" s="24" t="s">
        <v>26</v>
      </c>
      <c r="D11" s="22" t="s">
        <v>27</v>
      </c>
      <c r="E11" s="22">
        <v>5.0000000000000001E-3</v>
      </c>
      <c r="F11" s="19">
        <f>F9*E11</f>
        <v>0.52</v>
      </c>
      <c r="G11" s="19"/>
      <c r="H11" s="19"/>
      <c r="I11" s="19"/>
      <c r="J11" s="19"/>
      <c r="K11" s="19"/>
      <c r="L11" s="19"/>
      <c r="M11" s="19"/>
    </row>
    <row r="12" spans="1:68" ht="21.6" x14ac:dyDescent="0.3">
      <c r="B12" s="373">
        <v>2</v>
      </c>
      <c r="C12" s="20" t="s">
        <v>128</v>
      </c>
      <c r="D12" s="21" t="s">
        <v>29</v>
      </c>
      <c r="E12" s="22"/>
      <c r="F12" s="23">
        <v>1.5</v>
      </c>
      <c r="G12" s="19"/>
      <c r="H12" s="19"/>
      <c r="I12" s="19"/>
      <c r="J12" s="19"/>
      <c r="K12" s="19"/>
      <c r="L12" s="19"/>
      <c r="M12" s="19"/>
    </row>
    <row r="13" spans="1:68" ht="16.5" customHeight="1" x14ac:dyDescent="0.3">
      <c r="B13" s="374"/>
      <c r="C13" s="24" t="s">
        <v>24</v>
      </c>
      <c r="D13" s="22" t="s">
        <v>25</v>
      </c>
      <c r="E13" s="22">
        <v>10.199999999999999</v>
      </c>
      <c r="F13" s="19">
        <f>F12*E13</f>
        <v>15.299999999999999</v>
      </c>
      <c r="G13" s="19"/>
      <c r="H13" s="19"/>
      <c r="I13" s="19"/>
      <c r="J13" s="19"/>
      <c r="K13" s="19"/>
      <c r="L13" s="19"/>
      <c r="M13" s="19"/>
    </row>
    <row r="14" spans="1:68" x14ac:dyDescent="0.3">
      <c r="B14" s="375"/>
      <c r="C14" s="24" t="s">
        <v>26</v>
      </c>
      <c r="D14" s="22" t="s">
        <v>27</v>
      </c>
      <c r="E14" s="22">
        <v>0.23</v>
      </c>
      <c r="F14" s="19">
        <f>F12*E14</f>
        <v>0.34500000000000003</v>
      </c>
      <c r="G14" s="19"/>
      <c r="H14" s="19"/>
      <c r="I14" s="19"/>
      <c r="J14" s="19"/>
      <c r="K14" s="19"/>
      <c r="L14" s="19"/>
      <c r="M14" s="19"/>
    </row>
    <row r="15" spans="1:68" ht="43.2" x14ac:dyDescent="0.3">
      <c r="B15" s="373">
        <v>3</v>
      </c>
      <c r="C15" s="20" t="s">
        <v>30</v>
      </c>
      <c r="D15" s="21" t="s">
        <v>31</v>
      </c>
      <c r="E15" s="16"/>
      <c r="F15" s="23">
        <v>0.12</v>
      </c>
      <c r="G15" s="19"/>
      <c r="H15" s="19"/>
      <c r="I15" s="19"/>
      <c r="J15" s="19"/>
      <c r="K15" s="19"/>
      <c r="L15" s="19"/>
      <c r="M15" s="19"/>
    </row>
    <row r="16" spans="1:68" ht="15.75" customHeight="1" x14ac:dyDescent="0.3">
      <c r="B16" s="375"/>
      <c r="C16" s="25" t="s">
        <v>32</v>
      </c>
      <c r="D16" s="26" t="s">
        <v>25</v>
      </c>
      <c r="E16" s="26">
        <v>1.85</v>
      </c>
      <c r="F16" s="19">
        <f>F15*E16</f>
        <v>0.222</v>
      </c>
      <c r="G16" s="27"/>
      <c r="H16" s="19"/>
      <c r="I16" s="27"/>
      <c r="J16" s="19"/>
      <c r="K16" s="19"/>
      <c r="L16" s="19"/>
      <c r="M16" s="19"/>
    </row>
    <row r="17" spans="2:68" ht="27.75" customHeight="1" x14ac:dyDescent="0.3">
      <c r="B17" s="373">
        <v>4</v>
      </c>
      <c r="C17" s="28" t="s">
        <v>33</v>
      </c>
      <c r="D17" s="21" t="s">
        <v>31</v>
      </c>
      <c r="E17" s="26"/>
      <c r="F17" s="23">
        <f>F15</f>
        <v>0.12</v>
      </c>
      <c r="G17" s="27"/>
      <c r="H17" s="19"/>
      <c r="I17" s="27"/>
      <c r="J17" s="19"/>
      <c r="K17" s="27"/>
      <c r="L17" s="19"/>
      <c r="M17" s="19"/>
    </row>
    <row r="18" spans="2:68" ht="14.25" customHeight="1" x14ac:dyDescent="0.3">
      <c r="B18" s="375"/>
      <c r="C18" s="25" t="s">
        <v>34</v>
      </c>
      <c r="D18" s="26" t="s">
        <v>25</v>
      </c>
      <c r="E18" s="26">
        <v>0.53</v>
      </c>
      <c r="F18" s="19">
        <f>F17*E18</f>
        <v>6.3600000000000004E-2</v>
      </c>
      <c r="G18" s="27"/>
      <c r="H18" s="19"/>
      <c r="I18" s="27"/>
      <c r="J18" s="19"/>
      <c r="K18" s="27"/>
      <c r="L18" s="19"/>
      <c r="M18" s="19"/>
    </row>
    <row r="19" spans="2:68" ht="21.6" x14ac:dyDescent="0.3">
      <c r="B19" s="22">
        <v>5</v>
      </c>
      <c r="C19" s="29" t="s">
        <v>35</v>
      </c>
      <c r="D19" s="21" t="s">
        <v>31</v>
      </c>
      <c r="E19" s="26"/>
      <c r="F19" s="23">
        <f>F15</f>
        <v>0.12</v>
      </c>
      <c r="G19" s="27"/>
      <c r="H19" s="19"/>
      <c r="I19" s="27"/>
      <c r="J19" s="19"/>
      <c r="K19" s="27"/>
      <c r="L19" s="19"/>
      <c r="M19" s="19"/>
    </row>
    <row r="20" spans="2:68" x14ac:dyDescent="0.3">
      <c r="B20" s="30"/>
      <c r="C20" s="21" t="s">
        <v>36</v>
      </c>
      <c r="D20" s="21"/>
      <c r="E20" s="26"/>
      <c r="F20" s="23"/>
      <c r="G20" s="27"/>
      <c r="H20" s="19"/>
      <c r="I20" s="27"/>
      <c r="J20" s="19"/>
      <c r="K20" s="27"/>
      <c r="L20" s="19"/>
      <c r="M20" s="19"/>
    </row>
    <row r="21" spans="2:68" x14ac:dyDescent="0.3">
      <c r="B21" s="342">
        <v>6</v>
      </c>
      <c r="C21" s="31" t="s">
        <v>37</v>
      </c>
      <c r="D21" s="21" t="s">
        <v>38</v>
      </c>
      <c r="E21" s="22"/>
      <c r="F21" s="15">
        <v>26</v>
      </c>
      <c r="G21" s="32"/>
      <c r="H21" s="19"/>
      <c r="I21" s="32"/>
      <c r="J21" s="18"/>
      <c r="K21" s="32"/>
      <c r="L21" s="18"/>
      <c r="M21" s="18"/>
    </row>
    <row r="22" spans="2:68" x14ac:dyDescent="0.3">
      <c r="B22" s="343"/>
      <c r="C22" s="33" t="s">
        <v>39</v>
      </c>
      <c r="D22" s="22" t="s">
        <v>40</v>
      </c>
      <c r="E22" s="22">
        <v>0.45900000000000002</v>
      </c>
      <c r="F22" s="19">
        <f>E22*F21</f>
        <v>11.934000000000001</v>
      </c>
      <c r="G22" s="34"/>
      <c r="H22" s="19"/>
      <c r="I22" s="34"/>
      <c r="J22" s="18"/>
      <c r="K22" s="34"/>
      <c r="L22" s="18"/>
      <c r="M22" s="18"/>
    </row>
    <row r="23" spans="2:68" x14ac:dyDescent="0.3">
      <c r="B23" s="343"/>
      <c r="C23" s="33" t="s">
        <v>41</v>
      </c>
      <c r="D23" s="22" t="s">
        <v>31</v>
      </c>
      <c r="E23" s="22">
        <f>0.035/100</f>
        <v>3.5000000000000005E-4</v>
      </c>
      <c r="F23" s="19">
        <f>F21*E23</f>
        <v>9.1000000000000004E-3</v>
      </c>
      <c r="G23" s="34"/>
      <c r="H23" s="19"/>
      <c r="I23" s="34"/>
      <c r="J23" s="18"/>
      <c r="K23" s="34"/>
      <c r="L23" s="18"/>
      <c r="M23" s="18"/>
    </row>
    <row r="24" spans="2:68" x14ac:dyDescent="0.3">
      <c r="B24" s="343"/>
      <c r="C24" s="33" t="s">
        <v>26</v>
      </c>
      <c r="D24" s="22" t="s">
        <v>27</v>
      </c>
      <c r="E24" s="22">
        <f>0.23/100</f>
        <v>2.3E-3</v>
      </c>
      <c r="F24" s="19">
        <f>F21*E24</f>
        <v>5.9799999999999999E-2</v>
      </c>
      <c r="G24" s="34"/>
      <c r="H24" s="19"/>
      <c r="I24" s="34"/>
      <c r="J24" s="18"/>
      <c r="K24" s="34"/>
      <c r="L24" s="18"/>
      <c r="M24" s="18"/>
    </row>
    <row r="25" spans="2:68" x14ac:dyDescent="0.3">
      <c r="B25" s="343"/>
      <c r="C25" s="33" t="s">
        <v>42</v>
      </c>
      <c r="D25" s="22" t="s">
        <v>43</v>
      </c>
      <c r="E25" s="22">
        <f>0.009/100</f>
        <v>8.9999999999999992E-5</v>
      </c>
      <c r="F25" s="35">
        <f>F21*E25</f>
        <v>2.3399999999999996E-3</v>
      </c>
      <c r="G25" s="34"/>
      <c r="H25" s="19"/>
      <c r="I25" s="34"/>
      <c r="J25" s="18"/>
      <c r="K25" s="34"/>
      <c r="L25" s="18"/>
      <c r="M25" s="18"/>
    </row>
    <row r="26" spans="2:68" x14ac:dyDescent="0.3">
      <c r="B26" s="344"/>
      <c r="C26" s="33" t="s">
        <v>44</v>
      </c>
      <c r="D26" s="22" t="s">
        <v>38</v>
      </c>
      <c r="E26" s="22">
        <f>3.4/100</f>
        <v>3.4000000000000002E-2</v>
      </c>
      <c r="F26" s="19">
        <f>F21*E26</f>
        <v>0.88400000000000012</v>
      </c>
      <c r="G26" s="34"/>
      <c r="H26" s="19"/>
      <c r="I26" s="34"/>
      <c r="J26" s="18"/>
      <c r="K26" s="34"/>
      <c r="L26" s="18"/>
      <c r="M26" s="18"/>
    </row>
    <row r="27" spans="2:68" s="78" customFormat="1" ht="16.2" x14ac:dyDescent="0.4">
      <c r="B27" s="71"/>
      <c r="C27" s="21" t="s">
        <v>45</v>
      </c>
      <c r="D27" s="22"/>
      <c r="E27" s="22"/>
      <c r="F27" s="19"/>
      <c r="G27" s="19"/>
      <c r="H27" s="19"/>
      <c r="I27" s="19"/>
      <c r="J27" s="18"/>
      <c r="K27" s="19"/>
      <c r="L27" s="18"/>
      <c r="M27" s="1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</row>
    <row r="28" spans="2:68" s="78" customFormat="1" ht="16.2" x14ac:dyDescent="0.4">
      <c r="B28" s="345">
        <v>9</v>
      </c>
      <c r="C28" s="20" t="s">
        <v>110</v>
      </c>
      <c r="D28" s="42" t="s">
        <v>65</v>
      </c>
      <c r="E28" s="43">
        <f>0</f>
        <v>0</v>
      </c>
      <c r="F28" s="23">
        <v>108</v>
      </c>
      <c r="G28" s="22"/>
      <c r="H28" s="19"/>
      <c r="I28" s="22"/>
      <c r="J28" s="19"/>
      <c r="K28" s="19"/>
      <c r="L28" s="19"/>
      <c r="M28" s="1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</row>
    <row r="29" spans="2:68" s="78" customFormat="1" ht="16.2" x14ac:dyDescent="0.4">
      <c r="B29" s="345"/>
      <c r="C29" s="37" t="s">
        <v>32</v>
      </c>
      <c r="D29" s="38" t="s">
        <v>25</v>
      </c>
      <c r="E29" s="44">
        <v>0.22700000000000001</v>
      </c>
      <c r="F29" s="16">
        <f>F28*E29</f>
        <v>24.516000000000002</v>
      </c>
      <c r="G29" s="22"/>
      <c r="H29" s="19"/>
      <c r="I29" s="19"/>
      <c r="J29" s="19"/>
      <c r="K29" s="19"/>
      <c r="L29" s="19"/>
      <c r="M29" s="1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</row>
    <row r="30" spans="2:68" s="78" customFormat="1" ht="16.2" x14ac:dyDescent="0.4">
      <c r="B30" s="345"/>
      <c r="C30" s="37" t="s">
        <v>59</v>
      </c>
      <c r="D30" s="38" t="s">
        <v>27</v>
      </c>
      <c r="E30" s="44">
        <v>2.76E-2</v>
      </c>
      <c r="F30" s="16">
        <f>F28*E30</f>
        <v>2.9807999999999999</v>
      </c>
      <c r="G30" s="22"/>
      <c r="H30" s="19"/>
      <c r="I30" s="22"/>
      <c r="J30" s="19"/>
      <c r="K30" s="19"/>
      <c r="L30" s="19"/>
      <c r="M30" s="1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</row>
    <row r="31" spans="2:68" s="78" customFormat="1" ht="16.2" x14ac:dyDescent="0.4">
      <c r="B31" s="345"/>
      <c r="C31" s="37" t="s">
        <v>124</v>
      </c>
      <c r="D31" s="38" t="s">
        <v>67</v>
      </c>
      <c r="E31" s="44"/>
      <c r="F31" s="16">
        <v>450</v>
      </c>
      <c r="G31" s="45"/>
      <c r="H31" s="19"/>
      <c r="I31" s="22"/>
      <c r="J31" s="19"/>
      <c r="K31" s="19"/>
      <c r="L31" s="19"/>
      <c r="M31" s="1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</row>
    <row r="32" spans="2:68" s="78" customFormat="1" ht="16.2" x14ac:dyDescent="0.4">
      <c r="B32" s="345"/>
      <c r="C32" s="37" t="s">
        <v>68</v>
      </c>
      <c r="D32" s="38" t="s">
        <v>49</v>
      </c>
      <c r="E32" s="44">
        <v>7.0000000000000007E-2</v>
      </c>
      <c r="F32" s="16">
        <f>F28*E32</f>
        <v>7.5600000000000005</v>
      </c>
      <c r="G32" s="22"/>
      <c r="H32" s="19"/>
      <c r="I32" s="22"/>
      <c r="J32" s="19"/>
      <c r="K32" s="19"/>
      <c r="L32" s="19"/>
      <c r="M32" s="1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</row>
    <row r="33" spans="2:68" s="78" customFormat="1" ht="16.2" x14ac:dyDescent="0.4">
      <c r="B33" s="345"/>
      <c r="C33" s="37" t="s">
        <v>63</v>
      </c>
      <c r="D33" s="38" t="s">
        <v>27</v>
      </c>
      <c r="E33" s="44">
        <v>4.4400000000000002E-2</v>
      </c>
      <c r="F33" s="16">
        <f>F28*E33</f>
        <v>4.7952000000000004</v>
      </c>
      <c r="G33" s="22"/>
      <c r="H33" s="19"/>
      <c r="I33" s="22"/>
      <c r="J33" s="19"/>
      <c r="K33" s="19"/>
      <c r="L33" s="19"/>
      <c r="M33" s="1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</row>
    <row r="34" spans="2:68" s="78" customFormat="1" ht="17.25" customHeight="1" x14ac:dyDescent="0.4">
      <c r="B34" s="342">
        <v>10</v>
      </c>
      <c r="C34" s="40" t="s">
        <v>69</v>
      </c>
      <c r="D34" s="41" t="s">
        <v>38</v>
      </c>
      <c r="E34" s="38"/>
      <c r="F34" s="23">
        <f>F28</f>
        <v>108</v>
      </c>
      <c r="G34" s="22"/>
      <c r="H34" s="19"/>
      <c r="I34" s="22"/>
      <c r="J34" s="19"/>
      <c r="K34" s="19"/>
      <c r="L34" s="19"/>
      <c r="M34" s="1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</row>
    <row r="35" spans="2:68" s="78" customFormat="1" ht="16.2" x14ac:dyDescent="0.4">
      <c r="B35" s="343"/>
      <c r="C35" s="37" t="s">
        <v>32</v>
      </c>
      <c r="D35" s="38" t="s">
        <v>25</v>
      </c>
      <c r="E35" s="38">
        <v>3.0300000000000001E-2</v>
      </c>
      <c r="F35" s="16">
        <f>F34*E35</f>
        <v>3.2724000000000002</v>
      </c>
      <c r="G35" s="22"/>
      <c r="H35" s="19"/>
      <c r="I35" s="19"/>
      <c r="J35" s="19"/>
      <c r="K35" s="19"/>
      <c r="L35" s="19"/>
      <c r="M35" s="1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</row>
    <row r="36" spans="2:68" s="78" customFormat="1" ht="16.2" x14ac:dyDescent="0.4">
      <c r="B36" s="343"/>
      <c r="C36" s="37" t="s">
        <v>59</v>
      </c>
      <c r="D36" s="38" t="s">
        <v>27</v>
      </c>
      <c r="E36" s="38">
        <v>4.1000000000000003E-3</v>
      </c>
      <c r="F36" s="16">
        <f>F34*E36</f>
        <v>0.44280000000000003</v>
      </c>
      <c r="G36" s="22"/>
      <c r="H36" s="19"/>
      <c r="I36" s="22"/>
      <c r="J36" s="19"/>
      <c r="K36" s="19"/>
      <c r="L36" s="19"/>
      <c r="M36" s="1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</row>
    <row r="37" spans="2:68" s="78" customFormat="1" ht="16.2" x14ac:dyDescent="0.4">
      <c r="B37" s="343"/>
      <c r="C37" s="37" t="s">
        <v>60</v>
      </c>
      <c r="D37" s="38" t="s">
        <v>49</v>
      </c>
      <c r="E37" s="38">
        <v>0.23100000000000001</v>
      </c>
      <c r="F37" s="16">
        <f>F34*E37</f>
        <v>24.948</v>
      </c>
      <c r="G37" s="22"/>
      <c r="H37" s="19"/>
      <c r="I37" s="22"/>
      <c r="J37" s="19"/>
      <c r="K37" s="19"/>
      <c r="L37" s="19"/>
      <c r="M37" s="1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</row>
    <row r="38" spans="2:68" s="78" customFormat="1" ht="16.2" x14ac:dyDescent="0.4">
      <c r="B38" s="343"/>
      <c r="C38" s="37" t="s">
        <v>61</v>
      </c>
      <c r="D38" s="38" t="s">
        <v>49</v>
      </c>
      <c r="E38" s="38">
        <v>5.8000000000000003E-2</v>
      </c>
      <c r="F38" s="16">
        <f>F34*E38</f>
        <v>6.2640000000000002</v>
      </c>
      <c r="G38" s="22"/>
      <c r="H38" s="19"/>
      <c r="I38" s="22"/>
      <c r="J38" s="19"/>
      <c r="K38" s="19"/>
      <c r="L38" s="19"/>
      <c r="M38" s="1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</row>
    <row r="39" spans="2:68" s="78" customFormat="1" ht="16.2" x14ac:dyDescent="0.4">
      <c r="B39" s="343"/>
      <c r="C39" s="37" t="s">
        <v>62</v>
      </c>
      <c r="D39" s="38" t="s">
        <v>49</v>
      </c>
      <c r="E39" s="38">
        <v>3.5000000000000003E-2</v>
      </c>
      <c r="F39" s="16">
        <f>F34*E39</f>
        <v>3.7800000000000002</v>
      </c>
      <c r="G39" s="22"/>
      <c r="H39" s="19"/>
      <c r="I39" s="22"/>
      <c r="J39" s="19"/>
      <c r="K39" s="19"/>
      <c r="L39" s="19"/>
      <c r="M39" s="1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</row>
    <row r="40" spans="2:68" s="78" customFormat="1" ht="16.2" x14ac:dyDescent="0.4">
      <c r="B40" s="343"/>
      <c r="C40" s="37" t="s">
        <v>63</v>
      </c>
      <c r="D40" s="38" t="s">
        <v>27</v>
      </c>
      <c r="E40" s="38">
        <v>4.0000000000000002E-4</v>
      </c>
      <c r="F40" s="16">
        <f>F34*E40</f>
        <v>4.3200000000000002E-2</v>
      </c>
      <c r="G40" s="22"/>
      <c r="H40" s="19"/>
      <c r="I40" s="22"/>
      <c r="J40" s="19"/>
      <c r="K40" s="19"/>
      <c r="L40" s="19"/>
      <c r="M40" s="1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</row>
    <row r="41" spans="2:68" s="78" customFormat="1" ht="15.75" customHeight="1" x14ac:dyDescent="0.4">
      <c r="B41" s="345">
        <v>11</v>
      </c>
      <c r="C41" s="46" t="s">
        <v>70</v>
      </c>
      <c r="D41" s="41" t="s">
        <v>38</v>
      </c>
      <c r="E41" s="38"/>
      <c r="F41" s="15">
        <f>F34</f>
        <v>108</v>
      </c>
      <c r="G41" s="22"/>
      <c r="H41" s="19"/>
      <c r="I41" s="22"/>
      <c r="J41" s="19"/>
      <c r="K41" s="19"/>
      <c r="L41" s="19"/>
      <c r="M41" s="1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</row>
    <row r="42" spans="2:68" s="78" customFormat="1" ht="16.2" x14ac:dyDescent="0.4">
      <c r="B42" s="345"/>
      <c r="C42" s="37" t="s">
        <v>32</v>
      </c>
      <c r="D42" s="38" t="s">
        <v>25</v>
      </c>
      <c r="E42" s="38">
        <v>6.9199999999999998E-2</v>
      </c>
      <c r="F42" s="16">
        <f>F41*E42</f>
        <v>7.4735999999999994</v>
      </c>
      <c r="G42" s="22"/>
      <c r="H42" s="19"/>
      <c r="I42" s="19"/>
      <c r="J42" s="19"/>
      <c r="K42" s="19"/>
      <c r="L42" s="19"/>
      <c r="M42" s="1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2:68" s="78" customFormat="1" ht="16.2" x14ac:dyDescent="0.4">
      <c r="B43" s="345"/>
      <c r="C43" s="37" t="s">
        <v>59</v>
      </c>
      <c r="D43" s="38" t="s">
        <v>27</v>
      </c>
      <c r="E43" s="38">
        <v>1.6000000000000001E-3</v>
      </c>
      <c r="F43" s="16">
        <f>F41*E43</f>
        <v>0.17280000000000001</v>
      </c>
      <c r="G43" s="22"/>
      <c r="H43" s="19"/>
      <c r="I43" s="22"/>
      <c r="J43" s="19"/>
      <c r="K43" s="19"/>
      <c r="L43" s="19"/>
      <c r="M43" s="1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2:68" s="78" customFormat="1" ht="16.2" x14ac:dyDescent="0.4">
      <c r="B44" s="345"/>
      <c r="C44" s="37" t="s">
        <v>71</v>
      </c>
      <c r="D44" s="38" t="s">
        <v>49</v>
      </c>
      <c r="E44" s="38">
        <v>0.4</v>
      </c>
      <c r="F44" s="16">
        <f>F41*E44</f>
        <v>43.2</v>
      </c>
      <c r="G44" s="22"/>
      <c r="H44" s="19"/>
      <c r="I44" s="22"/>
      <c r="J44" s="19"/>
      <c r="K44" s="19"/>
      <c r="L44" s="19"/>
      <c r="M44" s="1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2:68" s="78" customFormat="1" ht="21.6" x14ac:dyDescent="0.4">
      <c r="B45" s="345">
        <v>12</v>
      </c>
      <c r="C45" s="20" t="s">
        <v>198</v>
      </c>
      <c r="D45" s="42" t="s">
        <v>72</v>
      </c>
      <c r="E45" s="47"/>
      <c r="F45" s="23">
        <v>1.08</v>
      </c>
      <c r="G45" s="22"/>
      <c r="H45" s="19"/>
      <c r="I45" s="22"/>
      <c r="J45" s="19"/>
      <c r="K45" s="22"/>
      <c r="L45" s="19"/>
      <c r="M45" s="1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2:68" s="78" customFormat="1" ht="16.2" x14ac:dyDescent="0.4">
      <c r="B46" s="345"/>
      <c r="C46" s="24" t="s">
        <v>24</v>
      </c>
      <c r="D46" s="47" t="s">
        <v>25</v>
      </c>
      <c r="E46" s="47">
        <v>42.9</v>
      </c>
      <c r="F46" s="22">
        <f>F45*E46</f>
        <v>46.332000000000001</v>
      </c>
      <c r="G46" s="19"/>
      <c r="H46" s="19"/>
      <c r="I46" s="19"/>
      <c r="J46" s="19"/>
      <c r="K46" s="22"/>
      <c r="L46" s="19"/>
      <c r="M46" s="1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2:68" s="78" customFormat="1" ht="14.25" customHeight="1" x14ac:dyDescent="0.4">
      <c r="B47" s="345"/>
      <c r="C47" s="37" t="s">
        <v>59</v>
      </c>
      <c r="D47" s="47" t="s">
        <v>73</v>
      </c>
      <c r="E47" s="47">
        <v>2.64</v>
      </c>
      <c r="F47" s="22">
        <f>F45*E47</f>
        <v>2.8512000000000004</v>
      </c>
      <c r="G47" s="22"/>
      <c r="H47" s="19"/>
      <c r="I47" s="22"/>
      <c r="J47" s="19"/>
      <c r="K47" s="19"/>
      <c r="L47" s="19"/>
      <c r="M47" s="1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2:68" s="78" customFormat="1" ht="23.25" customHeight="1" x14ac:dyDescent="0.4">
      <c r="B48" s="345"/>
      <c r="C48" s="24" t="s">
        <v>197</v>
      </c>
      <c r="D48" s="47" t="s">
        <v>23</v>
      </c>
      <c r="E48" s="47">
        <v>130</v>
      </c>
      <c r="F48" s="22">
        <f>F45*E48</f>
        <v>140.4</v>
      </c>
      <c r="G48" s="22"/>
      <c r="H48" s="19"/>
      <c r="I48" s="22"/>
      <c r="J48" s="19"/>
      <c r="K48" s="22"/>
      <c r="L48" s="19"/>
      <c r="M48" s="1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1:68" s="78" customFormat="1" ht="16.2" x14ac:dyDescent="0.4">
      <c r="B49" s="345"/>
      <c r="C49" s="24" t="s">
        <v>74</v>
      </c>
      <c r="D49" s="47" t="s">
        <v>75</v>
      </c>
      <c r="E49" s="47">
        <v>600</v>
      </c>
      <c r="F49" s="22">
        <f>F45*E49</f>
        <v>648</v>
      </c>
      <c r="G49" s="22"/>
      <c r="H49" s="19"/>
      <c r="I49" s="22"/>
      <c r="J49" s="19"/>
      <c r="K49" s="22"/>
      <c r="L49" s="19"/>
      <c r="M49" s="1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1:68" s="78" customFormat="1" ht="16.2" x14ac:dyDescent="0.4">
      <c r="B50" s="345"/>
      <c r="C50" s="24" t="s">
        <v>48</v>
      </c>
      <c r="D50" s="47" t="s">
        <v>49</v>
      </c>
      <c r="E50" s="47">
        <v>7.9</v>
      </c>
      <c r="F50" s="22">
        <f>F45*E50</f>
        <v>8.5320000000000018</v>
      </c>
      <c r="G50" s="22"/>
      <c r="H50" s="19"/>
      <c r="I50" s="22"/>
      <c r="J50" s="19"/>
      <c r="K50" s="22"/>
      <c r="L50" s="19"/>
      <c r="M50" s="1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1:68" s="78" customFormat="1" ht="16.2" x14ac:dyDescent="0.4">
      <c r="B51" s="345"/>
      <c r="C51" s="24" t="s">
        <v>54</v>
      </c>
      <c r="D51" s="47" t="s">
        <v>27</v>
      </c>
      <c r="E51" s="47">
        <v>6.36</v>
      </c>
      <c r="F51" s="22">
        <f>F45*E51</f>
        <v>6.8688000000000011</v>
      </c>
      <c r="G51" s="22"/>
      <c r="H51" s="19"/>
      <c r="I51" s="22"/>
      <c r="J51" s="19"/>
      <c r="K51" s="22"/>
      <c r="L51" s="19"/>
      <c r="M51" s="1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1:68" s="78" customFormat="1" ht="24" customHeight="1" x14ac:dyDescent="0.4">
      <c r="B52" s="342">
        <v>13</v>
      </c>
      <c r="C52" s="20" t="s">
        <v>76</v>
      </c>
      <c r="D52" s="42" t="s">
        <v>38</v>
      </c>
      <c r="E52" s="43">
        <f>0</f>
        <v>0</v>
      </c>
      <c r="F52" s="53">
        <v>6</v>
      </c>
      <c r="G52" s="22"/>
      <c r="H52" s="19"/>
      <c r="I52" s="22"/>
      <c r="J52" s="19"/>
      <c r="K52" s="19"/>
      <c r="L52" s="19"/>
      <c r="M52" s="1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1:68" s="78" customFormat="1" ht="16.2" x14ac:dyDescent="0.4">
      <c r="B53" s="343"/>
      <c r="C53" s="37" t="s">
        <v>32</v>
      </c>
      <c r="D53" s="47" t="s">
        <v>25</v>
      </c>
      <c r="E53" s="38">
        <v>0.83</v>
      </c>
      <c r="F53" s="16">
        <f>F52*E53</f>
        <v>4.9799999999999995</v>
      </c>
      <c r="G53" s="22"/>
      <c r="H53" s="19"/>
      <c r="I53" s="19"/>
      <c r="J53" s="19"/>
      <c r="K53" s="19"/>
      <c r="L53" s="19"/>
      <c r="M53" s="1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1:68" s="78" customFormat="1" ht="16.2" x14ac:dyDescent="0.4">
      <c r="B54" s="343"/>
      <c r="C54" s="37" t="s">
        <v>26</v>
      </c>
      <c r="D54" s="47" t="s">
        <v>27</v>
      </c>
      <c r="E54" s="38">
        <v>4.1000000000000003E-3</v>
      </c>
      <c r="F54" s="16">
        <f>F52*E54</f>
        <v>2.4600000000000004E-2</v>
      </c>
      <c r="G54" s="22"/>
      <c r="H54" s="19"/>
      <c r="I54" s="22"/>
      <c r="J54" s="19"/>
      <c r="K54" s="19"/>
      <c r="L54" s="19"/>
      <c r="M54" s="1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1:68" s="78" customFormat="1" ht="22.5" customHeight="1" x14ac:dyDescent="0.4">
      <c r="B55" s="343"/>
      <c r="C55" s="24" t="s">
        <v>126</v>
      </c>
      <c r="D55" s="47" t="s">
        <v>38</v>
      </c>
      <c r="E55" s="47" t="s">
        <v>78</v>
      </c>
      <c r="F55" s="22">
        <f>F52*E55</f>
        <v>6.8999999999999995</v>
      </c>
      <c r="G55" s="22"/>
      <c r="H55" s="19"/>
      <c r="I55" s="22"/>
      <c r="J55" s="19"/>
      <c r="K55" s="19"/>
      <c r="L55" s="19"/>
      <c r="M55" s="1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1:68" s="78" customFormat="1" ht="16.2" x14ac:dyDescent="0.4">
      <c r="B56" s="343"/>
      <c r="C56" s="33" t="s">
        <v>79</v>
      </c>
      <c r="D56" s="47" t="s">
        <v>80</v>
      </c>
      <c r="E56" s="47" t="s">
        <v>81</v>
      </c>
      <c r="F56" s="22">
        <f>F52*E56</f>
        <v>24</v>
      </c>
      <c r="G56" s="22"/>
      <c r="H56" s="19"/>
      <c r="I56" s="22"/>
      <c r="J56" s="19"/>
      <c r="K56" s="19"/>
      <c r="L56" s="19"/>
      <c r="M56" s="1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1:68" s="78" customFormat="1" ht="16.2" x14ac:dyDescent="0.4">
      <c r="B57" s="344"/>
      <c r="C57" s="33" t="s">
        <v>63</v>
      </c>
      <c r="D57" s="47" t="s">
        <v>27</v>
      </c>
      <c r="E57" s="47">
        <v>7.8E-2</v>
      </c>
      <c r="F57" s="22">
        <f>F52*E57</f>
        <v>0.46799999999999997</v>
      </c>
      <c r="G57" s="22"/>
      <c r="H57" s="19"/>
      <c r="I57" s="22"/>
      <c r="J57" s="19"/>
      <c r="K57" s="19"/>
      <c r="L57" s="19"/>
      <c r="M57" s="1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1:68" s="80" customFormat="1" ht="15.75" customHeight="1" x14ac:dyDescent="0.4">
      <c r="A58" s="78"/>
      <c r="B58" s="342">
        <v>14</v>
      </c>
      <c r="C58" s="20" t="s">
        <v>82</v>
      </c>
      <c r="D58" s="21" t="s">
        <v>67</v>
      </c>
      <c r="E58" s="21"/>
      <c r="F58" s="23">
        <v>31</v>
      </c>
      <c r="G58" s="23"/>
      <c r="H58" s="19"/>
      <c r="I58" s="23"/>
      <c r="J58" s="18"/>
      <c r="K58" s="23"/>
      <c r="L58" s="18"/>
      <c r="M58" s="18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1:68" s="80" customFormat="1" ht="16.2" x14ac:dyDescent="0.4">
      <c r="A59" s="78"/>
      <c r="B59" s="343"/>
      <c r="C59" s="24" t="s">
        <v>83</v>
      </c>
      <c r="D59" s="22" t="s">
        <v>40</v>
      </c>
      <c r="E59" s="22">
        <v>0.28599999999999998</v>
      </c>
      <c r="F59" s="19">
        <f>E59*F58</f>
        <v>8.8659999999999997</v>
      </c>
      <c r="G59" s="19"/>
      <c r="H59" s="19"/>
      <c r="I59" s="19"/>
      <c r="J59" s="18"/>
      <c r="K59" s="19"/>
      <c r="L59" s="18"/>
      <c r="M59" s="18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1:68" s="80" customFormat="1" ht="16.2" x14ac:dyDescent="0.4">
      <c r="A60" s="78"/>
      <c r="B60" s="343"/>
      <c r="C60" s="24" t="s">
        <v>84</v>
      </c>
      <c r="D60" s="22" t="s">
        <v>27</v>
      </c>
      <c r="E60" s="22">
        <v>4.1000000000000003E-3</v>
      </c>
      <c r="F60" s="19">
        <f>E60*F58</f>
        <v>0.12710000000000002</v>
      </c>
      <c r="G60" s="19"/>
      <c r="H60" s="19"/>
      <c r="I60" s="19"/>
      <c r="J60" s="18"/>
      <c r="K60" s="19"/>
      <c r="L60" s="18"/>
      <c r="M60" s="18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1:68" s="80" customFormat="1" ht="18.75" customHeight="1" x14ac:dyDescent="0.4">
      <c r="A61" s="78"/>
      <c r="B61" s="343"/>
      <c r="C61" s="24" t="s">
        <v>85</v>
      </c>
      <c r="D61" s="22" t="s">
        <v>67</v>
      </c>
      <c r="E61" s="22"/>
      <c r="F61" s="19">
        <f>F58</f>
        <v>31</v>
      </c>
      <c r="G61" s="19"/>
      <c r="H61" s="19"/>
      <c r="I61" s="19"/>
      <c r="J61" s="18"/>
      <c r="K61" s="19"/>
      <c r="L61" s="18"/>
      <c r="M61" s="18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1:68" s="80" customFormat="1" ht="16.2" x14ac:dyDescent="0.4">
      <c r="A62" s="78"/>
      <c r="B62" s="343"/>
      <c r="C62" s="24" t="s">
        <v>86</v>
      </c>
      <c r="D62" s="22" t="s">
        <v>49</v>
      </c>
      <c r="E62" s="22">
        <f>3.8/100</f>
        <v>3.7999999999999999E-2</v>
      </c>
      <c r="F62" s="19">
        <f>E62*F58</f>
        <v>1.1779999999999999</v>
      </c>
      <c r="G62" s="19"/>
      <c r="H62" s="19"/>
      <c r="I62" s="19"/>
      <c r="J62" s="18"/>
      <c r="K62" s="19"/>
      <c r="L62" s="18"/>
      <c r="M62" s="18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1:68" s="80" customFormat="1" ht="16.2" x14ac:dyDescent="0.4">
      <c r="A63" s="78"/>
      <c r="B63" s="343"/>
      <c r="C63" s="24" t="s">
        <v>87</v>
      </c>
      <c r="D63" s="22" t="s">
        <v>49</v>
      </c>
      <c r="E63" s="22">
        <v>1.69</v>
      </c>
      <c r="F63" s="19">
        <f>E63*F58</f>
        <v>52.39</v>
      </c>
      <c r="G63" s="19"/>
      <c r="H63" s="19"/>
      <c r="I63" s="19"/>
      <c r="J63" s="18"/>
      <c r="K63" s="19"/>
      <c r="L63" s="18"/>
      <c r="M63" s="18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1:68" s="80" customFormat="1" ht="21.6" x14ac:dyDescent="0.4">
      <c r="A64" s="78"/>
      <c r="B64" s="344"/>
      <c r="C64" s="48" t="s">
        <v>88</v>
      </c>
      <c r="D64" s="22" t="s">
        <v>92</v>
      </c>
      <c r="E64" s="22"/>
      <c r="F64" s="19">
        <f>F58*2</f>
        <v>62</v>
      </c>
      <c r="G64" s="19"/>
      <c r="H64" s="19"/>
      <c r="I64" s="19"/>
      <c r="J64" s="18"/>
      <c r="K64" s="19"/>
      <c r="L64" s="18"/>
      <c r="M64" s="18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1:68" s="78" customFormat="1" ht="24" customHeight="1" x14ac:dyDescent="0.4">
      <c r="B65" s="342">
        <v>15</v>
      </c>
      <c r="C65" s="31" t="s">
        <v>89</v>
      </c>
      <c r="D65" s="14" t="s">
        <v>80</v>
      </c>
      <c r="E65" s="16"/>
      <c r="F65" s="15">
        <v>5</v>
      </c>
      <c r="G65" s="18"/>
      <c r="H65" s="19"/>
      <c r="I65" s="18"/>
      <c r="J65" s="18"/>
      <c r="K65" s="18"/>
      <c r="L65" s="18"/>
      <c r="M65" s="18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1:68" s="80" customFormat="1" ht="18.75" customHeight="1" x14ac:dyDescent="0.4">
      <c r="A66" s="78"/>
      <c r="B66" s="343"/>
      <c r="C66" s="49" t="s">
        <v>32</v>
      </c>
      <c r="D66" s="50" t="s">
        <v>25</v>
      </c>
      <c r="E66" s="50">
        <v>0.93</v>
      </c>
      <c r="F66" s="18">
        <f>F65*E66</f>
        <v>4.6500000000000004</v>
      </c>
      <c r="G66" s="18"/>
      <c r="H66" s="19"/>
      <c r="I66" s="18"/>
      <c r="J66" s="18"/>
      <c r="K66" s="18"/>
      <c r="L66" s="18"/>
      <c r="M66" s="18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1:68" s="80" customFormat="1" ht="16.2" x14ac:dyDescent="0.4">
      <c r="A67" s="78"/>
      <c r="B67" s="343"/>
      <c r="C67" s="49" t="s">
        <v>90</v>
      </c>
      <c r="D67" s="50" t="s">
        <v>27</v>
      </c>
      <c r="E67" s="50">
        <v>0.01</v>
      </c>
      <c r="F67" s="18">
        <f>F65*E67</f>
        <v>0.05</v>
      </c>
      <c r="G67" s="18"/>
      <c r="H67" s="19"/>
      <c r="I67" s="18"/>
      <c r="J67" s="18"/>
      <c r="K67" s="18"/>
      <c r="L67" s="18"/>
      <c r="M67" s="18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1:68" s="80" customFormat="1" ht="21.6" x14ac:dyDescent="0.4">
      <c r="A68" s="78"/>
      <c r="B68" s="343"/>
      <c r="C68" s="49" t="s">
        <v>91</v>
      </c>
      <c r="D68" s="50" t="s">
        <v>92</v>
      </c>
      <c r="E68" s="50">
        <v>1</v>
      </c>
      <c r="F68" s="18">
        <f>F65</f>
        <v>5</v>
      </c>
      <c r="G68" s="18"/>
      <c r="H68" s="19"/>
      <c r="I68" s="18"/>
      <c r="J68" s="18"/>
      <c r="K68" s="18"/>
      <c r="L68" s="18"/>
      <c r="M68" s="18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1:68" s="80" customFormat="1" ht="21.6" x14ac:dyDescent="0.4">
      <c r="A69" s="78"/>
      <c r="B69" s="343"/>
      <c r="C69" s="49" t="s">
        <v>93</v>
      </c>
      <c r="D69" s="50" t="s">
        <v>92</v>
      </c>
      <c r="E69" s="50">
        <v>1</v>
      </c>
      <c r="F69" s="18">
        <f>F68</f>
        <v>5</v>
      </c>
      <c r="G69" s="18"/>
      <c r="H69" s="19"/>
      <c r="I69" s="18"/>
      <c r="J69" s="18"/>
      <c r="K69" s="18"/>
      <c r="L69" s="18"/>
      <c r="M69" s="18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1:68" s="80" customFormat="1" ht="16.2" x14ac:dyDescent="0.4">
      <c r="A70" s="78"/>
      <c r="B70" s="344"/>
      <c r="C70" s="49" t="s">
        <v>94</v>
      </c>
      <c r="D70" s="50" t="s">
        <v>27</v>
      </c>
      <c r="E70" s="50">
        <v>0.18</v>
      </c>
      <c r="F70" s="18">
        <f>F65*E70</f>
        <v>0.89999999999999991</v>
      </c>
      <c r="G70" s="18"/>
      <c r="H70" s="19"/>
      <c r="I70" s="18"/>
      <c r="J70" s="18"/>
      <c r="K70" s="18"/>
      <c r="L70" s="18"/>
      <c r="M70" s="18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1:68" s="80" customFormat="1" ht="16.5" customHeight="1" x14ac:dyDescent="0.4">
      <c r="A71" s="78"/>
      <c r="B71" s="342">
        <v>16</v>
      </c>
      <c r="C71" s="31" t="s">
        <v>95</v>
      </c>
      <c r="D71" s="14" t="s">
        <v>96</v>
      </c>
      <c r="E71" s="16"/>
      <c r="F71" s="15">
        <v>20</v>
      </c>
      <c r="G71" s="18"/>
      <c r="H71" s="19"/>
      <c r="I71" s="18"/>
      <c r="J71" s="18"/>
      <c r="K71" s="18"/>
      <c r="L71" s="18"/>
      <c r="M71" s="18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1:68" s="80" customFormat="1" ht="18.75" customHeight="1" x14ac:dyDescent="0.4">
      <c r="A72" s="78"/>
      <c r="B72" s="343"/>
      <c r="C72" s="49" t="s">
        <v>32</v>
      </c>
      <c r="D72" s="50" t="s">
        <v>25</v>
      </c>
      <c r="E72" s="50">
        <v>0.58299999999999996</v>
      </c>
      <c r="F72" s="27">
        <f>F71*E72</f>
        <v>11.66</v>
      </c>
      <c r="G72" s="18"/>
      <c r="H72" s="19"/>
      <c r="I72" s="18"/>
      <c r="J72" s="18"/>
      <c r="K72" s="18"/>
      <c r="L72" s="18"/>
      <c r="M72" s="18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1:68" s="80" customFormat="1" ht="16.2" x14ac:dyDescent="0.4">
      <c r="A73" s="78"/>
      <c r="B73" s="343"/>
      <c r="C73" s="49" t="s">
        <v>97</v>
      </c>
      <c r="D73" s="50" t="s">
        <v>27</v>
      </c>
      <c r="E73" s="50">
        <v>4.5999999999999999E-3</v>
      </c>
      <c r="F73" s="27">
        <f>F71*E73</f>
        <v>9.1999999999999998E-2</v>
      </c>
      <c r="G73" s="18"/>
      <c r="H73" s="19"/>
      <c r="I73" s="18"/>
      <c r="J73" s="18"/>
      <c r="K73" s="18"/>
      <c r="L73" s="18"/>
      <c r="M73" s="18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1:68" s="80" customFormat="1" ht="21.6" x14ac:dyDescent="0.4">
      <c r="A74" s="78"/>
      <c r="B74" s="343"/>
      <c r="C74" s="48" t="s">
        <v>98</v>
      </c>
      <c r="D74" s="26" t="s">
        <v>99</v>
      </c>
      <c r="E74" s="50">
        <v>1.05</v>
      </c>
      <c r="F74" s="27">
        <f>F71*E74</f>
        <v>21</v>
      </c>
      <c r="G74" s="18"/>
      <c r="H74" s="19"/>
      <c r="I74" s="18"/>
      <c r="J74" s="18"/>
      <c r="K74" s="18"/>
      <c r="L74" s="18"/>
      <c r="M74" s="18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1:68" s="80" customFormat="1" ht="16.2" x14ac:dyDescent="0.4">
      <c r="A75" s="78"/>
      <c r="B75" s="343"/>
      <c r="C75" s="49" t="s">
        <v>87</v>
      </c>
      <c r="D75" s="50" t="s">
        <v>49</v>
      </c>
      <c r="E75" s="50">
        <v>0.23</v>
      </c>
      <c r="F75" s="27">
        <f>F71*E75</f>
        <v>4.6000000000000005</v>
      </c>
      <c r="G75" s="18"/>
      <c r="H75" s="19"/>
      <c r="I75" s="18"/>
      <c r="J75" s="18"/>
      <c r="K75" s="18"/>
      <c r="L75" s="18"/>
      <c r="M75" s="18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1:68" s="80" customFormat="1" ht="16.2" x14ac:dyDescent="0.4">
      <c r="A76" s="78"/>
      <c r="B76" s="343"/>
      <c r="C76" s="49" t="s">
        <v>94</v>
      </c>
      <c r="D76" s="50" t="s">
        <v>27</v>
      </c>
      <c r="E76" s="50">
        <v>0.20799999999999999</v>
      </c>
      <c r="F76" s="27">
        <f>F71*E76</f>
        <v>4.16</v>
      </c>
      <c r="G76" s="19"/>
      <c r="H76" s="19"/>
      <c r="I76" s="19"/>
      <c r="J76" s="18"/>
      <c r="K76" s="19"/>
      <c r="L76" s="18"/>
      <c r="M76" s="18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1:68" s="80" customFormat="1" ht="21.6" x14ac:dyDescent="0.4">
      <c r="A77" s="78"/>
      <c r="B77" s="343"/>
      <c r="C77" s="48" t="s">
        <v>100</v>
      </c>
      <c r="D77" s="22" t="s">
        <v>92</v>
      </c>
      <c r="E77" s="22"/>
      <c r="F77" s="19">
        <f>F71*2</f>
        <v>40</v>
      </c>
      <c r="G77" s="19"/>
      <c r="H77" s="19"/>
      <c r="I77" s="19"/>
      <c r="J77" s="18"/>
      <c r="K77" s="19"/>
      <c r="L77" s="18"/>
      <c r="M77" s="18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1:68" s="80" customFormat="1" ht="21.6" x14ac:dyDescent="0.4">
      <c r="A78" s="78"/>
      <c r="B78" s="342">
        <v>17</v>
      </c>
      <c r="C78" s="51" t="s">
        <v>113</v>
      </c>
      <c r="D78" s="52" t="s">
        <v>102</v>
      </c>
      <c r="E78" s="52"/>
      <c r="F78" s="53">
        <f>31*0.5</f>
        <v>15.5</v>
      </c>
      <c r="G78" s="22"/>
      <c r="H78" s="19"/>
      <c r="I78" s="22"/>
      <c r="J78" s="19"/>
      <c r="K78" s="19"/>
      <c r="L78" s="19"/>
      <c r="M78" s="1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1:68" s="80" customFormat="1" ht="16.2" x14ac:dyDescent="0.4">
      <c r="A79" s="78"/>
      <c r="B79" s="343"/>
      <c r="C79" s="54" t="s">
        <v>24</v>
      </c>
      <c r="D79" s="55" t="s">
        <v>25</v>
      </c>
      <c r="E79" s="44">
        <v>0.83</v>
      </c>
      <c r="F79" s="22">
        <f>F78*E79</f>
        <v>12.865</v>
      </c>
      <c r="G79" s="22"/>
      <c r="H79" s="19"/>
      <c r="I79" s="19"/>
      <c r="J79" s="19"/>
      <c r="K79" s="19"/>
      <c r="L79" s="19"/>
      <c r="M79" s="1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1:68" s="80" customFormat="1" ht="16.2" x14ac:dyDescent="0.4">
      <c r="A80" s="78"/>
      <c r="B80" s="343"/>
      <c r="C80" s="56" t="s">
        <v>26</v>
      </c>
      <c r="D80" s="44" t="s">
        <v>27</v>
      </c>
      <c r="E80" s="57">
        <f>0.41/100</f>
        <v>4.0999999999999995E-3</v>
      </c>
      <c r="F80" s="22">
        <f>F78*E80</f>
        <v>6.3549999999999995E-2</v>
      </c>
      <c r="G80" s="22"/>
      <c r="H80" s="19"/>
      <c r="I80" s="22"/>
      <c r="J80" s="19"/>
      <c r="K80" s="19"/>
      <c r="L80" s="19"/>
      <c r="M80" s="1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80" customFormat="1" ht="22.5" customHeight="1" x14ac:dyDescent="0.4">
      <c r="A81" s="78"/>
      <c r="B81" s="343"/>
      <c r="C81" s="54" t="s">
        <v>103</v>
      </c>
      <c r="D81" s="44" t="s">
        <v>23</v>
      </c>
      <c r="E81" s="44">
        <v>1.3</v>
      </c>
      <c r="F81" s="22">
        <f>F78*E81</f>
        <v>20.150000000000002</v>
      </c>
      <c r="G81" s="22"/>
      <c r="H81" s="19"/>
      <c r="I81" s="22"/>
      <c r="J81" s="19"/>
      <c r="K81" s="19"/>
      <c r="L81" s="19"/>
      <c r="M81" s="1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80" customFormat="1" ht="16.2" x14ac:dyDescent="0.4">
      <c r="A82" s="78"/>
      <c r="B82" s="344"/>
      <c r="C82" s="56" t="s">
        <v>54</v>
      </c>
      <c r="D82" s="44" t="s">
        <v>27</v>
      </c>
      <c r="E82" s="57">
        <f>7.8/100</f>
        <v>7.8E-2</v>
      </c>
      <c r="F82" s="22">
        <f>F78*E82</f>
        <v>1.2090000000000001</v>
      </c>
      <c r="G82" s="22"/>
      <c r="H82" s="19"/>
      <c r="I82" s="22"/>
      <c r="J82" s="19"/>
      <c r="K82" s="19"/>
      <c r="L82" s="19"/>
      <c r="M82" s="1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s="80" customFormat="1" ht="16.2" x14ac:dyDescent="0.4">
      <c r="A83" s="78"/>
      <c r="B83" s="16"/>
      <c r="C83" s="243"/>
      <c r="D83" s="22"/>
      <c r="E83" s="22"/>
      <c r="F83" s="19"/>
      <c r="G83" s="19"/>
      <c r="H83" s="23"/>
      <c r="I83" s="23"/>
      <c r="J83" s="23"/>
      <c r="K83" s="23"/>
      <c r="L83" s="23"/>
      <c r="M83" s="23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1:68" ht="30" x14ac:dyDescent="0.3">
      <c r="B84" s="16"/>
      <c r="C84" s="241" t="s">
        <v>104</v>
      </c>
      <c r="D84" s="21" t="s">
        <v>201</v>
      </c>
      <c r="E84" s="22"/>
      <c r="F84" s="19"/>
      <c r="G84" s="19"/>
      <c r="H84" s="19"/>
      <c r="I84" s="19"/>
      <c r="J84" s="19"/>
      <c r="K84" s="19"/>
      <c r="L84" s="19"/>
      <c r="M84" s="19"/>
    </row>
    <row r="85" spans="1:68" ht="15" x14ac:dyDescent="0.3">
      <c r="B85" s="16"/>
      <c r="C85" s="279" t="s">
        <v>17</v>
      </c>
      <c r="D85" s="21"/>
      <c r="E85" s="22"/>
      <c r="F85" s="19"/>
      <c r="G85" s="19"/>
      <c r="H85" s="19"/>
      <c r="I85" s="19"/>
      <c r="J85" s="19"/>
      <c r="K85" s="19"/>
      <c r="L85" s="19"/>
      <c r="M85" s="23"/>
    </row>
    <row r="86" spans="1:68" ht="15" customHeight="1" x14ac:dyDescent="0.3">
      <c r="B86" s="59"/>
      <c r="C86" s="241" t="s">
        <v>199</v>
      </c>
      <c r="D86" s="21" t="s">
        <v>201</v>
      </c>
      <c r="E86" s="22"/>
      <c r="F86" s="19"/>
      <c r="G86" s="19"/>
      <c r="H86" s="19"/>
      <c r="I86" s="19"/>
      <c r="J86" s="19"/>
      <c r="K86" s="19"/>
      <c r="L86" s="19"/>
      <c r="M86" s="19"/>
    </row>
    <row r="87" spans="1:68" ht="15" x14ac:dyDescent="0.3">
      <c r="B87" s="59"/>
      <c r="C87" s="241" t="s">
        <v>17</v>
      </c>
      <c r="D87" s="21"/>
      <c r="E87" s="22"/>
      <c r="F87" s="19"/>
      <c r="G87" s="19"/>
      <c r="H87" s="19"/>
      <c r="I87" s="19"/>
      <c r="J87" s="19"/>
      <c r="K87" s="19"/>
      <c r="L87" s="19"/>
      <c r="M87" s="23"/>
    </row>
    <row r="88" spans="1:68" ht="15" customHeight="1" x14ac:dyDescent="0.3">
      <c r="B88" s="59"/>
      <c r="C88" s="241" t="s">
        <v>105</v>
      </c>
      <c r="D88" s="21" t="s">
        <v>201</v>
      </c>
      <c r="E88" s="22"/>
      <c r="F88" s="19"/>
      <c r="G88" s="19"/>
      <c r="H88" s="19"/>
      <c r="I88" s="19"/>
      <c r="J88" s="19"/>
      <c r="K88" s="19"/>
      <c r="L88" s="19"/>
      <c r="M88" s="19"/>
    </row>
    <row r="89" spans="1:68" ht="15" x14ac:dyDescent="0.35">
      <c r="B89" s="60"/>
      <c r="C89" s="281" t="s">
        <v>17</v>
      </c>
      <c r="D89" s="21"/>
      <c r="E89" s="61"/>
      <c r="F89" s="62"/>
      <c r="G89" s="62"/>
      <c r="H89" s="19"/>
      <c r="I89" s="19"/>
      <c r="J89" s="19"/>
      <c r="K89" s="19"/>
      <c r="L89" s="19"/>
      <c r="M89" s="23"/>
    </row>
    <row r="90" spans="1:68" ht="15" customHeight="1" x14ac:dyDescent="0.3">
      <c r="B90" s="60"/>
      <c r="C90" s="241" t="s">
        <v>106</v>
      </c>
      <c r="D90" s="323">
        <v>0.03</v>
      </c>
      <c r="E90" s="22"/>
      <c r="F90" s="19"/>
      <c r="G90" s="19"/>
      <c r="H90" s="19"/>
      <c r="I90" s="19"/>
      <c r="J90" s="19"/>
      <c r="K90" s="19"/>
      <c r="L90" s="19"/>
      <c r="M90" s="19"/>
    </row>
    <row r="91" spans="1:68" ht="15" x14ac:dyDescent="0.35">
      <c r="B91" s="60"/>
      <c r="C91" s="281" t="s">
        <v>17</v>
      </c>
      <c r="D91" s="21"/>
      <c r="E91" s="61"/>
      <c r="F91" s="62"/>
      <c r="G91" s="62"/>
      <c r="H91" s="19"/>
      <c r="I91" s="19"/>
      <c r="J91" s="19"/>
      <c r="K91" s="19"/>
      <c r="L91" s="19"/>
      <c r="M91" s="23"/>
    </row>
    <row r="92" spans="1:68" ht="15" x14ac:dyDescent="0.3">
      <c r="B92" s="60"/>
      <c r="C92" s="279" t="s">
        <v>200</v>
      </c>
      <c r="D92" s="323">
        <v>0.18</v>
      </c>
      <c r="E92" s="22"/>
      <c r="F92" s="22"/>
      <c r="G92" s="22"/>
      <c r="H92" s="19"/>
      <c r="I92" s="19"/>
      <c r="J92" s="19"/>
      <c r="K92" s="19"/>
      <c r="L92" s="19"/>
      <c r="M92" s="23"/>
    </row>
    <row r="93" spans="1:68" ht="15" customHeight="1" x14ac:dyDescent="0.3">
      <c r="B93" s="60"/>
      <c r="C93" s="279" t="s">
        <v>107</v>
      </c>
      <c r="D93" s="21"/>
      <c r="E93" s="22"/>
      <c r="F93" s="22"/>
      <c r="G93" s="21"/>
      <c r="H93" s="19"/>
      <c r="I93" s="19"/>
      <c r="J93" s="19"/>
      <c r="K93" s="19"/>
      <c r="L93" s="19"/>
      <c r="M93" s="23"/>
    </row>
    <row r="95" spans="1:68" s="67" customFormat="1" ht="16.2" x14ac:dyDescent="0.2">
      <c r="A95" s="81"/>
      <c r="B95" s="63"/>
      <c r="C95" s="64"/>
      <c r="D95" s="64"/>
      <c r="E95" s="376"/>
      <c r="F95" s="376"/>
      <c r="H95" s="84"/>
      <c r="K95" s="66"/>
      <c r="L95" s="66"/>
      <c r="M95" s="66"/>
    </row>
    <row r="96" spans="1:68" s="67" customFormat="1" ht="16.2" x14ac:dyDescent="0.2">
      <c r="A96" s="81"/>
      <c r="B96" s="65"/>
      <c r="C96" s="68"/>
      <c r="D96" s="68"/>
      <c r="E96" s="69"/>
      <c r="F96" s="66"/>
      <c r="G96" s="66"/>
      <c r="H96" s="66"/>
      <c r="I96" s="66"/>
      <c r="J96" s="66"/>
      <c r="K96" s="66"/>
      <c r="L96" s="66"/>
      <c r="M96" s="66"/>
    </row>
    <row r="97" spans="1:13" s="67" customFormat="1" ht="16.2" x14ac:dyDescent="0.3">
      <c r="A97" s="81"/>
      <c r="B97" s="65"/>
      <c r="C97" s="371"/>
      <c r="D97" s="371"/>
      <c r="E97" s="371"/>
      <c r="F97" s="66"/>
      <c r="G97" s="66"/>
      <c r="H97" s="66"/>
      <c r="I97" s="66"/>
      <c r="J97" s="66"/>
      <c r="K97" s="66"/>
      <c r="L97" s="66"/>
      <c r="M97" s="66"/>
    </row>
  </sheetData>
  <mergeCells count="26">
    <mergeCell ref="C5:C6"/>
    <mergeCell ref="B2:M2"/>
    <mergeCell ref="B4:M4"/>
    <mergeCell ref="G5:H5"/>
    <mergeCell ref="I5:J5"/>
    <mergeCell ref="K5:L5"/>
    <mergeCell ref="M5:M6"/>
    <mergeCell ref="D5:D6"/>
    <mergeCell ref="E5:F5"/>
    <mergeCell ref="B12:B14"/>
    <mergeCell ref="B15:B16"/>
    <mergeCell ref="B17:B18"/>
    <mergeCell ref="B9:B11"/>
    <mergeCell ref="B5:B6"/>
    <mergeCell ref="B41:B44"/>
    <mergeCell ref="B45:B51"/>
    <mergeCell ref="B52:B57"/>
    <mergeCell ref="B21:B26"/>
    <mergeCell ref="B28:B33"/>
    <mergeCell ref="B34:B40"/>
    <mergeCell ref="E95:F95"/>
    <mergeCell ref="C97:E97"/>
    <mergeCell ref="B58:B64"/>
    <mergeCell ref="B65:B70"/>
    <mergeCell ref="B71:B77"/>
    <mergeCell ref="B78:B82"/>
  </mergeCells>
  <conditionalFormatting sqref="F21">
    <cfRule type="cellIs" dxfId="9" priority="1" stopIfTrue="1" operator="equal">
      <formula>8223.307275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31"/>
  <sheetViews>
    <sheetView topLeftCell="A61" workbookViewId="0">
      <selection activeCell="B2" sqref="B2:M2"/>
    </sheetView>
  </sheetViews>
  <sheetFormatPr defaultColWidth="8.88671875" defaultRowHeight="14.4" x14ac:dyDescent="0.3"/>
  <cols>
    <col min="1" max="1" width="0.109375" style="75" customWidth="1"/>
    <col min="2" max="2" width="2.88671875" style="6" customWidth="1"/>
    <col min="3" max="3" width="28.6640625" style="7" customWidth="1"/>
    <col min="4" max="4" width="6.33203125" style="8" customWidth="1"/>
    <col min="5" max="5" width="7.44140625" style="8" customWidth="1"/>
    <col min="6" max="6" width="8.5546875" style="9" customWidth="1"/>
    <col min="7" max="7" width="6" style="9" customWidth="1"/>
    <col min="8" max="8" width="9.33203125" style="9" customWidth="1"/>
    <col min="9" max="9" width="6.44140625" style="9" customWidth="1"/>
    <col min="10" max="10" width="8.88671875" style="9" customWidth="1"/>
    <col min="11" max="11" width="6.33203125" style="9" customWidth="1"/>
    <col min="12" max="13" width="9.6640625" style="9" customWidth="1"/>
    <col min="14" max="22" width="8.88671875" style="76" hidden="1" customWidth="1"/>
    <col min="23" max="68" width="8.88671875" style="76"/>
    <col min="69" max="16384" width="8.88671875" style="77"/>
  </cols>
  <sheetData>
    <row r="2" spans="1:68" s="74" customFormat="1" ht="15.6" x14ac:dyDescent="0.3">
      <c r="A2" s="72"/>
      <c r="B2" s="371" t="s">
        <v>187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</row>
    <row r="3" spans="1:68" s="74" customFormat="1" ht="15.6" x14ac:dyDescent="0.3">
      <c r="A3" s="72"/>
      <c r="B3" s="10"/>
      <c r="C3" s="12"/>
      <c r="D3" s="11"/>
      <c r="E3" s="11"/>
      <c r="F3" s="13"/>
      <c r="G3" s="13"/>
      <c r="H3" s="13"/>
      <c r="I3" s="13"/>
      <c r="J3" s="13"/>
      <c r="K3" s="13"/>
      <c r="L3" s="13"/>
      <c r="M3" s="1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68" s="74" customFormat="1" ht="15.6" x14ac:dyDescent="0.3">
      <c r="A4" s="72"/>
      <c r="B4" s="340" t="s">
        <v>185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</row>
    <row r="5" spans="1:68" ht="34.5" customHeight="1" x14ac:dyDescent="0.3">
      <c r="B5" s="349" t="s">
        <v>10</v>
      </c>
      <c r="C5" s="351" t="s">
        <v>11</v>
      </c>
      <c r="D5" s="349" t="s">
        <v>12</v>
      </c>
      <c r="E5" s="349" t="s">
        <v>13</v>
      </c>
      <c r="F5" s="349"/>
      <c r="G5" s="353" t="s">
        <v>14</v>
      </c>
      <c r="H5" s="353"/>
      <c r="I5" s="353" t="s">
        <v>15</v>
      </c>
      <c r="J5" s="353"/>
      <c r="K5" s="353" t="s">
        <v>16</v>
      </c>
      <c r="L5" s="353"/>
      <c r="M5" s="353" t="s">
        <v>17</v>
      </c>
    </row>
    <row r="6" spans="1:68" ht="21.6" x14ac:dyDescent="0.3">
      <c r="B6" s="350"/>
      <c r="C6" s="352"/>
      <c r="D6" s="350"/>
      <c r="E6" s="14" t="s">
        <v>18</v>
      </c>
      <c r="F6" s="15" t="s">
        <v>19</v>
      </c>
      <c r="G6" s="15" t="s">
        <v>20</v>
      </c>
      <c r="H6" s="15" t="s">
        <v>17</v>
      </c>
      <c r="I6" s="15" t="s">
        <v>20</v>
      </c>
      <c r="J6" s="15" t="s">
        <v>17</v>
      </c>
      <c r="K6" s="15" t="s">
        <v>20</v>
      </c>
      <c r="L6" s="15" t="s">
        <v>17</v>
      </c>
      <c r="M6" s="354"/>
    </row>
    <row r="7" spans="1:68" x14ac:dyDescent="0.3">
      <c r="B7" s="14">
        <v>1</v>
      </c>
      <c r="C7" s="14">
        <v>3</v>
      </c>
      <c r="D7" s="14">
        <v>4</v>
      </c>
      <c r="E7" s="14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</row>
    <row r="8" spans="1:68" x14ac:dyDescent="0.3">
      <c r="B8" s="39"/>
      <c r="C8" s="17" t="s">
        <v>21</v>
      </c>
      <c r="D8" s="39"/>
      <c r="E8" s="39"/>
      <c r="F8" s="18"/>
      <c r="G8" s="18"/>
      <c r="H8" s="19"/>
      <c r="I8" s="18"/>
      <c r="J8" s="18"/>
      <c r="K8" s="18"/>
      <c r="L8" s="18"/>
      <c r="M8" s="18"/>
    </row>
    <row r="9" spans="1:68" ht="22.5" customHeight="1" x14ac:dyDescent="0.3">
      <c r="B9" s="373">
        <v>1</v>
      </c>
      <c r="C9" s="20" t="s">
        <v>114</v>
      </c>
      <c r="D9" s="58" t="s">
        <v>23</v>
      </c>
      <c r="E9" s="22"/>
      <c r="F9" s="23">
        <v>156</v>
      </c>
      <c r="G9" s="19"/>
      <c r="H9" s="19"/>
      <c r="I9" s="19"/>
      <c r="J9" s="19"/>
      <c r="K9" s="19"/>
      <c r="L9" s="19"/>
      <c r="M9" s="19"/>
    </row>
    <row r="10" spans="1:68" ht="16.5" customHeight="1" x14ac:dyDescent="0.3">
      <c r="B10" s="374"/>
      <c r="C10" s="24" t="s">
        <v>24</v>
      </c>
      <c r="D10" s="22" t="s">
        <v>25</v>
      </c>
      <c r="E10" s="22">
        <v>8.2000000000000003E-2</v>
      </c>
      <c r="F10" s="19">
        <f>E10*F9</f>
        <v>12.792</v>
      </c>
      <c r="G10" s="19"/>
      <c r="H10" s="19"/>
      <c r="I10" s="19"/>
      <c r="J10" s="19"/>
      <c r="K10" s="19"/>
      <c r="L10" s="19"/>
      <c r="M10" s="19"/>
    </row>
    <row r="11" spans="1:68" x14ac:dyDescent="0.3">
      <c r="B11" s="375"/>
      <c r="C11" s="24" t="s">
        <v>26</v>
      </c>
      <c r="D11" s="22" t="s">
        <v>27</v>
      </c>
      <c r="E11" s="22">
        <v>5.0000000000000001E-3</v>
      </c>
      <c r="F11" s="19">
        <f>F9*E11</f>
        <v>0.78</v>
      </c>
      <c r="G11" s="19"/>
      <c r="H11" s="19"/>
      <c r="I11" s="19"/>
      <c r="J11" s="19"/>
      <c r="K11" s="19"/>
      <c r="L11" s="19"/>
      <c r="M11" s="19"/>
    </row>
    <row r="12" spans="1:68" ht="21.6" x14ac:dyDescent="0.3">
      <c r="B12" s="373">
        <v>2</v>
      </c>
      <c r="C12" s="20" t="s">
        <v>28</v>
      </c>
      <c r="D12" s="58" t="s">
        <v>29</v>
      </c>
      <c r="E12" s="22"/>
      <c r="F12" s="23">
        <v>2.5</v>
      </c>
      <c r="G12" s="19"/>
      <c r="H12" s="19"/>
      <c r="I12" s="19"/>
      <c r="J12" s="19"/>
      <c r="K12" s="19"/>
      <c r="L12" s="19"/>
      <c r="M12" s="19"/>
    </row>
    <row r="13" spans="1:68" ht="16.5" customHeight="1" x14ac:dyDescent="0.3">
      <c r="B13" s="374"/>
      <c r="C13" s="24" t="s">
        <v>24</v>
      </c>
      <c r="D13" s="22" t="s">
        <v>25</v>
      </c>
      <c r="E13" s="22">
        <v>10.199999999999999</v>
      </c>
      <c r="F13" s="19">
        <f>F12*E13</f>
        <v>25.5</v>
      </c>
      <c r="G13" s="19"/>
      <c r="H13" s="19"/>
      <c r="I13" s="19"/>
      <c r="J13" s="19"/>
      <c r="K13" s="19"/>
      <c r="L13" s="19"/>
      <c r="M13" s="19"/>
    </row>
    <row r="14" spans="1:68" x14ac:dyDescent="0.3">
      <c r="B14" s="375"/>
      <c r="C14" s="24" t="s">
        <v>26</v>
      </c>
      <c r="D14" s="22" t="s">
        <v>27</v>
      </c>
      <c r="E14" s="22">
        <v>0.23</v>
      </c>
      <c r="F14" s="19">
        <f>F12*E14</f>
        <v>0.57500000000000007</v>
      </c>
      <c r="G14" s="19"/>
      <c r="H14" s="19"/>
      <c r="I14" s="19"/>
      <c r="J14" s="19"/>
      <c r="K14" s="19"/>
      <c r="L14" s="19"/>
      <c r="M14" s="19"/>
    </row>
    <row r="15" spans="1:68" ht="43.2" x14ac:dyDescent="0.3">
      <c r="B15" s="373">
        <v>3</v>
      </c>
      <c r="C15" s="20" t="s">
        <v>30</v>
      </c>
      <c r="D15" s="58" t="s">
        <v>31</v>
      </c>
      <c r="E15" s="39"/>
      <c r="F15" s="23">
        <v>0.5</v>
      </c>
      <c r="G15" s="19"/>
      <c r="H15" s="19"/>
      <c r="I15" s="19"/>
      <c r="J15" s="19"/>
      <c r="K15" s="19"/>
      <c r="L15" s="19"/>
      <c r="M15" s="19"/>
    </row>
    <row r="16" spans="1:68" ht="15.75" customHeight="1" x14ac:dyDescent="0.3">
      <c r="B16" s="375"/>
      <c r="C16" s="25" t="s">
        <v>32</v>
      </c>
      <c r="D16" s="26" t="s">
        <v>25</v>
      </c>
      <c r="E16" s="26">
        <v>1.85</v>
      </c>
      <c r="F16" s="19">
        <f>F15*E16</f>
        <v>0.92500000000000004</v>
      </c>
      <c r="G16" s="27"/>
      <c r="H16" s="19"/>
      <c r="I16" s="27"/>
      <c r="J16" s="19"/>
      <c r="K16" s="19"/>
      <c r="L16" s="19"/>
      <c r="M16" s="19"/>
    </row>
    <row r="17" spans="1:68" ht="27.75" customHeight="1" x14ac:dyDescent="0.3">
      <c r="B17" s="373">
        <v>4</v>
      </c>
      <c r="C17" s="28" t="s">
        <v>33</v>
      </c>
      <c r="D17" s="58" t="s">
        <v>31</v>
      </c>
      <c r="E17" s="26"/>
      <c r="F17" s="23">
        <f>F15</f>
        <v>0.5</v>
      </c>
      <c r="G17" s="27"/>
      <c r="H17" s="19"/>
      <c r="I17" s="27"/>
      <c r="J17" s="19"/>
      <c r="K17" s="27"/>
      <c r="L17" s="19"/>
      <c r="M17" s="19"/>
    </row>
    <row r="18" spans="1:68" ht="19.5" customHeight="1" x14ac:dyDescent="0.3">
      <c r="B18" s="375"/>
      <c r="C18" s="25" t="s">
        <v>34</v>
      </c>
      <c r="D18" s="26" t="s">
        <v>25</v>
      </c>
      <c r="E18" s="26">
        <v>0.53</v>
      </c>
      <c r="F18" s="19">
        <f>F17*E18</f>
        <v>0.26500000000000001</v>
      </c>
      <c r="G18" s="27"/>
      <c r="H18" s="19"/>
      <c r="I18" s="27"/>
      <c r="J18" s="19"/>
      <c r="K18" s="27"/>
      <c r="L18" s="19"/>
      <c r="M18" s="19"/>
    </row>
    <row r="19" spans="1:68" ht="21.6" x14ac:dyDescent="0.3">
      <c r="B19" s="22">
        <v>5</v>
      </c>
      <c r="C19" s="29" t="s">
        <v>35</v>
      </c>
      <c r="D19" s="58" t="s">
        <v>31</v>
      </c>
      <c r="E19" s="26"/>
      <c r="F19" s="23">
        <f>F15</f>
        <v>0.5</v>
      </c>
      <c r="G19" s="27"/>
      <c r="H19" s="19"/>
      <c r="I19" s="27"/>
      <c r="J19" s="19"/>
      <c r="K19" s="27"/>
      <c r="L19" s="19"/>
      <c r="M19" s="19"/>
    </row>
    <row r="20" spans="1:68" x14ac:dyDescent="0.3">
      <c r="B20" s="30"/>
      <c r="C20" s="58" t="s">
        <v>36</v>
      </c>
      <c r="D20" s="58"/>
      <c r="E20" s="26"/>
      <c r="F20" s="23"/>
      <c r="G20" s="27"/>
      <c r="H20" s="19"/>
      <c r="I20" s="27"/>
      <c r="J20" s="19"/>
      <c r="K20" s="27"/>
      <c r="L20" s="19"/>
      <c r="M20" s="19"/>
    </row>
    <row r="21" spans="1:68" x14ac:dyDescent="0.3">
      <c r="B21" s="342">
        <v>6</v>
      </c>
      <c r="C21" s="31" t="s">
        <v>37</v>
      </c>
      <c r="D21" s="58" t="s">
        <v>38</v>
      </c>
      <c r="E21" s="22"/>
      <c r="F21" s="15">
        <v>32</v>
      </c>
      <c r="G21" s="32"/>
      <c r="H21" s="19"/>
      <c r="I21" s="32"/>
      <c r="J21" s="18"/>
      <c r="K21" s="32"/>
      <c r="L21" s="18"/>
      <c r="M21" s="18"/>
    </row>
    <row r="22" spans="1:68" x14ac:dyDescent="0.3">
      <c r="B22" s="343"/>
      <c r="C22" s="33" t="s">
        <v>39</v>
      </c>
      <c r="D22" s="22" t="s">
        <v>40</v>
      </c>
      <c r="E22" s="22">
        <v>0.45900000000000002</v>
      </c>
      <c r="F22" s="19">
        <f>E22*F21</f>
        <v>14.688000000000001</v>
      </c>
      <c r="G22" s="34"/>
      <c r="H22" s="19"/>
      <c r="I22" s="34"/>
      <c r="J22" s="18"/>
      <c r="K22" s="34"/>
      <c r="L22" s="18"/>
      <c r="M22" s="18"/>
    </row>
    <row r="23" spans="1:68" x14ac:dyDescent="0.3">
      <c r="B23" s="343"/>
      <c r="C23" s="33" t="s">
        <v>41</v>
      </c>
      <c r="D23" s="22" t="s">
        <v>31</v>
      </c>
      <c r="E23" s="22">
        <f>0.035/100</f>
        <v>3.5000000000000005E-4</v>
      </c>
      <c r="F23" s="19">
        <f>F21*E23</f>
        <v>1.1200000000000002E-2</v>
      </c>
      <c r="G23" s="34"/>
      <c r="H23" s="19"/>
      <c r="I23" s="34"/>
      <c r="J23" s="18"/>
      <c r="K23" s="34"/>
      <c r="L23" s="18"/>
      <c r="M23" s="18"/>
    </row>
    <row r="24" spans="1:68" x14ac:dyDescent="0.3">
      <c r="B24" s="343"/>
      <c r="C24" s="33" t="s">
        <v>26</v>
      </c>
      <c r="D24" s="22" t="s">
        <v>27</v>
      </c>
      <c r="E24" s="22">
        <f>0.23/100</f>
        <v>2.3E-3</v>
      </c>
      <c r="F24" s="19">
        <f>F21*E24</f>
        <v>7.3599999999999999E-2</v>
      </c>
      <c r="G24" s="34"/>
      <c r="H24" s="19"/>
      <c r="I24" s="34"/>
      <c r="J24" s="18"/>
      <c r="K24" s="34"/>
      <c r="L24" s="18"/>
      <c r="M24" s="18"/>
    </row>
    <row r="25" spans="1:68" x14ac:dyDescent="0.3">
      <c r="B25" s="343"/>
      <c r="C25" s="33" t="s">
        <v>42</v>
      </c>
      <c r="D25" s="22" t="s">
        <v>43</v>
      </c>
      <c r="E25" s="22">
        <f>0.009/100</f>
        <v>8.9999999999999992E-5</v>
      </c>
      <c r="F25" s="35">
        <f>F21*E25</f>
        <v>2.8799999999999997E-3</v>
      </c>
      <c r="G25" s="34"/>
      <c r="H25" s="19"/>
      <c r="I25" s="34"/>
      <c r="J25" s="18"/>
      <c r="K25" s="34"/>
      <c r="L25" s="18"/>
      <c r="M25" s="18"/>
    </row>
    <row r="26" spans="1:68" x14ac:dyDescent="0.3">
      <c r="B26" s="344"/>
      <c r="C26" s="33" t="s">
        <v>44</v>
      </c>
      <c r="D26" s="22" t="s">
        <v>38</v>
      </c>
      <c r="E26" s="22">
        <f>3.4/100</f>
        <v>3.4000000000000002E-2</v>
      </c>
      <c r="F26" s="19">
        <f>F21*E26</f>
        <v>1.0880000000000001</v>
      </c>
      <c r="G26" s="34"/>
      <c r="H26" s="19"/>
      <c r="I26" s="34"/>
      <c r="J26" s="18"/>
      <c r="K26" s="34"/>
      <c r="L26" s="18"/>
      <c r="M26" s="18"/>
    </row>
    <row r="27" spans="1:68" s="83" customFormat="1" ht="32.4" x14ac:dyDescent="0.3">
      <c r="A27" s="75"/>
      <c r="B27" s="342">
        <v>7</v>
      </c>
      <c r="C27" s="17" t="s">
        <v>115</v>
      </c>
      <c r="D27" s="14" t="s">
        <v>43</v>
      </c>
      <c r="E27" s="14"/>
      <c r="F27" s="15">
        <v>2.69</v>
      </c>
      <c r="G27" s="18"/>
      <c r="H27" s="19"/>
      <c r="I27" s="18"/>
      <c r="J27" s="18"/>
      <c r="K27" s="82"/>
      <c r="L27" s="18"/>
      <c r="M27" s="18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</row>
    <row r="28" spans="1:68" s="83" customFormat="1" x14ac:dyDescent="0.3">
      <c r="A28" s="75"/>
      <c r="B28" s="343"/>
      <c r="C28" s="33" t="s">
        <v>24</v>
      </c>
      <c r="D28" s="39" t="s">
        <v>40</v>
      </c>
      <c r="E28" s="39">
        <v>8.5399999999999991</v>
      </c>
      <c r="F28" s="18">
        <f>E28*F27</f>
        <v>22.972599999999996</v>
      </c>
      <c r="G28" s="18"/>
      <c r="H28" s="19"/>
      <c r="I28" s="18"/>
      <c r="J28" s="18"/>
      <c r="K28" s="18"/>
      <c r="L28" s="18"/>
      <c r="M28" s="18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</row>
    <row r="29" spans="1:68" s="83" customFormat="1" x14ac:dyDescent="0.3">
      <c r="A29" s="75"/>
      <c r="B29" s="343"/>
      <c r="C29" s="33" t="s">
        <v>116</v>
      </c>
      <c r="D29" s="39" t="s">
        <v>27</v>
      </c>
      <c r="E29" s="39">
        <v>1.06</v>
      </c>
      <c r="F29" s="18">
        <f>E29*F27</f>
        <v>2.8513999999999999</v>
      </c>
      <c r="G29" s="18"/>
      <c r="H29" s="19"/>
      <c r="I29" s="18"/>
      <c r="J29" s="18"/>
      <c r="K29" s="18"/>
      <c r="L29" s="18"/>
      <c r="M29" s="18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</row>
    <row r="30" spans="1:68" s="83" customFormat="1" ht="21.6" x14ac:dyDescent="0.3">
      <c r="A30" s="75"/>
      <c r="B30" s="343"/>
      <c r="C30" s="33" t="s">
        <v>117</v>
      </c>
      <c r="D30" s="39" t="s">
        <v>38</v>
      </c>
      <c r="E30" s="39">
        <v>1.4</v>
      </c>
      <c r="F30" s="18">
        <f>E30*F27</f>
        <v>3.7659999999999996</v>
      </c>
      <c r="G30" s="18"/>
      <c r="H30" s="19"/>
      <c r="I30" s="18"/>
      <c r="J30" s="18"/>
      <c r="K30" s="18"/>
      <c r="L30" s="18"/>
      <c r="M30" s="18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</row>
    <row r="31" spans="1:68" s="83" customFormat="1" x14ac:dyDescent="0.3">
      <c r="A31" s="75"/>
      <c r="B31" s="343"/>
      <c r="C31" s="33" t="s">
        <v>118</v>
      </c>
      <c r="D31" s="39" t="s">
        <v>43</v>
      </c>
      <c r="E31" s="39">
        <v>1.4500000000000001E-2</v>
      </c>
      <c r="F31" s="18">
        <f>E31*F27</f>
        <v>3.9004999999999998E-2</v>
      </c>
      <c r="G31" s="18"/>
      <c r="H31" s="19"/>
      <c r="I31" s="18"/>
      <c r="J31" s="18"/>
      <c r="K31" s="18"/>
      <c r="L31" s="18"/>
      <c r="M31" s="18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</row>
    <row r="32" spans="1:68" x14ac:dyDescent="0.3">
      <c r="B32" s="343"/>
      <c r="C32" s="33" t="s">
        <v>119</v>
      </c>
      <c r="D32" s="39" t="s">
        <v>43</v>
      </c>
      <c r="E32" s="39">
        <v>1.0149999999999999</v>
      </c>
      <c r="F32" s="18">
        <f>E32*F27</f>
        <v>2.7303499999999996</v>
      </c>
      <c r="G32" s="18"/>
      <c r="H32" s="19"/>
      <c r="I32" s="18"/>
      <c r="J32" s="18"/>
      <c r="K32" s="18"/>
      <c r="L32" s="18"/>
      <c r="M32" s="18"/>
    </row>
    <row r="33" spans="1:68" s="83" customFormat="1" x14ac:dyDescent="0.3">
      <c r="A33" s="75"/>
      <c r="B33" s="343"/>
      <c r="C33" s="33" t="s">
        <v>120</v>
      </c>
      <c r="D33" s="39" t="s">
        <v>67</v>
      </c>
      <c r="E33" s="39"/>
      <c r="F33" s="18">
        <v>300</v>
      </c>
      <c r="G33" s="18"/>
      <c r="H33" s="19"/>
      <c r="I33" s="18"/>
      <c r="J33" s="18"/>
      <c r="K33" s="18"/>
      <c r="L33" s="18"/>
      <c r="M33" s="18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</row>
    <row r="34" spans="1:68" s="83" customFormat="1" x14ac:dyDescent="0.3">
      <c r="A34" s="75"/>
      <c r="B34" s="343"/>
      <c r="C34" s="33" t="s">
        <v>121</v>
      </c>
      <c r="D34" s="39" t="s">
        <v>67</v>
      </c>
      <c r="E34" s="39"/>
      <c r="F34" s="18">
        <v>280</v>
      </c>
      <c r="G34" s="18"/>
      <c r="H34" s="19"/>
      <c r="I34" s="18"/>
      <c r="J34" s="18"/>
      <c r="K34" s="18"/>
      <c r="L34" s="18"/>
      <c r="M34" s="18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</row>
    <row r="35" spans="1:68" s="83" customFormat="1" x14ac:dyDescent="0.3">
      <c r="A35" s="75"/>
      <c r="B35" s="343"/>
      <c r="C35" s="33" t="s">
        <v>129</v>
      </c>
      <c r="D35" s="39" t="s">
        <v>130</v>
      </c>
      <c r="E35" s="39">
        <v>2.5000000000000001E-3</v>
      </c>
      <c r="F35" s="18">
        <f>F27*E35</f>
        <v>6.7250000000000001E-3</v>
      </c>
      <c r="G35" s="18"/>
      <c r="H35" s="19"/>
      <c r="I35" s="18"/>
      <c r="J35" s="18"/>
      <c r="K35" s="18"/>
      <c r="L35" s="18"/>
      <c r="M35" s="18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</row>
    <row r="36" spans="1:68" s="83" customFormat="1" x14ac:dyDescent="0.3">
      <c r="A36" s="75"/>
      <c r="B36" s="344"/>
      <c r="C36" s="33" t="s">
        <v>54</v>
      </c>
      <c r="D36" s="39" t="s">
        <v>27</v>
      </c>
      <c r="E36" s="39">
        <v>0.74</v>
      </c>
      <c r="F36" s="18">
        <f>E36*F27</f>
        <v>1.9905999999999999</v>
      </c>
      <c r="G36" s="18"/>
      <c r="H36" s="19"/>
      <c r="I36" s="18"/>
      <c r="J36" s="18"/>
      <c r="K36" s="18"/>
      <c r="L36" s="18"/>
      <c r="M36" s="18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</row>
    <row r="37" spans="1:68" s="78" customFormat="1" ht="16.2" x14ac:dyDescent="0.4">
      <c r="B37" s="71"/>
      <c r="C37" s="58" t="s">
        <v>45</v>
      </c>
      <c r="D37" s="22"/>
      <c r="E37" s="22"/>
      <c r="F37" s="19"/>
      <c r="G37" s="19"/>
      <c r="H37" s="19"/>
      <c r="I37" s="19"/>
      <c r="J37" s="18"/>
      <c r="K37" s="19"/>
      <c r="L37" s="18"/>
      <c r="M37" s="1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</row>
    <row r="38" spans="1:68" s="78" customFormat="1" ht="21.6" x14ac:dyDescent="0.4">
      <c r="B38" s="342">
        <v>8</v>
      </c>
      <c r="C38" s="31" t="s">
        <v>122</v>
      </c>
      <c r="D38" s="58" t="s">
        <v>43</v>
      </c>
      <c r="E38" s="22"/>
      <c r="F38" s="15">
        <v>2</v>
      </c>
      <c r="G38" s="32"/>
      <c r="H38" s="19"/>
      <c r="I38" s="32"/>
      <c r="J38" s="18"/>
      <c r="K38" s="32"/>
      <c r="L38" s="18"/>
      <c r="M38" s="18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</row>
    <row r="39" spans="1:68" s="78" customFormat="1" ht="16.2" x14ac:dyDescent="0.4">
      <c r="B39" s="343"/>
      <c r="C39" s="33" t="s">
        <v>39</v>
      </c>
      <c r="D39" s="22" t="s">
        <v>40</v>
      </c>
      <c r="E39" s="22">
        <v>24</v>
      </c>
      <c r="F39" s="19">
        <f>E39*F38</f>
        <v>48</v>
      </c>
      <c r="G39" s="34"/>
      <c r="H39" s="19"/>
      <c r="I39" s="34"/>
      <c r="J39" s="18"/>
      <c r="K39" s="34"/>
      <c r="L39" s="18"/>
      <c r="M39" s="18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</row>
    <row r="40" spans="1:68" s="78" customFormat="1" ht="16.2" x14ac:dyDescent="0.4">
      <c r="B40" s="343"/>
      <c r="C40" s="33" t="s">
        <v>116</v>
      </c>
      <c r="D40" s="39" t="s">
        <v>27</v>
      </c>
      <c r="E40" s="39">
        <v>1.3</v>
      </c>
      <c r="F40" s="18">
        <f>E40*F38</f>
        <v>2.6</v>
      </c>
      <c r="G40" s="18"/>
      <c r="H40" s="19"/>
      <c r="I40" s="18"/>
      <c r="J40" s="18"/>
      <c r="K40" s="18"/>
      <c r="L40" s="18"/>
      <c r="M40" s="18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</row>
    <row r="41" spans="1:68" s="78" customFormat="1" ht="21.6" x14ac:dyDescent="0.4">
      <c r="B41" s="343"/>
      <c r="C41" s="33" t="s">
        <v>47</v>
      </c>
      <c r="D41" s="22" t="s">
        <v>43</v>
      </c>
      <c r="E41" s="22">
        <v>1.05</v>
      </c>
      <c r="F41" s="19">
        <f>E41*F38</f>
        <v>2.1</v>
      </c>
      <c r="G41" s="34"/>
      <c r="H41" s="19"/>
      <c r="I41" s="34"/>
      <c r="J41" s="18"/>
      <c r="K41" s="34"/>
      <c r="L41" s="18"/>
      <c r="M41" s="18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</row>
    <row r="42" spans="1:68" s="78" customFormat="1" ht="16.2" x14ac:dyDescent="0.4">
      <c r="B42" s="343"/>
      <c r="C42" s="33" t="s">
        <v>48</v>
      </c>
      <c r="D42" s="22" t="s">
        <v>49</v>
      </c>
      <c r="E42" s="22">
        <v>3.08</v>
      </c>
      <c r="F42" s="19">
        <f>F38*E42</f>
        <v>6.16</v>
      </c>
      <c r="G42" s="34"/>
      <c r="H42" s="19"/>
      <c r="I42" s="34"/>
      <c r="J42" s="18"/>
      <c r="K42" s="34"/>
      <c r="L42" s="18"/>
      <c r="M42" s="18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</row>
    <row r="43" spans="1:68" s="78" customFormat="1" ht="16.2" x14ac:dyDescent="0.4">
      <c r="B43" s="343"/>
      <c r="C43" s="37" t="s">
        <v>50</v>
      </c>
      <c r="D43" s="38" t="s">
        <v>49</v>
      </c>
      <c r="E43" s="38" t="s">
        <v>51</v>
      </c>
      <c r="F43" s="22">
        <f>F38*E43</f>
        <v>15</v>
      </c>
      <c r="G43" s="22"/>
      <c r="H43" s="19"/>
      <c r="I43" s="22"/>
      <c r="J43" s="19"/>
      <c r="K43" s="19"/>
      <c r="L43" s="19"/>
      <c r="M43" s="1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</row>
    <row r="44" spans="1:68" s="78" customFormat="1" ht="16.2" x14ac:dyDescent="0.4">
      <c r="B44" s="343"/>
      <c r="C44" s="37" t="s">
        <v>52</v>
      </c>
      <c r="D44" s="38" t="s">
        <v>49</v>
      </c>
      <c r="E44" s="38" t="s">
        <v>53</v>
      </c>
      <c r="F44" s="22">
        <f>F38*E44</f>
        <v>6.02</v>
      </c>
      <c r="G44" s="22"/>
      <c r="H44" s="19"/>
      <c r="I44" s="22"/>
      <c r="J44" s="19"/>
      <c r="K44" s="19"/>
      <c r="L44" s="19"/>
      <c r="M44" s="1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</row>
    <row r="45" spans="1:68" s="78" customFormat="1" ht="16.2" x14ac:dyDescent="0.4">
      <c r="B45" s="344"/>
      <c r="C45" s="33" t="s">
        <v>54</v>
      </c>
      <c r="D45" s="22" t="s">
        <v>27</v>
      </c>
      <c r="E45" s="22">
        <v>1.38</v>
      </c>
      <c r="F45" s="19">
        <f>E45*F38</f>
        <v>2.76</v>
      </c>
      <c r="G45" s="34"/>
      <c r="H45" s="19"/>
      <c r="I45" s="34"/>
      <c r="J45" s="18"/>
      <c r="K45" s="34"/>
      <c r="L45" s="18"/>
      <c r="M45" s="18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</row>
    <row r="46" spans="1:68" s="78" customFormat="1" ht="33.75" customHeight="1" x14ac:dyDescent="0.4">
      <c r="B46" s="342">
        <v>9</v>
      </c>
      <c r="C46" s="31" t="s">
        <v>123</v>
      </c>
      <c r="D46" s="58" t="s">
        <v>43</v>
      </c>
      <c r="E46" s="22"/>
      <c r="F46" s="15">
        <v>2.39</v>
      </c>
      <c r="G46" s="32"/>
      <c r="H46" s="19"/>
      <c r="I46" s="32"/>
      <c r="J46" s="18"/>
      <c r="K46" s="32"/>
      <c r="L46" s="18"/>
      <c r="M46" s="18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</row>
    <row r="47" spans="1:68" s="78" customFormat="1" ht="16.2" x14ac:dyDescent="0.4">
      <c r="B47" s="343"/>
      <c r="C47" s="33" t="s">
        <v>39</v>
      </c>
      <c r="D47" s="22" t="s">
        <v>40</v>
      </c>
      <c r="E47" s="22">
        <v>23.8</v>
      </c>
      <c r="F47" s="19">
        <f>E47*F46</f>
        <v>56.882000000000005</v>
      </c>
      <c r="G47" s="34"/>
      <c r="H47" s="19"/>
      <c r="I47" s="34"/>
      <c r="J47" s="18"/>
      <c r="K47" s="34"/>
      <c r="L47" s="18"/>
      <c r="M47" s="18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</row>
    <row r="48" spans="1:68" s="78" customFormat="1" ht="16.2" x14ac:dyDescent="0.4">
      <c r="B48" s="343"/>
      <c r="C48" s="33" t="s">
        <v>116</v>
      </c>
      <c r="D48" s="39" t="s">
        <v>27</v>
      </c>
      <c r="E48" s="39">
        <v>2.1</v>
      </c>
      <c r="F48" s="18">
        <f>E48*F46</f>
        <v>5.0190000000000001</v>
      </c>
      <c r="G48" s="18"/>
      <c r="H48" s="19"/>
      <c r="I48" s="18"/>
      <c r="J48" s="18"/>
      <c r="K48" s="18"/>
      <c r="L48" s="18"/>
      <c r="M48" s="18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</row>
    <row r="49" spans="2:68" s="78" customFormat="1" ht="27" customHeight="1" x14ac:dyDescent="0.4">
      <c r="B49" s="343"/>
      <c r="C49" s="33" t="s">
        <v>47</v>
      </c>
      <c r="D49" s="22" t="s">
        <v>43</v>
      </c>
      <c r="E49" s="22">
        <v>1.3</v>
      </c>
      <c r="F49" s="19">
        <f>E49*F46</f>
        <v>3.1070000000000002</v>
      </c>
      <c r="G49" s="34"/>
      <c r="H49" s="19"/>
      <c r="I49" s="34"/>
      <c r="J49" s="18"/>
      <c r="K49" s="34"/>
      <c r="L49" s="18"/>
      <c r="M49" s="18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</row>
    <row r="50" spans="2:68" s="78" customFormat="1" ht="18" customHeight="1" x14ac:dyDescent="0.4">
      <c r="B50" s="343"/>
      <c r="C50" s="33" t="s">
        <v>57</v>
      </c>
      <c r="D50" s="22" t="s">
        <v>38</v>
      </c>
      <c r="E50" s="22"/>
      <c r="F50" s="19">
        <v>2</v>
      </c>
      <c r="G50" s="34"/>
      <c r="H50" s="19"/>
      <c r="I50" s="34"/>
      <c r="J50" s="18"/>
      <c r="K50" s="34"/>
      <c r="L50" s="18"/>
      <c r="M50" s="18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</row>
    <row r="51" spans="2:68" s="78" customFormat="1" ht="16.5" customHeight="1" x14ac:dyDescent="0.4">
      <c r="B51" s="343"/>
      <c r="C51" s="33" t="s">
        <v>48</v>
      </c>
      <c r="D51" s="22" t="s">
        <v>49</v>
      </c>
      <c r="E51" s="22">
        <v>4.38</v>
      </c>
      <c r="F51" s="19">
        <f>F46*E51</f>
        <v>10.4682</v>
      </c>
      <c r="G51" s="34"/>
      <c r="H51" s="19"/>
      <c r="I51" s="34"/>
      <c r="J51" s="18"/>
      <c r="K51" s="34"/>
      <c r="L51" s="18"/>
      <c r="M51" s="18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</row>
    <row r="52" spans="2:68" s="78" customFormat="1" ht="16.5" customHeight="1" x14ac:dyDescent="0.4">
      <c r="B52" s="343"/>
      <c r="C52" s="37" t="s">
        <v>50</v>
      </c>
      <c r="D52" s="38" t="s">
        <v>49</v>
      </c>
      <c r="E52" s="38">
        <v>7.2</v>
      </c>
      <c r="F52" s="22">
        <f>F46*E52</f>
        <v>17.208000000000002</v>
      </c>
      <c r="G52" s="22"/>
      <c r="H52" s="19"/>
      <c r="I52" s="22"/>
      <c r="J52" s="19"/>
      <c r="K52" s="19"/>
      <c r="L52" s="19"/>
      <c r="M52" s="1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</row>
    <row r="53" spans="2:68" s="78" customFormat="1" ht="16.5" customHeight="1" x14ac:dyDescent="0.4">
      <c r="B53" s="343"/>
      <c r="C53" s="37" t="s">
        <v>52</v>
      </c>
      <c r="D53" s="38" t="s">
        <v>49</v>
      </c>
      <c r="E53" s="38">
        <v>1.96</v>
      </c>
      <c r="F53" s="22">
        <f>F46*E53</f>
        <v>4.6844000000000001</v>
      </c>
      <c r="G53" s="22"/>
      <c r="H53" s="19"/>
      <c r="I53" s="22"/>
      <c r="J53" s="19"/>
      <c r="K53" s="19"/>
      <c r="L53" s="19"/>
      <c r="M53" s="1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</row>
    <row r="54" spans="2:68" s="78" customFormat="1" ht="16.2" x14ac:dyDescent="0.4">
      <c r="B54" s="344"/>
      <c r="C54" s="33" t="s">
        <v>54</v>
      </c>
      <c r="D54" s="22" t="s">
        <v>27</v>
      </c>
      <c r="E54" s="22">
        <v>3.44</v>
      </c>
      <c r="F54" s="19">
        <f>E54*F46</f>
        <v>8.2216000000000005</v>
      </c>
      <c r="G54" s="34"/>
      <c r="H54" s="19"/>
      <c r="I54" s="34"/>
      <c r="J54" s="18"/>
      <c r="K54" s="34"/>
      <c r="L54" s="18"/>
      <c r="M54" s="18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</row>
    <row r="55" spans="2:68" s="78" customFormat="1" ht="21.6" x14ac:dyDescent="0.4">
      <c r="B55" s="345">
        <v>10</v>
      </c>
      <c r="C55" s="40" t="s">
        <v>58</v>
      </c>
      <c r="D55" s="41" t="s">
        <v>29</v>
      </c>
      <c r="E55" s="38"/>
      <c r="F55" s="23">
        <f>F46+F38</f>
        <v>4.3900000000000006</v>
      </c>
      <c r="G55" s="22"/>
      <c r="H55" s="19"/>
      <c r="I55" s="22"/>
      <c r="J55" s="19"/>
      <c r="K55" s="19"/>
      <c r="L55" s="19"/>
      <c r="M55" s="1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</row>
    <row r="56" spans="2:68" s="78" customFormat="1" ht="16.2" x14ac:dyDescent="0.4">
      <c r="B56" s="345"/>
      <c r="C56" s="37" t="s">
        <v>32</v>
      </c>
      <c r="D56" s="38" t="s">
        <v>25</v>
      </c>
      <c r="E56" s="38">
        <v>0.87</v>
      </c>
      <c r="F56" s="22">
        <f>F55*E56</f>
        <v>3.8193000000000006</v>
      </c>
      <c r="G56" s="22"/>
      <c r="H56" s="19"/>
      <c r="I56" s="19"/>
      <c r="J56" s="19"/>
      <c r="K56" s="19"/>
      <c r="L56" s="19"/>
      <c r="M56" s="1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</row>
    <row r="57" spans="2:68" s="78" customFormat="1" ht="16.2" x14ac:dyDescent="0.4">
      <c r="B57" s="345"/>
      <c r="C57" s="37" t="s">
        <v>59</v>
      </c>
      <c r="D57" s="38" t="s">
        <v>27</v>
      </c>
      <c r="E57" s="38">
        <v>0.13</v>
      </c>
      <c r="F57" s="22">
        <f>F55*E57</f>
        <v>0.5707000000000001</v>
      </c>
      <c r="G57" s="22"/>
      <c r="H57" s="19"/>
      <c r="I57" s="22"/>
      <c r="J57" s="19"/>
      <c r="K57" s="19"/>
      <c r="L57" s="19"/>
      <c r="M57" s="1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</row>
    <row r="58" spans="2:68" s="78" customFormat="1" ht="16.2" x14ac:dyDescent="0.4">
      <c r="B58" s="345"/>
      <c r="C58" s="37" t="s">
        <v>60</v>
      </c>
      <c r="D58" s="38" t="s">
        <v>49</v>
      </c>
      <c r="E58" s="38">
        <v>7.2</v>
      </c>
      <c r="F58" s="22">
        <f>F55*E58</f>
        <v>31.608000000000004</v>
      </c>
      <c r="G58" s="22"/>
      <c r="H58" s="19"/>
      <c r="I58" s="22"/>
      <c r="J58" s="19"/>
      <c r="K58" s="19"/>
      <c r="L58" s="19"/>
      <c r="M58" s="1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</row>
    <row r="59" spans="2:68" s="78" customFormat="1" ht="16.2" x14ac:dyDescent="0.4">
      <c r="B59" s="345"/>
      <c r="C59" s="37" t="s">
        <v>61</v>
      </c>
      <c r="D59" s="38" t="s">
        <v>49</v>
      </c>
      <c r="E59" s="38">
        <v>1.79</v>
      </c>
      <c r="F59" s="22">
        <f>F55*E59</f>
        <v>7.8581000000000012</v>
      </c>
      <c r="G59" s="22"/>
      <c r="H59" s="19"/>
      <c r="I59" s="22"/>
      <c r="J59" s="19"/>
      <c r="K59" s="19"/>
      <c r="L59" s="19"/>
      <c r="M59" s="1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</row>
    <row r="60" spans="2:68" s="78" customFormat="1" ht="16.2" x14ac:dyDescent="0.4">
      <c r="B60" s="345"/>
      <c r="C60" s="37" t="s">
        <v>62</v>
      </c>
      <c r="D60" s="38" t="s">
        <v>49</v>
      </c>
      <c r="E60" s="38">
        <v>1.07</v>
      </c>
      <c r="F60" s="22">
        <f>F55*E60</f>
        <v>4.6973000000000011</v>
      </c>
      <c r="G60" s="22"/>
      <c r="H60" s="19"/>
      <c r="I60" s="22"/>
      <c r="J60" s="19"/>
      <c r="K60" s="19"/>
      <c r="L60" s="19"/>
      <c r="M60" s="1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</row>
    <row r="61" spans="2:68" s="78" customFormat="1" ht="16.2" x14ac:dyDescent="0.4">
      <c r="B61" s="345"/>
      <c r="C61" s="37" t="s">
        <v>63</v>
      </c>
      <c r="D61" s="38" t="s">
        <v>27</v>
      </c>
      <c r="E61" s="38">
        <v>0.1</v>
      </c>
      <c r="F61" s="22">
        <f>F55*E61</f>
        <v>0.43900000000000006</v>
      </c>
      <c r="G61" s="22"/>
      <c r="H61" s="19"/>
      <c r="I61" s="22"/>
      <c r="J61" s="19"/>
      <c r="K61" s="19"/>
      <c r="L61" s="19"/>
      <c r="M61" s="1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</row>
    <row r="62" spans="2:68" s="78" customFormat="1" ht="16.2" x14ac:dyDescent="0.4">
      <c r="B62" s="345">
        <v>11</v>
      </c>
      <c r="C62" s="20" t="s">
        <v>110</v>
      </c>
      <c r="D62" s="42" t="s">
        <v>65</v>
      </c>
      <c r="E62" s="43">
        <f>0</f>
        <v>0</v>
      </c>
      <c r="F62" s="23">
        <v>156</v>
      </c>
      <c r="G62" s="22"/>
      <c r="H62" s="19"/>
      <c r="I62" s="22"/>
      <c r="J62" s="19"/>
      <c r="K62" s="19"/>
      <c r="L62" s="19"/>
      <c r="M62" s="1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</row>
    <row r="63" spans="2:68" s="78" customFormat="1" ht="16.2" x14ac:dyDescent="0.4">
      <c r="B63" s="345"/>
      <c r="C63" s="37" t="s">
        <v>32</v>
      </c>
      <c r="D63" s="38" t="s">
        <v>25</v>
      </c>
      <c r="E63" s="44">
        <v>0.22700000000000001</v>
      </c>
      <c r="F63" s="39">
        <f>F62*E63</f>
        <v>35.411999999999999</v>
      </c>
      <c r="G63" s="22"/>
      <c r="H63" s="19"/>
      <c r="I63" s="19"/>
      <c r="J63" s="19"/>
      <c r="K63" s="19"/>
      <c r="L63" s="19"/>
      <c r="M63" s="1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</row>
    <row r="64" spans="2:68" s="78" customFormat="1" ht="16.2" x14ac:dyDescent="0.4">
      <c r="B64" s="345"/>
      <c r="C64" s="37" t="s">
        <v>59</v>
      </c>
      <c r="D64" s="38" t="s">
        <v>27</v>
      </c>
      <c r="E64" s="44">
        <v>2.76E-2</v>
      </c>
      <c r="F64" s="39">
        <f>F62*E64</f>
        <v>4.3056000000000001</v>
      </c>
      <c r="G64" s="22"/>
      <c r="H64" s="19"/>
      <c r="I64" s="22"/>
      <c r="J64" s="19"/>
      <c r="K64" s="19"/>
      <c r="L64" s="19"/>
      <c r="M64" s="1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</row>
    <row r="65" spans="2:68" s="78" customFormat="1" ht="16.2" x14ac:dyDescent="0.4">
      <c r="B65" s="345"/>
      <c r="C65" s="37" t="s">
        <v>124</v>
      </c>
      <c r="D65" s="38" t="s">
        <v>67</v>
      </c>
      <c r="E65" s="44"/>
      <c r="F65" s="18">
        <v>600</v>
      </c>
      <c r="G65" s="45"/>
      <c r="H65" s="19"/>
      <c r="I65" s="22"/>
      <c r="J65" s="19"/>
      <c r="K65" s="19"/>
      <c r="L65" s="19"/>
      <c r="M65" s="1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</row>
    <row r="66" spans="2:68" s="78" customFormat="1" ht="16.2" x14ac:dyDescent="0.4">
      <c r="B66" s="345"/>
      <c r="C66" s="37" t="s">
        <v>68</v>
      </c>
      <c r="D66" s="38" t="s">
        <v>49</v>
      </c>
      <c r="E66" s="44">
        <v>7.0000000000000007E-2</v>
      </c>
      <c r="F66" s="39">
        <f>F62*E66</f>
        <v>10.920000000000002</v>
      </c>
      <c r="G66" s="22"/>
      <c r="H66" s="19"/>
      <c r="I66" s="22"/>
      <c r="J66" s="19"/>
      <c r="K66" s="19"/>
      <c r="L66" s="19"/>
      <c r="M66" s="1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</row>
    <row r="67" spans="2:68" s="78" customFormat="1" ht="16.2" x14ac:dyDescent="0.4">
      <c r="B67" s="345"/>
      <c r="C67" s="37" t="s">
        <v>63</v>
      </c>
      <c r="D67" s="38" t="s">
        <v>27</v>
      </c>
      <c r="E67" s="44">
        <v>4.4400000000000002E-2</v>
      </c>
      <c r="F67" s="39">
        <f>F62*E67</f>
        <v>6.9264000000000001</v>
      </c>
      <c r="G67" s="22"/>
      <c r="H67" s="19"/>
      <c r="I67" s="22"/>
      <c r="J67" s="19"/>
      <c r="K67" s="19"/>
      <c r="L67" s="19"/>
      <c r="M67" s="1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</row>
    <row r="68" spans="2:68" s="78" customFormat="1" ht="17.25" customHeight="1" x14ac:dyDescent="0.4">
      <c r="B68" s="342">
        <v>12</v>
      </c>
      <c r="C68" s="40" t="s">
        <v>69</v>
      </c>
      <c r="D68" s="41" t="s">
        <v>38</v>
      </c>
      <c r="E68" s="38"/>
      <c r="F68" s="23">
        <f>F62</f>
        <v>156</v>
      </c>
      <c r="G68" s="22"/>
      <c r="H68" s="19"/>
      <c r="I68" s="22"/>
      <c r="J68" s="19"/>
      <c r="K68" s="19"/>
      <c r="L68" s="19"/>
      <c r="M68" s="1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</row>
    <row r="69" spans="2:68" s="78" customFormat="1" ht="16.2" x14ac:dyDescent="0.4">
      <c r="B69" s="343"/>
      <c r="C69" s="37" t="s">
        <v>32</v>
      </c>
      <c r="D69" s="38" t="s">
        <v>25</v>
      </c>
      <c r="E69" s="38">
        <v>3.0300000000000001E-2</v>
      </c>
      <c r="F69" s="39">
        <f>F68*E69</f>
        <v>4.7267999999999999</v>
      </c>
      <c r="G69" s="22"/>
      <c r="H69" s="19"/>
      <c r="I69" s="19"/>
      <c r="J69" s="19"/>
      <c r="K69" s="19"/>
      <c r="L69" s="19"/>
      <c r="M69" s="1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</row>
    <row r="70" spans="2:68" s="78" customFormat="1" ht="16.2" x14ac:dyDescent="0.4">
      <c r="B70" s="343"/>
      <c r="C70" s="37" t="s">
        <v>59</v>
      </c>
      <c r="D70" s="38" t="s">
        <v>27</v>
      </c>
      <c r="E70" s="38">
        <v>4.1000000000000003E-3</v>
      </c>
      <c r="F70" s="39">
        <f>F68*E70</f>
        <v>0.63960000000000006</v>
      </c>
      <c r="G70" s="22"/>
      <c r="H70" s="19"/>
      <c r="I70" s="22"/>
      <c r="J70" s="19"/>
      <c r="K70" s="19"/>
      <c r="L70" s="19"/>
      <c r="M70" s="1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</row>
    <row r="71" spans="2:68" s="78" customFormat="1" ht="16.2" x14ac:dyDescent="0.4">
      <c r="B71" s="343"/>
      <c r="C71" s="37" t="s">
        <v>60</v>
      </c>
      <c r="D71" s="38" t="s">
        <v>49</v>
      </c>
      <c r="E71" s="38">
        <v>0.23100000000000001</v>
      </c>
      <c r="F71" s="39">
        <f>F68*E71</f>
        <v>36.036000000000001</v>
      </c>
      <c r="G71" s="22"/>
      <c r="H71" s="19"/>
      <c r="I71" s="22"/>
      <c r="J71" s="19"/>
      <c r="K71" s="19"/>
      <c r="L71" s="19"/>
      <c r="M71" s="1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</row>
    <row r="72" spans="2:68" s="78" customFormat="1" ht="16.2" x14ac:dyDescent="0.4">
      <c r="B72" s="343"/>
      <c r="C72" s="37" t="s">
        <v>61</v>
      </c>
      <c r="D72" s="38" t="s">
        <v>49</v>
      </c>
      <c r="E72" s="38">
        <v>5.8000000000000003E-2</v>
      </c>
      <c r="F72" s="39">
        <f>F68*E72</f>
        <v>9.048</v>
      </c>
      <c r="G72" s="22"/>
      <c r="H72" s="19"/>
      <c r="I72" s="22"/>
      <c r="J72" s="19"/>
      <c r="K72" s="19"/>
      <c r="L72" s="19"/>
      <c r="M72" s="1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</row>
    <row r="73" spans="2:68" s="78" customFormat="1" ht="16.2" x14ac:dyDescent="0.4">
      <c r="B73" s="343"/>
      <c r="C73" s="37" t="s">
        <v>62</v>
      </c>
      <c r="D73" s="38" t="s">
        <v>49</v>
      </c>
      <c r="E73" s="38">
        <v>3.5000000000000003E-2</v>
      </c>
      <c r="F73" s="39">
        <f>F68*E73</f>
        <v>5.4600000000000009</v>
      </c>
      <c r="G73" s="22"/>
      <c r="H73" s="19"/>
      <c r="I73" s="22"/>
      <c r="J73" s="19"/>
      <c r="K73" s="19"/>
      <c r="L73" s="19"/>
      <c r="M73" s="1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</row>
    <row r="74" spans="2:68" s="78" customFormat="1" ht="16.2" x14ac:dyDescent="0.4">
      <c r="B74" s="343"/>
      <c r="C74" s="37" t="s">
        <v>63</v>
      </c>
      <c r="D74" s="38" t="s">
        <v>27</v>
      </c>
      <c r="E74" s="38">
        <v>4.0000000000000002E-4</v>
      </c>
      <c r="F74" s="39">
        <f>F68*E74</f>
        <v>6.2400000000000004E-2</v>
      </c>
      <c r="G74" s="22"/>
      <c r="H74" s="19"/>
      <c r="I74" s="22"/>
      <c r="J74" s="19"/>
      <c r="K74" s="19"/>
      <c r="L74" s="19"/>
      <c r="M74" s="1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</row>
    <row r="75" spans="2:68" s="78" customFormat="1" ht="23.25" customHeight="1" x14ac:dyDescent="0.4">
      <c r="B75" s="345">
        <v>13</v>
      </c>
      <c r="C75" s="46" t="s">
        <v>70</v>
      </c>
      <c r="D75" s="41" t="s">
        <v>38</v>
      </c>
      <c r="E75" s="38"/>
      <c r="F75" s="14">
        <f>F68</f>
        <v>156</v>
      </c>
      <c r="G75" s="22"/>
      <c r="H75" s="19"/>
      <c r="I75" s="22"/>
      <c r="J75" s="19"/>
      <c r="K75" s="19"/>
      <c r="L75" s="19"/>
      <c r="M75" s="1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</row>
    <row r="76" spans="2:68" s="78" customFormat="1" ht="16.2" x14ac:dyDescent="0.4">
      <c r="B76" s="345"/>
      <c r="C76" s="37" t="s">
        <v>32</v>
      </c>
      <c r="D76" s="38" t="s">
        <v>25</v>
      </c>
      <c r="E76" s="38">
        <v>6.9199999999999998E-2</v>
      </c>
      <c r="F76" s="39">
        <f>F75*E76</f>
        <v>10.795199999999999</v>
      </c>
      <c r="G76" s="22"/>
      <c r="H76" s="19"/>
      <c r="I76" s="19"/>
      <c r="J76" s="19"/>
      <c r="K76" s="19"/>
      <c r="L76" s="19"/>
      <c r="M76" s="1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</row>
    <row r="77" spans="2:68" s="78" customFormat="1" ht="16.2" x14ac:dyDescent="0.4">
      <c r="B77" s="345"/>
      <c r="C77" s="37" t="s">
        <v>59</v>
      </c>
      <c r="D77" s="38" t="s">
        <v>27</v>
      </c>
      <c r="E77" s="38">
        <v>1.6000000000000001E-3</v>
      </c>
      <c r="F77" s="39">
        <f>F75*E77</f>
        <v>0.24960000000000002</v>
      </c>
      <c r="G77" s="22"/>
      <c r="H77" s="19"/>
      <c r="I77" s="22"/>
      <c r="J77" s="19"/>
      <c r="K77" s="19"/>
      <c r="L77" s="19"/>
      <c r="M77" s="1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</row>
    <row r="78" spans="2:68" s="78" customFormat="1" ht="16.2" x14ac:dyDescent="0.4">
      <c r="B78" s="345"/>
      <c r="C78" s="37" t="s">
        <v>71</v>
      </c>
      <c r="D78" s="38" t="s">
        <v>49</v>
      </c>
      <c r="E78" s="38">
        <v>0.4</v>
      </c>
      <c r="F78" s="39">
        <f>F75*E78</f>
        <v>62.400000000000006</v>
      </c>
      <c r="G78" s="22"/>
      <c r="H78" s="19"/>
      <c r="I78" s="22"/>
      <c r="J78" s="19"/>
      <c r="K78" s="19"/>
      <c r="L78" s="19"/>
      <c r="M78" s="1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</row>
    <row r="79" spans="2:68" s="78" customFormat="1" ht="21.6" x14ac:dyDescent="0.4">
      <c r="B79" s="345">
        <v>14</v>
      </c>
      <c r="C79" s="20" t="s">
        <v>198</v>
      </c>
      <c r="D79" s="42" t="s">
        <v>72</v>
      </c>
      <c r="E79" s="47"/>
      <c r="F79" s="23">
        <v>1.56</v>
      </c>
      <c r="G79" s="22"/>
      <c r="H79" s="19"/>
      <c r="I79" s="22"/>
      <c r="J79" s="19"/>
      <c r="K79" s="22"/>
      <c r="L79" s="19"/>
      <c r="M79" s="1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</row>
    <row r="80" spans="2:68" s="78" customFormat="1" ht="16.2" x14ac:dyDescent="0.4">
      <c r="B80" s="345"/>
      <c r="C80" s="24" t="s">
        <v>24</v>
      </c>
      <c r="D80" s="47" t="s">
        <v>25</v>
      </c>
      <c r="E80" s="47">
        <v>42.9</v>
      </c>
      <c r="F80" s="22">
        <f>F79*E80</f>
        <v>66.924000000000007</v>
      </c>
      <c r="G80" s="19"/>
      <c r="H80" s="19"/>
      <c r="I80" s="19"/>
      <c r="J80" s="19"/>
      <c r="K80" s="22"/>
      <c r="L80" s="19"/>
      <c r="M80" s="1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</row>
    <row r="81" spans="1:68" s="78" customFormat="1" ht="14.25" customHeight="1" x14ac:dyDescent="0.4">
      <c r="B81" s="345"/>
      <c r="C81" s="37" t="s">
        <v>59</v>
      </c>
      <c r="D81" s="47" t="s">
        <v>73</v>
      </c>
      <c r="E81" s="47">
        <v>2.64</v>
      </c>
      <c r="F81" s="22">
        <f>F79*E81</f>
        <v>4.1184000000000003</v>
      </c>
      <c r="G81" s="22"/>
      <c r="H81" s="19"/>
      <c r="I81" s="22"/>
      <c r="J81" s="19"/>
      <c r="K81" s="19"/>
      <c r="L81" s="19"/>
      <c r="M81" s="1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</row>
    <row r="82" spans="1:68" s="78" customFormat="1" ht="24" customHeight="1" x14ac:dyDescent="0.4">
      <c r="B82" s="345"/>
      <c r="C82" s="24" t="s">
        <v>197</v>
      </c>
      <c r="D82" s="47" t="s">
        <v>23</v>
      </c>
      <c r="E82" s="47">
        <v>130</v>
      </c>
      <c r="F82" s="22">
        <f>F79*E82</f>
        <v>202.8</v>
      </c>
      <c r="G82" s="19"/>
      <c r="H82" s="19"/>
      <c r="I82" s="22"/>
      <c r="J82" s="19"/>
      <c r="K82" s="22"/>
      <c r="L82" s="19"/>
      <c r="M82" s="1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</row>
    <row r="83" spans="1:68" s="78" customFormat="1" ht="16.2" x14ac:dyDescent="0.4">
      <c r="B83" s="345"/>
      <c r="C83" s="24" t="s">
        <v>74</v>
      </c>
      <c r="D83" s="47" t="s">
        <v>75</v>
      </c>
      <c r="E83" s="47">
        <v>600</v>
      </c>
      <c r="F83" s="22">
        <f>F79*E83</f>
        <v>936</v>
      </c>
      <c r="G83" s="22"/>
      <c r="H83" s="19"/>
      <c r="I83" s="22"/>
      <c r="J83" s="19"/>
      <c r="K83" s="22"/>
      <c r="L83" s="19"/>
      <c r="M83" s="1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</row>
    <row r="84" spans="1:68" s="78" customFormat="1" ht="16.2" x14ac:dyDescent="0.4">
      <c r="B84" s="345"/>
      <c r="C84" s="24" t="s">
        <v>48</v>
      </c>
      <c r="D84" s="47" t="s">
        <v>49</v>
      </c>
      <c r="E84" s="47">
        <v>7.9</v>
      </c>
      <c r="F84" s="22">
        <f>F79*E84</f>
        <v>12.324000000000002</v>
      </c>
      <c r="G84" s="22"/>
      <c r="H84" s="19"/>
      <c r="I84" s="22"/>
      <c r="J84" s="19"/>
      <c r="K84" s="22"/>
      <c r="L84" s="19"/>
      <c r="M84" s="1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</row>
    <row r="85" spans="1:68" s="78" customFormat="1" ht="16.2" x14ac:dyDescent="0.4">
      <c r="B85" s="345"/>
      <c r="C85" s="24" t="s">
        <v>54</v>
      </c>
      <c r="D85" s="47" t="s">
        <v>27</v>
      </c>
      <c r="E85" s="47">
        <v>6.36</v>
      </c>
      <c r="F85" s="22">
        <f>F79*E85</f>
        <v>9.9216000000000015</v>
      </c>
      <c r="G85" s="22"/>
      <c r="H85" s="19"/>
      <c r="I85" s="22"/>
      <c r="J85" s="19"/>
      <c r="K85" s="22"/>
      <c r="L85" s="19"/>
      <c r="M85" s="1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</row>
    <row r="86" spans="1:68" s="78" customFormat="1" ht="16.2" x14ac:dyDescent="0.4">
      <c r="B86" s="342">
        <v>15</v>
      </c>
      <c r="C86" s="20" t="s">
        <v>125</v>
      </c>
      <c r="D86" s="42" t="s">
        <v>38</v>
      </c>
      <c r="E86" s="43">
        <f>0</f>
        <v>0</v>
      </c>
      <c r="F86" s="53">
        <v>14</v>
      </c>
      <c r="G86" s="22"/>
      <c r="H86" s="19"/>
      <c r="I86" s="22"/>
      <c r="J86" s="19"/>
      <c r="K86" s="19"/>
      <c r="L86" s="19"/>
      <c r="M86" s="1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</row>
    <row r="87" spans="1:68" s="78" customFormat="1" ht="16.2" x14ac:dyDescent="0.4">
      <c r="B87" s="343"/>
      <c r="C87" s="37" t="s">
        <v>32</v>
      </c>
      <c r="D87" s="47" t="s">
        <v>25</v>
      </c>
      <c r="E87" s="38">
        <v>0.83</v>
      </c>
      <c r="F87" s="39">
        <f>F86*E87</f>
        <v>11.62</v>
      </c>
      <c r="G87" s="22"/>
      <c r="H87" s="19"/>
      <c r="I87" s="19"/>
      <c r="J87" s="19"/>
      <c r="K87" s="19"/>
      <c r="L87" s="19"/>
      <c r="M87" s="1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</row>
    <row r="88" spans="1:68" s="78" customFormat="1" ht="16.2" x14ac:dyDescent="0.4">
      <c r="B88" s="343"/>
      <c r="C88" s="37" t="s">
        <v>26</v>
      </c>
      <c r="D88" s="47" t="s">
        <v>27</v>
      </c>
      <c r="E88" s="38">
        <v>4.1000000000000003E-3</v>
      </c>
      <c r="F88" s="39">
        <f>F86*E88</f>
        <v>5.7400000000000007E-2</v>
      </c>
      <c r="G88" s="22"/>
      <c r="H88" s="19"/>
      <c r="I88" s="22"/>
      <c r="J88" s="19"/>
      <c r="K88" s="19"/>
      <c r="L88" s="19"/>
      <c r="M88" s="1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</row>
    <row r="89" spans="1:68" s="78" customFormat="1" ht="17.25" customHeight="1" x14ac:dyDescent="0.4">
      <c r="B89" s="343"/>
      <c r="C89" s="24" t="s">
        <v>131</v>
      </c>
      <c r="D89" s="47" t="s">
        <v>38</v>
      </c>
      <c r="E89" s="47" t="s">
        <v>78</v>
      </c>
      <c r="F89" s="22">
        <f>F86*E89</f>
        <v>16.099999999999998</v>
      </c>
      <c r="G89" s="22"/>
      <c r="H89" s="19"/>
      <c r="I89" s="22"/>
      <c r="J89" s="19"/>
      <c r="K89" s="19"/>
      <c r="L89" s="19"/>
      <c r="M89" s="1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</row>
    <row r="90" spans="1:68" s="78" customFormat="1" ht="16.2" x14ac:dyDescent="0.4">
      <c r="B90" s="343"/>
      <c r="C90" s="33" t="s">
        <v>79</v>
      </c>
      <c r="D90" s="47" t="s">
        <v>80</v>
      </c>
      <c r="E90" s="47" t="s">
        <v>81</v>
      </c>
      <c r="F90" s="22">
        <f>F86*E90</f>
        <v>56</v>
      </c>
      <c r="G90" s="22"/>
      <c r="H90" s="19"/>
      <c r="I90" s="22"/>
      <c r="J90" s="19"/>
      <c r="K90" s="19"/>
      <c r="L90" s="19"/>
      <c r="M90" s="1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</row>
    <row r="91" spans="1:68" s="78" customFormat="1" ht="16.2" x14ac:dyDescent="0.4">
      <c r="B91" s="344"/>
      <c r="C91" s="33" t="s">
        <v>63</v>
      </c>
      <c r="D91" s="47" t="s">
        <v>27</v>
      </c>
      <c r="E91" s="47">
        <v>7.8E-2</v>
      </c>
      <c r="F91" s="22">
        <f>F86*E91</f>
        <v>1.0920000000000001</v>
      </c>
      <c r="G91" s="22"/>
      <c r="H91" s="19"/>
      <c r="I91" s="22"/>
      <c r="J91" s="19"/>
      <c r="K91" s="19"/>
      <c r="L91" s="19"/>
      <c r="M91" s="1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</row>
    <row r="92" spans="1:68" s="80" customFormat="1" ht="15.75" customHeight="1" x14ac:dyDescent="0.4">
      <c r="A92" s="78"/>
      <c r="B92" s="342">
        <v>16</v>
      </c>
      <c r="C92" s="20" t="s">
        <v>82</v>
      </c>
      <c r="D92" s="58" t="s">
        <v>67</v>
      </c>
      <c r="E92" s="58"/>
      <c r="F92" s="23">
        <v>46</v>
      </c>
      <c r="G92" s="23"/>
      <c r="H92" s="19"/>
      <c r="I92" s="23"/>
      <c r="J92" s="18"/>
      <c r="K92" s="23"/>
      <c r="L92" s="18"/>
      <c r="M92" s="18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</row>
    <row r="93" spans="1:68" s="80" customFormat="1" ht="16.2" x14ac:dyDescent="0.4">
      <c r="A93" s="78"/>
      <c r="B93" s="343"/>
      <c r="C93" s="24" t="s">
        <v>83</v>
      </c>
      <c r="D93" s="22" t="s">
        <v>40</v>
      </c>
      <c r="E93" s="22">
        <v>0.28599999999999998</v>
      </c>
      <c r="F93" s="19">
        <f>E93*F92</f>
        <v>13.155999999999999</v>
      </c>
      <c r="G93" s="19"/>
      <c r="H93" s="19"/>
      <c r="I93" s="19"/>
      <c r="J93" s="18"/>
      <c r="K93" s="19"/>
      <c r="L93" s="18"/>
      <c r="M93" s="18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</row>
    <row r="94" spans="1:68" s="80" customFormat="1" ht="16.2" x14ac:dyDescent="0.4">
      <c r="A94" s="78"/>
      <c r="B94" s="343"/>
      <c r="C94" s="24" t="s">
        <v>84</v>
      </c>
      <c r="D94" s="22" t="s">
        <v>27</v>
      </c>
      <c r="E94" s="22">
        <v>4.1000000000000003E-3</v>
      </c>
      <c r="F94" s="19">
        <f>E94*F92</f>
        <v>0.18860000000000002</v>
      </c>
      <c r="G94" s="19"/>
      <c r="H94" s="19"/>
      <c r="I94" s="19"/>
      <c r="J94" s="18"/>
      <c r="K94" s="19"/>
      <c r="L94" s="18"/>
      <c r="M94" s="18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</row>
    <row r="95" spans="1:68" s="80" customFormat="1" ht="18.75" customHeight="1" x14ac:dyDescent="0.4">
      <c r="A95" s="78"/>
      <c r="B95" s="343"/>
      <c r="C95" s="24" t="s">
        <v>85</v>
      </c>
      <c r="D95" s="22" t="s">
        <v>67</v>
      </c>
      <c r="E95" s="22"/>
      <c r="F95" s="19">
        <f>F92</f>
        <v>46</v>
      </c>
      <c r="G95" s="19"/>
      <c r="H95" s="19"/>
      <c r="I95" s="19"/>
      <c r="J95" s="18"/>
      <c r="K95" s="19"/>
      <c r="L95" s="18"/>
      <c r="M95" s="18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</row>
    <row r="96" spans="1:68" s="80" customFormat="1" ht="16.2" x14ac:dyDescent="0.4">
      <c r="A96" s="78"/>
      <c r="B96" s="343"/>
      <c r="C96" s="24" t="s">
        <v>86</v>
      </c>
      <c r="D96" s="22" t="s">
        <v>49</v>
      </c>
      <c r="E96" s="22">
        <f>3.8/100</f>
        <v>3.7999999999999999E-2</v>
      </c>
      <c r="F96" s="19">
        <f>E96*F92</f>
        <v>1.748</v>
      </c>
      <c r="G96" s="19"/>
      <c r="H96" s="19"/>
      <c r="I96" s="19"/>
      <c r="J96" s="18"/>
      <c r="K96" s="19"/>
      <c r="L96" s="18"/>
      <c r="M96" s="18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</row>
    <row r="97" spans="1:68" s="80" customFormat="1" ht="16.2" x14ac:dyDescent="0.4">
      <c r="A97" s="78"/>
      <c r="B97" s="343"/>
      <c r="C97" s="24" t="s">
        <v>87</v>
      </c>
      <c r="D97" s="22" t="s">
        <v>49</v>
      </c>
      <c r="E97" s="22">
        <v>1.69</v>
      </c>
      <c r="F97" s="19">
        <f>E97*F92</f>
        <v>77.739999999999995</v>
      </c>
      <c r="G97" s="19"/>
      <c r="H97" s="19"/>
      <c r="I97" s="19"/>
      <c r="J97" s="18"/>
      <c r="K97" s="19"/>
      <c r="L97" s="18"/>
      <c r="M97" s="18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</row>
    <row r="98" spans="1:68" s="80" customFormat="1" ht="21.6" x14ac:dyDescent="0.4">
      <c r="A98" s="78"/>
      <c r="B98" s="344"/>
      <c r="C98" s="48" t="s">
        <v>88</v>
      </c>
      <c r="D98" s="22" t="s">
        <v>75</v>
      </c>
      <c r="E98" s="22"/>
      <c r="F98" s="19">
        <f>F92*2</f>
        <v>92</v>
      </c>
      <c r="G98" s="19"/>
      <c r="H98" s="19"/>
      <c r="I98" s="19"/>
      <c r="J98" s="18"/>
      <c r="K98" s="19"/>
      <c r="L98" s="18"/>
      <c r="M98" s="18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</row>
    <row r="99" spans="1:68" s="78" customFormat="1" ht="24" customHeight="1" x14ac:dyDescent="0.4">
      <c r="B99" s="342">
        <v>17</v>
      </c>
      <c r="C99" s="31" t="s">
        <v>89</v>
      </c>
      <c r="D99" s="14" t="s">
        <v>80</v>
      </c>
      <c r="E99" s="39"/>
      <c r="F99" s="15">
        <v>4</v>
      </c>
      <c r="G99" s="18"/>
      <c r="H99" s="19"/>
      <c r="I99" s="18"/>
      <c r="J99" s="18"/>
      <c r="K99" s="18"/>
      <c r="L99" s="18"/>
      <c r="M99" s="18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</row>
    <row r="100" spans="1:68" s="80" customFormat="1" ht="18.75" customHeight="1" x14ac:dyDescent="0.4">
      <c r="A100" s="78"/>
      <c r="B100" s="343"/>
      <c r="C100" s="49" t="s">
        <v>32</v>
      </c>
      <c r="D100" s="50" t="s">
        <v>25</v>
      </c>
      <c r="E100" s="50">
        <v>0.93</v>
      </c>
      <c r="F100" s="18">
        <f>F99*E100</f>
        <v>3.72</v>
      </c>
      <c r="G100" s="18"/>
      <c r="H100" s="19"/>
      <c r="I100" s="18"/>
      <c r="J100" s="18"/>
      <c r="K100" s="18"/>
      <c r="L100" s="18"/>
      <c r="M100" s="18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</row>
    <row r="101" spans="1:68" s="80" customFormat="1" ht="16.2" x14ac:dyDescent="0.4">
      <c r="A101" s="78"/>
      <c r="B101" s="343"/>
      <c r="C101" s="49" t="s">
        <v>90</v>
      </c>
      <c r="D101" s="50" t="s">
        <v>27</v>
      </c>
      <c r="E101" s="50">
        <v>0.01</v>
      </c>
      <c r="F101" s="18">
        <f>F99*E101</f>
        <v>0.04</v>
      </c>
      <c r="G101" s="18"/>
      <c r="H101" s="19"/>
      <c r="I101" s="18"/>
      <c r="J101" s="18"/>
      <c r="K101" s="18"/>
      <c r="L101" s="18"/>
      <c r="M101" s="18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</row>
    <row r="102" spans="1:68" s="80" customFormat="1" ht="21.6" x14ac:dyDescent="0.4">
      <c r="A102" s="78"/>
      <c r="B102" s="343"/>
      <c r="C102" s="49" t="s">
        <v>91</v>
      </c>
      <c r="D102" s="50" t="s">
        <v>92</v>
      </c>
      <c r="E102" s="50">
        <v>1</v>
      </c>
      <c r="F102" s="18">
        <f>F99</f>
        <v>4</v>
      </c>
      <c r="G102" s="18"/>
      <c r="H102" s="19"/>
      <c r="I102" s="18"/>
      <c r="J102" s="18"/>
      <c r="K102" s="18"/>
      <c r="L102" s="18"/>
      <c r="M102" s="18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</row>
    <row r="103" spans="1:68" s="80" customFormat="1" ht="21.6" x14ac:dyDescent="0.4">
      <c r="A103" s="78"/>
      <c r="B103" s="343"/>
      <c r="C103" s="49" t="s">
        <v>93</v>
      </c>
      <c r="D103" s="50" t="s">
        <v>92</v>
      </c>
      <c r="E103" s="50">
        <v>1</v>
      </c>
      <c r="F103" s="18">
        <f>F102</f>
        <v>4</v>
      </c>
      <c r="G103" s="18"/>
      <c r="H103" s="19"/>
      <c r="I103" s="18"/>
      <c r="J103" s="18"/>
      <c r="K103" s="18"/>
      <c r="L103" s="18"/>
      <c r="M103" s="18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</row>
    <row r="104" spans="1:68" s="80" customFormat="1" ht="16.2" x14ac:dyDescent="0.4">
      <c r="A104" s="78"/>
      <c r="B104" s="344"/>
      <c r="C104" s="49" t="s">
        <v>94</v>
      </c>
      <c r="D104" s="50" t="s">
        <v>27</v>
      </c>
      <c r="E104" s="50">
        <v>0.18</v>
      </c>
      <c r="F104" s="18">
        <f>F99*E104</f>
        <v>0.72</v>
      </c>
      <c r="G104" s="18"/>
      <c r="H104" s="19"/>
      <c r="I104" s="18"/>
      <c r="J104" s="18"/>
      <c r="K104" s="18"/>
      <c r="L104" s="18"/>
      <c r="M104" s="18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</row>
    <row r="105" spans="1:68" s="80" customFormat="1" ht="16.2" x14ac:dyDescent="0.4">
      <c r="A105" s="78"/>
      <c r="B105" s="342">
        <v>18</v>
      </c>
      <c r="C105" s="31" t="s">
        <v>95</v>
      </c>
      <c r="D105" s="14" t="s">
        <v>96</v>
      </c>
      <c r="E105" s="39"/>
      <c r="F105" s="15">
        <v>22</v>
      </c>
      <c r="G105" s="18"/>
      <c r="H105" s="19"/>
      <c r="I105" s="18"/>
      <c r="J105" s="18"/>
      <c r="K105" s="18"/>
      <c r="L105" s="18"/>
      <c r="M105" s="18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</row>
    <row r="106" spans="1:68" s="80" customFormat="1" ht="18.75" customHeight="1" x14ac:dyDescent="0.4">
      <c r="A106" s="78"/>
      <c r="B106" s="343"/>
      <c r="C106" s="49" t="s">
        <v>32</v>
      </c>
      <c r="D106" s="50" t="s">
        <v>25</v>
      </c>
      <c r="E106" s="50">
        <v>0.58299999999999996</v>
      </c>
      <c r="F106" s="27">
        <f>F105*E106</f>
        <v>12.825999999999999</v>
      </c>
      <c r="G106" s="18"/>
      <c r="H106" s="19"/>
      <c r="I106" s="18"/>
      <c r="J106" s="18"/>
      <c r="K106" s="18"/>
      <c r="L106" s="18"/>
      <c r="M106" s="18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</row>
    <row r="107" spans="1:68" s="80" customFormat="1" ht="16.2" x14ac:dyDescent="0.4">
      <c r="A107" s="78"/>
      <c r="B107" s="343"/>
      <c r="C107" s="49" t="s">
        <v>97</v>
      </c>
      <c r="D107" s="50" t="s">
        <v>27</v>
      </c>
      <c r="E107" s="50">
        <v>4.5999999999999999E-3</v>
      </c>
      <c r="F107" s="27">
        <f>F105*E107</f>
        <v>0.1012</v>
      </c>
      <c r="G107" s="18"/>
      <c r="H107" s="19"/>
      <c r="I107" s="18"/>
      <c r="J107" s="18"/>
      <c r="K107" s="18"/>
      <c r="L107" s="18"/>
      <c r="M107" s="18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</row>
    <row r="108" spans="1:68" s="80" customFormat="1" ht="21.6" x14ac:dyDescent="0.4">
      <c r="A108" s="78"/>
      <c r="B108" s="343"/>
      <c r="C108" s="48" t="s">
        <v>98</v>
      </c>
      <c r="D108" s="26" t="s">
        <v>99</v>
      </c>
      <c r="E108" s="50">
        <v>1.05</v>
      </c>
      <c r="F108" s="27">
        <f>F105*E108</f>
        <v>23.1</v>
      </c>
      <c r="G108" s="18"/>
      <c r="H108" s="19"/>
      <c r="I108" s="18"/>
      <c r="J108" s="18"/>
      <c r="K108" s="18"/>
      <c r="L108" s="18"/>
      <c r="M108" s="18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</row>
    <row r="109" spans="1:68" s="80" customFormat="1" ht="16.2" x14ac:dyDescent="0.4">
      <c r="A109" s="78"/>
      <c r="B109" s="343"/>
      <c r="C109" s="49" t="s">
        <v>87</v>
      </c>
      <c r="D109" s="50" t="s">
        <v>49</v>
      </c>
      <c r="E109" s="50">
        <v>0.23</v>
      </c>
      <c r="F109" s="27">
        <f>F105*E109</f>
        <v>5.0600000000000005</v>
      </c>
      <c r="G109" s="18"/>
      <c r="H109" s="19"/>
      <c r="I109" s="18"/>
      <c r="J109" s="18"/>
      <c r="K109" s="18"/>
      <c r="L109" s="18"/>
      <c r="M109" s="18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</row>
    <row r="110" spans="1:68" s="80" customFormat="1" ht="16.2" x14ac:dyDescent="0.4">
      <c r="A110" s="78"/>
      <c r="B110" s="343"/>
      <c r="C110" s="49" t="s">
        <v>94</v>
      </c>
      <c r="D110" s="50" t="s">
        <v>27</v>
      </c>
      <c r="E110" s="50">
        <v>0.20799999999999999</v>
      </c>
      <c r="F110" s="27">
        <f>F105*E110</f>
        <v>4.5759999999999996</v>
      </c>
      <c r="G110" s="19"/>
      <c r="H110" s="19"/>
      <c r="I110" s="19"/>
      <c r="J110" s="18"/>
      <c r="K110" s="19"/>
      <c r="L110" s="18"/>
      <c r="M110" s="18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</row>
    <row r="111" spans="1:68" s="80" customFormat="1" ht="21.6" x14ac:dyDescent="0.4">
      <c r="A111" s="78"/>
      <c r="B111" s="343"/>
      <c r="C111" s="48" t="s">
        <v>100</v>
      </c>
      <c r="D111" s="22" t="s">
        <v>75</v>
      </c>
      <c r="E111" s="22">
        <v>2</v>
      </c>
      <c r="F111" s="19">
        <f>F105*2</f>
        <v>44</v>
      </c>
      <c r="G111" s="19"/>
      <c r="H111" s="19"/>
      <c r="I111" s="19"/>
      <c r="J111" s="18"/>
      <c r="K111" s="19"/>
      <c r="L111" s="18"/>
      <c r="M111" s="18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</row>
    <row r="112" spans="1:68" s="80" customFormat="1" ht="21.6" x14ac:dyDescent="0.4">
      <c r="A112" s="78"/>
      <c r="B112" s="342">
        <v>19</v>
      </c>
      <c r="C112" s="51" t="s">
        <v>101</v>
      </c>
      <c r="D112" s="52" t="s">
        <v>102</v>
      </c>
      <c r="E112" s="52"/>
      <c r="F112" s="53">
        <v>23</v>
      </c>
      <c r="G112" s="22"/>
      <c r="H112" s="19"/>
      <c r="I112" s="22"/>
      <c r="J112" s="19"/>
      <c r="K112" s="19"/>
      <c r="L112" s="19"/>
      <c r="M112" s="1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</row>
    <row r="113" spans="1:68" s="80" customFormat="1" ht="16.2" x14ac:dyDescent="0.4">
      <c r="A113" s="78"/>
      <c r="B113" s="343"/>
      <c r="C113" s="54" t="s">
        <v>24</v>
      </c>
      <c r="D113" s="55" t="s">
        <v>25</v>
      </c>
      <c r="E113" s="44">
        <v>0.83</v>
      </c>
      <c r="F113" s="22">
        <f>F112*E113</f>
        <v>19.09</v>
      </c>
      <c r="G113" s="22"/>
      <c r="H113" s="19"/>
      <c r="I113" s="19"/>
      <c r="J113" s="19"/>
      <c r="K113" s="19"/>
      <c r="L113" s="19"/>
      <c r="M113" s="1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</row>
    <row r="114" spans="1:68" s="80" customFormat="1" ht="16.2" x14ac:dyDescent="0.4">
      <c r="A114" s="78"/>
      <c r="B114" s="343"/>
      <c r="C114" s="56" t="s">
        <v>26</v>
      </c>
      <c r="D114" s="44" t="s">
        <v>27</v>
      </c>
      <c r="E114" s="57">
        <f>0.41/100</f>
        <v>4.0999999999999995E-3</v>
      </c>
      <c r="F114" s="22">
        <f>F112*E114</f>
        <v>9.4299999999999995E-2</v>
      </c>
      <c r="G114" s="22"/>
      <c r="H114" s="19"/>
      <c r="I114" s="22"/>
      <c r="J114" s="19"/>
      <c r="K114" s="19"/>
      <c r="L114" s="19"/>
      <c r="M114" s="1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</row>
    <row r="115" spans="1:68" s="80" customFormat="1" ht="23.25" customHeight="1" x14ac:dyDescent="0.4">
      <c r="A115" s="78"/>
      <c r="B115" s="343"/>
      <c r="C115" s="54" t="s">
        <v>103</v>
      </c>
      <c r="D115" s="44" t="s">
        <v>23</v>
      </c>
      <c r="E115" s="44">
        <v>1.3</v>
      </c>
      <c r="F115" s="22">
        <f>F112*E115</f>
        <v>29.900000000000002</v>
      </c>
      <c r="G115" s="22"/>
      <c r="H115" s="19"/>
      <c r="I115" s="22"/>
      <c r="J115" s="19"/>
      <c r="K115" s="19"/>
      <c r="L115" s="19"/>
      <c r="M115" s="1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</row>
    <row r="116" spans="1:68" s="80" customFormat="1" ht="16.2" x14ac:dyDescent="0.4">
      <c r="A116" s="78"/>
      <c r="B116" s="344"/>
      <c r="C116" s="56" t="s">
        <v>54</v>
      </c>
      <c r="D116" s="44" t="s">
        <v>27</v>
      </c>
      <c r="E116" s="57">
        <f>7.8/100</f>
        <v>7.8E-2</v>
      </c>
      <c r="F116" s="22">
        <f>F112*E116</f>
        <v>1.794</v>
      </c>
      <c r="G116" s="22"/>
      <c r="H116" s="19"/>
      <c r="I116" s="22"/>
      <c r="J116" s="19"/>
      <c r="K116" s="19"/>
      <c r="L116" s="19"/>
      <c r="M116" s="1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</row>
    <row r="117" spans="1:68" s="80" customFormat="1" ht="16.2" x14ac:dyDescent="0.4">
      <c r="A117" s="78"/>
      <c r="B117" s="39"/>
      <c r="C117" s="243"/>
      <c r="D117" s="22"/>
      <c r="E117" s="22"/>
      <c r="F117" s="19"/>
      <c r="G117" s="19"/>
      <c r="H117" s="23"/>
      <c r="I117" s="23"/>
      <c r="J117" s="23"/>
      <c r="K117" s="23"/>
      <c r="L117" s="23"/>
      <c r="M117" s="23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</row>
    <row r="118" spans="1:68" ht="30" x14ac:dyDescent="0.3">
      <c r="B118" s="39"/>
      <c r="C118" s="241" t="s">
        <v>104</v>
      </c>
      <c r="D118" s="58" t="s">
        <v>201</v>
      </c>
      <c r="E118" s="22"/>
      <c r="F118" s="19"/>
      <c r="G118" s="19"/>
      <c r="H118" s="19"/>
      <c r="I118" s="19"/>
      <c r="J118" s="19"/>
      <c r="K118" s="19"/>
      <c r="L118" s="19"/>
      <c r="M118" s="19"/>
    </row>
    <row r="119" spans="1:68" ht="15" x14ac:dyDescent="0.3">
      <c r="B119" s="39"/>
      <c r="C119" s="279" t="s">
        <v>17</v>
      </c>
      <c r="D119" s="58"/>
      <c r="E119" s="22"/>
      <c r="F119" s="19"/>
      <c r="G119" s="19"/>
      <c r="H119" s="19"/>
      <c r="I119" s="19"/>
      <c r="J119" s="19"/>
      <c r="K119" s="19"/>
      <c r="L119" s="19"/>
      <c r="M119" s="23"/>
    </row>
    <row r="120" spans="1:68" ht="15" customHeight="1" x14ac:dyDescent="0.3">
      <c r="B120" s="59"/>
      <c r="C120" s="241" t="s">
        <v>199</v>
      </c>
      <c r="D120" s="58" t="s">
        <v>201</v>
      </c>
      <c r="E120" s="22"/>
      <c r="F120" s="19"/>
      <c r="G120" s="19"/>
      <c r="H120" s="19"/>
      <c r="I120" s="19"/>
      <c r="J120" s="19"/>
      <c r="K120" s="19"/>
      <c r="L120" s="19"/>
      <c r="M120" s="19"/>
    </row>
    <row r="121" spans="1:68" ht="15" x14ac:dyDescent="0.3">
      <c r="B121" s="59"/>
      <c r="C121" s="241" t="s">
        <v>17</v>
      </c>
      <c r="D121" s="58"/>
      <c r="E121" s="22"/>
      <c r="F121" s="19"/>
      <c r="G121" s="19"/>
      <c r="H121" s="19"/>
      <c r="I121" s="19"/>
      <c r="J121" s="19"/>
      <c r="K121" s="19"/>
      <c r="L121" s="19"/>
      <c r="M121" s="23"/>
    </row>
    <row r="122" spans="1:68" ht="15" customHeight="1" x14ac:dyDescent="0.3">
      <c r="B122" s="59"/>
      <c r="C122" s="241" t="s">
        <v>105</v>
      </c>
      <c r="D122" s="58" t="s">
        <v>201</v>
      </c>
      <c r="E122" s="22"/>
      <c r="F122" s="19"/>
      <c r="G122" s="19"/>
      <c r="H122" s="19"/>
      <c r="I122" s="19"/>
      <c r="J122" s="19"/>
      <c r="K122" s="19"/>
      <c r="L122" s="19"/>
      <c r="M122" s="19"/>
    </row>
    <row r="123" spans="1:68" ht="15" x14ac:dyDescent="0.35">
      <c r="B123" s="60"/>
      <c r="C123" s="281" t="s">
        <v>17</v>
      </c>
      <c r="D123" s="58"/>
      <c r="E123" s="61"/>
      <c r="F123" s="62"/>
      <c r="G123" s="62"/>
      <c r="H123" s="19"/>
      <c r="I123" s="19"/>
      <c r="J123" s="19"/>
      <c r="K123" s="19"/>
      <c r="L123" s="19"/>
      <c r="M123" s="23"/>
    </row>
    <row r="124" spans="1:68" ht="15" customHeight="1" x14ac:dyDescent="0.3">
      <c r="B124" s="60"/>
      <c r="C124" s="241" t="s">
        <v>106</v>
      </c>
      <c r="D124" s="323">
        <v>0.03</v>
      </c>
      <c r="E124" s="22"/>
      <c r="F124" s="19"/>
      <c r="G124" s="19"/>
      <c r="H124" s="19"/>
      <c r="I124" s="19"/>
      <c r="J124" s="19"/>
      <c r="K124" s="19"/>
      <c r="L124" s="19"/>
      <c r="M124" s="19"/>
    </row>
    <row r="125" spans="1:68" ht="15" x14ac:dyDescent="0.35">
      <c r="B125" s="60"/>
      <c r="C125" s="281" t="s">
        <v>17</v>
      </c>
      <c r="D125" s="58"/>
      <c r="E125" s="61"/>
      <c r="F125" s="62"/>
      <c r="G125" s="62"/>
      <c r="H125" s="19"/>
      <c r="I125" s="19"/>
      <c r="J125" s="19"/>
      <c r="K125" s="19"/>
      <c r="L125" s="19"/>
      <c r="M125" s="23"/>
    </row>
    <row r="126" spans="1:68" ht="15" x14ac:dyDescent="0.3">
      <c r="B126" s="60"/>
      <c r="C126" s="279" t="s">
        <v>200</v>
      </c>
      <c r="D126" s="323">
        <v>0.18</v>
      </c>
      <c r="E126" s="22"/>
      <c r="F126" s="22"/>
      <c r="G126" s="22"/>
      <c r="H126" s="19"/>
      <c r="I126" s="19"/>
      <c r="J126" s="19"/>
      <c r="K126" s="19"/>
      <c r="L126" s="19"/>
      <c r="M126" s="23"/>
    </row>
    <row r="127" spans="1:68" ht="15" customHeight="1" x14ac:dyDescent="0.3">
      <c r="B127" s="60"/>
      <c r="C127" s="279" t="s">
        <v>107</v>
      </c>
      <c r="D127" s="58"/>
      <c r="E127" s="22"/>
      <c r="F127" s="22"/>
      <c r="G127" s="58"/>
      <c r="H127" s="19"/>
      <c r="I127" s="19"/>
      <c r="J127" s="19"/>
      <c r="K127" s="19"/>
      <c r="L127" s="19"/>
      <c r="M127" s="23"/>
    </row>
    <row r="129" spans="1:13" s="67" customFormat="1" ht="16.2" x14ac:dyDescent="0.2">
      <c r="A129" s="81"/>
      <c r="B129" s="63"/>
      <c r="C129" s="70"/>
      <c r="D129" s="70"/>
      <c r="E129" s="372"/>
      <c r="F129" s="372"/>
      <c r="G129" s="66"/>
      <c r="H129" s="66"/>
      <c r="K129" s="66"/>
      <c r="L129" s="66"/>
      <c r="M129" s="66"/>
    </row>
    <row r="130" spans="1:13" s="67" customFormat="1" ht="16.2" x14ac:dyDescent="0.2">
      <c r="A130" s="81"/>
      <c r="B130" s="65"/>
      <c r="C130" s="68"/>
      <c r="D130" s="68"/>
      <c r="E130" s="69"/>
      <c r="F130" s="66"/>
      <c r="G130" s="66"/>
      <c r="H130" s="66"/>
      <c r="I130" s="66"/>
      <c r="J130" s="66"/>
      <c r="K130" s="66"/>
      <c r="L130" s="66"/>
      <c r="M130" s="66"/>
    </row>
    <row r="131" spans="1:13" s="67" customFormat="1" ht="16.2" x14ac:dyDescent="0.3">
      <c r="A131" s="81"/>
      <c r="B131" s="65"/>
      <c r="C131" s="371"/>
      <c r="D131" s="371"/>
      <c r="E131" s="371"/>
      <c r="F131" s="66"/>
      <c r="G131" s="66"/>
      <c r="H131" s="66"/>
      <c r="I131" s="66"/>
      <c r="J131" s="66"/>
      <c r="K131" s="66"/>
      <c r="L131" s="66"/>
      <c r="M131" s="66"/>
    </row>
  </sheetData>
  <mergeCells count="30">
    <mergeCell ref="E129:F129"/>
    <mergeCell ref="C131:E131"/>
    <mergeCell ref="B86:B91"/>
    <mergeCell ref="B92:B98"/>
    <mergeCell ref="B99:B104"/>
    <mergeCell ref="B105:B111"/>
    <mergeCell ref="B112:B116"/>
    <mergeCell ref="B55:B61"/>
    <mergeCell ref="B62:B67"/>
    <mergeCell ref="B68:B74"/>
    <mergeCell ref="B75:B78"/>
    <mergeCell ref="B79:B85"/>
    <mergeCell ref="B17:B18"/>
    <mergeCell ref="B21:B26"/>
    <mergeCell ref="B27:B36"/>
    <mergeCell ref="B38:B45"/>
    <mergeCell ref="B46:B54"/>
    <mergeCell ref="B9:B11"/>
    <mergeCell ref="B5:B6"/>
    <mergeCell ref="C5:C6"/>
    <mergeCell ref="B12:B14"/>
    <mergeCell ref="B15:B16"/>
    <mergeCell ref="B2:M2"/>
    <mergeCell ref="B4:M4"/>
    <mergeCell ref="G5:H5"/>
    <mergeCell ref="I5:J5"/>
    <mergeCell ref="K5:L5"/>
    <mergeCell ref="M5:M6"/>
    <mergeCell ref="D5:D6"/>
    <mergeCell ref="E5:F5"/>
  </mergeCells>
  <conditionalFormatting sqref="F46">
    <cfRule type="cellIs" dxfId="8" priority="3" stopIfTrue="1" operator="equal">
      <formula>8223.307275</formula>
    </cfRule>
  </conditionalFormatting>
  <conditionalFormatting sqref="F38">
    <cfRule type="cellIs" dxfId="7" priority="2" stopIfTrue="1" operator="equal">
      <formula>8223.307275</formula>
    </cfRule>
  </conditionalFormatting>
  <conditionalFormatting sqref="F21">
    <cfRule type="cellIs" dxfId="6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კრებსითი</vt:lpstr>
      <vt:lpstr>ევდოშვილის ქ. N22</vt:lpstr>
      <vt:lpstr>სულხან-საბას მე-5 შეს. N61</vt:lpstr>
      <vt:lpstr>ლესელიძის მე-2 შეს. N47</vt:lpstr>
      <vt:lpstr>გელათის მე-4 შეს. N5 </vt:lpstr>
      <vt:lpstr>გაპონოვის ქუჩა N57-59 3</vt:lpstr>
      <vt:lpstr>მწვანე ყვავილას ქუჩა N84</vt:lpstr>
      <vt:lpstr>ტყიბულის ქ. N144</vt:lpstr>
      <vt:lpstr>ახალგაზრ. გამზ. მე-7 შეს. 82 </vt:lpstr>
      <vt:lpstr>დ. აღმაშენებლის გამზირი N84</vt:lpstr>
      <vt:lpstr>სარაჯიშვილის ქ. N25</vt:lpstr>
      <vt:lpstr>ბესიკის 1-ლი შეს. N22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2019-03-22T06:56:21Z</dcterms:modified>
</cp:coreProperties>
</file>