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itskhelauri\Desktop\ასატვირთი\"/>
    </mc:Choice>
  </mc:AlternateContent>
  <bookViews>
    <workbookView xWindow="0" yWindow="0" windowWidth="21600" windowHeight="9645"/>
  </bookViews>
  <sheets>
    <sheet name="ხარჯთაღრიცხვა " sheetId="20" r:id="rId1"/>
  </sheets>
  <calcPr calcId="162913"/>
</workbook>
</file>

<file path=xl/calcChain.xml><?xml version="1.0" encoding="utf-8"?>
<calcChain xmlns="http://schemas.openxmlformats.org/spreadsheetml/2006/main">
  <c r="E223" i="20" l="1"/>
  <c r="G223" i="20" s="1"/>
  <c r="L223" i="20" s="1"/>
  <c r="G222" i="20"/>
  <c r="L222" i="20" s="1"/>
  <c r="G221" i="20"/>
  <c r="E220" i="20"/>
  <c r="G220" i="20" s="1"/>
  <c r="L220" i="20" s="1"/>
  <c r="E219" i="20"/>
  <c r="K219" i="20" s="1"/>
  <c r="K217" i="20" s="1"/>
  <c r="E218" i="20"/>
  <c r="I218" i="20" s="1"/>
  <c r="I217" i="20" s="1"/>
  <c r="G209" i="20"/>
  <c r="G208" i="20"/>
  <c r="E207" i="20"/>
  <c r="K207" i="20" s="1"/>
  <c r="E206" i="20"/>
  <c r="I206" i="20" s="1"/>
  <c r="E215" i="20"/>
  <c r="E214" i="20"/>
  <c r="E213" i="20"/>
  <c r="E212" i="20"/>
  <c r="G215" i="20"/>
  <c r="L215" i="20" s="1"/>
  <c r="G214" i="20"/>
  <c r="L214" i="20" s="1"/>
  <c r="K213" i="20"/>
  <c r="L213" i="20" s="1"/>
  <c r="I212" i="20"/>
  <c r="L212" i="20" s="1"/>
  <c r="G195" i="20"/>
  <c r="E197" i="20"/>
  <c r="E196" i="20"/>
  <c r="K197" i="20"/>
  <c r="L197" i="20" s="1"/>
  <c r="I196" i="20"/>
  <c r="L196" i="20" s="1"/>
  <c r="E203" i="20"/>
  <c r="G203" i="20" s="1"/>
  <c r="L203" i="20" s="1"/>
  <c r="E202" i="20"/>
  <c r="G202" i="20" s="1"/>
  <c r="L202" i="20" s="1"/>
  <c r="E201" i="20"/>
  <c r="K201" i="20" s="1"/>
  <c r="L201" i="20" s="1"/>
  <c r="E200" i="20"/>
  <c r="I200" i="20" s="1"/>
  <c r="L200" i="20" s="1"/>
  <c r="G584" i="20"/>
  <c r="L584" i="20" s="1"/>
  <c r="E583" i="20"/>
  <c r="G583" i="20" s="1"/>
  <c r="L583" i="20" s="1"/>
  <c r="E582" i="20"/>
  <c r="G582" i="20" s="1"/>
  <c r="L582" i="20" s="1"/>
  <c r="E581" i="20"/>
  <c r="I581" i="20" s="1"/>
  <c r="L581" i="20" s="1"/>
  <c r="G578" i="20"/>
  <c r="L578" i="20" s="1"/>
  <c r="G577" i="20"/>
  <c r="L577" i="20" s="1"/>
  <c r="E575" i="20"/>
  <c r="E576" i="20" s="1"/>
  <c r="I576" i="20" s="1"/>
  <c r="L576" i="20" s="1"/>
  <c r="E574" i="20"/>
  <c r="G574" i="20" s="1"/>
  <c r="L574" i="20" s="1"/>
  <c r="G573" i="20"/>
  <c r="L573" i="20" s="1"/>
  <c r="E572" i="20"/>
  <c r="G572" i="20" s="1"/>
  <c r="L572" i="20" s="1"/>
  <c r="E571" i="20"/>
  <c r="I571" i="20" s="1"/>
  <c r="L571" i="20" s="1"/>
  <c r="E569" i="20"/>
  <c r="G569" i="20" s="1"/>
  <c r="L569" i="20" s="1"/>
  <c r="E568" i="20"/>
  <c r="G568" i="20" s="1"/>
  <c r="E567" i="20"/>
  <c r="I567" i="20" s="1"/>
  <c r="L567" i="20" s="1"/>
  <c r="E565" i="20"/>
  <c r="K565" i="20" s="1"/>
  <c r="L565" i="20" s="1"/>
  <c r="E564" i="20"/>
  <c r="I564" i="20" s="1"/>
  <c r="L564" i="20" s="1"/>
  <c r="E562" i="20"/>
  <c r="K562" i="20" s="1"/>
  <c r="L562" i="20" s="1"/>
  <c r="E561" i="20"/>
  <c r="I561" i="20" s="1"/>
  <c r="L561" i="20" s="1"/>
  <c r="E559" i="20"/>
  <c r="K559" i="20" s="1"/>
  <c r="E558" i="20"/>
  <c r="I558" i="20" s="1"/>
  <c r="G553" i="20"/>
  <c r="L553" i="20" s="1"/>
  <c r="E549" i="20"/>
  <c r="E552" i="20" s="1"/>
  <c r="G552" i="20" s="1"/>
  <c r="L552" i="20" s="1"/>
  <c r="G547" i="20"/>
  <c r="L547" i="20" s="1"/>
  <c r="E544" i="20"/>
  <c r="E548" i="20" s="1"/>
  <c r="G548" i="20" s="1"/>
  <c r="L548" i="20" s="1"/>
  <c r="G542" i="20"/>
  <c r="L542" i="20" s="1"/>
  <c r="G541" i="20"/>
  <c r="L541" i="20" s="1"/>
  <c r="E538" i="20"/>
  <c r="E543" i="20" s="1"/>
  <c r="G543" i="20" s="1"/>
  <c r="L543" i="20" s="1"/>
  <c r="E537" i="20"/>
  <c r="G537" i="20" s="1"/>
  <c r="L537" i="20" s="1"/>
  <c r="E536" i="20"/>
  <c r="G536" i="20" s="1"/>
  <c r="L536" i="20" s="1"/>
  <c r="E535" i="20"/>
  <c r="K535" i="20" s="1"/>
  <c r="L535" i="20" s="1"/>
  <c r="E534" i="20"/>
  <c r="I534" i="20" s="1"/>
  <c r="L534" i="20" s="1"/>
  <c r="E532" i="20"/>
  <c r="G532" i="20" s="1"/>
  <c r="L532" i="20" s="1"/>
  <c r="E531" i="20"/>
  <c r="G531" i="20" s="1"/>
  <c r="L531" i="20" s="1"/>
  <c r="E530" i="20"/>
  <c r="K530" i="20" s="1"/>
  <c r="L530" i="20" s="1"/>
  <c r="E529" i="20"/>
  <c r="I529" i="20" s="1"/>
  <c r="L529" i="20" s="1"/>
  <c r="E527" i="20"/>
  <c r="G527" i="20" s="1"/>
  <c r="L527" i="20" s="1"/>
  <c r="G526" i="20"/>
  <c r="L526" i="20" s="1"/>
  <c r="E525" i="20"/>
  <c r="G525" i="20" s="1"/>
  <c r="L525" i="20" s="1"/>
  <c r="E524" i="20"/>
  <c r="K524" i="20" s="1"/>
  <c r="L524" i="20" s="1"/>
  <c r="E523" i="20"/>
  <c r="I523" i="20" s="1"/>
  <c r="L523" i="20" s="1"/>
  <c r="E521" i="20"/>
  <c r="G521" i="20" s="1"/>
  <c r="L521" i="20" s="1"/>
  <c r="E520" i="20"/>
  <c r="G520" i="20" s="1"/>
  <c r="L520" i="20" s="1"/>
  <c r="E519" i="20"/>
  <c r="G519" i="20" s="1"/>
  <c r="L519" i="20" s="1"/>
  <c r="E518" i="20"/>
  <c r="G518" i="20" s="1"/>
  <c r="L518" i="20" s="1"/>
  <c r="E517" i="20"/>
  <c r="K517" i="20" s="1"/>
  <c r="L517" i="20" s="1"/>
  <c r="E516" i="20"/>
  <c r="I516" i="20" s="1"/>
  <c r="L516" i="20" s="1"/>
  <c r="E514" i="20"/>
  <c r="G514" i="20" s="1"/>
  <c r="L514" i="20" s="1"/>
  <c r="E513" i="20"/>
  <c r="G513" i="20" s="1"/>
  <c r="L513" i="20" s="1"/>
  <c r="G512" i="20"/>
  <c r="L512" i="20" s="1"/>
  <c r="E511" i="20"/>
  <c r="G511" i="20" s="1"/>
  <c r="L511" i="20" s="1"/>
  <c r="E510" i="20"/>
  <c r="K510" i="20" s="1"/>
  <c r="L510" i="20" s="1"/>
  <c r="E509" i="20"/>
  <c r="I509" i="20" s="1"/>
  <c r="L509" i="20" s="1"/>
  <c r="E507" i="20"/>
  <c r="G507" i="20" s="1"/>
  <c r="L507" i="20" s="1"/>
  <c r="E506" i="20"/>
  <c r="G506" i="20" s="1"/>
  <c r="L506" i="20" s="1"/>
  <c r="G505" i="20"/>
  <c r="L505" i="20" s="1"/>
  <c r="E504" i="20"/>
  <c r="G504" i="20" s="1"/>
  <c r="E503" i="20"/>
  <c r="K503" i="20" s="1"/>
  <c r="E502" i="20"/>
  <c r="I502" i="20" s="1"/>
  <c r="L502" i="20" s="1"/>
  <c r="I500" i="20"/>
  <c r="L500" i="20" s="1"/>
  <c r="I499" i="20"/>
  <c r="L499" i="20" s="1"/>
  <c r="I498" i="20"/>
  <c r="E494" i="20"/>
  <c r="G494" i="20" s="1"/>
  <c r="L494" i="20" s="1"/>
  <c r="E493" i="20"/>
  <c r="G493" i="20" s="1"/>
  <c r="L493" i="20" s="1"/>
  <c r="E492" i="20"/>
  <c r="G492" i="20" s="1"/>
  <c r="L492" i="20" s="1"/>
  <c r="E491" i="20"/>
  <c r="G491" i="20" s="1"/>
  <c r="L491" i="20" s="1"/>
  <c r="E490" i="20"/>
  <c r="G490" i="20" s="1"/>
  <c r="L490" i="20" s="1"/>
  <c r="E489" i="20"/>
  <c r="K489" i="20" s="1"/>
  <c r="L489" i="20" s="1"/>
  <c r="E488" i="20"/>
  <c r="I488" i="20" s="1"/>
  <c r="L488" i="20" s="1"/>
  <c r="E486" i="20"/>
  <c r="G486" i="20" s="1"/>
  <c r="L486" i="20" s="1"/>
  <c r="E485" i="20"/>
  <c r="G485" i="20" s="1"/>
  <c r="L485" i="20" s="1"/>
  <c r="E484" i="20"/>
  <c r="I484" i="20" s="1"/>
  <c r="L484" i="20" s="1"/>
  <c r="E477" i="20"/>
  <c r="E482" i="20" s="1"/>
  <c r="G482" i="20" s="1"/>
  <c r="L482" i="20" s="1"/>
  <c r="E476" i="20"/>
  <c r="G476" i="20" s="1"/>
  <c r="L476" i="20" s="1"/>
  <c r="E475" i="20"/>
  <c r="G475" i="20" s="1"/>
  <c r="L475" i="20" s="1"/>
  <c r="E474" i="20"/>
  <c r="G474" i="20" s="1"/>
  <c r="L474" i="20" s="1"/>
  <c r="D473" i="20"/>
  <c r="E473" i="20" s="1"/>
  <c r="K473" i="20" s="1"/>
  <c r="L473" i="20" s="1"/>
  <c r="E472" i="20"/>
  <c r="K472" i="20" s="1"/>
  <c r="L472" i="20" s="1"/>
  <c r="D471" i="20"/>
  <c r="E471" i="20" s="1"/>
  <c r="I471" i="20" s="1"/>
  <c r="L471" i="20" s="1"/>
  <c r="E469" i="20"/>
  <c r="G469" i="20" s="1"/>
  <c r="L469" i="20" s="1"/>
  <c r="E468" i="20"/>
  <c r="K468" i="20" s="1"/>
  <c r="L468" i="20" s="1"/>
  <c r="E467" i="20"/>
  <c r="I467" i="20" s="1"/>
  <c r="L467" i="20" s="1"/>
  <c r="E460" i="20"/>
  <c r="E465" i="20" s="1"/>
  <c r="G465" i="20" s="1"/>
  <c r="L465" i="20" s="1"/>
  <c r="E459" i="20"/>
  <c r="G459" i="20" s="1"/>
  <c r="L459" i="20" s="1"/>
  <c r="E458" i="20"/>
  <c r="G458" i="20" s="1"/>
  <c r="L458" i="20" s="1"/>
  <c r="E457" i="20"/>
  <c r="K457" i="20" s="1"/>
  <c r="L457" i="20" s="1"/>
  <c r="E456" i="20"/>
  <c r="I456" i="20" s="1"/>
  <c r="L456" i="20" s="1"/>
  <c r="E453" i="20"/>
  <c r="G453" i="20" s="1"/>
  <c r="L453" i="20" s="1"/>
  <c r="E452" i="20"/>
  <c r="I452" i="20" s="1"/>
  <c r="L452" i="20" s="1"/>
  <c r="E450" i="20"/>
  <c r="G450" i="20" s="1"/>
  <c r="L450" i="20" s="1"/>
  <c r="G449" i="20"/>
  <c r="L449" i="20" s="1"/>
  <c r="E448" i="20"/>
  <c r="G448" i="20" s="1"/>
  <c r="L448" i="20" s="1"/>
  <c r="E447" i="20"/>
  <c r="I447" i="20" s="1"/>
  <c r="L447" i="20" s="1"/>
  <c r="E445" i="20"/>
  <c r="G445" i="20" s="1"/>
  <c r="L445" i="20" s="1"/>
  <c r="D444" i="20"/>
  <c r="E444" i="20" s="1"/>
  <c r="G444" i="20" s="1"/>
  <c r="L444" i="20" s="1"/>
  <c r="E443" i="20"/>
  <c r="G443" i="20" s="1"/>
  <c r="E442" i="20"/>
  <c r="K442" i="20" s="1"/>
  <c r="L442" i="20" s="1"/>
  <c r="E441" i="20"/>
  <c r="I441" i="20" s="1"/>
  <c r="L441" i="20" s="1"/>
  <c r="E435" i="20"/>
  <c r="E436" i="20" s="1"/>
  <c r="I436" i="20" s="1"/>
  <c r="L436" i="20" s="1"/>
  <c r="L435" i="20" s="1"/>
  <c r="E433" i="20"/>
  <c r="E434" i="20" s="1"/>
  <c r="K434" i="20" s="1"/>
  <c r="L434" i="20" s="1"/>
  <c r="E431" i="20"/>
  <c r="K431" i="20" s="1"/>
  <c r="L431" i="20" s="1"/>
  <c r="E430" i="20"/>
  <c r="I430" i="20" s="1"/>
  <c r="L430" i="20" s="1"/>
  <c r="D428" i="20"/>
  <c r="E428" i="20" s="1"/>
  <c r="K428" i="20" s="1"/>
  <c r="L428" i="20" s="1"/>
  <c r="D427" i="20"/>
  <c r="E427" i="20" s="1"/>
  <c r="I427" i="20" s="1"/>
  <c r="L427" i="20" s="1"/>
  <c r="E425" i="20"/>
  <c r="I425" i="20" s="1"/>
  <c r="L425" i="20" s="1"/>
  <c r="L424" i="20" s="1"/>
  <c r="E421" i="20"/>
  <c r="E422" i="20" s="1"/>
  <c r="I422" i="20" s="1"/>
  <c r="L422" i="20" s="1"/>
  <c r="E420" i="20"/>
  <c r="I420" i="20" s="1"/>
  <c r="L420" i="20" s="1"/>
  <c r="L419" i="20" s="1"/>
  <c r="E418" i="20"/>
  <c r="K418" i="20" s="1"/>
  <c r="E417" i="20"/>
  <c r="I417" i="20" s="1"/>
  <c r="K410" i="20"/>
  <c r="L410" i="20" s="1"/>
  <c r="E408" i="20"/>
  <c r="I408" i="20" s="1"/>
  <c r="K407" i="20"/>
  <c r="E405" i="20"/>
  <c r="I405" i="20" s="1"/>
  <c r="K404" i="20"/>
  <c r="G404" i="20"/>
  <c r="G402" i="20"/>
  <c r="L402" i="20" s="1"/>
  <c r="G400" i="20"/>
  <c r="L400" i="20" s="1"/>
  <c r="E398" i="20"/>
  <c r="G398" i="20" s="1"/>
  <c r="L398" i="20" s="1"/>
  <c r="E397" i="20"/>
  <c r="G397" i="20" s="1"/>
  <c r="E396" i="20"/>
  <c r="K396" i="20" s="1"/>
  <c r="E395" i="20"/>
  <c r="I395" i="20" s="1"/>
  <c r="E392" i="20"/>
  <c r="G392" i="20" s="1"/>
  <c r="L392" i="20" s="1"/>
  <c r="E391" i="20"/>
  <c r="G391" i="20" s="1"/>
  <c r="L391" i="20" s="1"/>
  <c r="E390" i="20"/>
  <c r="G390" i="20" s="1"/>
  <c r="L390" i="20" s="1"/>
  <c r="E389" i="20"/>
  <c r="G389" i="20" s="1"/>
  <c r="E388" i="20"/>
  <c r="I388" i="20" s="1"/>
  <c r="L388" i="20" s="1"/>
  <c r="K387" i="20"/>
  <c r="E385" i="20"/>
  <c r="G385" i="20" s="1"/>
  <c r="L385" i="20" s="1"/>
  <c r="E384" i="20"/>
  <c r="G384" i="20" s="1"/>
  <c r="L384" i="20" s="1"/>
  <c r="E383" i="20"/>
  <c r="K383" i="20" s="1"/>
  <c r="E382" i="20"/>
  <c r="I382" i="20" s="1"/>
  <c r="E379" i="20"/>
  <c r="G379" i="20" s="1"/>
  <c r="L379" i="20" s="1"/>
  <c r="E378" i="20"/>
  <c r="G378" i="20" s="1"/>
  <c r="L378" i="20" s="1"/>
  <c r="E377" i="20"/>
  <c r="G377" i="20" s="1"/>
  <c r="E376" i="20"/>
  <c r="K376" i="20" s="1"/>
  <c r="E375" i="20"/>
  <c r="I375" i="20" s="1"/>
  <c r="E372" i="20"/>
  <c r="G372" i="20" s="1"/>
  <c r="L372" i="20" s="1"/>
  <c r="G371" i="20"/>
  <c r="L371" i="20" s="1"/>
  <c r="G370" i="20"/>
  <c r="L370" i="20" s="1"/>
  <c r="E369" i="20"/>
  <c r="K369" i="20" s="1"/>
  <c r="E368" i="20"/>
  <c r="I368" i="20" s="1"/>
  <c r="E365" i="20"/>
  <c r="G365" i="20" s="1"/>
  <c r="L365" i="20" s="1"/>
  <c r="E364" i="20"/>
  <c r="G364" i="20" s="1"/>
  <c r="L364" i="20" s="1"/>
  <c r="E363" i="20"/>
  <c r="K363" i="20" s="1"/>
  <c r="E362" i="20"/>
  <c r="I362" i="20" s="1"/>
  <c r="E359" i="20"/>
  <c r="G359" i="20" s="1"/>
  <c r="L359" i="20" s="1"/>
  <c r="E358" i="20"/>
  <c r="G358" i="20" s="1"/>
  <c r="L358" i="20" s="1"/>
  <c r="E357" i="20"/>
  <c r="K357" i="20" s="1"/>
  <c r="E356" i="20"/>
  <c r="I356" i="20" s="1"/>
  <c r="E353" i="20"/>
  <c r="G353" i="20" s="1"/>
  <c r="L353" i="20" s="1"/>
  <c r="E352" i="20"/>
  <c r="G352" i="20" s="1"/>
  <c r="L352" i="20" s="1"/>
  <c r="E351" i="20"/>
  <c r="K351" i="20" s="1"/>
  <c r="E350" i="20"/>
  <c r="I350" i="20" s="1"/>
  <c r="E347" i="20"/>
  <c r="G347" i="20" s="1"/>
  <c r="G346" i="20"/>
  <c r="L346" i="20" s="1"/>
  <c r="E345" i="20"/>
  <c r="K345" i="20" s="1"/>
  <c r="E344" i="20"/>
  <c r="I344" i="20" s="1"/>
  <c r="E341" i="20"/>
  <c r="G341" i="20" s="1"/>
  <c r="L341" i="20" s="1"/>
  <c r="E340" i="20"/>
  <c r="G340" i="20" s="1"/>
  <c r="E339" i="20"/>
  <c r="K339" i="20" s="1"/>
  <c r="E338" i="20"/>
  <c r="I338" i="20" s="1"/>
  <c r="E335" i="20"/>
  <c r="K335" i="20" s="1"/>
  <c r="E334" i="20"/>
  <c r="I334" i="20" s="1"/>
  <c r="G333" i="20"/>
  <c r="E331" i="20"/>
  <c r="G331" i="20" s="1"/>
  <c r="L331" i="20" s="1"/>
  <c r="E330" i="20"/>
  <c r="G330" i="20" s="1"/>
  <c r="L330" i="20" s="1"/>
  <c r="E329" i="20"/>
  <c r="G329" i="20" s="1"/>
  <c r="L329" i="20" s="1"/>
  <c r="G328" i="20"/>
  <c r="L328" i="20" s="1"/>
  <c r="E327" i="20"/>
  <c r="G327" i="20" s="1"/>
  <c r="L327" i="20" s="1"/>
  <c r="E326" i="20"/>
  <c r="G326" i="20" s="1"/>
  <c r="L326" i="20" s="1"/>
  <c r="E325" i="20"/>
  <c r="G325" i="20" s="1"/>
  <c r="E324" i="20"/>
  <c r="K324" i="20" s="1"/>
  <c r="E323" i="20"/>
  <c r="I323" i="20" s="1"/>
  <c r="E320" i="20"/>
  <c r="G320" i="20" s="1"/>
  <c r="L320" i="20" s="1"/>
  <c r="E319" i="20"/>
  <c r="G319" i="20" s="1"/>
  <c r="L319" i="20" s="1"/>
  <c r="E318" i="20"/>
  <c r="G318" i="20" s="1"/>
  <c r="L318" i="20" s="1"/>
  <c r="E317" i="20"/>
  <c r="K317" i="20" s="1"/>
  <c r="E316" i="20"/>
  <c r="I316" i="20" s="1"/>
  <c r="E313" i="20"/>
  <c r="G313" i="20" s="1"/>
  <c r="L313" i="20" s="1"/>
  <c r="E312" i="20"/>
  <c r="G312" i="20" s="1"/>
  <c r="L312" i="20" s="1"/>
  <c r="E311" i="20"/>
  <c r="G311" i="20" s="1"/>
  <c r="L311" i="20" s="1"/>
  <c r="E310" i="20"/>
  <c r="G310" i="20" s="1"/>
  <c r="L310" i="20" s="1"/>
  <c r="G309" i="20"/>
  <c r="L309" i="20" s="1"/>
  <c r="E308" i="20"/>
  <c r="G308" i="20" s="1"/>
  <c r="E307" i="20"/>
  <c r="K307" i="20" s="1"/>
  <c r="E306" i="20"/>
  <c r="I306" i="20" s="1"/>
  <c r="E303" i="20"/>
  <c r="G303" i="20" s="1"/>
  <c r="L303" i="20" s="1"/>
  <c r="G302" i="20"/>
  <c r="L302" i="20" s="1"/>
  <c r="E301" i="20"/>
  <c r="G301" i="20" s="1"/>
  <c r="L301" i="20" s="1"/>
  <c r="E300" i="20"/>
  <c r="G300" i="20" s="1"/>
  <c r="L300" i="20" s="1"/>
  <c r="E299" i="20"/>
  <c r="K299" i="20" s="1"/>
  <c r="E298" i="20"/>
  <c r="I298" i="20" s="1"/>
  <c r="E295" i="20"/>
  <c r="K295" i="20" s="1"/>
  <c r="E294" i="20"/>
  <c r="I294" i="20" s="1"/>
  <c r="G293" i="20"/>
  <c r="E291" i="20"/>
  <c r="G291" i="20" s="1"/>
  <c r="E290" i="20"/>
  <c r="K290" i="20" s="1"/>
  <c r="L290" i="20" s="1"/>
  <c r="E289" i="20"/>
  <c r="K289" i="20" s="1"/>
  <c r="E288" i="20"/>
  <c r="I288" i="20" s="1"/>
  <c r="E285" i="20"/>
  <c r="K285" i="20" s="1"/>
  <c r="E284" i="20"/>
  <c r="I284" i="20" s="1"/>
  <c r="G283" i="20"/>
  <c r="E281" i="20"/>
  <c r="G281" i="20" s="1"/>
  <c r="L281" i="20" s="1"/>
  <c r="E280" i="20"/>
  <c r="G280" i="20" s="1"/>
  <c r="L280" i="20" s="1"/>
  <c r="E279" i="20"/>
  <c r="G279" i="20" s="1"/>
  <c r="E278" i="20"/>
  <c r="K278" i="20" s="1"/>
  <c r="L278" i="20" s="1"/>
  <c r="E277" i="20"/>
  <c r="I277" i="20" s="1"/>
  <c r="E274" i="20"/>
  <c r="G274" i="20" s="1"/>
  <c r="L274" i="20" s="1"/>
  <c r="E273" i="20"/>
  <c r="G273" i="20" s="1"/>
  <c r="E272" i="20"/>
  <c r="K272" i="20" s="1"/>
  <c r="E271" i="20"/>
  <c r="I271" i="20" s="1"/>
  <c r="E268" i="20"/>
  <c r="G268" i="20" s="1"/>
  <c r="E267" i="20"/>
  <c r="K267" i="20" s="1"/>
  <c r="E266" i="20"/>
  <c r="K266" i="20" s="1"/>
  <c r="L266" i="20" s="1"/>
  <c r="E265" i="20"/>
  <c r="I265" i="20" s="1"/>
  <c r="E262" i="20"/>
  <c r="K262" i="20" s="1"/>
  <c r="E261" i="20"/>
  <c r="I261" i="20" s="1"/>
  <c r="G260" i="20"/>
  <c r="E258" i="20"/>
  <c r="G258" i="20" s="1"/>
  <c r="L258" i="20" s="1"/>
  <c r="G257" i="20"/>
  <c r="L257" i="20" s="1"/>
  <c r="E256" i="20"/>
  <c r="G256" i="20" s="1"/>
  <c r="E255" i="20"/>
  <c r="K255" i="20" s="1"/>
  <c r="E254" i="20"/>
  <c r="I254" i="20" s="1"/>
  <c r="E251" i="20"/>
  <c r="K251" i="20" s="1"/>
  <c r="E250" i="20"/>
  <c r="I250" i="20" s="1"/>
  <c r="G249" i="20"/>
  <c r="E247" i="20"/>
  <c r="G247" i="20" s="1"/>
  <c r="L247" i="20" s="1"/>
  <c r="E246" i="20"/>
  <c r="G246" i="20" s="1"/>
  <c r="L246" i="20" s="1"/>
  <c r="E245" i="20"/>
  <c r="G245" i="20" s="1"/>
  <c r="L245" i="20" s="1"/>
  <c r="E244" i="20"/>
  <c r="K244" i="20" s="1"/>
  <c r="E243" i="20"/>
  <c r="I243" i="20" s="1"/>
  <c r="G240" i="20"/>
  <c r="L240" i="20" s="1"/>
  <c r="E239" i="20"/>
  <c r="I239" i="20" s="1"/>
  <c r="K238" i="20"/>
  <c r="E236" i="20"/>
  <c r="G236" i="20" s="1"/>
  <c r="L236" i="20" s="1"/>
  <c r="G235" i="20"/>
  <c r="L235" i="20" s="1"/>
  <c r="E234" i="20"/>
  <c r="G234" i="20" s="1"/>
  <c r="E233" i="20"/>
  <c r="I233" i="20" s="1"/>
  <c r="K232" i="20"/>
  <c r="G230" i="20"/>
  <c r="L230" i="20" s="1"/>
  <c r="G229" i="20"/>
  <c r="L229" i="20" s="1"/>
  <c r="G228" i="20"/>
  <c r="L228" i="20" s="1"/>
  <c r="G227" i="20"/>
  <c r="L227" i="20" s="1"/>
  <c r="E226" i="20"/>
  <c r="I226" i="20" s="1"/>
  <c r="L226" i="20" s="1"/>
  <c r="K225" i="20"/>
  <c r="E192" i="20"/>
  <c r="G192" i="20" s="1"/>
  <c r="L192" i="20" s="1"/>
  <c r="E191" i="20"/>
  <c r="G191" i="20" s="1"/>
  <c r="L191" i="20" s="1"/>
  <c r="G190" i="20"/>
  <c r="L190" i="20" s="1"/>
  <c r="E189" i="20"/>
  <c r="G189" i="20" s="1"/>
  <c r="L189" i="20" s="1"/>
  <c r="E188" i="20"/>
  <c r="K188" i="20" s="1"/>
  <c r="E187" i="20"/>
  <c r="I187" i="20" s="1"/>
  <c r="E184" i="20"/>
  <c r="G184" i="20" s="1"/>
  <c r="G183" i="20"/>
  <c r="L183" i="20" s="1"/>
  <c r="E182" i="20"/>
  <c r="K182" i="20" s="1"/>
  <c r="L182" i="20" s="1"/>
  <c r="E181" i="20"/>
  <c r="I181" i="20" s="1"/>
  <c r="E178" i="20"/>
  <c r="G178" i="20" s="1"/>
  <c r="L178" i="20" s="1"/>
  <c r="G177" i="20"/>
  <c r="L177" i="20" s="1"/>
  <c r="E176" i="20"/>
  <c r="K176" i="20" s="1"/>
  <c r="E175" i="20"/>
  <c r="I175" i="20" s="1"/>
  <c r="E172" i="20"/>
  <c r="I172" i="20" s="1"/>
  <c r="K171" i="20"/>
  <c r="G171" i="20"/>
  <c r="E169" i="20"/>
  <c r="G169" i="20" s="1"/>
  <c r="L169" i="20" s="1"/>
  <c r="E168" i="20"/>
  <c r="G168" i="20" s="1"/>
  <c r="E167" i="20"/>
  <c r="K167" i="20" s="1"/>
  <c r="L167" i="20" s="1"/>
  <c r="E166" i="20"/>
  <c r="I166" i="20" s="1"/>
  <c r="E163" i="20"/>
  <c r="K163" i="20" s="1"/>
  <c r="L163" i="20" s="1"/>
  <c r="E162" i="20"/>
  <c r="I162" i="20" s="1"/>
  <c r="G161" i="20"/>
  <c r="E159" i="20"/>
  <c r="G159" i="20" s="1"/>
  <c r="L159" i="20" s="1"/>
  <c r="E158" i="20"/>
  <c r="G158" i="20" s="1"/>
  <c r="L158" i="20" s="1"/>
  <c r="E157" i="20"/>
  <c r="G157" i="20" s="1"/>
  <c r="L157" i="20" s="1"/>
  <c r="E156" i="20"/>
  <c r="K156" i="20" s="1"/>
  <c r="E155" i="20"/>
  <c r="I155" i="20" s="1"/>
  <c r="E152" i="20"/>
  <c r="G152" i="20" s="1"/>
  <c r="L152" i="20" s="1"/>
  <c r="E151" i="20"/>
  <c r="G151" i="20" s="1"/>
  <c r="L151" i="20" s="1"/>
  <c r="G150" i="20"/>
  <c r="L150" i="20" s="1"/>
  <c r="E149" i="20"/>
  <c r="G149" i="20" s="1"/>
  <c r="E148" i="20"/>
  <c r="I148" i="20" s="1"/>
  <c r="K147" i="20"/>
  <c r="E145" i="20"/>
  <c r="G145" i="20" s="1"/>
  <c r="L145" i="20" s="1"/>
  <c r="E144" i="20"/>
  <c r="G144" i="20" s="1"/>
  <c r="L144" i="20" s="1"/>
  <c r="E143" i="20"/>
  <c r="G143" i="20" s="1"/>
  <c r="E142" i="20"/>
  <c r="K142" i="20" s="1"/>
  <c r="E141" i="20"/>
  <c r="I141" i="20" s="1"/>
  <c r="E138" i="20"/>
  <c r="G138" i="20" s="1"/>
  <c r="L138" i="20" s="1"/>
  <c r="E137" i="20"/>
  <c r="G137" i="20" s="1"/>
  <c r="L137" i="20" s="1"/>
  <c r="E136" i="20"/>
  <c r="G136" i="20" s="1"/>
  <c r="L136" i="20" s="1"/>
  <c r="E135" i="20"/>
  <c r="G135" i="20" s="1"/>
  <c r="L135" i="20" s="1"/>
  <c r="G134" i="20"/>
  <c r="L134" i="20" s="1"/>
  <c r="E133" i="20"/>
  <c r="G133" i="20" s="1"/>
  <c r="E132" i="20"/>
  <c r="K132" i="20" s="1"/>
  <c r="K130" i="20" s="1"/>
  <c r="E131" i="20"/>
  <c r="I131" i="20" s="1"/>
  <c r="E128" i="20"/>
  <c r="K128" i="20" s="1"/>
  <c r="K126" i="20" s="1"/>
  <c r="E127" i="20"/>
  <c r="I127" i="20" s="1"/>
  <c r="G126" i="20"/>
  <c r="E124" i="20"/>
  <c r="G124" i="20" s="1"/>
  <c r="L124" i="20" s="1"/>
  <c r="E123" i="20"/>
  <c r="G123" i="20" s="1"/>
  <c r="L123" i="20" s="1"/>
  <c r="E122" i="20"/>
  <c r="G122" i="20" s="1"/>
  <c r="L122" i="20" s="1"/>
  <c r="E121" i="20"/>
  <c r="G121" i="20" s="1"/>
  <c r="L121" i="20" s="1"/>
  <c r="E120" i="20"/>
  <c r="K120" i="20" s="1"/>
  <c r="E119" i="20"/>
  <c r="I119" i="20" s="1"/>
  <c r="E116" i="20"/>
  <c r="K116" i="20" s="1"/>
  <c r="E115" i="20"/>
  <c r="I115" i="20" s="1"/>
  <c r="G114" i="20"/>
  <c r="E112" i="20"/>
  <c r="G112" i="20" s="1"/>
  <c r="L112" i="20" s="1"/>
  <c r="G111" i="20"/>
  <c r="L111" i="20" s="1"/>
  <c r="E110" i="20"/>
  <c r="G110" i="20" s="1"/>
  <c r="L110" i="20" s="1"/>
  <c r="E109" i="20"/>
  <c r="K109" i="20" s="1"/>
  <c r="E108" i="20"/>
  <c r="I108" i="20" s="1"/>
  <c r="E105" i="20"/>
  <c r="G105" i="20" s="1"/>
  <c r="E104" i="20"/>
  <c r="K104" i="20" s="1"/>
  <c r="L104" i="20" s="1"/>
  <c r="E103" i="20"/>
  <c r="K103" i="20" s="1"/>
  <c r="E102" i="20"/>
  <c r="I102" i="20" s="1"/>
  <c r="E99" i="20"/>
  <c r="K99" i="20" s="1"/>
  <c r="E98" i="20"/>
  <c r="I98" i="20" s="1"/>
  <c r="G97" i="20"/>
  <c r="E95" i="20"/>
  <c r="G95" i="20" s="1"/>
  <c r="G94" i="20"/>
  <c r="L94" i="20" s="1"/>
  <c r="E93" i="20"/>
  <c r="K93" i="20" s="1"/>
  <c r="L93" i="20" s="1"/>
  <c r="E92" i="20"/>
  <c r="I92" i="20" s="1"/>
  <c r="G89" i="20"/>
  <c r="L89" i="20" s="1"/>
  <c r="E88" i="20"/>
  <c r="I88" i="20" s="1"/>
  <c r="K87" i="20"/>
  <c r="E85" i="20"/>
  <c r="K85" i="20" s="1"/>
  <c r="E84" i="20"/>
  <c r="I84" i="20" s="1"/>
  <c r="G83" i="20"/>
  <c r="E78" i="20"/>
  <c r="G78" i="20" s="1"/>
  <c r="L78" i="20" s="1"/>
  <c r="E77" i="20"/>
  <c r="G77" i="20" s="1"/>
  <c r="L77" i="20" s="1"/>
  <c r="E76" i="20"/>
  <c r="K76" i="20" s="1"/>
  <c r="E75" i="20"/>
  <c r="I75" i="20" s="1"/>
  <c r="E72" i="20"/>
  <c r="G72" i="20" s="1"/>
  <c r="G71" i="20"/>
  <c r="L71" i="20" s="1"/>
  <c r="G70" i="20"/>
  <c r="L70" i="20" s="1"/>
  <c r="G69" i="20"/>
  <c r="L69" i="20" s="1"/>
  <c r="E68" i="20"/>
  <c r="K68" i="20" s="1"/>
  <c r="E67" i="20"/>
  <c r="I67" i="20" s="1"/>
  <c r="E64" i="20"/>
  <c r="G64" i="20" s="1"/>
  <c r="L64" i="20" s="1"/>
  <c r="G63" i="20"/>
  <c r="L63" i="20" s="1"/>
  <c r="G62" i="20"/>
  <c r="L62" i="20" s="1"/>
  <c r="G61" i="20"/>
  <c r="L61" i="20" s="1"/>
  <c r="E60" i="20"/>
  <c r="K60" i="20" s="1"/>
  <c r="E59" i="20"/>
  <c r="I59" i="20" s="1"/>
  <c r="E56" i="20"/>
  <c r="G56" i="20" s="1"/>
  <c r="L56" i="20" s="1"/>
  <c r="E55" i="20"/>
  <c r="G55" i="20" s="1"/>
  <c r="L55" i="20" s="1"/>
  <c r="E54" i="20"/>
  <c r="G54" i="20" s="1"/>
  <c r="E53" i="20"/>
  <c r="K53" i="20" s="1"/>
  <c r="L53" i="20" s="1"/>
  <c r="E52" i="20"/>
  <c r="I52" i="20" s="1"/>
  <c r="E49" i="20"/>
  <c r="G49" i="20" s="1"/>
  <c r="L49" i="20" s="1"/>
  <c r="E48" i="20"/>
  <c r="G48" i="20" s="1"/>
  <c r="E47" i="20"/>
  <c r="K47" i="20" s="1"/>
  <c r="E46" i="20"/>
  <c r="I46" i="20" s="1"/>
  <c r="E43" i="20"/>
  <c r="G43" i="20" s="1"/>
  <c r="L43" i="20" s="1"/>
  <c r="E42" i="20"/>
  <c r="G42" i="20" s="1"/>
  <c r="E41" i="20"/>
  <c r="K41" i="20" s="1"/>
  <c r="E40" i="20"/>
  <c r="I40" i="20" s="1"/>
  <c r="E37" i="20"/>
  <c r="G37" i="20" s="1"/>
  <c r="L37" i="20" s="1"/>
  <c r="E36" i="20"/>
  <c r="G36" i="20" s="1"/>
  <c r="L36" i="20" s="1"/>
  <c r="E35" i="20"/>
  <c r="G35" i="20" s="1"/>
  <c r="L35" i="20" s="1"/>
  <c r="E34" i="20"/>
  <c r="G34" i="20" s="1"/>
  <c r="E33" i="20"/>
  <c r="K33" i="20" s="1"/>
  <c r="E32" i="20"/>
  <c r="I32" i="20" s="1"/>
  <c r="E29" i="20"/>
  <c r="G29" i="20" s="1"/>
  <c r="L29" i="20" s="1"/>
  <c r="E28" i="20"/>
  <c r="G28" i="20" s="1"/>
  <c r="G27" i="20"/>
  <c r="L27" i="20" s="1"/>
  <c r="E26" i="20"/>
  <c r="K26" i="20" s="1"/>
  <c r="E25" i="20"/>
  <c r="I25" i="20" s="1"/>
  <c r="E22" i="20"/>
  <c r="G22" i="20" s="1"/>
  <c r="L22" i="20" s="1"/>
  <c r="E21" i="20"/>
  <c r="G21" i="20" s="1"/>
  <c r="L21" i="20" s="1"/>
  <c r="E20" i="20"/>
  <c r="G20" i="20" s="1"/>
  <c r="L20" i="20" s="1"/>
  <c r="G19" i="20"/>
  <c r="L19" i="20" s="1"/>
  <c r="G18" i="20"/>
  <c r="L18" i="20" s="1"/>
  <c r="E17" i="20"/>
  <c r="K17" i="20" s="1"/>
  <c r="E16" i="20"/>
  <c r="I16" i="20" s="1"/>
  <c r="E13" i="20"/>
  <c r="K13" i="20" s="1"/>
  <c r="E12" i="20"/>
  <c r="I12" i="20" s="1"/>
  <c r="G11" i="20"/>
  <c r="L211" i="20" l="1"/>
  <c r="G205" i="20"/>
  <c r="L225" i="20"/>
  <c r="L470" i="20"/>
  <c r="L208" i="20"/>
  <c r="L199" i="20"/>
  <c r="L195" i="20"/>
  <c r="E462" i="20"/>
  <c r="K462" i="20" s="1"/>
  <c r="L462" i="20" s="1"/>
  <c r="L563" i="20"/>
  <c r="I199" i="20"/>
  <c r="G211" i="20"/>
  <c r="K211" i="20"/>
  <c r="G217" i="20"/>
  <c r="K199" i="20"/>
  <c r="G199" i="20"/>
  <c r="I211" i="20"/>
  <c r="L218" i="20"/>
  <c r="L221" i="20"/>
  <c r="L219" i="20"/>
  <c r="L206" i="20"/>
  <c r="I205" i="20"/>
  <c r="L209" i="20"/>
  <c r="K205" i="20"/>
  <c r="L207" i="20"/>
  <c r="L75" i="20"/>
  <c r="I74" i="20"/>
  <c r="L243" i="20"/>
  <c r="I242" i="20"/>
  <c r="L98" i="20"/>
  <c r="I97" i="20"/>
  <c r="L102" i="20"/>
  <c r="I101" i="20"/>
  <c r="I195" i="20"/>
  <c r="G238" i="20"/>
  <c r="K195" i="20"/>
  <c r="L429" i="20"/>
  <c r="L84" i="20"/>
  <c r="I83" i="20"/>
  <c r="L382" i="20"/>
  <c r="I381" i="20"/>
  <c r="L115" i="20"/>
  <c r="I114" i="20"/>
  <c r="L119" i="20"/>
  <c r="I118" i="20"/>
  <c r="L324" i="20"/>
  <c r="K322" i="20"/>
  <c r="L408" i="20"/>
  <c r="L407" i="20" s="1"/>
  <c r="I407" i="20"/>
  <c r="K51" i="20"/>
  <c r="K161" i="20"/>
  <c r="K165" i="20"/>
  <c r="I225" i="20"/>
  <c r="K276" i="20"/>
  <c r="I387" i="20"/>
  <c r="L451" i="20"/>
  <c r="L483" i="20"/>
  <c r="L528" i="20"/>
  <c r="E546" i="20"/>
  <c r="K546" i="20" s="1"/>
  <c r="L546" i="20" s="1"/>
  <c r="L570" i="20"/>
  <c r="L580" i="20"/>
  <c r="L33" i="20"/>
  <c r="K31" i="20"/>
  <c r="L59" i="20"/>
  <c r="I58" i="20"/>
  <c r="L88" i="20"/>
  <c r="L87" i="20" s="1"/>
  <c r="I87" i="20"/>
  <c r="L108" i="20"/>
  <c r="I107" i="20"/>
  <c r="L127" i="20"/>
  <c r="I126" i="20"/>
  <c r="L131" i="20"/>
  <c r="I130" i="20"/>
  <c r="L148" i="20"/>
  <c r="I147" i="20"/>
  <c r="L175" i="20"/>
  <c r="I174" i="20"/>
  <c r="L251" i="20"/>
  <c r="K249" i="20"/>
  <c r="L255" i="20"/>
  <c r="K253" i="20"/>
  <c r="L262" i="20"/>
  <c r="K260" i="20"/>
  <c r="L268" i="20"/>
  <c r="G264" i="20"/>
  <c r="L272" i="20"/>
  <c r="K270" i="20"/>
  <c r="L284" i="20"/>
  <c r="I283" i="20"/>
  <c r="L288" i="20"/>
  <c r="I287" i="20"/>
  <c r="L307" i="20"/>
  <c r="K305" i="20"/>
  <c r="L316" i="20"/>
  <c r="I315" i="20"/>
  <c r="L335" i="20"/>
  <c r="K333" i="20"/>
  <c r="L339" i="20"/>
  <c r="K337" i="20"/>
  <c r="L345" i="20"/>
  <c r="K343" i="20"/>
  <c r="L376" i="20"/>
  <c r="K374" i="20"/>
  <c r="L12" i="20"/>
  <c r="I11" i="20"/>
  <c r="L16" i="20"/>
  <c r="I15" i="20"/>
  <c r="L26" i="20"/>
  <c r="K24" i="20"/>
  <c r="L41" i="20"/>
  <c r="K39" i="20"/>
  <c r="L47" i="20"/>
  <c r="K45" i="20"/>
  <c r="L68" i="20"/>
  <c r="K66" i="20"/>
  <c r="L142" i="20"/>
  <c r="K140" i="20"/>
  <c r="L155" i="20"/>
  <c r="I154" i="20"/>
  <c r="L187" i="20"/>
  <c r="I186" i="20"/>
  <c r="L233" i="20"/>
  <c r="I232" i="20"/>
  <c r="L294" i="20"/>
  <c r="I293" i="20"/>
  <c r="L298" i="20"/>
  <c r="I297" i="20"/>
  <c r="L350" i="20"/>
  <c r="I349" i="20"/>
  <c r="L356" i="20"/>
  <c r="I355" i="20"/>
  <c r="L362" i="20"/>
  <c r="I361" i="20"/>
  <c r="L368" i="20"/>
  <c r="I367" i="20"/>
  <c r="L396" i="20"/>
  <c r="K394" i="20"/>
  <c r="K180" i="20"/>
  <c r="L455" i="20"/>
  <c r="E481" i="20"/>
  <c r="G481" i="20" s="1"/>
  <c r="L481" i="20" s="1"/>
  <c r="K91" i="20"/>
  <c r="E423" i="20"/>
  <c r="K423" i="20" s="1"/>
  <c r="L423" i="20" s="1"/>
  <c r="L421" i="20" s="1"/>
  <c r="E464" i="20"/>
  <c r="G464" i="20" s="1"/>
  <c r="L464" i="20" s="1"/>
  <c r="E479" i="20"/>
  <c r="K479" i="20" s="1"/>
  <c r="L479" i="20" s="1"/>
  <c r="L418" i="20"/>
  <c r="L503" i="20"/>
  <c r="L568" i="20"/>
  <c r="L566" i="20" s="1"/>
  <c r="L508" i="20"/>
  <c r="L558" i="20"/>
  <c r="I585" i="20"/>
  <c r="L426" i="20"/>
  <c r="L446" i="20"/>
  <c r="L466" i="20"/>
  <c r="L487" i="20"/>
  <c r="L515" i="20"/>
  <c r="L522" i="20"/>
  <c r="L533" i="20"/>
  <c r="K585" i="20"/>
  <c r="L560" i="20"/>
  <c r="L417" i="20"/>
  <c r="I433" i="20"/>
  <c r="L433" i="20" s="1"/>
  <c r="L432" i="20" s="1"/>
  <c r="E437" i="20"/>
  <c r="E438" i="20" s="1"/>
  <c r="K438" i="20" s="1"/>
  <c r="L438" i="20" s="1"/>
  <c r="L437" i="20" s="1"/>
  <c r="L443" i="20"/>
  <c r="L440" i="20" s="1"/>
  <c r="E461" i="20"/>
  <c r="I461" i="20" s="1"/>
  <c r="L461" i="20" s="1"/>
  <c r="E463" i="20"/>
  <c r="G463" i="20" s="1"/>
  <c r="L463" i="20" s="1"/>
  <c r="E478" i="20"/>
  <c r="I478" i="20" s="1"/>
  <c r="L478" i="20" s="1"/>
  <c r="E480" i="20"/>
  <c r="G480" i="20" s="1"/>
  <c r="L480" i="20" s="1"/>
  <c r="L498" i="20"/>
  <c r="L504" i="20"/>
  <c r="E540" i="20"/>
  <c r="K540" i="20" s="1"/>
  <c r="L540" i="20" s="1"/>
  <c r="E545" i="20"/>
  <c r="I545" i="20" s="1"/>
  <c r="L545" i="20" s="1"/>
  <c r="E551" i="20"/>
  <c r="G551" i="20" s="1"/>
  <c r="L551" i="20" s="1"/>
  <c r="L559" i="20"/>
  <c r="E579" i="20"/>
  <c r="G579" i="20" s="1"/>
  <c r="L579" i="20" s="1"/>
  <c r="L575" i="20" s="1"/>
  <c r="E539" i="20"/>
  <c r="I539" i="20" s="1"/>
  <c r="L539" i="20" s="1"/>
  <c r="E550" i="20"/>
  <c r="I550" i="20" s="1"/>
  <c r="L550" i="20" s="1"/>
  <c r="L549" i="20" s="1"/>
  <c r="I24" i="20"/>
  <c r="L25" i="20"/>
  <c r="L28" i="20"/>
  <c r="G24" i="20"/>
  <c r="I31" i="20"/>
  <c r="L32" i="20"/>
  <c r="I39" i="20"/>
  <c r="L40" i="20"/>
  <c r="L48" i="20"/>
  <c r="G45" i="20"/>
  <c r="I51" i="20"/>
  <c r="L52" i="20"/>
  <c r="K58" i="20"/>
  <c r="L60" i="20"/>
  <c r="I66" i="20"/>
  <c r="L67" i="20"/>
  <c r="L72" i="20"/>
  <c r="G66" i="20"/>
  <c r="K74" i="20"/>
  <c r="L76" i="20"/>
  <c r="K83" i="20"/>
  <c r="L85" i="20"/>
  <c r="L83" i="20" s="1"/>
  <c r="K97" i="20"/>
  <c r="L99" i="20"/>
  <c r="K101" i="20"/>
  <c r="L103" i="20"/>
  <c r="K114" i="20"/>
  <c r="L116" i="20"/>
  <c r="K118" i="20"/>
  <c r="L120" i="20"/>
  <c r="K11" i="20"/>
  <c r="L13" i="20"/>
  <c r="L11" i="20" s="1"/>
  <c r="K15" i="20"/>
  <c r="L17" i="20"/>
  <c r="L15" i="20" s="1"/>
  <c r="L34" i="20"/>
  <c r="G31" i="20"/>
  <c r="L42" i="20"/>
  <c r="G39" i="20"/>
  <c r="I45" i="20"/>
  <c r="L46" i="20"/>
  <c r="L54" i="20"/>
  <c r="G51" i="20"/>
  <c r="I91" i="20"/>
  <c r="L92" i="20"/>
  <c r="L95" i="20"/>
  <c r="G91" i="20"/>
  <c r="G101" i="20"/>
  <c r="L105" i="20"/>
  <c r="K107" i="20"/>
  <c r="L109" i="20"/>
  <c r="L141" i="20"/>
  <c r="I140" i="20"/>
  <c r="L156" i="20"/>
  <c r="K154" i="20"/>
  <c r="L162" i="20"/>
  <c r="L161" i="20" s="1"/>
  <c r="I161" i="20"/>
  <c r="L166" i="20"/>
  <c r="I165" i="20"/>
  <c r="L172" i="20"/>
  <c r="L171" i="20" s="1"/>
  <c r="I171" i="20"/>
  <c r="L176" i="20"/>
  <c r="K174" i="20"/>
  <c r="L181" i="20"/>
  <c r="I180" i="20"/>
  <c r="L184" i="20"/>
  <c r="G180" i="20"/>
  <c r="L188" i="20"/>
  <c r="K186" i="20"/>
  <c r="L239" i="20"/>
  <c r="L238" i="20" s="1"/>
  <c r="I238" i="20"/>
  <c r="L244" i="20"/>
  <c r="K242" i="20"/>
  <c r="L250" i="20"/>
  <c r="I249" i="20"/>
  <c r="L254" i="20"/>
  <c r="I253" i="20"/>
  <c r="L261" i="20"/>
  <c r="I260" i="20"/>
  <c r="L265" i="20"/>
  <c r="I264" i="20"/>
  <c r="L273" i="20"/>
  <c r="G270" i="20"/>
  <c r="L277" i="20"/>
  <c r="I276" i="20"/>
  <c r="L291" i="20"/>
  <c r="G287" i="20"/>
  <c r="L306" i="20"/>
  <c r="I305" i="20"/>
  <c r="L323" i="20"/>
  <c r="I322" i="20"/>
  <c r="L334" i="20"/>
  <c r="I333" i="20"/>
  <c r="L338" i="20"/>
  <c r="I337" i="20"/>
  <c r="L357" i="20"/>
  <c r="K355" i="20"/>
  <c r="L369" i="20"/>
  <c r="K367" i="20"/>
  <c r="L375" i="20"/>
  <c r="I374" i="20"/>
  <c r="L383" i="20"/>
  <c r="K381" i="20"/>
  <c r="L389" i="20"/>
  <c r="L387" i="20" s="1"/>
  <c r="G387" i="20"/>
  <c r="L397" i="20"/>
  <c r="G394" i="20"/>
  <c r="L133" i="20"/>
  <c r="G130" i="20"/>
  <c r="L143" i="20"/>
  <c r="G140" i="20"/>
  <c r="L149" i="20"/>
  <c r="G147" i="20"/>
  <c r="L168" i="20"/>
  <c r="G165" i="20"/>
  <c r="L234" i="20"/>
  <c r="G232" i="20"/>
  <c r="L256" i="20"/>
  <c r="G253" i="20"/>
  <c r="L267" i="20"/>
  <c r="K264" i="20"/>
  <c r="L271" i="20"/>
  <c r="I270" i="20"/>
  <c r="L279" i="20"/>
  <c r="G276" i="20"/>
  <c r="L285" i="20"/>
  <c r="K283" i="20"/>
  <c r="L289" i="20"/>
  <c r="K287" i="20"/>
  <c r="L295" i="20"/>
  <c r="K293" i="20"/>
  <c r="L299" i="20"/>
  <c r="K297" i="20"/>
  <c r="L308" i="20"/>
  <c r="G305" i="20"/>
  <c r="L317" i="20"/>
  <c r="K315" i="20"/>
  <c r="L325" i="20"/>
  <c r="G322" i="20"/>
  <c r="L340" i="20"/>
  <c r="G337" i="20"/>
  <c r="L344" i="20"/>
  <c r="I343" i="20"/>
  <c r="L347" i="20"/>
  <c r="G343" i="20"/>
  <c r="L351" i="20"/>
  <c r="K349" i="20"/>
  <c r="L363" i="20"/>
  <c r="K361" i="20"/>
  <c r="L377" i="20"/>
  <c r="G374" i="20"/>
  <c r="L395" i="20"/>
  <c r="I394" i="20"/>
  <c r="L405" i="20"/>
  <c r="L404" i="20" s="1"/>
  <c r="I404" i="20"/>
  <c r="G15" i="20"/>
  <c r="G58" i="20"/>
  <c r="G74" i="20"/>
  <c r="G87" i="20"/>
  <c r="G107" i="20"/>
  <c r="G118" i="20"/>
  <c r="L128" i="20"/>
  <c r="L132" i="20"/>
  <c r="G154" i="20"/>
  <c r="G174" i="20"/>
  <c r="G186" i="20"/>
  <c r="G225" i="20"/>
  <c r="G242" i="20"/>
  <c r="G297" i="20"/>
  <c r="G315" i="20"/>
  <c r="G349" i="20"/>
  <c r="G355" i="20"/>
  <c r="G361" i="20"/>
  <c r="G367" i="20"/>
  <c r="G381" i="20"/>
  <c r="L130" i="20" l="1"/>
  <c r="L260" i="20"/>
  <c r="L249" i="20"/>
  <c r="L242" i="20"/>
  <c r="L186" i="20"/>
  <c r="I193" i="20"/>
  <c r="L381" i="20"/>
  <c r="L174" i="20"/>
  <c r="L333" i="20"/>
  <c r="L367" i="20"/>
  <c r="L154" i="20"/>
  <c r="L97" i="20"/>
  <c r="L355" i="20"/>
  <c r="L45" i="20"/>
  <c r="G193" i="20"/>
  <c r="G411" i="20"/>
  <c r="L107" i="20"/>
  <c r="L118" i="20"/>
  <c r="L58" i="20"/>
  <c r="L114" i="20"/>
  <c r="I411" i="20"/>
  <c r="L74" i="20"/>
  <c r="L217" i="20"/>
  <c r="K411" i="20"/>
  <c r="L126" i="20"/>
  <c r="L361" i="20"/>
  <c r="L349" i="20"/>
  <c r="L315" i="20"/>
  <c r="L297" i="20"/>
  <c r="L293" i="20"/>
  <c r="L283" i="20"/>
  <c r="L232" i="20"/>
  <c r="L147" i="20"/>
  <c r="L501" i="20"/>
  <c r="L205" i="20"/>
  <c r="L101" i="20"/>
  <c r="L394" i="20"/>
  <c r="L287" i="20"/>
  <c r="L270" i="20"/>
  <c r="I81" i="20"/>
  <c r="L538" i="20"/>
  <c r="L544" i="20"/>
  <c r="G554" i="20"/>
  <c r="G81" i="20"/>
  <c r="K554" i="20"/>
  <c r="L91" i="20"/>
  <c r="L66" i="20"/>
  <c r="L477" i="20"/>
  <c r="L460" i="20"/>
  <c r="L416" i="20"/>
  <c r="I554" i="20"/>
  <c r="I495" i="20"/>
  <c r="L557" i="20"/>
  <c r="L585" i="20" s="1"/>
  <c r="G495" i="20"/>
  <c r="G585" i="20"/>
  <c r="K495" i="20"/>
  <c r="L343" i="20"/>
  <c r="L374" i="20"/>
  <c r="L337" i="20"/>
  <c r="L322" i="20"/>
  <c r="L305" i="20"/>
  <c r="L276" i="20"/>
  <c r="L264" i="20"/>
  <c r="L253" i="20"/>
  <c r="L180" i="20"/>
  <c r="L165" i="20"/>
  <c r="L140" i="20"/>
  <c r="K81" i="20"/>
  <c r="K193" i="20"/>
  <c r="L51" i="20"/>
  <c r="L39" i="20"/>
  <c r="L31" i="20"/>
  <c r="L24" i="20"/>
  <c r="L554" i="20" l="1"/>
  <c r="L411" i="20"/>
  <c r="L81" i="20"/>
  <c r="K587" i="20"/>
  <c r="M193" i="20"/>
  <c r="I587" i="20"/>
  <c r="I594" i="20" s="1"/>
  <c r="L495" i="20"/>
  <c r="G587" i="20"/>
  <c r="L193" i="20"/>
  <c r="L587" i="20" l="1"/>
  <c r="L588" i="20" l="1"/>
  <c r="L589" i="20" s="1"/>
  <c r="L590" i="20" s="1"/>
  <c r="L591" i="20" s="1"/>
  <c r="L592" i="20" l="1"/>
  <c r="L593" i="20" s="1"/>
</calcChain>
</file>

<file path=xl/sharedStrings.xml><?xml version="1.0" encoding="utf-8"?>
<sst xmlns="http://schemas.openxmlformats.org/spreadsheetml/2006/main" count="1029" uniqueCount="346">
  <si>
    <t>N</t>
  </si>
  <si>
    <t>ხელფასი</t>
  </si>
  <si>
    <t>მანქანა-მექანიზმები</t>
  </si>
  <si>
    <t>სულ</t>
  </si>
  <si>
    <t>ერთ</t>
  </si>
  <si>
    <t>რაოდენობა</t>
  </si>
  <si>
    <t>ნორმ. ერთ</t>
  </si>
  <si>
    <t xml:space="preserve">Sromis danaxarjebi  </t>
  </si>
  <si>
    <t>kac/sT</t>
  </si>
  <si>
    <t>sxva manqana</t>
  </si>
  <si>
    <t>lari</t>
  </si>
  <si>
    <t>მასალა</t>
  </si>
  <si>
    <t xml:space="preserve">Sromis danaxarjebi </t>
  </si>
  <si>
    <t>kg</t>
  </si>
  <si>
    <t>ჯამი</t>
  </si>
  <si>
    <t xml:space="preserve"> </t>
  </si>
  <si>
    <t>manqana</t>
  </si>
  <si>
    <t>sxva  masalebi</t>
  </si>
  <si>
    <t>c</t>
  </si>
  <si>
    <t>100c</t>
  </si>
  <si>
    <t>jami</t>
  </si>
  <si>
    <t xml:space="preserve">gegmiuri  dagroveba </t>
  </si>
  <si>
    <t xml:space="preserve">zednadebi xarjebi  </t>
  </si>
  <si>
    <t>%</t>
  </si>
  <si>
    <t xml:space="preserve">jami </t>
  </si>
  <si>
    <t>m.S. xelfasi</t>
  </si>
  <si>
    <t>resursuli xarjTaRricxva</t>
  </si>
  <si>
    <t>gr/m</t>
  </si>
  <si>
    <t>qviSa-cementis xsnari</t>
  </si>
  <si>
    <t>man/sT</t>
  </si>
  <si>
    <r>
      <t>m</t>
    </r>
    <r>
      <rPr>
        <vertAlign val="superscript"/>
        <sz val="10"/>
        <rFont val="AcadNusx"/>
      </rPr>
      <t>2</t>
    </r>
  </si>
  <si>
    <r>
      <t>m</t>
    </r>
    <r>
      <rPr>
        <b/>
        <i/>
        <vertAlign val="superscript"/>
        <sz val="8"/>
        <rFont val="AcadNusx"/>
      </rPr>
      <t>2</t>
    </r>
  </si>
  <si>
    <r>
      <t>m</t>
    </r>
    <r>
      <rPr>
        <vertAlign val="superscript"/>
        <sz val="10"/>
        <rFont val="AcadNusx"/>
      </rPr>
      <t>3</t>
    </r>
  </si>
  <si>
    <t>განზ/
ერთ</t>
  </si>
  <si>
    <t>t</t>
  </si>
  <si>
    <t>tn/km</t>
  </si>
  <si>
    <t>sxva  manqanebi</t>
  </si>
  <si>
    <r>
      <t>მ</t>
    </r>
    <r>
      <rPr>
        <b/>
        <i/>
        <vertAlign val="superscript"/>
        <sz val="10"/>
        <rFont val="AcadNusx"/>
      </rPr>
      <t>2</t>
    </r>
  </si>
  <si>
    <t xml:space="preserve">fiTxni   </t>
  </si>
  <si>
    <t xml:space="preserve">samRebro  profilebi  aluminis </t>
  </si>
  <si>
    <t>saxuravi</t>
  </si>
  <si>
    <t>arsebuli  narimandiani  
dazianebuli  moTuTiebuli  Tunuqis  da  xis  gadaxurvis  demontaJi 40%</t>
  </si>
  <si>
    <t>saxuravis dazianebuli xis 
konstruqciebis aRdgena</t>
  </si>
  <si>
    <r>
      <t>m</t>
    </r>
    <r>
      <rPr>
        <b/>
        <i/>
        <vertAlign val="superscript"/>
        <sz val="10"/>
        <rFont val="AcadNusx"/>
      </rPr>
      <t>3</t>
    </r>
  </si>
  <si>
    <t>xis  Zeli (koWi)</t>
  </si>
  <si>
    <t>xis  ficari I xar.  40  mm</t>
  </si>
  <si>
    <t>samSeneblo  lursmani</t>
  </si>
  <si>
    <t>sxva  masala</t>
  </si>
  <si>
    <t>antiseptikuri  pasta</t>
  </si>
  <si>
    <t>moTuTiebuli Tunuqis furceli sisqiT 0.7 mm</t>
  </si>
  <si>
    <t xml:space="preserve"> xis konstruqciebis  da  molartyvis  cecxldacva</t>
  </si>
  <si>
    <t>fosformJava  amoniumi</t>
  </si>
  <si>
    <t>amoniumis  sulfati</t>
  </si>
  <si>
    <t>navTis kontaqti</t>
  </si>
  <si>
    <t>saxuravis  burulis  mowyoba  moTuTiebuli  foladis  furcliT sisqiT 0.7 mm vertikaluri  erTmagi  narimandiT</t>
  </si>
  <si>
    <t>moTuTiebuli  foladis  furceli sisqiT 0.7 mm</t>
  </si>
  <si>
    <t>სამუშაოების    და    ხარჯების
 დასახელება</t>
  </si>
  <si>
    <t>wyalmimRebi  Zabris  montaJi</t>
  </si>
  <si>
    <t>wyalmimRebi  Zabri d=100</t>
  </si>
  <si>
    <t>plastmasis  muxli d=100</t>
  </si>
  <si>
    <t>plastmasis  mili  d=100</t>
  </si>
  <si>
    <t>fasadi</t>
  </si>
  <si>
    <r>
      <t>მ</t>
    </r>
    <r>
      <rPr>
        <vertAlign val="superscript"/>
        <sz val="10"/>
        <rFont val="AcadNusx"/>
      </rPr>
      <t>2</t>
    </r>
  </si>
  <si>
    <t>metaloplastmasis fanjris  rafebis mowyoba b=35 sm</t>
  </si>
  <si>
    <r>
      <t>100მ</t>
    </r>
    <r>
      <rPr>
        <b/>
        <i/>
        <vertAlign val="superscript"/>
        <sz val="10"/>
        <rFont val="AcadNusx"/>
      </rPr>
      <t>2</t>
    </r>
  </si>
  <si>
    <t>metaloplastmasis fanjris  rafa</t>
  </si>
  <si>
    <t>sxva  xarjebi</t>
  </si>
  <si>
    <t>zumfara</t>
  </si>
  <si>
    <t>alifa</t>
  </si>
  <si>
    <t>xsnaris  tumbo 3 kub/sT</t>
  </si>
  <si>
    <t>manqanebi</t>
  </si>
  <si>
    <t>q/cementis  xsnari</t>
  </si>
  <si>
    <t>fasadis  fanjrebze sacremluris  mowyoba  moTuTiebuli  Tunuqis  furcliT 0.55 mm</t>
  </si>
  <si>
    <t>dubelis  lursmani</t>
  </si>
  <si>
    <t>moTuTiebuli Tunuqis furceli sisqiT 0.55 mm</t>
  </si>
  <si>
    <t xml:space="preserve">ფასადის  კედლებიდან   არსებული დაზიანებული  საღებავის  მოხსნა </t>
  </si>
  <si>
    <t xml:space="preserve">fiTxni  fasadis </t>
  </si>
  <si>
    <t>sagrunti fasadis</t>
  </si>
  <si>
    <r>
      <t>საღებავი  ფასადის</t>
    </r>
    <r>
      <rPr>
        <sz val="10"/>
        <rFont val="Arial"/>
        <family val="2"/>
      </rPr>
      <t xml:space="preserve">  Duta </t>
    </r>
    <r>
      <rPr>
        <sz val="10"/>
        <rFont val="AcadNusx"/>
      </rPr>
      <t>(germanuli)</t>
    </r>
  </si>
  <si>
    <r>
      <t>100m</t>
    </r>
    <r>
      <rPr>
        <b/>
        <i/>
        <vertAlign val="superscript"/>
        <sz val="8"/>
        <rFont val="AcadNusx"/>
      </rPr>
      <t>2</t>
    </r>
  </si>
  <si>
    <t>liTonis xaraCoebis mowyoba  7 metr simaRleze liTonis detalebi xis fenili</t>
  </si>
  <si>
    <t>xaraCos  liTonis  detalebi</t>
  </si>
  <si>
    <t>xaraCos  xis  detalebi</t>
  </si>
  <si>
    <t>ficarnagis  filebi</t>
  </si>
  <si>
    <t>kvalis  amotexva  kedelSi  elsadenis  Casadebad</t>
  </si>
  <si>
    <t>100m</t>
  </si>
  <si>
    <t>m</t>
  </si>
  <si>
    <t>spilenZis  ZarRviani  izolirebuli sadenis 3X2.5mm montaJi</t>
  </si>
  <si>
    <t xml:space="preserve">spilenZis ZarRviani  izolirebuli sadeni 3X2.5 mm </t>
  </si>
  <si>
    <t>fasadze arsebuli  
dazianebuli  sanaTebis  demontaJi</t>
  </si>
  <si>
    <r>
      <rPr>
        <b/>
        <i/>
        <sz val="10"/>
        <rFont val="Arial"/>
        <family val="2"/>
      </rPr>
      <t xml:space="preserve">LED </t>
    </r>
    <r>
      <rPr>
        <b/>
        <i/>
        <sz val="10"/>
        <rFont val="AcadNusx"/>
      </rPr>
      <t>tipis  sanaTebis  fasadis  kedlebze  montaJi</t>
    </r>
  </si>
  <si>
    <t>amwe gadasatani 0.5 t</t>
  </si>
  <si>
    <r>
      <rPr>
        <sz val="10"/>
        <rFont val="Arial"/>
        <family val="2"/>
      </rPr>
      <t xml:space="preserve">LED  </t>
    </r>
    <r>
      <rPr>
        <sz val="10"/>
        <rFont val="AcadNusx"/>
      </rPr>
      <t>tipis  sanaTebi</t>
    </r>
  </si>
  <si>
    <t xml:space="preserve">mTavari  denis  karadasTan  orklaviSiani CamrTvelis
montaJi 
</t>
  </si>
  <si>
    <t xml:space="preserve">orklaviSiani CamrTveli  </t>
  </si>
  <si>
    <t>q/c xsnari</t>
  </si>
  <si>
    <t>wyali</t>
  </si>
  <si>
    <r>
      <t>m</t>
    </r>
    <r>
      <rPr>
        <vertAlign val="superscript"/>
        <sz val="8"/>
        <rFont val="AcadNusx"/>
      </rPr>
      <t>2</t>
    </r>
  </si>
  <si>
    <t>betonis fila mozaikis zedapiriT
39X39X3</t>
  </si>
  <si>
    <t>metaloplastmasis  karis  saketi</t>
  </si>
  <si>
    <t>rkinigzis  sadguris mosacdeli darbazi</t>
  </si>
  <si>
    <t>kedlebidan  arsebuli dazianebuli keramikuli  filebis  demontaJi</t>
  </si>
  <si>
    <r>
      <t>m</t>
    </r>
    <r>
      <rPr>
        <b/>
        <i/>
        <vertAlign val="superscript"/>
        <sz val="10"/>
        <rFont val="AcadNusx"/>
      </rPr>
      <t>2</t>
    </r>
  </si>
  <si>
    <t xml:space="preserve"> kedlebis  galesva  qviSa-cementis xsnariT</t>
  </si>
  <si>
    <t>webo - cementi  yinvagamZle</t>
  </si>
  <si>
    <t>darbazis kedlebidan  arsebuli dazianebuli baTqaSis Camoyra</t>
  </si>
  <si>
    <t>Sromis danaxarjebi 0.186X4.6</t>
  </si>
  <si>
    <t>Sromis danaxarjebi</t>
  </si>
  <si>
    <t xml:space="preserve">emulsiuri  saRebavi  </t>
  </si>
  <si>
    <t>saStefselo Casaflavi rozetis  mowyoba  damiwebiT</t>
  </si>
  <si>
    <t xml:space="preserve">c </t>
  </si>
  <si>
    <t>saStefselo  rozeti  damiwebiT</t>
  </si>
  <si>
    <t>sxva masalebi</t>
  </si>
  <si>
    <t xml:space="preserve">orklaviSiani Casaflavi  CamrTvelis montaJi 
</t>
  </si>
  <si>
    <t xml:space="preserve">orklaviSiani Casaflavi CamrTveli  </t>
  </si>
  <si>
    <t xml:space="preserve">kedelSi  Casadgami avto-amomrTvelebis  faris montaJi  6 modulze </t>
  </si>
  <si>
    <t xml:space="preserve">Sida dayenebis elgamanawileblis
fari 6 modulze </t>
  </si>
  <si>
    <t xml:space="preserve">32a - 25a erTpolusa avto-amomrTvelebis montaJi </t>
  </si>
  <si>
    <t>32a  erTpolusa avtoamomrTveli</t>
  </si>
  <si>
    <t>25a  erTpolusa avtoamomrTveli</t>
  </si>
  <si>
    <t>manqanebi  2.6X0.8</t>
  </si>
  <si>
    <t>Sromis danaxarjebi 13.5+0.8</t>
  </si>
  <si>
    <t>eleqtrodi</t>
  </si>
  <si>
    <t>webo-cementi yinvagamZle</t>
  </si>
  <si>
    <t>safiTxni fasadis  germanuli "alpina"</t>
  </si>
  <si>
    <t>svetebis  da  moajiris maRalxarisxovani  SeRebva  wyaldispersiuli  saRebaviT  orjer</t>
  </si>
  <si>
    <t xml:space="preserve">manqanebi </t>
  </si>
  <si>
    <r>
      <t>saRebavi wyaldispersiuli gare
samuSaosaTvis "</t>
    </r>
    <r>
      <rPr>
        <sz val="10"/>
        <rFont val="Arial"/>
        <family val="2"/>
      </rPr>
      <t>XQE Muresko Plus"</t>
    </r>
    <r>
      <rPr>
        <sz val="10"/>
        <rFont val="AcadNusx"/>
      </rPr>
      <t xml:space="preserve"> </t>
    </r>
  </si>
  <si>
    <t>saRebavi  zeTovani</t>
  </si>
  <si>
    <t>fiTxni</t>
  </si>
  <si>
    <t>teritoriis  gasufTaveba samSeneblo  nagvisagan xeliT</t>
  </si>
  <si>
    <t xml:space="preserve">samSeneblo narCenebis Segroveba, gamotana  da  datvirTva  TviTmclelebze </t>
  </si>
  <si>
    <t>სამშენებლო ნაrCenebis ტრანსპორტირება  15 km-ze</t>
  </si>
  <si>
    <t>xis  ficari III xar. 2.5 - 3.2 sm</t>
  </si>
  <si>
    <t>xis molartyvis mowyoba 40%</t>
  </si>
  <si>
    <t>jami:</t>
  </si>
  <si>
    <t>parapetis  da  daqanebuli  saxuravis  SeerTebis  nawilSi  moTuTiebuli Tunuqis furclebis Cafena erTmagi narimandiT  sisqiT 0.7 mm</t>
  </si>
  <si>
    <r>
      <t>spilenZis  ZarRviani  izolirebuli sadenis 
3X2.5 mm</t>
    </r>
    <r>
      <rPr>
        <b/>
        <i/>
        <vertAlign val="superscript"/>
        <sz val="10"/>
        <rFont val="AcadNusx"/>
      </rPr>
      <t>2</t>
    </r>
    <r>
      <rPr>
        <b/>
        <i/>
        <sz val="10"/>
        <rFont val="AcadNusx"/>
      </rPr>
      <t xml:space="preserve"> montaJi</t>
    </r>
  </si>
  <si>
    <t>liTonis xaraCoebis mowyoba  mosacdel darbazSi 5 metr simaRleze liTonis detalebi xis feniliT</t>
  </si>
  <si>
    <t>metaloplastmasis  TaRovani fanjris  bloki ormagi  minapaketi  orfrTiani erTi  frTis   gaRebით</t>
  </si>
  <si>
    <t>გრ/მ</t>
  </si>
  <si>
    <t>ბეტ. სანიაღვრე ფილა (ღარი)</t>
  </si>
  <si>
    <t>liTonis  kari</t>
  </si>
  <si>
    <t>liTonis  samontaJo  elementebi</t>
  </si>
  <si>
    <t>WanWikebi</t>
  </si>
  <si>
    <t>karis  saketi</t>
  </si>
  <si>
    <t xml:space="preserve">liTonis antikoroziuli   saRebavi  zeTovani </t>
  </si>
  <si>
    <t>profili 3600</t>
  </si>
  <si>
    <t>profili 1200</t>
  </si>
  <si>
    <t>profili 600</t>
  </si>
  <si>
    <t>rkinis  dubeli</t>
  </si>
  <si>
    <t>zambara</t>
  </si>
  <si>
    <t>gamWedi dubeli 6 : 35</t>
  </si>
  <si>
    <t>mozaikuri  filebis  dageba arsebul filebze q/c xsnarze</t>
  </si>
  <si>
    <t>fasadis  Riobebidan  arsebuli dazianebuli xis  kar-fanjrebis demontaJis  procesSi  ferdilebis  da  fasadebis  kedlebidan alag-alag dazianebuli  baTqaSis mongreva</t>
  </si>
  <si>
    <t xml:space="preserve">fasadis  kedlebis da  axlad damontaJebuli  kar-fanjrebis  ferdilebis  SebaTqaSeba  q/c xsnariT </t>
  </si>
  <si>
    <t>sadguris mTavari  asasvlelis  kibeebis, svetebis  da  moajiris  dekoratiuli  elementebis aRdgena - SekeTeba</t>
  </si>
  <si>
    <t>mina gamWvirvale sisqiT 4 mm</t>
  </si>
  <si>
    <t>minis damWeri xis (Stapiki)</t>
  </si>
  <si>
    <t>gauTvaliswinebeli samuSaoebi</t>
  </si>
  <si>
    <r>
      <rPr>
        <b/>
        <i/>
        <sz val="10"/>
        <rFont val="Arial"/>
        <family val="2"/>
      </rPr>
      <t>LED</t>
    </r>
    <r>
      <rPr>
        <b/>
        <i/>
        <sz val="10"/>
        <rFont val="AcadNusx"/>
      </rPr>
      <t xml:space="preserve"> tipis sanaTebis  montaJi</t>
    </r>
  </si>
  <si>
    <r>
      <rPr>
        <sz val="10"/>
        <rFont val="Arial"/>
        <family val="2"/>
      </rPr>
      <t xml:space="preserve">LED </t>
    </r>
    <r>
      <rPr>
        <sz val="10"/>
        <rFont val="AcadNusx"/>
      </rPr>
      <t>tipis sanaTebi</t>
    </r>
  </si>
  <si>
    <t>surinji  rkinis</t>
  </si>
  <si>
    <t>olifa  naturaluri</t>
  </si>
  <si>
    <t>liTonis mili d=100 mm sisqiT
4,5 mm</t>
  </si>
  <si>
    <t>naWedi</t>
  </si>
  <si>
    <t>lursmani</t>
  </si>
  <si>
    <t>liTonis wyalsarini  milebis  AdamuSaveba da SeRebva  antikoroziuli  saRebaviT  orjer</t>
  </si>
  <si>
    <t>antikoroziuli zeTis  saRebavi</t>
  </si>
  <si>
    <t>wyalsarini  milebis  ASecvla  liTonis  milebiT d=100 mm</t>
  </si>
  <si>
    <t>liTonis orfrTiani  Seminuli TaRovani  karebis  montaJi saketiT 2.40X1.50=5c</t>
  </si>
  <si>
    <t>liTonis  karis  blokis  SeRebva or pirad antikoroziuli  zeTovani  saRebaviT 5c</t>
  </si>
  <si>
    <t>xis  karis  blokis  demontaJi  1.50X2.40 = 5c</t>
  </si>
  <si>
    <t>xis  karis  damuSaveba zumfariT  da  SeRebva  zeTovani  saRebaviT orjer</t>
  </si>
  <si>
    <t xml:space="preserve">saRebavi  zeTovani </t>
  </si>
  <si>
    <t>sadguris darbazis niSebSi metaloplastmasis vitraJis  mowyoba, karebiT da fanjriT, erTi frTis gaRebiT (yavisferi)
mina-paketi-2c,
vitraJi-1.90X2.30=2c;
karebi 0.80X2.30=2c;
fanjara - 1.30X1.10=2c;
1.10X1.10=2c yru</t>
  </si>
  <si>
    <t xml:space="preserve">metaloplastmasis karis  bloki (feradi minapaketi)  </t>
  </si>
  <si>
    <t xml:space="preserve">metaloplastmasis fanjris bloki
(feradi minapaketi)  </t>
  </si>
  <si>
    <t>metaloplastmasis vitraJi ormagi  miniT</t>
  </si>
  <si>
    <t>darbazSi arsebuli xis  karis Riobis  amoSeneba  mcire samSeneblo  blokiT</t>
  </si>
  <si>
    <t>mcire samSeneblo bloki 19X19X39</t>
  </si>
  <si>
    <t>q/c xsnari m-75</t>
  </si>
  <si>
    <t>centraluri  darbazidan fligelSi  gasasvleli  liTonis  orfrTiani  karis  demontaJi</t>
  </si>
  <si>
    <t>ცენტრალური დარბაზის  მოზაიკის იატაკის  მოხვეწა -მოპრიალება და  დაზიანებული ფრაგმენტების  აღდგენა</t>
  </si>
  <si>
    <t>კვარცის  ქვიშა</t>
  </si>
  <si>
    <t>cementi  მ-400</t>
  </si>
  <si>
    <t>ტნ</t>
  </si>
  <si>
    <t xml:space="preserve"> kedlebidan arsebuli  dazianebuli  saRebavis  Camofxeka</t>
  </si>
  <si>
    <t xml:space="preserve"> კედლების  დამუშავება  ფითხნით და maRalxarisxovani შეღებვა 
წყალემულსიის  საღებავით  ორჯერ</t>
  </si>
  <si>
    <t>saketi</t>
  </si>
  <si>
    <t>WanWiki</t>
  </si>
  <si>
    <t>eleqtrodi - 4 mm</t>
  </si>
  <si>
    <t>fila nestgamZle</t>
  </si>
  <si>
    <t>liTonis   karis  SeRebva  antikoroziuli zeTovani saRebaviT or pirad</t>
  </si>
  <si>
    <t>liTonis antikoroziuli   zeTovani saRebavi</t>
  </si>
  <si>
    <t>sadguris  darbazis mosacdelSi aluminis  samadgiliani skami</t>
  </si>
  <si>
    <t>nagvis  urnebi</t>
  </si>
  <si>
    <t>arsebuli Tunuqis  burulis  SeRebva  or  pirad</t>
  </si>
  <si>
    <t xml:space="preserve">darbazis mTavari Sesasvleli  karebis  gverdebze metaloplastmasis vitraJebis  mowyoba, arsebulis analogiurad 4 c ormagi  miniT 1.70X1.30 </t>
  </si>
  <si>
    <t>ფასადის კედლების  დამუშავება  ფასადის ფითხნით და მაღალხარისხოვანი შეღებვა  ფასადის  საღებავით  ორჯერ ხარაჩოებიდან (SeRebvis  stili  da  dizaini  damkveTTan  SeTanxmebiT)</t>
  </si>
  <si>
    <t>dazianebuli arsebuli xis  TaRovani fanjris  blokebis  demontaJi
1.50X2.40=40c</t>
  </si>
  <si>
    <t>centraluri  darbazis Sesasvleli karis zemoT  xis  TaRovani  fanjrebis  damuSaveba  zumfariT  da  maRalxarisxovani  SeRebva  zeTovani  saRebaviT  orjer</t>
  </si>
  <si>
    <t>centraluri  darbazis Sesasvleli karis  zemoT  xis  TaRovani  fanjrebis Seminva</t>
  </si>
  <si>
    <t xml:space="preserve"> kedlebის მოპირკეთება marmarilos ფილებით ძირიდან 1.30 მ (damkveTis masaliT)</t>
  </si>
  <si>
    <t>ცენტრალურ დარბაზSი  amstrongis Sekiduli  Weris  mowyoba  sqelkedlian  liTonis profilze (nestgamZle)</t>
  </si>
  <si>
    <t>fanjrebze da karebze arsebuli  liTonis  gisosebis  demontaJi  (dasawyobeba)</t>
  </si>
  <si>
    <t>I. demontaJis samuSaoebi</t>
  </si>
  <si>
    <t>arsebuli kedlis demontaJi</t>
  </si>
  <si>
    <t>100 kubm</t>
  </si>
  <si>
    <t xml:space="preserve"> SromiTi danaxarji </t>
  </si>
  <si>
    <t xml:space="preserve"> manqanebi </t>
  </si>
  <si>
    <t xml:space="preserve">iatakebidan  keramikuli filebis  ayra </t>
  </si>
  <si>
    <t>100 kvm</t>
  </si>
  <si>
    <t xml:space="preserve">SromiTi danaxarji </t>
  </si>
  <si>
    <t>betonis iatakis safuZvlis dangreva</t>
  </si>
  <si>
    <t>kedlebidan dazianebuli  keramikuli filebis demontaJi</t>
  </si>
  <si>
    <t>Siga kedlebidan dazianebuli baTqaSis Camoyra</t>
  </si>
  <si>
    <t xml:space="preserve">xis karebis demontaJi da  dasawyobeba </t>
  </si>
  <si>
    <t>100   kvm</t>
  </si>
  <si>
    <t>SromiTi danaxarjebi</t>
  </si>
  <si>
    <t>samSeneblo nagvis  gazidva Senobidan</t>
  </si>
  <si>
    <t>tona</t>
  </si>
  <si>
    <t xml:space="preserve">sxva manqanebi </t>
  </si>
  <si>
    <t>samSeneblo nagvis datvirTva xeliT avtoTviTmclelze</t>
  </si>
  <si>
    <t>SromiTi danaxarji 1,15*0,53*1,2</t>
  </si>
  <si>
    <t>samSeneblo nagvis gatana 20 km manZilze</t>
  </si>
  <si>
    <t>samSeneblo nagvis transportireba</t>
  </si>
  <si>
    <t>I. samSeneblo samuSaoebi</t>
  </si>
  <si>
    <t xml:space="preserve">kedlebis, sisqiT 20 sm, wyoba wvrili sakedle blokebiT </t>
  </si>
  <si>
    <t>kubm</t>
  </si>
  <si>
    <t xml:space="preserve"> SromiTi danaxarji</t>
  </si>
  <si>
    <t xml:space="preserve"> manqanebi</t>
  </si>
  <si>
    <t xml:space="preserve"> duRabi wyobis</t>
  </si>
  <si>
    <t xml:space="preserve"> wvrili sakedle bloki sisqiT 20 sm </t>
  </si>
  <si>
    <t>cali</t>
  </si>
  <si>
    <t xml:space="preserve"> sxva masala</t>
  </si>
  <si>
    <t>ლარი</t>
  </si>
  <si>
    <t>betonis momzadebis mowyoba iatakis qveS sisqiT 10 sm</t>
  </si>
  <si>
    <t xml:space="preserve"> SromiTi danaxarji 1,15*2,9</t>
  </si>
  <si>
    <t>betoni</t>
  </si>
  <si>
    <r>
      <t xml:space="preserve">armatura a-I klasis </t>
    </r>
    <r>
      <rPr>
        <sz val="10"/>
        <rFont val="Calibri"/>
        <family val="2"/>
      </rPr>
      <t xml:space="preserve">Ø-8 </t>
    </r>
    <r>
      <rPr>
        <sz val="10"/>
        <rFont val="AcadNusx"/>
      </rPr>
      <t>biji 20sm</t>
    </r>
  </si>
  <si>
    <t>kvm</t>
  </si>
  <si>
    <t>em.de.efis karebis bloki  saketiT da  aqsesuarebiT (kompleqti)</t>
  </si>
  <si>
    <r>
      <t>m</t>
    </r>
    <r>
      <rPr>
        <vertAlign val="superscript"/>
        <sz val="10"/>
        <color indexed="56"/>
        <rFont val="AcadNusx"/>
      </rPr>
      <t>2</t>
    </r>
  </si>
  <si>
    <t xml:space="preserve"> cementis mWimis mowyoba  
sisqiT 30 mm</t>
  </si>
  <si>
    <t xml:space="preserve"> duRabi </t>
  </si>
  <si>
    <t>keramikuli filebis mowyoba iatakze</t>
  </si>
  <si>
    <t xml:space="preserve"> SromiTi danaxarji 1,15*108</t>
  </si>
  <si>
    <t xml:space="preserve"> manqanebi 1,15*4,52</t>
  </si>
  <si>
    <t xml:space="preserve"> meTlaxis fila </t>
  </si>
  <si>
    <t>webo-cementi</t>
  </si>
  <si>
    <t>karis ferdoebis SebaTqaSeba</t>
  </si>
  <si>
    <t>100 g/m</t>
  </si>
  <si>
    <t xml:space="preserve"> SromiTi danaxarji 1,15*49</t>
  </si>
  <si>
    <t xml:space="preserve"> sxva manqanebi 1,15*1,8</t>
  </si>
  <si>
    <t xml:space="preserve"> duRabi mosapirkeTebeli</t>
  </si>
  <si>
    <t>Siga kedlebisa gaumjobesebuli SebaTqaSeba</t>
  </si>
  <si>
    <t xml:space="preserve"> SromiTi danaxarji 1,15*65</t>
  </si>
  <si>
    <t xml:space="preserve"> duRabis tumbo 1 kubm/sT 1,15*4,1</t>
  </si>
  <si>
    <t>m/sT</t>
  </si>
  <si>
    <t xml:space="preserve"> sxva manqanebi 1,15*2,1</t>
  </si>
  <si>
    <t xml:space="preserve"> bade sabaTqaSo</t>
  </si>
  <si>
    <t xml:space="preserve">kedlebze keramikuli filebis akvra </t>
  </si>
  <si>
    <t>webo-cementis narevi</t>
  </si>
  <si>
    <t>moWiquli keramikuli fila</t>
  </si>
  <si>
    <t>sarkis montaJi</t>
  </si>
  <si>
    <t>sarke zomiT 600X40mm (samontaJo nawilebis gaTvaliswinebiT)</t>
  </si>
  <si>
    <t>kompl.</t>
  </si>
  <si>
    <t xml:space="preserve"> sxvadasxva masala</t>
  </si>
  <si>
    <t>Werze plastikatis profilebis akvra metalis karkasze</t>
  </si>
  <si>
    <t>SromiTi danaxarji</t>
  </si>
  <si>
    <t xml:space="preserve"> manqanebi (1,5+0,24)</t>
  </si>
  <si>
    <t>metalis karkasi</t>
  </si>
  <si>
    <t>WanWiki qanCiT da sayeluriT</t>
  </si>
  <si>
    <t>plastmasis Weris profili 
siganiT 20 sm</t>
  </si>
  <si>
    <t>plastmasis kuTxovana</t>
  </si>
  <si>
    <t>g/m</t>
  </si>
  <si>
    <t>sxva masala (1,69+0,74)</t>
  </si>
  <si>
    <t>ჯამი:</t>
  </si>
  <si>
    <t>შიგა წყალმომარაგება  და  კანალიზაცია</t>
  </si>
  <si>
    <t>svel wertilebSi unitazisa da xelsabanis demontaJi</t>
  </si>
  <si>
    <r>
      <t xml:space="preserve">sakanalizacio milebis demontaJi </t>
    </r>
    <r>
      <rPr>
        <b/>
        <sz val="9"/>
        <rFont val="Calibri"/>
        <family val="2"/>
      </rPr>
      <t>D=</t>
    </r>
    <r>
      <rPr>
        <b/>
        <sz val="9"/>
        <rFont val="AcadNusx"/>
      </rPr>
      <t>50mm</t>
    </r>
  </si>
  <si>
    <t>gr.m</t>
  </si>
  <si>
    <r>
      <t xml:space="preserve">sakanalizacio milebis demontaJi </t>
    </r>
    <r>
      <rPr>
        <b/>
        <sz val="9"/>
        <rFont val="Calibri"/>
        <family val="2"/>
      </rPr>
      <t>D=</t>
    </r>
    <r>
      <rPr>
        <b/>
        <sz val="9"/>
        <rFont val="AcadNusx"/>
      </rPr>
      <t>100mm</t>
    </r>
  </si>
  <si>
    <t>plastmasis sakanalizacio milis gayvana _ diametriT 50 mm</t>
  </si>
  <si>
    <r>
      <t xml:space="preserve">sakanalizacio plastmasis mili  </t>
    </r>
    <r>
      <rPr>
        <sz val="9"/>
        <rFont val="Calibri"/>
        <family val="2"/>
        <charset val="204"/>
      </rPr>
      <t xml:space="preserve">ф50 </t>
    </r>
    <r>
      <rPr>
        <sz val="9"/>
        <rFont val="AcadNusx"/>
      </rPr>
      <t>mm</t>
    </r>
  </si>
  <si>
    <t>fasonuri nawilebi</t>
  </si>
  <si>
    <t>samagri detalebi</t>
  </si>
  <si>
    <t>igive _ diametriT 100 mm</t>
  </si>
  <si>
    <r>
      <t xml:space="preserve">sakanalizacio plastmasis mili </t>
    </r>
    <r>
      <rPr>
        <sz val="9"/>
        <rFont val="Calibri"/>
        <family val="2"/>
        <charset val="204"/>
      </rPr>
      <t xml:space="preserve">ф100 </t>
    </r>
    <r>
      <rPr>
        <sz val="9"/>
        <rFont val="AcadNusx"/>
      </rPr>
      <t>mm</t>
    </r>
  </si>
  <si>
    <t>xelsabanis dayeneba (kedelze  Sesakidi)</t>
  </si>
  <si>
    <t>komp.</t>
  </si>
  <si>
    <t xml:space="preserve">faifuris xelsabani  </t>
  </si>
  <si>
    <t>drekadi Slangi 40sm</t>
  </si>
  <si>
    <t>sifoni</t>
  </si>
  <si>
    <t>unitazis dayeneba (evro - standarti)</t>
  </si>
  <si>
    <t>man</t>
  </si>
  <si>
    <t xml:space="preserve"> unitazi Camrecxi avziT</t>
  </si>
  <si>
    <t>v</t>
  </si>
  <si>
    <t>trapis dayeneba</t>
  </si>
  <si>
    <t>trapi 50mm</t>
  </si>
  <si>
    <t>wyalmomaragebis milebis gayvana</t>
  </si>
  <si>
    <r>
      <t xml:space="preserve">mili polipropileni </t>
    </r>
    <r>
      <rPr>
        <sz val="9"/>
        <rFont val="Calibri"/>
        <family val="2"/>
        <charset val="204"/>
      </rPr>
      <t xml:space="preserve">ф20 </t>
    </r>
    <r>
      <rPr>
        <sz val="9"/>
        <rFont val="AcadNusx"/>
      </rPr>
      <t>mm Sesabamis fitingebis gaTvaliswinebiT</t>
    </r>
  </si>
  <si>
    <t>milsadenebze Camketi armaturis dayeneba</t>
  </si>
  <si>
    <r>
      <t xml:space="preserve">ventili </t>
    </r>
    <r>
      <rPr>
        <sz val="9"/>
        <rFont val="Calibri"/>
        <family val="2"/>
        <charset val="204"/>
      </rPr>
      <t xml:space="preserve">ф15 </t>
    </r>
    <r>
      <rPr>
        <sz val="9"/>
        <rFont val="AcadNusx"/>
      </rPr>
      <t>mm</t>
    </r>
  </si>
  <si>
    <r>
      <t xml:space="preserve">ventili </t>
    </r>
    <r>
      <rPr>
        <sz val="9"/>
        <rFont val="Calibri"/>
        <family val="2"/>
        <charset val="204"/>
      </rPr>
      <t xml:space="preserve">ф20 </t>
    </r>
    <r>
      <rPr>
        <sz val="9"/>
        <rFont val="AcadNusx"/>
      </rPr>
      <t>mm</t>
    </r>
  </si>
  <si>
    <t xml:space="preserve"> Semrevis dayeneba keramikis  kartrijiT, uJangavi  zedapiriT, xmis  CamxSobi  funqciiT</t>
  </si>
  <si>
    <t>Semrevi xelsabanis</t>
  </si>
  <si>
    <t>milsadenebis hidravlikuri gamocda</t>
  </si>
  <si>
    <t xml:space="preserve">wylis mricxvelis kvanZis demontaJi da montaJi </t>
  </si>
  <si>
    <t>ელ. ტექნიკური  სამუშაოები</t>
  </si>
  <si>
    <t>eleqtro farisTvis kedlebSi niSebis mowyoba</t>
  </si>
  <si>
    <t>eleqtro sadenebisTvis kedlebSi arxebis mowyoba</t>
  </si>
  <si>
    <t>eleqtro sadenebisTvis kedlebSi naxvretebis mowyoba</t>
  </si>
  <si>
    <t>avtomaturi amomrTvelis montaJi da momzadeba CarTvisaTvis</t>
  </si>
  <si>
    <t>avtomaturi amomrTveli 1X25 a plastmasis budiT</t>
  </si>
  <si>
    <t>eleqtro sadenebis gayvana daxuruli el.gayvanilobisTvis</t>
  </si>
  <si>
    <r>
      <t xml:space="preserve"> spilenZis sadeni</t>
    </r>
    <r>
      <rPr>
        <sz val="9"/>
        <rFont val="AcadNusx"/>
      </rPr>
      <t xml:space="preserve"> 3X2.5</t>
    </r>
  </si>
  <si>
    <t>sxvadavxva tipis gamanawilebeli kolofi</t>
  </si>
  <si>
    <t xml:space="preserve"> sxvadasxva samontaJo masala</t>
  </si>
  <si>
    <t>furnituris montaJi</t>
  </si>
  <si>
    <t>amomrTveli</t>
  </si>
  <si>
    <t xml:space="preserve">Cafluli rozeti </t>
  </si>
  <si>
    <r>
      <t xml:space="preserve">sankvanZebSi gamwovis ventiliatorebis dayeneba arankleb </t>
    </r>
    <r>
      <rPr>
        <b/>
        <sz val="9"/>
        <rFont val="Calibri"/>
        <family val="2"/>
      </rPr>
      <t>D=</t>
    </r>
    <r>
      <rPr>
        <b/>
        <sz val="9"/>
        <rFont val="AcadNusx"/>
      </rPr>
      <t xml:space="preserve">100mm </t>
    </r>
  </si>
  <si>
    <t>საპირფარეშოს სარემონტო სამუშაოები</t>
  </si>
  <si>
    <t>ქ. ზუგდიდის რკინიგზის სადგურის შენობაში არსებული საპირფარეშოს სარემონტო სამუშაოები</t>
  </si>
  <si>
    <t xml:space="preserve"> baqnis qviSa-cementis  xsnariT moWimva 
sisqiT 30 mm</t>
  </si>
  <si>
    <t>darbazSi  arsebuli sabileTo salaroebis Seminuli  liTonis fanjrebis  demontaJi
1.50X1.05=2c</t>
  </si>
  <si>
    <t xml:space="preserve"> SromiTi danaxarji 13.5+.0.8</t>
  </si>
  <si>
    <t xml:space="preserve"> manqanebi 2.6X0.8</t>
  </si>
  <si>
    <t xml:space="preserve"> baqnis zedapiris mopirkeTeba monoliTuri marmarilos nafxvenis mozaikiT</t>
  </si>
  <si>
    <t>cementi m-400</t>
  </si>
  <si>
    <t>marmarilos nafxveni</t>
  </si>
  <si>
    <t>mina gamWirvale sisqiT 10 mm</t>
  </si>
  <si>
    <t>rezinis  Suasadebi</t>
  </si>
  <si>
    <t>sxva masala</t>
  </si>
  <si>
    <t xml:space="preserve">foladis milkvadratis  CarCo 
</t>
  </si>
  <si>
    <t>metaloplastmasis  TaRovani orfrTiani fanjrebis (ფერი-თეთრი) montaJi erTi frTis  gaRebiT
1.50X2.40=40c</t>
  </si>
  <si>
    <t>ცენტრალური კიბის ზედა baqnis monoliTuri mozaikuri mopirkeTebis demontaJi</t>
  </si>
  <si>
    <r>
      <t xml:space="preserve">salaros  fanjris Riobis  Seminva foladis CarCoSi  Casmuli 10 mm sisqis miniT warmodgenili eskizi </t>
    </r>
    <r>
      <rPr>
        <b/>
        <sz val="10"/>
        <rFont val="Calibri"/>
        <family val="2"/>
      </rPr>
      <t>№</t>
    </r>
    <r>
      <rPr>
        <b/>
        <i/>
        <sz val="9"/>
        <rFont val="AcadNusx"/>
      </rPr>
      <t>2-</t>
    </r>
    <r>
      <rPr>
        <b/>
        <i/>
        <sz val="10"/>
        <rFont val="AcadNusx"/>
      </rPr>
      <t xml:space="preserve">s  mixedviT 1.50X1.05=2c </t>
    </r>
  </si>
  <si>
    <t>vitraJi  yru  plastmasis  feradi სენდვიჩით</t>
  </si>
  <si>
    <r>
      <t xml:space="preserve">sadguris  darbazis  centralur  SesasvlelებSi  ფოლადის ეrთfrTiani ormagi  miniT Seminuli  karებis  blokებis  montaJi, (dizainis damkveTTan SeTanxmebiT), karis  TiTo  frTaze 4 c ანჯამით  2.40X2.10-2c წარმოდგენილი dizainis  gaTvaliswinebiT (კარების ფოლადის ფურცელი სისქით 2 მმ) (ესკიზი </t>
    </r>
    <r>
      <rPr>
        <b/>
        <sz val="10"/>
        <rFont val="Calibri"/>
        <family val="2"/>
      </rPr>
      <t>№</t>
    </r>
    <r>
      <rPr>
        <b/>
        <i/>
        <sz val="9"/>
        <rFont val="AcadNusx"/>
      </rPr>
      <t>1)</t>
    </r>
  </si>
  <si>
    <t>sapirfareSoSi ნესტგამძლე em.de.efis karebis  damzadeba da  montaJi  saketiT 2.20X0.90-2c</t>
  </si>
  <si>
    <t>ლედ sanaTebis montaJi</t>
  </si>
  <si>
    <t>kedlis ლედ sanaTi 60 vatiანი ვარვარა ნათურის ექვივალენტის ნათებით</t>
  </si>
  <si>
    <t>q.zugdidis rkinigzis  sadguris  Senobis saremonto samuSaoebi
 (Senobis  dasrulebis  samuSaoebi)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</si>
</sst>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i/>
      <sz val="10"/>
      <name val="AcadNusx"/>
    </font>
    <font>
      <b/>
      <i/>
      <sz val="10"/>
      <name val="AcadNusx"/>
    </font>
    <font>
      <sz val="10"/>
      <name val="Arial"/>
      <family val="2"/>
    </font>
    <font>
      <i/>
      <sz val="10"/>
      <name val="Calibri"/>
      <family val="2"/>
      <charset val="204"/>
      <scheme val="minor"/>
    </font>
    <font>
      <sz val="11"/>
      <name val="AcadNusx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  <charset val="204"/>
    </font>
    <font>
      <sz val="12"/>
      <name val="AcadNusx"/>
    </font>
    <font>
      <sz val="10"/>
      <color rgb="FFFF0000"/>
      <name val="AcadNusx"/>
    </font>
    <font>
      <b/>
      <i/>
      <vertAlign val="superscript"/>
      <sz val="10"/>
      <name val="AcadNusx"/>
    </font>
    <font>
      <vertAlign val="superscript"/>
      <sz val="10"/>
      <name val="AcadNusx"/>
    </font>
    <font>
      <sz val="9"/>
      <name val="AcadNusx"/>
    </font>
    <font>
      <b/>
      <i/>
      <vertAlign val="superscript"/>
      <sz val="8"/>
      <name val="AcadNusx"/>
    </font>
    <font>
      <b/>
      <i/>
      <sz val="10"/>
      <name val="Arial"/>
      <family val="2"/>
    </font>
    <font>
      <sz val="9"/>
      <color rgb="FFFF0000"/>
      <name val="AcadNusx"/>
    </font>
    <font>
      <vertAlign val="superscript"/>
      <sz val="8"/>
      <name val="AcadNusx"/>
    </font>
    <font>
      <b/>
      <sz val="10"/>
      <name val="AcadNusx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AcadNusx"/>
    </font>
    <font>
      <sz val="9"/>
      <color rgb="FF000000"/>
      <name val="AcadNusx"/>
    </font>
    <font>
      <b/>
      <i/>
      <sz val="9"/>
      <color rgb="FF000000"/>
      <name val="AcadNusx"/>
    </font>
    <font>
      <b/>
      <sz val="9"/>
      <name val="AcadNusx"/>
    </font>
    <font>
      <sz val="10"/>
      <color rgb="FFFF0000"/>
      <name val="Arial"/>
      <family val="2"/>
      <charset val="204"/>
    </font>
    <font>
      <sz val="10"/>
      <color rgb="FF0070C0"/>
      <name val="AcadNusx"/>
    </font>
    <font>
      <sz val="11"/>
      <color rgb="FF0070C0"/>
      <name val="AcadNusx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70C0"/>
      <name val="AcadNusx"/>
    </font>
    <font>
      <sz val="9"/>
      <color rgb="FF0070C0"/>
      <name val="Arial"/>
      <family val="2"/>
      <charset val="204"/>
    </font>
    <font>
      <sz val="11"/>
      <color rgb="FFFF0000"/>
      <name val="AcadNusx"/>
    </font>
    <font>
      <sz val="10"/>
      <name val="Calibri"/>
      <family val="2"/>
    </font>
    <font>
      <b/>
      <sz val="10"/>
      <color theme="3"/>
      <name val="AcadNusx"/>
    </font>
    <font>
      <sz val="10"/>
      <color theme="3"/>
      <name val="AcadNusx"/>
    </font>
    <font>
      <sz val="11"/>
      <color theme="3"/>
      <name val="AcadNusx"/>
    </font>
    <font>
      <vertAlign val="superscript"/>
      <sz val="10"/>
      <color indexed="56"/>
      <name val="AcadNusx"/>
    </font>
    <font>
      <b/>
      <i/>
      <sz val="9"/>
      <name val="Arial"/>
      <family val="2"/>
      <charset val="204"/>
    </font>
    <font>
      <b/>
      <sz val="9"/>
      <color indexed="8"/>
      <name val="AcadNusx"/>
    </font>
    <font>
      <b/>
      <sz val="9"/>
      <name val="Calibri"/>
      <family val="2"/>
    </font>
    <font>
      <sz val="9"/>
      <name val="Calibri"/>
      <family val="2"/>
      <charset val="204"/>
    </font>
    <font>
      <b/>
      <i/>
      <sz val="9"/>
      <name val="Arial"/>
      <family val="2"/>
    </font>
    <font>
      <sz val="9"/>
      <color rgb="FF002060"/>
      <name val="AcadNusx"/>
    </font>
    <font>
      <sz val="9"/>
      <color theme="1"/>
      <name val="AcadNusx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33" fillId="0" borderId="0"/>
    <xf numFmtId="0" fontId="33" fillId="0" borderId="0"/>
  </cellStyleXfs>
  <cellXfs count="378">
    <xf numFmtId="0" fontId="0" fillId="0" borderId="0" xfId="0"/>
    <xf numFmtId="2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" xfId="0" applyFont="1" applyFill="1" applyBorder="1"/>
    <xf numFmtId="166" fontId="5" fillId="0" borderId="1" xfId="0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6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1" fontId="16" fillId="0" borderId="1" xfId="1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1" fontId="18" fillId="0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5" xfId="1" applyNumberFormat="1" applyFont="1" applyFill="1" applyBorder="1" applyAlignment="1">
      <alignment horizontal="left" vertical="center"/>
    </xf>
    <xf numFmtId="2" fontId="4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/>
    </xf>
    <xf numFmtId="166" fontId="3" fillId="0" borderId="4" xfId="1" applyNumberFormat="1" applyFont="1" applyFill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vertical="center" wrapText="1"/>
    </xf>
    <xf numFmtId="1" fontId="9" fillId="0" borderId="4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2" fontId="22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1" fontId="16" fillId="3" borderId="2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11" fillId="3" borderId="1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top" wrapText="1"/>
    </xf>
    <xf numFmtId="1" fontId="5" fillId="3" borderId="1" xfId="1" applyNumberFormat="1" applyFont="1" applyFill="1" applyBorder="1" applyAlignment="1">
      <alignment horizontal="right" vertical="center"/>
    </xf>
    <xf numFmtId="2" fontId="5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right" vertical="center" wrapText="1"/>
    </xf>
    <xf numFmtId="1" fontId="16" fillId="0" borderId="8" xfId="1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right" vertical="center" wrapText="1"/>
    </xf>
    <xf numFmtId="2" fontId="10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/>
    <xf numFmtId="43" fontId="7" fillId="0" borderId="0" xfId="0" applyNumberFormat="1" applyFont="1" applyFill="1"/>
    <xf numFmtId="0" fontId="7" fillId="0" borderId="0" xfId="0" applyFont="1" applyFill="1"/>
    <xf numFmtId="4" fontId="9" fillId="0" borderId="1" xfId="1" applyNumberFormat="1" applyFont="1" applyFill="1" applyBorder="1" applyAlignment="1">
      <alignment horizontal="center" vertical="center" wrapText="1"/>
    </xf>
    <xf numFmtId="1" fontId="16" fillId="0" borderId="3" xfId="1" applyNumberFormat="1" applyFont="1" applyFill="1" applyBorder="1" applyAlignment="1">
      <alignment horizontal="center" vertical="center"/>
    </xf>
    <xf numFmtId="1" fontId="16" fillId="0" borderId="2" xfId="1" applyNumberFormat="1" applyFont="1" applyFill="1" applyBorder="1" applyAlignment="1">
      <alignment horizontal="center" vertical="center"/>
    </xf>
    <xf numFmtId="1" fontId="16" fillId="0" borderId="4" xfId="1" applyNumberFormat="1" applyFont="1" applyFill="1" applyBorder="1" applyAlignment="1">
      <alignment horizontal="center" vertical="center"/>
    </xf>
    <xf numFmtId="1" fontId="16" fillId="0" borderId="6" xfId="1" applyNumberFormat="1" applyFont="1" applyFill="1" applyBorder="1" applyAlignment="1">
      <alignment horizontal="center" vertical="center"/>
    </xf>
    <xf numFmtId="1" fontId="16" fillId="0" borderId="7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right" vertical="top" wrapText="1"/>
    </xf>
    <xf numFmtId="0" fontId="2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165" fontId="21" fillId="5" borderId="1" xfId="0" applyNumberFormat="1" applyFont="1" applyFill="1" applyBorder="1" applyAlignment="1">
      <alignment horizontal="center" vertical="center" wrapText="1"/>
    </xf>
    <xf numFmtId="2" fontId="29" fillId="0" borderId="9" xfId="0" applyNumberFormat="1" applyFont="1" applyFill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2" fontId="31" fillId="0" borderId="9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2" fontId="21" fillId="0" borderId="1" xfId="4" applyNumberFormat="1" applyFont="1" applyBorder="1" applyAlignment="1">
      <alignment horizontal="center" vertical="center" wrapText="1"/>
    </xf>
    <xf numFmtId="165" fontId="21" fillId="5" borderId="1" xfId="4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2" fontId="13" fillId="0" borderId="1" xfId="4" applyNumberFormat="1" applyFont="1" applyBorder="1" applyAlignment="1">
      <alignment horizontal="center" vertical="center" wrapText="1"/>
    </xf>
    <xf numFmtId="2" fontId="13" fillId="5" borderId="1" xfId="4" applyNumberFormat="1" applyFont="1" applyFill="1" applyBorder="1" applyAlignment="1">
      <alignment horizontal="center" vertical="center" wrapText="1"/>
    </xf>
    <xf numFmtId="2" fontId="3" fillId="0" borderId="1" xfId="4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2" fontId="29" fillId="6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2" fontId="19" fillId="7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2" fontId="37" fillId="5" borderId="1" xfId="0" applyNumberFormat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/>
    </xf>
    <xf numFmtId="2" fontId="37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21" fillId="8" borderId="1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 wrapText="1"/>
    </xf>
    <xf numFmtId="2" fontId="41" fillId="0" borderId="9" xfId="0" applyNumberFormat="1" applyFont="1" applyFill="1" applyBorder="1" applyAlignment="1">
      <alignment horizontal="center" vertical="center" wrapText="1"/>
    </xf>
    <xf numFmtId="2" fontId="4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2" fontId="42" fillId="0" borderId="9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165" fontId="29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36" fillId="5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2" fontId="16" fillId="5" borderId="9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1" fontId="29" fillId="5" borderId="1" xfId="0" applyNumberFormat="1" applyFont="1" applyFill="1" applyBorder="1" applyAlignment="1">
      <alignment horizontal="center" vertical="center" wrapText="1"/>
    </xf>
    <xf numFmtId="2" fontId="46" fillId="8" borderId="1" xfId="0" applyNumberFormat="1" applyFont="1" applyFill="1" applyBorder="1" applyAlignment="1">
      <alignment horizontal="center" vertical="center" wrapText="1"/>
    </xf>
    <xf numFmtId="2" fontId="38" fillId="5" borderId="1" xfId="0" applyNumberFormat="1" applyFont="1" applyFill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6" fontId="29" fillId="5" borderId="1" xfId="0" applyNumberFormat="1" applyFont="1" applyFill="1" applyBorder="1" applyAlignment="1">
      <alignment horizontal="center" vertical="center" wrapText="1"/>
    </xf>
    <xf numFmtId="2" fontId="29" fillId="8" borderId="1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34" fillId="0" borderId="1" xfId="0" applyFont="1" applyBorder="1"/>
    <xf numFmtId="0" fontId="19" fillId="0" borderId="1" xfId="0" applyFont="1" applyFill="1" applyBorder="1" applyAlignment="1">
      <alignment horizontal="left" vertical="center" wrapText="1"/>
    </xf>
    <xf numFmtId="0" fontId="35" fillId="0" borderId="1" xfId="0" applyFont="1" applyBorder="1"/>
    <xf numFmtId="2" fontId="19" fillId="7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38" fillId="0" borderId="1" xfId="0" applyFont="1" applyBorder="1"/>
    <xf numFmtId="2" fontId="38" fillId="0" borderId="1" xfId="0" applyNumberFormat="1" applyFont="1" applyBorder="1"/>
    <xf numFmtId="0" fontId="51" fillId="0" borderId="1" xfId="0" applyFont="1" applyFill="1" applyBorder="1" applyAlignment="1">
      <alignment horizontal="center" vertical="center" wrapText="1"/>
    </xf>
    <xf numFmtId="2" fontId="51" fillId="5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5" borderId="4" xfId="5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" fontId="11" fillId="4" borderId="1" xfId="1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right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6" fillId="4" borderId="9" xfId="0" applyNumberFormat="1" applyFont="1" applyFill="1" applyBorder="1" applyAlignment="1">
      <alignment horizontal="center" vertical="center" wrapText="1"/>
    </xf>
    <xf numFmtId="2" fontId="45" fillId="4" borderId="1" xfId="0" applyNumberFormat="1" applyFont="1" applyFill="1" applyBorder="1" applyAlignment="1">
      <alignment horizontal="center" vertical="center"/>
    </xf>
    <xf numFmtId="2" fontId="16" fillId="0" borderId="9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2" fontId="29" fillId="4" borderId="1" xfId="0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/>
    </xf>
    <xf numFmtId="1" fontId="11" fillId="9" borderId="1" xfId="1" applyNumberFormat="1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center" vertical="center" wrapText="1"/>
    </xf>
    <xf numFmtId="2" fontId="29" fillId="9" borderId="1" xfId="0" applyNumberFormat="1" applyFont="1" applyFill="1" applyBorder="1" applyAlignment="1">
      <alignment horizontal="center" vertical="center" wrapText="1"/>
    </xf>
    <xf numFmtId="2" fontId="29" fillId="9" borderId="9" xfId="0" applyNumberFormat="1" applyFont="1" applyFill="1" applyBorder="1" applyAlignment="1">
      <alignment horizontal="center" vertical="center" wrapText="1"/>
    </xf>
    <xf numFmtId="2" fontId="49" fillId="9" borderId="1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  <protection locked="0"/>
    </xf>
    <xf numFmtId="1" fontId="18" fillId="0" borderId="1" xfId="1" applyNumberFormat="1" applyFont="1" applyFill="1" applyBorder="1" applyAlignment="1" applyProtection="1">
      <alignment horizontal="center" vertical="center"/>
      <protection locked="0"/>
    </xf>
    <xf numFmtId="166" fontId="3" fillId="3" borderId="1" xfId="1" applyNumberFormat="1" applyFont="1" applyFill="1" applyBorder="1" applyAlignment="1" applyProtection="1">
      <alignment horizontal="center" vertical="center"/>
      <protection locked="0"/>
    </xf>
    <xf numFmtId="2" fontId="4" fillId="0" borderId="1" xfId="1" applyNumberFormat="1" applyFont="1" applyFill="1" applyBorder="1" applyAlignment="1" applyProtection="1">
      <alignment horizontal="center" vertical="center"/>
      <protection locked="0"/>
    </xf>
    <xf numFmtId="16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66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2" fontId="5" fillId="0" borderId="1" xfId="1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2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1" xfId="0" applyFont="1" applyFill="1" applyBorder="1" applyAlignment="1" applyProtection="1">
      <alignment horizontal="center" vertical="center"/>
      <protection locked="0"/>
    </xf>
    <xf numFmtId="0" fontId="38" fillId="5" borderId="1" xfId="0" applyFont="1" applyFill="1" applyBorder="1" applyAlignment="1" applyProtection="1">
      <alignment horizontal="center" vertical="center"/>
      <protection locked="0"/>
    </xf>
    <xf numFmtId="2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2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2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2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26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" xfId="0" applyNumberFormat="1" applyFont="1" applyBorder="1" applyAlignment="1" applyProtection="1">
      <alignment horizontal="center" vertical="center" wrapText="1"/>
      <protection locked="0"/>
    </xf>
    <xf numFmtId="166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2" fontId="29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Protection="1">
      <protection locked="0"/>
    </xf>
    <xf numFmtId="0" fontId="38" fillId="0" borderId="1" xfId="0" applyFont="1" applyBorder="1" applyProtection="1">
      <protection locked="0"/>
    </xf>
    <xf numFmtId="2" fontId="16" fillId="0" borderId="1" xfId="5" applyNumberFormat="1" applyFont="1" applyBorder="1" applyAlignment="1" applyProtection="1">
      <alignment horizontal="center" vertical="center"/>
      <protection locked="0"/>
    </xf>
    <xf numFmtId="2" fontId="2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Protection="1">
      <protection locked="0"/>
    </xf>
    <xf numFmtId="2" fontId="5" fillId="3" borderId="1" xfId="1" applyNumberFormat="1" applyFon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top" wrapText="1"/>
      <protection locked="0"/>
    </xf>
    <xf numFmtId="1" fontId="9" fillId="0" borderId="1" xfId="1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1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1" applyNumberFormat="1" applyFont="1" applyFill="1" applyBorder="1" applyAlignment="1" applyProtection="1">
      <alignment horizontal="center" vertical="center"/>
      <protection locked="0"/>
    </xf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1" applyNumberFormat="1" applyFont="1" applyFill="1" applyBorder="1" applyAlignment="1" applyProtection="1">
      <alignment horizontal="center" vertical="center"/>
      <protection locked="0"/>
    </xf>
    <xf numFmtId="166" fontId="3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2" fontId="2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2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2" fontId="49" fillId="9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Protection="1">
      <protection locked="0"/>
    </xf>
    <xf numFmtId="2" fontId="26" fillId="4" borderId="1" xfId="0" applyNumberFormat="1" applyFont="1" applyFill="1" applyBorder="1" applyAlignment="1" applyProtection="1">
      <alignment horizontal="center" vertical="center"/>
      <protection locked="0"/>
    </xf>
    <xf numFmtId="2" fontId="26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3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" fontId="11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1" fontId="26" fillId="0" borderId="9" xfId="1" applyNumberFormat="1" applyFont="1" applyFill="1" applyBorder="1" applyAlignment="1">
      <alignment horizontal="center" vertical="center"/>
    </xf>
    <xf numFmtId="1" fontId="26" fillId="0" borderId="10" xfId="1" applyNumberFormat="1" applyFont="1" applyFill="1" applyBorder="1" applyAlignment="1">
      <alignment horizontal="center" vertical="center"/>
    </xf>
    <xf numFmtId="1" fontId="26" fillId="0" borderId="5" xfId="1" applyNumberFormat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 vertical="center"/>
    </xf>
    <xf numFmtId="1" fontId="16" fillId="0" borderId="2" xfId="1" applyNumberFormat="1" applyFont="1" applyFill="1" applyBorder="1" applyAlignment="1">
      <alignment horizontal="center" vertical="center"/>
    </xf>
    <xf numFmtId="1" fontId="16" fillId="0" borderId="4" xfId="1" applyNumberFormat="1" applyFont="1" applyFill="1" applyBorder="1" applyAlignment="1">
      <alignment horizontal="center" vertical="center"/>
    </xf>
  </cellXfs>
  <cellStyles count="6">
    <cellStyle name="Comma 2" xfId="3"/>
    <cellStyle name="Normal" xfId="0" builtinId="0"/>
    <cellStyle name="Normal 2" xfId="2"/>
    <cellStyle name="Normal 3" xfId="5"/>
    <cellStyle name="Normal 9" xfId="1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N692"/>
  <sheetViews>
    <sheetView tabSelected="1" zoomScale="90" zoomScaleNormal="90" workbookViewId="0">
      <selection activeCell="S8" sqref="S8"/>
    </sheetView>
  </sheetViews>
  <sheetFormatPr defaultRowHeight="15" x14ac:dyDescent="0.25"/>
  <cols>
    <col min="1" max="1" width="4.5703125" style="7" customWidth="1"/>
    <col min="2" max="2" width="35.85546875" style="7" customWidth="1"/>
    <col min="3" max="3" width="9" style="7" customWidth="1"/>
    <col min="4" max="4" width="7.7109375" style="7" customWidth="1"/>
    <col min="5" max="5" width="8.28515625" style="7" customWidth="1"/>
    <col min="6" max="6" width="5.7109375" style="7" customWidth="1"/>
    <col min="7" max="7" width="9.85546875" style="7" customWidth="1"/>
    <col min="8" max="8" width="7.140625" style="7" customWidth="1"/>
    <col min="9" max="9" width="10.7109375" style="7" customWidth="1"/>
    <col min="10" max="10" width="6.140625" style="7" customWidth="1"/>
    <col min="11" max="11" width="9.28515625" style="7" customWidth="1"/>
    <col min="12" max="12" width="10.42578125" style="7" customWidth="1"/>
    <col min="13" max="13" width="13.85546875" style="7" bestFit="1" customWidth="1"/>
    <col min="14" max="16384" width="9.140625" style="7"/>
  </cols>
  <sheetData>
    <row r="2" spans="1:12" ht="36" customHeight="1" x14ac:dyDescent="0.25">
      <c r="A2" s="363" t="s">
        <v>345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ht="15.75" x14ac:dyDescent="0.3">
      <c r="A3" s="112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6.5" x14ac:dyDescent="0.3">
      <c r="A4" s="366" t="s">
        <v>26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5.75" x14ac:dyDescent="0.3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5.75" x14ac:dyDescent="0.3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28.5" customHeight="1" x14ac:dyDescent="0.25">
      <c r="A7" s="367" t="s">
        <v>0</v>
      </c>
      <c r="B7" s="368" t="s">
        <v>56</v>
      </c>
      <c r="C7" s="370" t="s">
        <v>33</v>
      </c>
      <c r="D7" s="371" t="s">
        <v>5</v>
      </c>
      <c r="E7" s="371"/>
      <c r="F7" s="371" t="s">
        <v>11</v>
      </c>
      <c r="G7" s="371"/>
      <c r="H7" s="371" t="s">
        <v>1</v>
      </c>
      <c r="I7" s="371"/>
      <c r="J7" s="371" t="s">
        <v>2</v>
      </c>
      <c r="K7" s="371"/>
      <c r="L7" s="371" t="s">
        <v>3</v>
      </c>
    </row>
    <row r="8" spans="1:12" ht="39.75" customHeight="1" x14ac:dyDescent="0.25">
      <c r="A8" s="367"/>
      <c r="B8" s="369"/>
      <c r="C8" s="370"/>
      <c r="D8" s="106" t="s">
        <v>6</v>
      </c>
      <c r="E8" s="106" t="s">
        <v>3</v>
      </c>
      <c r="F8" s="106" t="s">
        <v>4</v>
      </c>
      <c r="G8" s="106" t="s">
        <v>3</v>
      </c>
      <c r="H8" s="106" t="s">
        <v>4</v>
      </c>
      <c r="I8" s="106" t="s">
        <v>3</v>
      </c>
      <c r="J8" s="106" t="s">
        <v>4</v>
      </c>
      <c r="K8" s="106" t="s">
        <v>3</v>
      </c>
      <c r="L8" s="371"/>
    </row>
    <row r="9" spans="1:12" x14ac:dyDescent="0.25">
      <c r="A9" s="29">
        <v>1</v>
      </c>
      <c r="B9" s="20">
        <v>3</v>
      </c>
      <c r="C9" s="20">
        <v>4</v>
      </c>
      <c r="D9" s="20">
        <v>5</v>
      </c>
      <c r="E9" s="20">
        <v>6</v>
      </c>
      <c r="F9" s="20">
        <v>7</v>
      </c>
      <c r="G9" s="20">
        <v>8</v>
      </c>
      <c r="H9" s="20">
        <v>9</v>
      </c>
      <c r="I9" s="20">
        <v>10</v>
      </c>
      <c r="J9" s="20">
        <v>11</v>
      </c>
      <c r="K9" s="20">
        <v>12</v>
      </c>
      <c r="L9" s="20">
        <v>13</v>
      </c>
    </row>
    <row r="10" spans="1:12" x14ac:dyDescent="0.25">
      <c r="A10" s="107"/>
      <c r="B10" s="43" t="s">
        <v>40</v>
      </c>
      <c r="C10" s="20"/>
      <c r="D10" s="20"/>
      <c r="E10" s="20"/>
      <c r="F10" s="260"/>
      <c r="G10" s="20"/>
      <c r="H10" s="260"/>
      <c r="I10" s="20"/>
      <c r="J10" s="260"/>
      <c r="K10" s="20"/>
      <c r="L10" s="20"/>
    </row>
    <row r="11" spans="1:12" ht="54" x14ac:dyDescent="0.25">
      <c r="A11" s="375">
        <v>1</v>
      </c>
      <c r="B11" s="17" t="s">
        <v>41</v>
      </c>
      <c r="C11" s="2" t="s">
        <v>37</v>
      </c>
      <c r="D11" s="2"/>
      <c r="E11" s="9">
        <v>480</v>
      </c>
      <c r="F11" s="260"/>
      <c r="G11" s="21">
        <f>G12+G13</f>
        <v>0</v>
      </c>
      <c r="H11" s="261"/>
      <c r="I11" s="27">
        <f t="shared" ref="I11:L11" si="0">I12+I13</f>
        <v>0</v>
      </c>
      <c r="J11" s="278"/>
      <c r="K11" s="27">
        <f t="shared" si="0"/>
        <v>0</v>
      </c>
      <c r="L11" s="27">
        <f t="shared" si="0"/>
        <v>0</v>
      </c>
    </row>
    <row r="12" spans="1:12" x14ac:dyDescent="0.25">
      <c r="A12" s="376"/>
      <c r="B12" s="18" t="s">
        <v>12</v>
      </c>
      <c r="C12" s="16" t="s">
        <v>8</v>
      </c>
      <c r="D12" s="25">
        <v>0.51500000000000001</v>
      </c>
      <c r="E12" s="24">
        <f>D12*E11</f>
        <v>247.20000000000002</v>
      </c>
      <c r="F12" s="260"/>
      <c r="G12" s="20"/>
      <c r="H12" s="262"/>
      <c r="I12" s="24">
        <f>H12*E12</f>
        <v>0</v>
      </c>
      <c r="J12" s="262"/>
      <c r="K12" s="19"/>
      <c r="L12" s="24">
        <f>K12+I12+G12</f>
        <v>0</v>
      </c>
    </row>
    <row r="13" spans="1:12" x14ac:dyDescent="0.25">
      <c r="A13" s="377"/>
      <c r="B13" s="18" t="s">
        <v>16</v>
      </c>
      <c r="C13" s="16" t="s">
        <v>10</v>
      </c>
      <c r="D13" s="25">
        <v>3.7999999999999999E-2</v>
      </c>
      <c r="E13" s="24">
        <f>D13*E11</f>
        <v>18.239999999999998</v>
      </c>
      <c r="F13" s="260"/>
      <c r="G13" s="20"/>
      <c r="H13" s="262"/>
      <c r="I13" s="19"/>
      <c r="J13" s="262"/>
      <c r="K13" s="24">
        <f>J13*E13</f>
        <v>0</v>
      </c>
      <c r="L13" s="24">
        <f>K13+I13+G13</f>
        <v>0</v>
      </c>
    </row>
    <row r="14" spans="1:12" x14ac:dyDescent="0.25">
      <c r="A14" s="107"/>
      <c r="B14" s="20"/>
      <c r="C14" s="20"/>
      <c r="D14" s="20"/>
      <c r="E14" s="20"/>
      <c r="F14" s="260"/>
      <c r="G14" s="20"/>
      <c r="H14" s="260"/>
      <c r="I14" s="20"/>
      <c r="J14" s="260"/>
      <c r="K14" s="20"/>
      <c r="L14" s="20"/>
    </row>
    <row r="15" spans="1:12" ht="27" x14ac:dyDescent="0.25">
      <c r="A15" s="375">
        <v>2</v>
      </c>
      <c r="B15" s="17" t="s">
        <v>42</v>
      </c>
      <c r="C15" s="21" t="s">
        <v>43</v>
      </c>
      <c r="D15" s="21"/>
      <c r="E15" s="33">
        <v>7.5</v>
      </c>
      <c r="F15" s="261"/>
      <c r="G15" s="27">
        <f>G16+G17+G18+G19+G20+G21+G22</f>
        <v>0</v>
      </c>
      <c r="H15" s="278"/>
      <c r="I15" s="27">
        <f t="shared" ref="I15:L15" si="1">I16+I17+I18+I19+I20+I21+I22</f>
        <v>0</v>
      </c>
      <c r="J15" s="278"/>
      <c r="K15" s="27">
        <f t="shared" si="1"/>
        <v>0</v>
      </c>
      <c r="L15" s="27">
        <f t="shared" si="1"/>
        <v>0</v>
      </c>
    </row>
    <row r="16" spans="1:12" x14ac:dyDescent="0.25">
      <c r="A16" s="376"/>
      <c r="B16" s="18" t="s">
        <v>12</v>
      </c>
      <c r="C16" s="16" t="s">
        <v>8</v>
      </c>
      <c r="D16" s="19">
        <v>23.8</v>
      </c>
      <c r="E16" s="24">
        <f>D16*E15</f>
        <v>178.5</v>
      </c>
      <c r="F16" s="260"/>
      <c r="G16" s="20"/>
      <c r="H16" s="262"/>
      <c r="I16" s="24">
        <f>H16*E16</f>
        <v>0</v>
      </c>
      <c r="J16" s="262"/>
      <c r="K16" s="19"/>
      <c r="L16" s="24">
        <f>K16+I16+G16</f>
        <v>0</v>
      </c>
    </row>
    <row r="17" spans="1:12" x14ac:dyDescent="0.25">
      <c r="A17" s="376"/>
      <c r="B17" s="18" t="s">
        <v>16</v>
      </c>
      <c r="C17" s="16" t="s">
        <v>10</v>
      </c>
      <c r="D17" s="19">
        <v>2.1</v>
      </c>
      <c r="E17" s="24">
        <f>D17*E15</f>
        <v>15.75</v>
      </c>
      <c r="F17" s="260"/>
      <c r="G17" s="20"/>
      <c r="H17" s="262"/>
      <c r="I17" s="19"/>
      <c r="J17" s="262"/>
      <c r="K17" s="24">
        <f>J17*E17</f>
        <v>0</v>
      </c>
      <c r="L17" s="24">
        <f t="shared" ref="L17:L22" si="2">K17+I17+G17</f>
        <v>0</v>
      </c>
    </row>
    <row r="18" spans="1:12" ht="15.75" x14ac:dyDescent="0.25">
      <c r="A18" s="376"/>
      <c r="B18" s="22" t="s">
        <v>44</v>
      </c>
      <c r="C18" s="20" t="s">
        <v>32</v>
      </c>
      <c r="D18" s="20"/>
      <c r="E18" s="19">
        <v>5.5</v>
      </c>
      <c r="F18" s="262"/>
      <c r="G18" s="24">
        <f>F18*E18</f>
        <v>0</v>
      </c>
      <c r="H18" s="260"/>
      <c r="I18" s="20"/>
      <c r="J18" s="260"/>
      <c r="K18" s="20"/>
      <c r="L18" s="24">
        <f t="shared" si="2"/>
        <v>0</v>
      </c>
    </row>
    <row r="19" spans="1:12" ht="15.75" x14ac:dyDescent="0.25">
      <c r="A19" s="376"/>
      <c r="B19" s="22" t="s">
        <v>45</v>
      </c>
      <c r="C19" s="20" t="s">
        <v>32</v>
      </c>
      <c r="D19" s="20"/>
      <c r="E19" s="19">
        <v>2</v>
      </c>
      <c r="F19" s="262"/>
      <c r="G19" s="24">
        <f t="shared" ref="G19:G22" si="3">F19*E19</f>
        <v>0</v>
      </c>
      <c r="H19" s="260"/>
      <c r="I19" s="20"/>
      <c r="J19" s="260"/>
      <c r="K19" s="20"/>
      <c r="L19" s="24">
        <f t="shared" si="2"/>
        <v>0</v>
      </c>
    </row>
    <row r="20" spans="1:12" x14ac:dyDescent="0.25">
      <c r="A20" s="376"/>
      <c r="B20" s="22" t="s">
        <v>46</v>
      </c>
      <c r="C20" s="20" t="s">
        <v>13</v>
      </c>
      <c r="D20" s="19">
        <v>7.2</v>
      </c>
      <c r="E20" s="24">
        <f>D20*E15</f>
        <v>54</v>
      </c>
      <c r="F20" s="262"/>
      <c r="G20" s="24">
        <f t="shared" si="3"/>
        <v>0</v>
      </c>
      <c r="H20" s="260"/>
      <c r="I20" s="20"/>
      <c r="J20" s="260"/>
      <c r="K20" s="20"/>
      <c r="L20" s="24">
        <f t="shared" si="2"/>
        <v>0</v>
      </c>
    </row>
    <row r="21" spans="1:12" x14ac:dyDescent="0.25">
      <c r="A21" s="376"/>
      <c r="B21" s="22" t="s">
        <v>48</v>
      </c>
      <c r="C21" s="20" t="s">
        <v>13</v>
      </c>
      <c r="D21" s="24">
        <v>1.96</v>
      </c>
      <c r="E21" s="24">
        <f>D21*E15</f>
        <v>14.7</v>
      </c>
      <c r="F21" s="262"/>
      <c r="G21" s="24">
        <f t="shared" si="3"/>
        <v>0</v>
      </c>
      <c r="H21" s="260"/>
      <c r="I21" s="20"/>
      <c r="J21" s="260"/>
      <c r="K21" s="20"/>
      <c r="L21" s="24">
        <f t="shared" si="2"/>
        <v>0</v>
      </c>
    </row>
    <row r="22" spans="1:12" x14ac:dyDescent="0.25">
      <c r="A22" s="377"/>
      <c r="B22" s="22" t="s">
        <v>47</v>
      </c>
      <c r="C22" s="20" t="s">
        <v>10</v>
      </c>
      <c r="D22" s="24">
        <v>3.44</v>
      </c>
      <c r="E22" s="24">
        <f>D22*E15</f>
        <v>25.8</v>
      </c>
      <c r="F22" s="262"/>
      <c r="G22" s="24">
        <f t="shared" si="3"/>
        <v>0</v>
      </c>
      <c r="H22" s="260"/>
      <c r="I22" s="20"/>
      <c r="J22" s="260"/>
      <c r="K22" s="20"/>
      <c r="L22" s="24">
        <f t="shared" si="2"/>
        <v>0</v>
      </c>
    </row>
    <row r="23" spans="1:12" x14ac:dyDescent="0.25">
      <c r="A23" s="107"/>
      <c r="B23" s="20"/>
      <c r="C23" s="20"/>
      <c r="D23" s="20"/>
      <c r="E23" s="20"/>
      <c r="F23" s="260"/>
      <c r="G23" s="20"/>
      <c r="H23" s="260"/>
      <c r="I23" s="20"/>
      <c r="J23" s="260"/>
      <c r="K23" s="20"/>
      <c r="L23" s="20"/>
    </row>
    <row r="24" spans="1:12" ht="15.75" x14ac:dyDescent="0.25">
      <c r="A24" s="107"/>
      <c r="B24" s="17" t="s">
        <v>134</v>
      </c>
      <c r="C24" s="2" t="s">
        <v>37</v>
      </c>
      <c r="D24" s="2"/>
      <c r="E24" s="9">
        <v>480</v>
      </c>
      <c r="F24" s="260"/>
      <c r="G24" s="27">
        <f>G25+G26+G27+G28+G29</f>
        <v>0</v>
      </c>
      <c r="H24" s="278"/>
      <c r="I24" s="27">
        <f t="shared" ref="I24:L24" si="4">I25+I26+I27+I28+I29</f>
        <v>0</v>
      </c>
      <c r="J24" s="278"/>
      <c r="K24" s="27">
        <f t="shared" si="4"/>
        <v>0</v>
      </c>
      <c r="L24" s="27">
        <f t="shared" si="4"/>
        <v>0</v>
      </c>
    </row>
    <row r="25" spans="1:12" x14ac:dyDescent="0.25">
      <c r="A25" s="108">
        <v>3</v>
      </c>
      <c r="B25" s="18" t="s">
        <v>12</v>
      </c>
      <c r="C25" s="16" t="s">
        <v>8</v>
      </c>
      <c r="D25" s="25">
        <v>0.22700000000000001</v>
      </c>
      <c r="E25" s="24">
        <f>D25*E24</f>
        <v>108.96000000000001</v>
      </c>
      <c r="F25" s="260"/>
      <c r="G25" s="20"/>
      <c r="H25" s="262"/>
      <c r="I25" s="24">
        <f>H25*E25</f>
        <v>0</v>
      </c>
      <c r="J25" s="262"/>
      <c r="K25" s="19"/>
      <c r="L25" s="24">
        <f>K25+I25+G25</f>
        <v>0</v>
      </c>
    </row>
    <row r="26" spans="1:12" ht="13.5" customHeight="1" x14ac:dyDescent="0.25">
      <c r="A26" s="108"/>
      <c r="B26" s="18" t="s">
        <v>16</v>
      </c>
      <c r="C26" s="16" t="s">
        <v>10</v>
      </c>
      <c r="D26" s="26">
        <v>2.76E-2</v>
      </c>
      <c r="E26" s="24">
        <f>D26*E24</f>
        <v>13.247999999999999</v>
      </c>
      <c r="F26" s="260"/>
      <c r="G26" s="20"/>
      <c r="H26" s="262"/>
      <c r="I26" s="19"/>
      <c r="J26" s="262"/>
      <c r="K26" s="24">
        <f>J26*E26</f>
        <v>0</v>
      </c>
      <c r="L26" s="24">
        <f t="shared" ref="L26:L29" si="5">K26+I26+G26</f>
        <v>0</v>
      </c>
    </row>
    <row r="27" spans="1:12" ht="15.75" x14ac:dyDescent="0.25">
      <c r="A27" s="108"/>
      <c r="B27" s="22" t="s">
        <v>133</v>
      </c>
      <c r="C27" s="20" t="s">
        <v>32</v>
      </c>
      <c r="D27" s="20"/>
      <c r="E27" s="19">
        <v>7.5</v>
      </c>
      <c r="F27" s="262"/>
      <c r="G27" s="24">
        <f>F27*E27</f>
        <v>0</v>
      </c>
      <c r="H27" s="260"/>
      <c r="I27" s="20"/>
      <c r="J27" s="260"/>
      <c r="K27" s="20"/>
      <c r="L27" s="24">
        <f t="shared" si="5"/>
        <v>0</v>
      </c>
    </row>
    <row r="28" spans="1:12" x14ac:dyDescent="0.25">
      <c r="A28" s="108"/>
      <c r="B28" s="22" t="s">
        <v>46</v>
      </c>
      <c r="C28" s="20" t="s">
        <v>13</v>
      </c>
      <c r="D28" s="24">
        <v>7.0000000000000007E-2</v>
      </c>
      <c r="E28" s="24">
        <f>D28*E24</f>
        <v>33.6</v>
      </c>
      <c r="F28" s="262"/>
      <c r="G28" s="24">
        <f t="shared" ref="G28:G29" si="6">F28*E28</f>
        <v>0</v>
      </c>
      <c r="H28" s="260"/>
      <c r="I28" s="20"/>
      <c r="J28" s="260"/>
      <c r="K28" s="20"/>
      <c r="L28" s="24">
        <f t="shared" si="5"/>
        <v>0</v>
      </c>
    </row>
    <row r="29" spans="1:12" x14ac:dyDescent="0.25">
      <c r="A29" s="109"/>
      <c r="B29" s="22" t="s">
        <v>47</v>
      </c>
      <c r="C29" s="20" t="s">
        <v>10</v>
      </c>
      <c r="D29" s="26">
        <v>4.4400000000000002E-2</v>
      </c>
      <c r="E29" s="24">
        <f>D29*E24</f>
        <v>21.312000000000001</v>
      </c>
      <c r="F29" s="262"/>
      <c r="G29" s="24">
        <f t="shared" si="6"/>
        <v>0</v>
      </c>
      <c r="H29" s="260"/>
      <c r="I29" s="20"/>
      <c r="J29" s="260"/>
      <c r="K29" s="20"/>
      <c r="L29" s="24">
        <f t="shared" si="5"/>
        <v>0</v>
      </c>
    </row>
    <row r="30" spans="1:12" x14ac:dyDescent="0.25">
      <c r="A30" s="108"/>
      <c r="B30" s="22"/>
      <c r="C30" s="20"/>
      <c r="D30" s="20"/>
      <c r="E30" s="19"/>
      <c r="F30" s="262"/>
      <c r="G30" s="24"/>
      <c r="H30" s="260"/>
      <c r="I30" s="20"/>
      <c r="J30" s="260"/>
      <c r="K30" s="20"/>
      <c r="L30" s="24"/>
    </row>
    <row r="31" spans="1:12" ht="27" x14ac:dyDescent="0.25">
      <c r="A31" s="107"/>
      <c r="B31" s="17" t="s">
        <v>50</v>
      </c>
      <c r="C31" s="2" t="s">
        <v>37</v>
      </c>
      <c r="D31" s="2"/>
      <c r="E31" s="9">
        <v>480</v>
      </c>
      <c r="F31" s="261"/>
      <c r="G31" s="27">
        <f>G32+G33+G34+G35+G36+G37</f>
        <v>0</v>
      </c>
      <c r="H31" s="278"/>
      <c r="I31" s="27">
        <f t="shared" ref="I31:L31" si="7">I32+I33+I34+I35+I36+I37</f>
        <v>0</v>
      </c>
      <c r="J31" s="278"/>
      <c r="K31" s="27">
        <f t="shared" si="7"/>
        <v>0</v>
      </c>
      <c r="L31" s="27">
        <f t="shared" si="7"/>
        <v>0</v>
      </c>
    </row>
    <row r="32" spans="1:12" x14ac:dyDescent="0.25">
      <c r="A32" s="108"/>
      <c r="B32" s="18" t="s">
        <v>12</v>
      </c>
      <c r="C32" s="16" t="s">
        <v>8</v>
      </c>
      <c r="D32" s="26">
        <v>3.0300000000000001E-2</v>
      </c>
      <c r="E32" s="24">
        <f>D32*E31</f>
        <v>14.544</v>
      </c>
      <c r="F32" s="260"/>
      <c r="G32" s="20"/>
      <c r="H32" s="262"/>
      <c r="I32" s="24">
        <f>H32*E32</f>
        <v>0</v>
      </c>
      <c r="J32" s="262"/>
      <c r="K32" s="19"/>
      <c r="L32" s="24">
        <f>K32+I32+G32</f>
        <v>0</v>
      </c>
    </row>
    <row r="33" spans="1:12" x14ac:dyDescent="0.25">
      <c r="A33" s="108"/>
      <c r="B33" s="18" t="s">
        <v>16</v>
      </c>
      <c r="C33" s="16" t="s">
        <v>10</v>
      </c>
      <c r="D33" s="26">
        <v>4.1000000000000003E-3</v>
      </c>
      <c r="E33" s="24">
        <f>D33*E31</f>
        <v>1.9680000000000002</v>
      </c>
      <c r="F33" s="260"/>
      <c r="G33" s="20"/>
      <c r="H33" s="262"/>
      <c r="I33" s="19"/>
      <c r="J33" s="262"/>
      <c r="K33" s="24">
        <f>J33*E33</f>
        <v>0</v>
      </c>
      <c r="L33" s="24">
        <f t="shared" ref="L33:L37" si="8">K33+I33+G33</f>
        <v>0</v>
      </c>
    </row>
    <row r="34" spans="1:12" x14ac:dyDescent="0.25">
      <c r="A34" s="108">
        <v>4</v>
      </c>
      <c r="B34" s="22" t="s">
        <v>51</v>
      </c>
      <c r="C34" s="20" t="s">
        <v>13</v>
      </c>
      <c r="D34" s="25">
        <v>0.23100000000000001</v>
      </c>
      <c r="E34" s="19">
        <f>D34*E31</f>
        <v>110.88000000000001</v>
      </c>
      <c r="F34" s="262"/>
      <c r="G34" s="24">
        <f>F34*E34</f>
        <v>0</v>
      </c>
      <c r="H34" s="260"/>
      <c r="I34" s="20"/>
      <c r="J34" s="260"/>
      <c r="K34" s="20"/>
      <c r="L34" s="24">
        <f t="shared" si="8"/>
        <v>0</v>
      </c>
    </row>
    <row r="35" spans="1:12" x14ac:dyDescent="0.25">
      <c r="A35" s="108"/>
      <c r="B35" s="22" t="s">
        <v>52</v>
      </c>
      <c r="C35" s="20" t="s">
        <v>13</v>
      </c>
      <c r="D35" s="25">
        <v>5.8000000000000003E-2</v>
      </c>
      <c r="E35" s="19">
        <f>D35*E31</f>
        <v>27.84</v>
      </c>
      <c r="F35" s="262"/>
      <c r="G35" s="24">
        <f t="shared" ref="G35:G37" si="9">F35*E35</f>
        <v>0</v>
      </c>
      <c r="H35" s="260"/>
      <c r="I35" s="20"/>
      <c r="J35" s="260"/>
      <c r="K35" s="20"/>
      <c r="L35" s="24">
        <f t="shared" si="8"/>
        <v>0</v>
      </c>
    </row>
    <row r="36" spans="1:12" x14ac:dyDescent="0.25">
      <c r="A36" s="108"/>
      <c r="B36" s="22" t="s">
        <v>53</v>
      </c>
      <c r="C36" s="20" t="s">
        <v>13</v>
      </c>
      <c r="D36" s="25">
        <v>3.5000000000000003E-2</v>
      </c>
      <c r="E36" s="24">
        <f>D36*E31</f>
        <v>16.8</v>
      </c>
      <c r="F36" s="262"/>
      <c r="G36" s="24">
        <f t="shared" si="9"/>
        <v>0</v>
      </c>
      <c r="H36" s="260"/>
      <c r="I36" s="20"/>
      <c r="J36" s="260"/>
      <c r="K36" s="20"/>
      <c r="L36" s="24">
        <f t="shared" si="8"/>
        <v>0</v>
      </c>
    </row>
    <row r="37" spans="1:12" x14ac:dyDescent="0.25">
      <c r="A37" s="109"/>
      <c r="B37" s="22" t="s">
        <v>47</v>
      </c>
      <c r="C37" s="20" t="s">
        <v>10</v>
      </c>
      <c r="D37" s="26">
        <v>4.0000000000000002E-4</v>
      </c>
      <c r="E37" s="24">
        <f>D37*E31</f>
        <v>0.192</v>
      </c>
      <c r="F37" s="262"/>
      <c r="G37" s="24">
        <f t="shared" si="9"/>
        <v>0</v>
      </c>
      <c r="H37" s="260"/>
      <c r="I37" s="20"/>
      <c r="J37" s="260"/>
      <c r="K37" s="20"/>
      <c r="L37" s="24">
        <f t="shared" si="8"/>
        <v>0</v>
      </c>
    </row>
    <row r="38" spans="1:12" x14ac:dyDescent="0.25">
      <c r="A38" s="108"/>
      <c r="B38" s="22"/>
      <c r="C38" s="20"/>
      <c r="D38" s="20"/>
      <c r="E38" s="19"/>
      <c r="F38" s="262"/>
      <c r="G38" s="24"/>
      <c r="H38" s="260"/>
      <c r="I38" s="20"/>
      <c r="J38" s="260"/>
      <c r="K38" s="20"/>
      <c r="L38" s="24"/>
    </row>
    <row r="39" spans="1:12" ht="67.5" x14ac:dyDescent="0.25">
      <c r="A39" s="107"/>
      <c r="B39" s="17" t="s">
        <v>54</v>
      </c>
      <c r="C39" s="2" t="s">
        <v>37</v>
      </c>
      <c r="D39" s="2"/>
      <c r="E39" s="9">
        <v>480</v>
      </c>
      <c r="F39" s="263"/>
      <c r="G39" s="27">
        <f>G40+G41+G42+G43</f>
        <v>0</v>
      </c>
      <c r="H39" s="278"/>
      <c r="I39" s="27">
        <f t="shared" ref="I39:L39" si="10">I40+I41+I42+I43</f>
        <v>0</v>
      </c>
      <c r="J39" s="278"/>
      <c r="K39" s="27">
        <f t="shared" si="10"/>
        <v>0</v>
      </c>
      <c r="L39" s="27">
        <f t="shared" si="10"/>
        <v>0</v>
      </c>
    </row>
    <row r="40" spans="1:12" x14ac:dyDescent="0.25">
      <c r="A40" s="108">
        <v>5</v>
      </c>
      <c r="B40" s="18" t="s">
        <v>12</v>
      </c>
      <c r="C40" s="16" t="s">
        <v>8</v>
      </c>
      <c r="D40" s="16">
        <v>0.314</v>
      </c>
      <c r="E40" s="14">
        <f>D40*E39</f>
        <v>150.72</v>
      </c>
      <c r="F40" s="263"/>
      <c r="G40" s="31"/>
      <c r="H40" s="262"/>
      <c r="I40" s="24">
        <f>H40*E40</f>
        <v>0</v>
      </c>
      <c r="J40" s="262"/>
      <c r="K40" s="19"/>
      <c r="L40" s="24">
        <f>K40+I40+G40</f>
        <v>0</v>
      </c>
    </row>
    <row r="41" spans="1:12" x14ac:dyDescent="0.25">
      <c r="A41" s="108"/>
      <c r="B41" s="18" t="s">
        <v>16</v>
      </c>
      <c r="C41" s="16" t="s">
        <v>10</v>
      </c>
      <c r="D41" s="16">
        <v>3.3999999999999998E-3</v>
      </c>
      <c r="E41" s="14">
        <f>D41*E39</f>
        <v>1.6319999999999999</v>
      </c>
      <c r="F41" s="263"/>
      <c r="G41" s="31"/>
      <c r="H41" s="262"/>
      <c r="I41" s="19"/>
      <c r="J41" s="262"/>
      <c r="K41" s="24">
        <f>J41*E41</f>
        <v>0</v>
      </c>
      <c r="L41" s="24">
        <f t="shared" ref="L41:L43" si="11">K41+I41+G41</f>
        <v>0</v>
      </c>
    </row>
    <row r="42" spans="1:12" ht="27" x14ac:dyDescent="0.25">
      <c r="A42" s="108"/>
      <c r="B42" s="23" t="s">
        <v>55</v>
      </c>
      <c r="C42" s="6" t="s">
        <v>30</v>
      </c>
      <c r="D42" s="14">
        <v>1.05</v>
      </c>
      <c r="E42" s="14">
        <f>D42*E39</f>
        <v>504</v>
      </c>
      <c r="F42" s="262"/>
      <c r="G42" s="24">
        <f>F42*E42</f>
        <v>0</v>
      </c>
      <c r="H42" s="263"/>
      <c r="I42" s="31"/>
      <c r="J42" s="263"/>
      <c r="K42" s="31"/>
      <c r="L42" s="24">
        <f t="shared" si="11"/>
        <v>0</v>
      </c>
    </row>
    <row r="43" spans="1:12" x14ac:dyDescent="0.25">
      <c r="A43" s="109"/>
      <c r="B43" s="22" t="s">
        <v>17</v>
      </c>
      <c r="C43" s="6" t="s">
        <v>10</v>
      </c>
      <c r="D43" s="6">
        <v>7.8E-2</v>
      </c>
      <c r="E43" s="14">
        <f>D43*E39</f>
        <v>37.44</v>
      </c>
      <c r="F43" s="262"/>
      <c r="G43" s="24">
        <f>F43*E43</f>
        <v>0</v>
      </c>
      <c r="H43" s="263"/>
      <c r="I43" s="31"/>
      <c r="J43" s="263"/>
      <c r="K43" s="31"/>
      <c r="L43" s="24">
        <f t="shared" si="11"/>
        <v>0</v>
      </c>
    </row>
    <row r="44" spans="1:12" x14ac:dyDescent="0.25">
      <c r="A44" s="108"/>
      <c r="B44" s="22"/>
      <c r="C44" s="20"/>
      <c r="D44" s="20"/>
      <c r="E44" s="19"/>
      <c r="F44" s="262"/>
      <c r="G44" s="24"/>
      <c r="H44" s="260"/>
      <c r="I44" s="20"/>
      <c r="J44" s="260"/>
      <c r="K44" s="20"/>
      <c r="L44" s="24"/>
    </row>
    <row r="45" spans="1:12" ht="81" x14ac:dyDescent="0.25">
      <c r="A45" s="107"/>
      <c r="B45" s="17" t="s">
        <v>136</v>
      </c>
      <c r="C45" s="2" t="s">
        <v>37</v>
      </c>
      <c r="D45" s="2"/>
      <c r="E45" s="9">
        <v>225</v>
      </c>
      <c r="F45" s="263"/>
      <c r="G45" s="27">
        <f>G46+G47+G48+G49</f>
        <v>0</v>
      </c>
      <c r="H45" s="278"/>
      <c r="I45" s="27">
        <f t="shared" ref="I45" si="12">I46+I47+I48+I49</f>
        <v>0</v>
      </c>
      <c r="J45" s="278"/>
      <c r="K45" s="27">
        <f t="shared" ref="K45:L45" si="13">K46+K47+K48+K49</f>
        <v>0</v>
      </c>
      <c r="L45" s="27">
        <f t="shared" si="13"/>
        <v>0</v>
      </c>
    </row>
    <row r="46" spans="1:12" x14ac:dyDescent="0.25">
      <c r="A46" s="108">
        <v>6</v>
      </c>
      <c r="B46" s="18" t="s">
        <v>12</v>
      </c>
      <c r="C46" s="16" t="s">
        <v>8</v>
      </c>
      <c r="D46" s="16">
        <v>0.314</v>
      </c>
      <c r="E46" s="14">
        <f>D46*E45</f>
        <v>70.650000000000006</v>
      </c>
      <c r="F46" s="263"/>
      <c r="G46" s="31"/>
      <c r="H46" s="262"/>
      <c r="I46" s="24">
        <f>H46*E46</f>
        <v>0</v>
      </c>
      <c r="J46" s="262"/>
      <c r="K46" s="19"/>
      <c r="L46" s="24">
        <f>K46+I46+G46</f>
        <v>0</v>
      </c>
    </row>
    <row r="47" spans="1:12" x14ac:dyDescent="0.25">
      <c r="A47" s="108"/>
      <c r="B47" s="18" t="s">
        <v>16</v>
      </c>
      <c r="C47" s="16" t="s">
        <v>10</v>
      </c>
      <c r="D47" s="16">
        <v>3.3999999999999998E-3</v>
      </c>
      <c r="E47" s="14">
        <f>D47*E45</f>
        <v>0.7649999999999999</v>
      </c>
      <c r="F47" s="263"/>
      <c r="G47" s="31"/>
      <c r="H47" s="262"/>
      <c r="I47" s="19"/>
      <c r="J47" s="262"/>
      <c r="K47" s="24">
        <f>J47*E47</f>
        <v>0</v>
      </c>
      <c r="L47" s="24">
        <f t="shared" ref="L47:L49" si="14">K47+I47+G47</f>
        <v>0</v>
      </c>
    </row>
    <row r="48" spans="1:12" ht="27" x14ac:dyDescent="0.25">
      <c r="A48" s="108"/>
      <c r="B48" s="23" t="s">
        <v>49</v>
      </c>
      <c r="C48" s="6" t="s">
        <v>30</v>
      </c>
      <c r="D48" s="14">
        <v>1.05</v>
      </c>
      <c r="E48" s="14">
        <f>D48*E45</f>
        <v>236.25</v>
      </c>
      <c r="F48" s="262"/>
      <c r="G48" s="24">
        <f>F48*E48</f>
        <v>0</v>
      </c>
      <c r="H48" s="263"/>
      <c r="I48" s="31"/>
      <c r="J48" s="263"/>
      <c r="K48" s="31"/>
      <c r="L48" s="24">
        <f t="shared" si="14"/>
        <v>0</v>
      </c>
    </row>
    <row r="49" spans="1:12" x14ac:dyDescent="0.25">
      <c r="A49" s="109"/>
      <c r="B49" s="22" t="s">
        <v>17</v>
      </c>
      <c r="C49" s="6" t="s">
        <v>10</v>
      </c>
      <c r="D49" s="6">
        <v>7.8E-2</v>
      </c>
      <c r="E49" s="14">
        <f>D49*E45</f>
        <v>17.55</v>
      </c>
      <c r="F49" s="262"/>
      <c r="G49" s="24">
        <f>F49*E49</f>
        <v>0</v>
      </c>
      <c r="H49" s="263"/>
      <c r="I49" s="31"/>
      <c r="J49" s="263"/>
      <c r="K49" s="31"/>
      <c r="L49" s="24">
        <f t="shared" si="14"/>
        <v>0</v>
      </c>
    </row>
    <row r="50" spans="1:12" x14ac:dyDescent="0.25">
      <c r="A50" s="108"/>
      <c r="B50" s="22"/>
      <c r="C50" s="6"/>
      <c r="D50" s="6"/>
      <c r="E50" s="14"/>
      <c r="F50" s="262"/>
      <c r="G50" s="24"/>
      <c r="H50" s="263"/>
      <c r="I50" s="31"/>
      <c r="J50" s="263"/>
      <c r="K50" s="31"/>
      <c r="L50" s="24"/>
    </row>
    <row r="51" spans="1:12" ht="27" x14ac:dyDescent="0.25">
      <c r="A51" s="108"/>
      <c r="B51" s="17" t="s">
        <v>197</v>
      </c>
      <c r="C51" s="2" t="s">
        <v>64</v>
      </c>
      <c r="D51" s="2"/>
      <c r="E51" s="9">
        <v>7.3</v>
      </c>
      <c r="F51" s="263"/>
      <c r="G51" s="27">
        <f>G52+G53+G54+G55+G56</f>
        <v>0</v>
      </c>
      <c r="H51" s="278"/>
      <c r="I51" s="27">
        <f t="shared" ref="I51:L51" si="15">I52+I53+I54+I55+I56</f>
        <v>0</v>
      </c>
      <c r="J51" s="278"/>
      <c r="K51" s="27">
        <f t="shared" si="15"/>
        <v>0</v>
      </c>
      <c r="L51" s="27">
        <f t="shared" si="15"/>
        <v>0</v>
      </c>
    </row>
    <row r="52" spans="1:12" x14ac:dyDescent="0.25">
      <c r="A52" s="108"/>
      <c r="B52" s="18" t="s">
        <v>12</v>
      </c>
      <c r="C52" s="16" t="s">
        <v>8</v>
      </c>
      <c r="D52" s="16">
        <v>9.1999999999999993</v>
      </c>
      <c r="E52" s="14">
        <f>D52*E51</f>
        <v>67.16</v>
      </c>
      <c r="F52" s="263"/>
      <c r="G52" s="31"/>
      <c r="H52" s="262"/>
      <c r="I52" s="24">
        <f>H52*E52</f>
        <v>0</v>
      </c>
      <c r="J52" s="262"/>
      <c r="K52" s="19"/>
      <c r="L52" s="24">
        <f>K52+I52+G52</f>
        <v>0</v>
      </c>
    </row>
    <row r="53" spans="1:12" x14ac:dyDescent="0.25">
      <c r="A53" s="108">
        <v>7</v>
      </c>
      <c r="B53" s="18" t="s">
        <v>16</v>
      </c>
      <c r="C53" s="16" t="s">
        <v>10</v>
      </c>
      <c r="D53" s="16">
        <v>1.1000000000000001</v>
      </c>
      <c r="E53" s="14">
        <f>D53*E51</f>
        <v>8.0300000000000011</v>
      </c>
      <c r="F53" s="263"/>
      <c r="G53" s="31"/>
      <c r="H53" s="262"/>
      <c r="I53" s="19"/>
      <c r="J53" s="262"/>
      <c r="K53" s="24">
        <f>J53*E53</f>
        <v>0</v>
      </c>
      <c r="L53" s="24">
        <f t="shared" ref="L53:L56" si="16">K53+I53+G53</f>
        <v>0</v>
      </c>
    </row>
    <row r="54" spans="1:12" x14ac:dyDescent="0.25">
      <c r="A54" s="108"/>
      <c r="B54" s="23" t="s">
        <v>162</v>
      </c>
      <c r="C54" s="6" t="s">
        <v>34</v>
      </c>
      <c r="D54" s="32">
        <v>24.4</v>
      </c>
      <c r="E54" s="14">
        <f>D54*E51</f>
        <v>178.11999999999998</v>
      </c>
      <c r="F54" s="262"/>
      <c r="G54" s="24">
        <f>F54*E54</f>
        <v>0</v>
      </c>
      <c r="H54" s="263"/>
      <c r="I54" s="31"/>
      <c r="J54" s="263"/>
      <c r="K54" s="31"/>
      <c r="L54" s="24">
        <f t="shared" si="16"/>
        <v>0</v>
      </c>
    </row>
    <row r="55" spans="1:12" x14ac:dyDescent="0.25">
      <c r="A55" s="108"/>
      <c r="B55" s="22" t="s">
        <v>163</v>
      </c>
      <c r="C55" s="6" t="s">
        <v>13</v>
      </c>
      <c r="D55" s="6">
        <v>3.6</v>
      </c>
      <c r="E55" s="14">
        <f>D55*E51</f>
        <v>26.28</v>
      </c>
      <c r="F55" s="262"/>
      <c r="G55" s="24">
        <f>F55*E55</f>
        <v>0</v>
      </c>
      <c r="H55" s="263"/>
      <c r="I55" s="31"/>
      <c r="J55" s="263"/>
      <c r="K55" s="31"/>
      <c r="L55" s="24">
        <f t="shared" si="16"/>
        <v>0</v>
      </c>
    </row>
    <row r="56" spans="1:12" x14ac:dyDescent="0.25">
      <c r="A56" s="108"/>
      <c r="B56" s="22" t="s">
        <v>17</v>
      </c>
      <c r="C56" s="6" t="s">
        <v>10</v>
      </c>
      <c r="D56" s="6">
        <v>0.09</v>
      </c>
      <c r="E56" s="14">
        <f>D56*E51</f>
        <v>0.65699999999999992</v>
      </c>
      <c r="F56" s="262"/>
      <c r="G56" s="24">
        <f>F56*E56</f>
        <v>0</v>
      </c>
      <c r="H56" s="263"/>
      <c r="I56" s="31"/>
      <c r="J56" s="263"/>
      <c r="K56" s="31"/>
      <c r="L56" s="24">
        <f t="shared" si="16"/>
        <v>0</v>
      </c>
    </row>
    <row r="57" spans="1:12" x14ac:dyDescent="0.25">
      <c r="A57" s="108"/>
      <c r="B57" s="22"/>
      <c r="C57" s="6"/>
      <c r="D57" s="6"/>
      <c r="E57" s="14"/>
      <c r="F57" s="262"/>
      <c r="G57" s="24"/>
      <c r="H57" s="263"/>
      <c r="I57" s="31"/>
      <c r="J57" s="263"/>
      <c r="K57" s="31"/>
      <c r="L57" s="24"/>
    </row>
    <row r="58" spans="1:12" x14ac:dyDescent="0.25">
      <c r="A58" s="107"/>
      <c r="B58" s="17" t="s">
        <v>57</v>
      </c>
      <c r="C58" s="2" t="s">
        <v>18</v>
      </c>
      <c r="D58" s="2"/>
      <c r="E58" s="9">
        <v>6</v>
      </c>
      <c r="F58" s="261"/>
      <c r="G58" s="27">
        <f>G59+G60+G61+G62+G63+G64</f>
        <v>0</v>
      </c>
      <c r="H58" s="278"/>
      <c r="I58" s="27">
        <f t="shared" ref="I58:L58" si="17">I59+I60+I61+I62+I63+I64</f>
        <v>0</v>
      </c>
      <c r="J58" s="278"/>
      <c r="K58" s="27">
        <f t="shared" si="17"/>
        <v>0</v>
      </c>
      <c r="L58" s="27">
        <f t="shared" si="17"/>
        <v>0</v>
      </c>
    </row>
    <row r="59" spans="1:12" x14ac:dyDescent="0.25">
      <c r="A59" s="108"/>
      <c r="B59" s="18" t="s">
        <v>12</v>
      </c>
      <c r="C59" s="16" t="s">
        <v>8</v>
      </c>
      <c r="D59" s="25">
        <v>0.28599999999999998</v>
      </c>
      <c r="E59" s="24">
        <f>D59*E58</f>
        <v>1.7159999999999997</v>
      </c>
      <c r="F59" s="260"/>
      <c r="G59" s="20"/>
      <c r="H59" s="262"/>
      <c r="I59" s="24">
        <f>H59*E59</f>
        <v>0</v>
      </c>
      <c r="J59" s="262"/>
      <c r="K59" s="19"/>
      <c r="L59" s="24">
        <f>K59+I59+G59</f>
        <v>0</v>
      </c>
    </row>
    <row r="60" spans="1:12" x14ac:dyDescent="0.25">
      <c r="A60" s="108">
        <v>8</v>
      </c>
      <c r="B60" s="18" t="s">
        <v>16</v>
      </c>
      <c r="C60" s="16" t="s">
        <v>10</v>
      </c>
      <c r="D60" s="26">
        <v>4.1000000000000003E-3</v>
      </c>
      <c r="E60" s="24">
        <f>D60*E58</f>
        <v>2.4600000000000004E-2</v>
      </c>
      <c r="F60" s="260"/>
      <c r="G60" s="20"/>
      <c r="H60" s="262"/>
      <c r="I60" s="19"/>
      <c r="J60" s="262"/>
      <c r="K60" s="24">
        <f>J60*E60</f>
        <v>0</v>
      </c>
      <c r="L60" s="24">
        <f t="shared" ref="L60:L64" si="18">K60+I60+G60</f>
        <v>0</v>
      </c>
    </row>
    <row r="61" spans="1:12" x14ac:dyDescent="0.25">
      <c r="A61" s="108"/>
      <c r="B61" s="22" t="s">
        <v>58</v>
      </c>
      <c r="C61" s="20" t="s">
        <v>18</v>
      </c>
      <c r="D61" s="25"/>
      <c r="E61" s="19">
        <v>6</v>
      </c>
      <c r="F61" s="262"/>
      <c r="G61" s="24">
        <f>F61*E61</f>
        <v>0</v>
      </c>
      <c r="H61" s="260"/>
      <c r="I61" s="20"/>
      <c r="J61" s="260"/>
      <c r="K61" s="20"/>
      <c r="L61" s="24">
        <f t="shared" si="18"/>
        <v>0</v>
      </c>
    </row>
    <row r="62" spans="1:12" x14ac:dyDescent="0.25">
      <c r="A62" s="108"/>
      <c r="B62" s="22" t="s">
        <v>59</v>
      </c>
      <c r="C62" s="20" t="s">
        <v>18</v>
      </c>
      <c r="D62" s="25"/>
      <c r="E62" s="19">
        <v>36</v>
      </c>
      <c r="F62" s="262"/>
      <c r="G62" s="24">
        <f t="shared" ref="G62:G64" si="19">F62*E62</f>
        <v>0</v>
      </c>
      <c r="H62" s="260"/>
      <c r="I62" s="20"/>
      <c r="J62" s="260"/>
      <c r="K62" s="20"/>
      <c r="L62" s="24">
        <f t="shared" si="18"/>
        <v>0</v>
      </c>
    </row>
    <row r="63" spans="1:12" x14ac:dyDescent="0.25">
      <c r="A63" s="108"/>
      <c r="B63" s="22" t="s">
        <v>60</v>
      </c>
      <c r="C63" s="20" t="s">
        <v>27</v>
      </c>
      <c r="D63" s="25"/>
      <c r="E63" s="19">
        <v>10</v>
      </c>
      <c r="F63" s="262"/>
      <c r="G63" s="24">
        <f t="shared" si="19"/>
        <v>0</v>
      </c>
      <c r="H63" s="260"/>
      <c r="I63" s="20"/>
      <c r="J63" s="260"/>
      <c r="K63" s="20"/>
      <c r="L63" s="24">
        <f t="shared" si="18"/>
        <v>0</v>
      </c>
    </row>
    <row r="64" spans="1:12" x14ac:dyDescent="0.25">
      <c r="A64" s="109"/>
      <c r="B64" s="22" t="s">
        <v>47</v>
      </c>
      <c r="C64" s="20" t="s">
        <v>10</v>
      </c>
      <c r="D64" s="25">
        <v>0.13300000000000001</v>
      </c>
      <c r="E64" s="24">
        <f>D64*E58</f>
        <v>0.79800000000000004</v>
      </c>
      <c r="F64" s="262"/>
      <c r="G64" s="24">
        <f t="shared" si="19"/>
        <v>0</v>
      </c>
      <c r="H64" s="260"/>
      <c r="I64" s="20"/>
      <c r="J64" s="260"/>
      <c r="K64" s="20"/>
      <c r="L64" s="24">
        <f t="shared" si="18"/>
        <v>0</v>
      </c>
    </row>
    <row r="65" spans="1:12" x14ac:dyDescent="0.25">
      <c r="A65" s="108"/>
      <c r="B65" s="22"/>
      <c r="C65" s="20"/>
      <c r="D65" s="25"/>
      <c r="E65" s="24"/>
      <c r="F65" s="262"/>
      <c r="G65" s="24"/>
      <c r="H65" s="260"/>
      <c r="I65" s="20"/>
      <c r="J65" s="260"/>
      <c r="K65" s="20"/>
      <c r="L65" s="24"/>
    </row>
    <row r="66" spans="1:12" ht="40.5" x14ac:dyDescent="0.25">
      <c r="A66" s="107"/>
      <c r="B66" s="17" t="s">
        <v>169</v>
      </c>
      <c r="C66" s="2" t="s">
        <v>27</v>
      </c>
      <c r="D66" s="2"/>
      <c r="E66" s="9">
        <v>24</v>
      </c>
      <c r="F66" s="261"/>
      <c r="G66" s="27">
        <f>G67+G68+G69+G70+G71+G72</f>
        <v>0</v>
      </c>
      <c r="H66" s="278"/>
      <c r="I66" s="27">
        <f t="shared" ref="I66" si="20">I67+I68+I69+I70+I71+I72</f>
        <v>0</v>
      </c>
      <c r="J66" s="278"/>
      <c r="K66" s="27">
        <f t="shared" ref="K66:L66" si="21">K67+K68+K69+K70+K71+K72</f>
        <v>0</v>
      </c>
      <c r="L66" s="27">
        <f t="shared" si="21"/>
        <v>0</v>
      </c>
    </row>
    <row r="67" spans="1:12" x14ac:dyDescent="0.25">
      <c r="A67" s="108"/>
      <c r="B67" s="18" t="s">
        <v>12</v>
      </c>
      <c r="C67" s="16" t="s">
        <v>8</v>
      </c>
      <c r="D67" s="24">
        <v>0.74</v>
      </c>
      <c r="E67" s="24">
        <f>D67*E66</f>
        <v>17.759999999999998</v>
      </c>
      <c r="F67" s="260"/>
      <c r="G67" s="20"/>
      <c r="H67" s="262"/>
      <c r="I67" s="24">
        <f>H67*E67</f>
        <v>0</v>
      </c>
      <c r="J67" s="262"/>
      <c r="K67" s="19"/>
      <c r="L67" s="24">
        <f>K67+I67+G67</f>
        <v>0</v>
      </c>
    </row>
    <row r="68" spans="1:12" x14ac:dyDescent="0.25">
      <c r="A68" s="108">
        <v>9</v>
      </c>
      <c r="B68" s="18" t="s">
        <v>16</v>
      </c>
      <c r="C68" s="16" t="s">
        <v>10</v>
      </c>
      <c r="D68" s="26">
        <v>6.6199999999999995E-2</v>
      </c>
      <c r="E68" s="24">
        <f>D68*E66</f>
        <v>1.5888</v>
      </c>
      <c r="F68" s="260"/>
      <c r="G68" s="20"/>
      <c r="H68" s="262"/>
      <c r="I68" s="19"/>
      <c r="J68" s="262"/>
      <c r="K68" s="24">
        <f>J68*E68</f>
        <v>0</v>
      </c>
      <c r="L68" s="24">
        <f t="shared" ref="L68:L72" si="22">K68+I68+G68</f>
        <v>0</v>
      </c>
    </row>
    <row r="69" spans="1:12" ht="27" x14ac:dyDescent="0.25">
      <c r="A69" s="108"/>
      <c r="B69" s="23" t="s">
        <v>164</v>
      </c>
      <c r="C69" s="20" t="s">
        <v>27</v>
      </c>
      <c r="D69" s="25"/>
      <c r="E69" s="19">
        <v>24</v>
      </c>
      <c r="F69" s="262"/>
      <c r="G69" s="24">
        <f>F69*E69</f>
        <v>0</v>
      </c>
      <c r="H69" s="260"/>
      <c r="I69" s="20"/>
      <c r="J69" s="260"/>
      <c r="K69" s="20"/>
      <c r="L69" s="24">
        <f t="shared" si="22"/>
        <v>0</v>
      </c>
    </row>
    <row r="70" spans="1:12" x14ac:dyDescent="0.25">
      <c r="A70" s="108"/>
      <c r="B70" s="22" t="s">
        <v>165</v>
      </c>
      <c r="C70" s="20" t="s">
        <v>13</v>
      </c>
      <c r="D70" s="25"/>
      <c r="E70" s="19">
        <v>4.5</v>
      </c>
      <c r="F70" s="262"/>
      <c r="G70" s="24">
        <f t="shared" ref="G70:G72" si="23">F70*E70</f>
        <v>0</v>
      </c>
      <c r="H70" s="260"/>
      <c r="I70" s="20"/>
      <c r="J70" s="260"/>
      <c r="K70" s="20"/>
      <c r="L70" s="24">
        <f t="shared" si="22"/>
        <v>0</v>
      </c>
    </row>
    <row r="71" spans="1:12" x14ac:dyDescent="0.25">
      <c r="A71" s="108"/>
      <c r="B71" s="22" t="s">
        <v>166</v>
      </c>
      <c r="C71" s="20" t="s">
        <v>13</v>
      </c>
      <c r="D71" s="25"/>
      <c r="E71" s="19">
        <v>3</v>
      </c>
      <c r="F71" s="262"/>
      <c r="G71" s="24">
        <f t="shared" si="23"/>
        <v>0</v>
      </c>
      <c r="H71" s="260"/>
      <c r="I71" s="20"/>
      <c r="J71" s="260"/>
      <c r="K71" s="20"/>
      <c r="L71" s="24">
        <f t="shared" si="22"/>
        <v>0</v>
      </c>
    </row>
    <row r="72" spans="1:12" x14ac:dyDescent="0.25">
      <c r="A72" s="109"/>
      <c r="B72" s="22" t="s">
        <v>47</v>
      </c>
      <c r="C72" s="20" t="s">
        <v>10</v>
      </c>
      <c r="D72" s="25">
        <v>0.13300000000000001</v>
      </c>
      <c r="E72" s="24">
        <f>D72*E66</f>
        <v>3.1920000000000002</v>
      </c>
      <c r="F72" s="262"/>
      <c r="G72" s="24">
        <f t="shared" si="23"/>
        <v>0</v>
      </c>
      <c r="H72" s="260"/>
      <c r="I72" s="20"/>
      <c r="J72" s="260"/>
      <c r="K72" s="20"/>
      <c r="L72" s="24">
        <f t="shared" si="22"/>
        <v>0</v>
      </c>
    </row>
    <row r="73" spans="1:12" x14ac:dyDescent="0.25">
      <c r="A73" s="108"/>
      <c r="B73" s="22"/>
      <c r="C73" s="20"/>
      <c r="D73" s="25"/>
      <c r="E73" s="24"/>
      <c r="F73" s="262"/>
      <c r="G73" s="24"/>
      <c r="H73" s="260"/>
      <c r="I73" s="20"/>
      <c r="J73" s="260"/>
      <c r="K73" s="20"/>
      <c r="L73" s="24"/>
    </row>
    <row r="74" spans="1:12" ht="54" x14ac:dyDescent="0.25">
      <c r="A74" s="107"/>
      <c r="B74" s="17" t="s">
        <v>167</v>
      </c>
      <c r="C74" s="2" t="s">
        <v>37</v>
      </c>
      <c r="D74" s="2"/>
      <c r="E74" s="9">
        <v>22</v>
      </c>
      <c r="F74" s="263"/>
      <c r="G74" s="27">
        <f>G75+G76+G77+G78</f>
        <v>0</v>
      </c>
      <c r="H74" s="278"/>
      <c r="I74" s="27">
        <f t="shared" ref="I74" si="24">I75+I76+I77+I78</f>
        <v>0</v>
      </c>
      <c r="J74" s="278"/>
      <c r="K74" s="27">
        <f t="shared" ref="K74:L74" si="25">K75+K76+K77+K78</f>
        <v>0</v>
      </c>
      <c r="L74" s="27">
        <f t="shared" si="25"/>
        <v>0</v>
      </c>
    </row>
    <row r="75" spans="1:12" x14ac:dyDescent="0.25">
      <c r="A75" s="108">
        <v>10</v>
      </c>
      <c r="B75" s="18" t="s">
        <v>12</v>
      </c>
      <c r="C75" s="16" t="s">
        <v>8</v>
      </c>
      <c r="D75" s="16">
        <v>0.68</v>
      </c>
      <c r="E75" s="14">
        <f>D75*E74</f>
        <v>14.96</v>
      </c>
      <c r="F75" s="263"/>
      <c r="G75" s="31"/>
      <c r="H75" s="262"/>
      <c r="I75" s="24">
        <f>H75*E75</f>
        <v>0</v>
      </c>
      <c r="J75" s="262"/>
      <c r="K75" s="19"/>
      <c r="L75" s="24">
        <f>K75+I75+G75</f>
        <v>0</v>
      </c>
    </row>
    <row r="76" spans="1:12" x14ac:dyDescent="0.25">
      <c r="A76" s="108"/>
      <c r="B76" s="18" t="s">
        <v>16</v>
      </c>
      <c r="C76" s="16" t="s">
        <v>10</v>
      </c>
      <c r="D76" s="16">
        <v>2.9999999999999997E-4</v>
      </c>
      <c r="E76" s="14">
        <f>D76*E74</f>
        <v>6.5999999999999991E-3</v>
      </c>
      <c r="F76" s="263"/>
      <c r="G76" s="31"/>
      <c r="H76" s="262"/>
      <c r="I76" s="19"/>
      <c r="J76" s="262"/>
      <c r="K76" s="24">
        <f>J76*E76</f>
        <v>0</v>
      </c>
      <c r="L76" s="24">
        <f t="shared" ref="L76:L78" si="26">K76+I76+G76</f>
        <v>0</v>
      </c>
    </row>
    <row r="77" spans="1:12" x14ac:dyDescent="0.25">
      <c r="A77" s="108"/>
      <c r="B77" s="23" t="s">
        <v>168</v>
      </c>
      <c r="C77" s="6" t="s">
        <v>13</v>
      </c>
      <c r="D77" s="40">
        <v>0.52400000000000002</v>
      </c>
      <c r="E77" s="14">
        <f>D77*E74</f>
        <v>11.528</v>
      </c>
      <c r="F77" s="262"/>
      <c r="G77" s="24">
        <f>F77*E77</f>
        <v>0</v>
      </c>
      <c r="H77" s="263"/>
      <c r="I77" s="31"/>
      <c r="J77" s="263"/>
      <c r="K77" s="31"/>
      <c r="L77" s="24">
        <f t="shared" si="26"/>
        <v>0</v>
      </c>
    </row>
    <row r="78" spans="1:12" x14ac:dyDescent="0.25">
      <c r="A78" s="109"/>
      <c r="B78" s="22" t="s">
        <v>17</v>
      </c>
      <c r="C78" s="6" t="s">
        <v>10</v>
      </c>
      <c r="D78" s="6">
        <v>1.9E-3</v>
      </c>
      <c r="E78" s="14">
        <f>D78*E74</f>
        <v>4.1799999999999997E-2</v>
      </c>
      <c r="F78" s="262"/>
      <c r="G78" s="24">
        <f>F78*E78</f>
        <v>0</v>
      </c>
      <c r="H78" s="263"/>
      <c r="I78" s="31"/>
      <c r="J78" s="263"/>
      <c r="K78" s="31"/>
      <c r="L78" s="24">
        <f t="shared" si="26"/>
        <v>0</v>
      </c>
    </row>
    <row r="79" spans="1:12" x14ac:dyDescent="0.25">
      <c r="A79" s="29"/>
      <c r="B79" s="22"/>
      <c r="C79" s="20"/>
      <c r="D79" s="25"/>
      <c r="E79" s="24"/>
      <c r="F79" s="262"/>
      <c r="G79" s="24"/>
      <c r="H79" s="260"/>
      <c r="I79" s="20"/>
      <c r="J79" s="260"/>
      <c r="K79" s="20"/>
      <c r="L79" s="24"/>
    </row>
    <row r="80" spans="1:12" x14ac:dyDescent="0.25">
      <c r="A80" s="29"/>
      <c r="B80" s="22"/>
      <c r="C80" s="20"/>
      <c r="D80" s="25"/>
      <c r="E80" s="24"/>
      <c r="F80" s="262"/>
      <c r="G80" s="24"/>
      <c r="H80" s="260"/>
      <c r="I80" s="20"/>
      <c r="J80" s="260"/>
      <c r="K80" s="20"/>
      <c r="L80" s="24"/>
    </row>
    <row r="81" spans="1:13" x14ac:dyDescent="0.25">
      <c r="A81" s="85"/>
      <c r="B81" s="91" t="s">
        <v>135</v>
      </c>
      <c r="C81" s="86"/>
      <c r="D81" s="86"/>
      <c r="E81" s="87"/>
      <c r="F81" s="264"/>
      <c r="G81" s="92">
        <f>G11+G15+G24+G31+G39+G45+G51+G58+G66+G74</f>
        <v>0</v>
      </c>
      <c r="H81" s="318"/>
      <c r="I81" s="92">
        <f t="shared" ref="I81:L81" si="27">I11+I15+I24+I31+I39+I45+I51+I58+I66+I74</f>
        <v>0</v>
      </c>
      <c r="J81" s="318"/>
      <c r="K81" s="92">
        <f t="shared" si="27"/>
        <v>0</v>
      </c>
      <c r="L81" s="92">
        <f t="shared" si="27"/>
        <v>0</v>
      </c>
      <c r="M81" s="97"/>
    </row>
    <row r="82" spans="1:13" ht="22.5" customHeight="1" x14ac:dyDescent="0.25">
      <c r="A82" s="29"/>
      <c r="B82" s="43" t="s">
        <v>61</v>
      </c>
      <c r="C82" s="20"/>
      <c r="D82" s="20"/>
      <c r="E82" s="20"/>
      <c r="F82" s="260"/>
      <c r="G82" s="20"/>
      <c r="H82" s="260"/>
      <c r="I82" s="20"/>
      <c r="J82" s="260"/>
      <c r="K82" s="20"/>
      <c r="L82" s="20"/>
    </row>
    <row r="83" spans="1:13" ht="54" x14ac:dyDescent="0.25">
      <c r="A83" s="107"/>
      <c r="B83" s="17" t="s">
        <v>200</v>
      </c>
      <c r="C83" s="2" t="s">
        <v>37</v>
      </c>
      <c r="D83" s="2"/>
      <c r="E83" s="9">
        <v>144</v>
      </c>
      <c r="F83" s="260"/>
      <c r="G83" s="27">
        <f>G84+G85</f>
        <v>0</v>
      </c>
      <c r="H83" s="278"/>
      <c r="I83" s="27">
        <f t="shared" ref="I83:L83" si="28">I84+I85</f>
        <v>0</v>
      </c>
      <c r="J83" s="278"/>
      <c r="K83" s="27">
        <f t="shared" si="28"/>
        <v>0</v>
      </c>
      <c r="L83" s="27">
        <f t="shared" si="28"/>
        <v>0</v>
      </c>
    </row>
    <row r="84" spans="1:13" ht="19.5" customHeight="1" x14ac:dyDescent="0.25">
      <c r="A84" s="108">
        <v>1</v>
      </c>
      <c r="B84" s="18" t="s">
        <v>12</v>
      </c>
      <c r="C84" s="16" t="s">
        <v>8</v>
      </c>
      <c r="D84" s="19">
        <v>1.7</v>
      </c>
      <c r="E84" s="24">
        <f>D84*E83</f>
        <v>244.79999999999998</v>
      </c>
      <c r="F84" s="260"/>
      <c r="G84" s="20"/>
      <c r="H84" s="262"/>
      <c r="I84" s="24">
        <f>H84*E84</f>
        <v>0</v>
      </c>
      <c r="J84" s="262"/>
      <c r="K84" s="19"/>
      <c r="L84" s="24">
        <f>K84+I84+G84</f>
        <v>0</v>
      </c>
    </row>
    <row r="85" spans="1:13" ht="18" customHeight="1" x14ac:dyDescent="0.25">
      <c r="A85" s="109"/>
      <c r="B85" s="18" t="s">
        <v>16</v>
      </c>
      <c r="C85" s="16" t="s">
        <v>10</v>
      </c>
      <c r="D85" s="26">
        <v>9.8400000000000001E-2</v>
      </c>
      <c r="E85" s="24">
        <f>D85*E83</f>
        <v>14.169600000000001</v>
      </c>
      <c r="F85" s="260"/>
      <c r="G85" s="20"/>
      <c r="H85" s="262"/>
      <c r="I85" s="19"/>
      <c r="J85" s="262"/>
      <c r="K85" s="24">
        <f>J85*E85</f>
        <v>0</v>
      </c>
      <c r="L85" s="24">
        <f>K85+I85+G85</f>
        <v>0</v>
      </c>
    </row>
    <row r="86" spans="1:13" x14ac:dyDescent="0.25">
      <c r="A86" s="108"/>
      <c r="B86" s="18"/>
      <c r="C86" s="16"/>
      <c r="D86" s="26"/>
      <c r="E86" s="24"/>
      <c r="F86" s="260"/>
      <c r="G86" s="20"/>
      <c r="H86" s="262"/>
      <c r="I86" s="19"/>
      <c r="J86" s="262"/>
      <c r="K86" s="24"/>
      <c r="L86" s="24"/>
    </row>
    <row r="87" spans="1:13" ht="67.5" x14ac:dyDescent="0.25">
      <c r="A87" s="107"/>
      <c r="B87" s="4" t="s">
        <v>337</v>
      </c>
      <c r="C87" s="2" t="s">
        <v>37</v>
      </c>
      <c r="D87" s="2"/>
      <c r="E87" s="9">
        <v>144</v>
      </c>
      <c r="F87" s="260"/>
      <c r="G87" s="27">
        <f>G88+G89</f>
        <v>0</v>
      </c>
      <c r="H87" s="278"/>
      <c r="I87" s="27">
        <f t="shared" ref="I87:L87" si="29">I88+I89</f>
        <v>0</v>
      </c>
      <c r="J87" s="278"/>
      <c r="K87" s="27">
        <f t="shared" si="29"/>
        <v>0</v>
      </c>
      <c r="L87" s="27">
        <f t="shared" si="29"/>
        <v>0</v>
      </c>
    </row>
    <row r="88" spans="1:13" x14ac:dyDescent="0.25">
      <c r="A88" s="108">
        <v>2</v>
      </c>
      <c r="B88" s="18" t="s">
        <v>12</v>
      </c>
      <c r="C88" s="16" t="s">
        <v>8</v>
      </c>
      <c r="D88" s="24">
        <v>2.72</v>
      </c>
      <c r="E88" s="24">
        <f>D88*E87</f>
        <v>391.68</v>
      </c>
      <c r="F88" s="260"/>
      <c r="G88" s="20"/>
      <c r="H88" s="262"/>
      <c r="I88" s="24">
        <f>H88*E88</f>
        <v>0</v>
      </c>
      <c r="J88" s="262"/>
      <c r="K88" s="19"/>
      <c r="L88" s="24">
        <f>K88+I88+G88</f>
        <v>0</v>
      </c>
    </row>
    <row r="89" spans="1:13" ht="59.25" customHeight="1" x14ac:dyDescent="0.25">
      <c r="A89" s="109"/>
      <c r="B89" s="18" t="s">
        <v>139</v>
      </c>
      <c r="C89" s="6" t="s">
        <v>62</v>
      </c>
      <c r="D89" s="26"/>
      <c r="E89" s="19">
        <v>144</v>
      </c>
      <c r="F89" s="262"/>
      <c r="G89" s="20">
        <f>F89*E89</f>
        <v>0</v>
      </c>
      <c r="H89" s="262"/>
      <c r="I89" s="19"/>
      <c r="J89" s="262"/>
      <c r="K89" s="24"/>
      <c r="L89" s="24">
        <f t="shared" ref="L89" si="30">K89+I89+G89</f>
        <v>0</v>
      </c>
    </row>
    <row r="90" spans="1:13" x14ac:dyDescent="0.25">
      <c r="A90" s="109"/>
      <c r="B90" s="18"/>
      <c r="C90" s="16"/>
      <c r="D90" s="26"/>
      <c r="E90" s="19"/>
      <c r="F90" s="262"/>
      <c r="G90" s="20"/>
      <c r="H90" s="262"/>
      <c r="I90" s="19"/>
      <c r="J90" s="262"/>
      <c r="K90" s="24"/>
      <c r="L90" s="24"/>
    </row>
    <row r="91" spans="1:13" ht="32.25" customHeight="1" x14ac:dyDescent="0.25">
      <c r="A91" s="107"/>
      <c r="B91" s="4" t="s">
        <v>63</v>
      </c>
      <c r="C91" s="2" t="s">
        <v>64</v>
      </c>
      <c r="D91" s="2"/>
      <c r="E91" s="44">
        <v>0.224</v>
      </c>
      <c r="F91" s="260"/>
      <c r="G91" s="27">
        <f>G92+G93+G94+G95</f>
        <v>0</v>
      </c>
      <c r="H91" s="278"/>
      <c r="I91" s="27">
        <f t="shared" ref="I91:L91" si="31">I92+I93+I94+I95</f>
        <v>0</v>
      </c>
      <c r="J91" s="278"/>
      <c r="K91" s="27">
        <f t="shared" si="31"/>
        <v>0</v>
      </c>
      <c r="L91" s="27">
        <f t="shared" si="31"/>
        <v>0</v>
      </c>
    </row>
    <row r="92" spans="1:13" x14ac:dyDescent="0.25">
      <c r="A92" s="108"/>
      <c r="B92" s="18" t="s">
        <v>12</v>
      </c>
      <c r="C92" s="16" t="s">
        <v>8</v>
      </c>
      <c r="D92" s="25">
        <v>59.4</v>
      </c>
      <c r="E92" s="24">
        <f>D92*E91</f>
        <v>13.3056</v>
      </c>
      <c r="F92" s="260"/>
      <c r="G92" s="20"/>
      <c r="H92" s="262"/>
      <c r="I92" s="24">
        <f>H92*E92</f>
        <v>0</v>
      </c>
      <c r="J92" s="262"/>
      <c r="K92" s="19"/>
      <c r="L92" s="24">
        <f>K92+I92+G92</f>
        <v>0</v>
      </c>
    </row>
    <row r="93" spans="1:13" x14ac:dyDescent="0.25">
      <c r="A93" s="108">
        <v>3</v>
      </c>
      <c r="B93" s="18" t="s">
        <v>16</v>
      </c>
      <c r="C93" s="16" t="s">
        <v>10</v>
      </c>
      <c r="D93" s="25">
        <v>2.66</v>
      </c>
      <c r="E93" s="24">
        <f>D93*E91</f>
        <v>0.59584000000000004</v>
      </c>
      <c r="F93" s="260"/>
      <c r="G93" s="20"/>
      <c r="H93" s="262"/>
      <c r="I93" s="19"/>
      <c r="J93" s="262"/>
      <c r="K93" s="24">
        <f>J93*E93</f>
        <v>0</v>
      </c>
      <c r="L93" s="24">
        <f t="shared" ref="L93:L95" si="32">K93+I93+G93</f>
        <v>0</v>
      </c>
    </row>
    <row r="94" spans="1:13" x14ac:dyDescent="0.25">
      <c r="A94" s="108"/>
      <c r="B94" s="23" t="s">
        <v>65</v>
      </c>
      <c r="C94" s="20" t="s">
        <v>27</v>
      </c>
      <c r="D94" s="20"/>
      <c r="E94" s="19">
        <v>22.5</v>
      </c>
      <c r="F94" s="262"/>
      <c r="G94" s="24">
        <f>F94*E94</f>
        <v>0</v>
      </c>
      <c r="H94" s="260"/>
      <c r="I94" s="20"/>
      <c r="J94" s="260"/>
      <c r="K94" s="20"/>
      <c r="L94" s="24">
        <f t="shared" si="32"/>
        <v>0</v>
      </c>
    </row>
    <row r="95" spans="1:13" x14ac:dyDescent="0.25">
      <c r="A95" s="109"/>
      <c r="B95" s="22" t="s">
        <v>66</v>
      </c>
      <c r="C95" s="20" t="s">
        <v>10</v>
      </c>
      <c r="D95" s="26">
        <v>4.8</v>
      </c>
      <c r="E95" s="24">
        <f>D95*E91</f>
        <v>1.0751999999999999</v>
      </c>
      <c r="F95" s="262"/>
      <c r="G95" s="24">
        <f>F95*E95</f>
        <v>0</v>
      </c>
      <c r="H95" s="260"/>
      <c r="I95" s="20"/>
      <c r="J95" s="260"/>
      <c r="K95" s="20"/>
      <c r="L95" s="24">
        <f t="shared" si="32"/>
        <v>0</v>
      </c>
    </row>
    <row r="96" spans="1:13" x14ac:dyDescent="0.25">
      <c r="A96" s="108"/>
      <c r="B96" s="22"/>
      <c r="C96" s="20"/>
      <c r="D96" s="26"/>
      <c r="E96" s="24"/>
      <c r="F96" s="262"/>
      <c r="G96" s="24"/>
      <c r="H96" s="260"/>
      <c r="I96" s="20"/>
      <c r="J96" s="260"/>
      <c r="K96" s="20"/>
      <c r="L96" s="24"/>
    </row>
    <row r="97" spans="1:12" ht="94.5" x14ac:dyDescent="0.25">
      <c r="A97" s="107"/>
      <c r="B97" s="17" t="s">
        <v>154</v>
      </c>
      <c r="C97" s="2" t="s">
        <v>37</v>
      </c>
      <c r="D97" s="2"/>
      <c r="E97" s="9">
        <v>400</v>
      </c>
      <c r="F97" s="263"/>
      <c r="G97" s="27">
        <f>G98+G99</f>
        <v>0</v>
      </c>
      <c r="H97" s="278"/>
      <c r="I97" s="27">
        <f>I98+I99</f>
        <v>0</v>
      </c>
      <c r="J97" s="278"/>
      <c r="K97" s="27">
        <f t="shared" ref="K97:L97" si="33">K98+K99</f>
        <v>0</v>
      </c>
      <c r="L97" s="27">
        <f t="shared" si="33"/>
        <v>0</v>
      </c>
    </row>
    <row r="98" spans="1:12" x14ac:dyDescent="0.25">
      <c r="A98" s="108">
        <v>4</v>
      </c>
      <c r="B98" s="18" t="s">
        <v>107</v>
      </c>
      <c r="C98" s="6" t="s">
        <v>8</v>
      </c>
      <c r="D98" s="61">
        <v>0.186</v>
      </c>
      <c r="E98" s="14">
        <f>D98*E97</f>
        <v>74.400000000000006</v>
      </c>
      <c r="F98" s="263"/>
      <c r="G98" s="31"/>
      <c r="H98" s="262"/>
      <c r="I98" s="24">
        <f>H98*E98</f>
        <v>0</v>
      </c>
      <c r="J98" s="262"/>
      <c r="K98" s="19"/>
      <c r="L98" s="24">
        <f>G98+I98+K98</f>
        <v>0</v>
      </c>
    </row>
    <row r="99" spans="1:12" x14ac:dyDescent="0.25">
      <c r="A99" s="109"/>
      <c r="B99" s="18" t="s">
        <v>16</v>
      </c>
      <c r="C99" s="16" t="s">
        <v>10</v>
      </c>
      <c r="D99" s="16">
        <v>2E-3</v>
      </c>
      <c r="E99" s="14">
        <f>D99*E97</f>
        <v>0.8</v>
      </c>
      <c r="F99" s="263"/>
      <c r="G99" s="31"/>
      <c r="H99" s="262"/>
      <c r="I99" s="19"/>
      <c r="J99" s="262"/>
      <c r="K99" s="24">
        <f>J99*E99</f>
        <v>0</v>
      </c>
      <c r="L99" s="24">
        <f>G99+I99+K99</f>
        <v>0</v>
      </c>
    </row>
    <row r="100" spans="1:12" x14ac:dyDescent="0.25">
      <c r="A100" s="108"/>
      <c r="B100" s="22"/>
      <c r="C100" s="20"/>
      <c r="D100" s="26"/>
      <c r="E100" s="24"/>
      <c r="F100" s="262"/>
      <c r="G100" s="24"/>
      <c r="H100" s="260"/>
      <c r="I100" s="20"/>
      <c r="J100" s="260"/>
      <c r="K100" s="20"/>
      <c r="L100" s="24"/>
    </row>
    <row r="101" spans="1:12" ht="54" x14ac:dyDescent="0.25">
      <c r="A101" s="107"/>
      <c r="B101" s="17" t="s">
        <v>155</v>
      </c>
      <c r="C101" s="2" t="s">
        <v>37</v>
      </c>
      <c r="D101" s="2"/>
      <c r="E101" s="9">
        <v>400</v>
      </c>
      <c r="F101" s="262"/>
      <c r="G101" s="27">
        <f>G102+G103+G104+G105</f>
        <v>0</v>
      </c>
      <c r="H101" s="278"/>
      <c r="I101" s="27">
        <f t="shared" ref="I101:L101" si="34">I102+I103+I104+I105</f>
        <v>0</v>
      </c>
      <c r="J101" s="278"/>
      <c r="K101" s="27">
        <f t="shared" si="34"/>
        <v>0</v>
      </c>
      <c r="L101" s="27">
        <f t="shared" si="34"/>
        <v>0</v>
      </c>
    </row>
    <row r="102" spans="1:12" x14ac:dyDescent="0.25">
      <c r="A102" s="108"/>
      <c r="B102" s="18" t="s">
        <v>12</v>
      </c>
      <c r="C102" s="16" t="s">
        <v>8</v>
      </c>
      <c r="D102" s="24">
        <v>0.93</v>
      </c>
      <c r="E102" s="24">
        <f>D102*E101</f>
        <v>372</v>
      </c>
      <c r="F102" s="262"/>
      <c r="G102" s="24"/>
      <c r="H102" s="262"/>
      <c r="I102" s="24">
        <f>H102*E102</f>
        <v>0</v>
      </c>
      <c r="J102" s="262"/>
      <c r="K102" s="19"/>
      <c r="L102" s="24">
        <f>K102+I102+G102</f>
        <v>0</v>
      </c>
    </row>
    <row r="103" spans="1:12" x14ac:dyDescent="0.25">
      <c r="A103" s="108">
        <v>5</v>
      </c>
      <c r="B103" s="22" t="s">
        <v>69</v>
      </c>
      <c r="C103" s="20" t="s">
        <v>29</v>
      </c>
      <c r="D103" s="25">
        <v>2.4E-2</v>
      </c>
      <c r="E103" s="24">
        <f>D103*E101</f>
        <v>9.6</v>
      </c>
      <c r="F103" s="262"/>
      <c r="G103" s="24"/>
      <c r="H103" s="262"/>
      <c r="I103" s="19"/>
      <c r="J103" s="271"/>
      <c r="K103" s="24">
        <f>J103*E103</f>
        <v>0</v>
      </c>
      <c r="L103" s="24">
        <f t="shared" ref="L103:L105" si="35">K103+I103+G103</f>
        <v>0</v>
      </c>
    </row>
    <row r="104" spans="1:12" x14ac:dyDescent="0.25">
      <c r="A104" s="108"/>
      <c r="B104" s="22" t="s">
        <v>70</v>
      </c>
      <c r="C104" s="20" t="s">
        <v>10</v>
      </c>
      <c r="D104" s="25">
        <v>2.5999999999999999E-2</v>
      </c>
      <c r="E104" s="24">
        <f>D104*E101</f>
        <v>10.4</v>
      </c>
      <c r="F104" s="262"/>
      <c r="G104" s="24"/>
      <c r="H104" s="260"/>
      <c r="I104" s="20"/>
      <c r="J104" s="262"/>
      <c r="K104" s="24">
        <f>J104*E104</f>
        <v>0</v>
      </c>
      <c r="L104" s="24">
        <f t="shared" si="35"/>
        <v>0</v>
      </c>
    </row>
    <row r="105" spans="1:12" ht="15.75" x14ac:dyDescent="0.25">
      <c r="A105" s="109"/>
      <c r="B105" s="22" t="s">
        <v>71</v>
      </c>
      <c r="C105" s="20" t="s">
        <v>32</v>
      </c>
      <c r="D105" s="26">
        <v>2.5499999999999998E-2</v>
      </c>
      <c r="E105" s="24">
        <f>D105*E101</f>
        <v>10.199999999999999</v>
      </c>
      <c r="F105" s="262"/>
      <c r="G105" s="24">
        <f>F105*E105</f>
        <v>0</v>
      </c>
      <c r="H105" s="260"/>
      <c r="I105" s="20"/>
      <c r="J105" s="260"/>
      <c r="K105" s="20"/>
      <c r="L105" s="24">
        <f t="shared" si="35"/>
        <v>0</v>
      </c>
    </row>
    <row r="106" spans="1:12" x14ac:dyDescent="0.25">
      <c r="A106" s="108"/>
      <c r="B106" s="22"/>
      <c r="C106" s="20"/>
      <c r="D106" s="26"/>
      <c r="E106" s="24"/>
      <c r="F106" s="262"/>
      <c r="G106" s="24"/>
      <c r="H106" s="260"/>
      <c r="I106" s="20"/>
      <c r="J106" s="260"/>
      <c r="K106" s="20"/>
      <c r="L106" s="24"/>
    </row>
    <row r="107" spans="1:12" ht="54" x14ac:dyDescent="0.25">
      <c r="A107" s="107"/>
      <c r="B107" s="17" t="s">
        <v>72</v>
      </c>
      <c r="C107" s="2" t="s">
        <v>37</v>
      </c>
      <c r="D107" s="2"/>
      <c r="E107" s="9">
        <v>22</v>
      </c>
      <c r="F107" s="262"/>
      <c r="G107" s="27">
        <f>G108+G109+G110+G111+G112</f>
        <v>0</v>
      </c>
      <c r="H107" s="278"/>
      <c r="I107" s="27">
        <f t="shared" ref="I107:L107" si="36">I108+I109+I110+I111+I112</f>
        <v>0</v>
      </c>
      <c r="J107" s="278"/>
      <c r="K107" s="27">
        <f t="shared" si="36"/>
        <v>0</v>
      </c>
      <c r="L107" s="27">
        <f t="shared" si="36"/>
        <v>0</v>
      </c>
    </row>
    <row r="108" spans="1:12" x14ac:dyDescent="0.25">
      <c r="A108" s="108"/>
      <c r="B108" s="18" t="s">
        <v>12</v>
      </c>
      <c r="C108" s="16" t="s">
        <v>8</v>
      </c>
      <c r="D108" s="16">
        <v>0.83</v>
      </c>
      <c r="E108" s="14">
        <f>D108*E107</f>
        <v>18.259999999999998</v>
      </c>
      <c r="F108" s="263"/>
      <c r="G108" s="31"/>
      <c r="H108" s="262"/>
      <c r="I108" s="24">
        <f>H108*E108</f>
        <v>0</v>
      </c>
      <c r="J108" s="262"/>
      <c r="K108" s="19"/>
      <c r="L108" s="24">
        <f>K108+I108+G108</f>
        <v>0</v>
      </c>
    </row>
    <row r="109" spans="1:12" x14ac:dyDescent="0.25">
      <c r="A109" s="108">
        <v>6</v>
      </c>
      <c r="B109" s="18" t="s">
        <v>16</v>
      </c>
      <c r="C109" s="16" t="s">
        <v>10</v>
      </c>
      <c r="D109" s="16">
        <v>4.1000000000000003E-3</v>
      </c>
      <c r="E109" s="14">
        <f>D109*E107</f>
        <v>9.0200000000000002E-2</v>
      </c>
      <c r="F109" s="263"/>
      <c r="G109" s="31"/>
      <c r="H109" s="262"/>
      <c r="I109" s="19"/>
      <c r="J109" s="262"/>
      <c r="K109" s="24">
        <f>J109*E109</f>
        <v>0</v>
      </c>
      <c r="L109" s="24">
        <f t="shared" ref="L109:L112" si="37">K109+I109+G109</f>
        <v>0</v>
      </c>
    </row>
    <row r="110" spans="1:12" ht="27" x14ac:dyDescent="0.25">
      <c r="A110" s="108"/>
      <c r="B110" s="23" t="s">
        <v>74</v>
      </c>
      <c r="C110" s="6" t="s">
        <v>30</v>
      </c>
      <c r="D110" s="32">
        <v>1.3</v>
      </c>
      <c r="E110" s="14">
        <f>D110*E107</f>
        <v>28.6</v>
      </c>
      <c r="F110" s="262"/>
      <c r="G110" s="24">
        <f>F110*E110</f>
        <v>0</v>
      </c>
      <c r="H110" s="263"/>
      <c r="I110" s="31"/>
      <c r="J110" s="263"/>
      <c r="K110" s="31"/>
      <c r="L110" s="24">
        <f t="shared" si="37"/>
        <v>0</v>
      </c>
    </row>
    <row r="111" spans="1:12" x14ac:dyDescent="0.25">
      <c r="A111" s="108"/>
      <c r="B111" s="23" t="s">
        <v>73</v>
      </c>
      <c r="C111" s="6" t="s">
        <v>13</v>
      </c>
      <c r="D111" s="32"/>
      <c r="E111" s="14">
        <v>7.5</v>
      </c>
      <c r="F111" s="262"/>
      <c r="G111" s="24">
        <f t="shared" ref="G111:G112" si="38">F111*E111</f>
        <v>0</v>
      </c>
      <c r="H111" s="263"/>
      <c r="I111" s="31"/>
      <c r="J111" s="263"/>
      <c r="K111" s="31"/>
      <c r="L111" s="24">
        <f t="shared" si="37"/>
        <v>0</v>
      </c>
    </row>
    <row r="112" spans="1:12" x14ac:dyDescent="0.25">
      <c r="A112" s="109"/>
      <c r="B112" s="22" t="s">
        <v>17</v>
      </c>
      <c r="C112" s="6" t="s">
        <v>10</v>
      </c>
      <c r="D112" s="6">
        <v>7.8E-2</v>
      </c>
      <c r="E112" s="14">
        <f>D112*E107</f>
        <v>1.716</v>
      </c>
      <c r="F112" s="262"/>
      <c r="G112" s="24">
        <f t="shared" si="38"/>
        <v>0</v>
      </c>
      <c r="H112" s="263"/>
      <c r="I112" s="31"/>
      <c r="J112" s="263"/>
      <c r="K112" s="31"/>
      <c r="L112" s="24">
        <f t="shared" si="37"/>
        <v>0</v>
      </c>
    </row>
    <row r="113" spans="1:12" x14ac:dyDescent="0.25">
      <c r="A113" s="108"/>
      <c r="B113" s="22"/>
      <c r="C113" s="20"/>
      <c r="D113" s="26"/>
      <c r="E113" s="24"/>
      <c r="F113" s="262"/>
      <c r="G113" s="24"/>
      <c r="H113" s="260"/>
      <c r="I113" s="20"/>
      <c r="J113" s="260"/>
      <c r="K113" s="20"/>
      <c r="L113" s="24"/>
    </row>
    <row r="114" spans="1:12" ht="40.5" x14ac:dyDescent="0.25">
      <c r="A114" s="107"/>
      <c r="B114" s="17" t="s">
        <v>75</v>
      </c>
      <c r="C114" s="2" t="s">
        <v>37</v>
      </c>
      <c r="D114" s="2"/>
      <c r="E114" s="9">
        <v>1175</v>
      </c>
      <c r="F114" s="262"/>
      <c r="G114" s="21">
        <f>G115+G116</f>
        <v>0</v>
      </c>
      <c r="H114" s="261"/>
      <c r="I114" s="27">
        <f t="shared" ref="I114:L114" si="39">I115+I116</f>
        <v>0</v>
      </c>
      <c r="J114" s="261"/>
      <c r="K114" s="27">
        <f t="shared" si="39"/>
        <v>0</v>
      </c>
      <c r="L114" s="27">
        <f t="shared" si="39"/>
        <v>0</v>
      </c>
    </row>
    <row r="115" spans="1:12" x14ac:dyDescent="0.25">
      <c r="A115" s="108">
        <v>7</v>
      </c>
      <c r="B115" s="18" t="s">
        <v>12</v>
      </c>
      <c r="C115" s="16" t="s">
        <v>8</v>
      </c>
      <c r="D115" s="16">
        <v>0.186</v>
      </c>
      <c r="E115" s="24">
        <f>D115*E114</f>
        <v>218.55</v>
      </c>
      <c r="F115" s="262"/>
      <c r="G115" s="24"/>
      <c r="H115" s="262"/>
      <c r="I115" s="24">
        <f>H115*E115</f>
        <v>0</v>
      </c>
      <c r="J115" s="262"/>
      <c r="K115" s="19"/>
      <c r="L115" s="24">
        <f>K115+I115+G115</f>
        <v>0</v>
      </c>
    </row>
    <row r="116" spans="1:12" x14ac:dyDescent="0.25">
      <c r="A116" s="109"/>
      <c r="B116" s="18" t="s">
        <v>16</v>
      </c>
      <c r="C116" s="16" t="s">
        <v>10</v>
      </c>
      <c r="D116" s="16">
        <v>1.6000000000000001E-3</v>
      </c>
      <c r="E116" s="24">
        <f>D116*E114</f>
        <v>1.8800000000000001</v>
      </c>
      <c r="F116" s="262"/>
      <c r="G116" s="24"/>
      <c r="H116" s="262"/>
      <c r="I116" s="19"/>
      <c r="J116" s="262"/>
      <c r="K116" s="24">
        <f>J116*E116</f>
        <v>0</v>
      </c>
      <c r="L116" s="24">
        <f>K116+I116+G116</f>
        <v>0</v>
      </c>
    </row>
    <row r="117" spans="1:12" x14ac:dyDescent="0.25">
      <c r="A117" s="108"/>
      <c r="B117" s="18"/>
      <c r="C117" s="16"/>
      <c r="D117" s="16"/>
      <c r="E117" s="24"/>
      <c r="F117" s="262"/>
      <c r="G117" s="24"/>
      <c r="H117" s="262"/>
      <c r="I117" s="19"/>
      <c r="J117" s="262"/>
      <c r="K117" s="24"/>
      <c r="L117" s="24"/>
    </row>
    <row r="118" spans="1:12" ht="94.5" x14ac:dyDescent="0.25">
      <c r="A118" s="107"/>
      <c r="B118" s="17" t="s">
        <v>199</v>
      </c>
      <c r="C118" s="2" t="s">
        <v>31</v>
      </c>
      <c r="D118" s="2"/>
      <c r="E118" s="9">
        <v>1175</v>
      </c>
      <c r="F118" s="265"/>
      <c r="G118" s="27">
        <f>G119+G120+G121+G122+G123+G124</f>
        <v>0</v>
      </c>
      <c r="H118" s="278"/>
      <c r="I118" s="27">
        <f t="shared" ref="I118:L118" si="40">I119+I120+I121+I122+I123+I124</f>
        <v>0</v>
      </c>
      <c r="J118" s="278"/>
      <c r="K118" s="27">
        <f t="shared" si="40"/>
        <v>0</v>
      </c>
      <c r="L118" s="27">
        <f t="shared" si="40"/>
        <v>0</v>
      </c>
    </row>
    <row r="119" spans="1:12" x14ac:dyDescent="0.25">
      <c r="A119" s="108"/>
      <c r="B119" s="36" t="s">
        <v>7</v>
      </c>
      <c r="C119" s="6" t="s">
        <v>8</v>
      </c>
      <c r="D119" s="19">
        <v>1</v>
      </c>
      <c r="E119" s="24">
        <f>D119*E118</f>
        <v>1175</v>
      </c>
      <c r="F119" s="265"/>
      <c r="G119" s="38"/>
      <c r="H119" s="275"/>
      <c r="I119" s="14">
        <f>E119*H119</f>
        <v>0</v>
      </c>
      <c r="J119" s="331"/>
      <c r="K119" s="14"/>
      <c r="L119" s="19">
        <f>K119+I119+G119</f>
        <v>0</v>
      </c>
    </row>
    <row r="120" spans="1:12" x14ac:dyDescent="0.25">
      <c r="A120" s="108">
        <v>8</v>
      </c>
      <c r="B120" s="37" t="s">
        <v>36</v>
      </c>
      <c r="C120" s="6" t="s">
        <v>10</v>
      </c>
      <c r="D120" s="25">
        <v>7.0000000000000001E-3</v>
      </c>
      <c r="E120" s="24">
        <f>D120*E118</f>
        <v>8.2249999999999996</v>
      </c>
      <c r="F120" s="265"/>
      <c r="G120" s="38"/>
      <c r="H120" s="319"/>
      <c r="I120" s="30"/>
      <c r="J120" s="323"/>
      <c r="K120" s="30">
        <f>J120*E120</f>
        <v>0</v>
      </c>
      <c r="L120" s="19">
        <f t="shared" ref="L120:L124" si="41">K120+I120+G120</f>
        <v>0</v>
      </c>
    </row>
    <row r="121" spans="1:12" x14ac:dyDescent="0.25">
      <c r="A121" s="108"/>
      <c r="B121" s="37" t="s">
        <v>78</v>
      </c>
      <c r="C121" s="6" t="s">
        <v>13</v>
      </c>
      <c r="D121" s="25">
        <v>0.59</v>
      </c>
      <c r="E121" s="24">
        <f>D121*E118</f>
        <v>693.25</v>
      </c>
      <c r="F121" s="262"/>
      <c r="G121" s="24">
        <f>F121*E121</f>
        <v>0</v>
      </c>
      <c r="H121" s="319"/>
      <c r="I121" s="30"/>
      <c r="J121" s="323"/>
      <c r="K121" s="30"/>
      <c r="L121" s="19">
        <f t="shared" si="41"/>
        <v>0</v>
      </c>
    </row>
    <row r="122" spans="1:12" x14ac:dyDescent="0.25">
      <c r="A122" s="108"/>
      <c r="B122" s="22" t="s">
        <v>76</v>
      </c>
      <c r="C122" s="20" t="s">
        <v>13</v>
      </c>
      <c r="D122" s="25">
        <v>0.12</v>
      </c>
      <c r="E122" s="24">
        <f>D122*E118</f>
        <v>141</v>
      </c>
      <c r="F122" s="262"/>
      <c r="G122" s="24">
        <f>F122*E122</f>
        <v>0</v>
      </c>
      <c r="H122" s="320"/>
      <c r="I122" s="11"/>
      <c r="J122" s="320"/>
      <c r="K122" s="11"/>
      <c r="L122" s="19">
        <f t="shared" si="41"/>
        <v>0</v>
      </c>
    </row>
    <row r="123" spans="1:12" x14ac:dyDescent="0.25">
      <c r="A123" s="108"/>
      <c r="B123" s="39" t="s">
        <v>77</v>
      </c>
      <c r="C123" s="20" t="s">
        <v>13</v>
      </c>
      <c r="D123" s="25">
        <v>0.15</v>
      </c>
      <c r="E123" s="24">
        <f>D123*E118</f>
        <v>176.25</v>
      </c>
      <c r="F123" s="262"/>
      <c r="G123" s="24">
        <f>F123*E123</f>
        <v>0</v>
      </c>
      <c r="H123" s="320"/>
      <c r="I123" s="11"/>
      <c r="J123" s="320"/>
      <c r="K123" s="11"/>
      <c r="L123" s="19">
        <f t="shared" si="41"/>
        <v>0</v>
      </c>
    </row>
    <row r="124" spans="1:12" x14ac:dyDescent="0.25">
      <c r="A124" s="109"/>
      <c r="B124" s="28" t="s">
        <v>47</v>
      </c>
      <c r="C124" s="16" t="s">
        <v>10</v>
      </c>
      <c r="D124" s="26">
        <v>3.3999999999999998E-3</v>
      </c>
      <c r="E124" s="24">
        <f>D124*E118</f>
        <v>3.9949999999999997</v>
      </c>
      <c r="F124" s="262"/>
      <c r="G124" s="24">
        <f>F124*E124</f>
        <v>0</v>
      </c>
      <c r="H124" s="320"/>
      <c r="I124" s="11"/>
      <c r="J124" s="320"/>
      <c r="K124" s="11"/>
      <c r="L124" s="19">
        <f t="shared" si="41"/>
        <v>0</v>
      </c>
    </row>
    <row r="125" spans="1:12" x14ac:dyDescent="0.25">
      <c r="A125" s="108"/>
      <c r="B125" s="18"/>
      <c r="C125" s="16"/>
      <c r="D125" s="16"/>
      <c r="E125" s="24"/>
      <c r="F125" s="262"/>
      <c r="G125" s="24"/>
      <c r="H125" s="262"/>
      <c r="I125" s="19"/>
      <c r="J125" s="262"/>
      <c r="K125" s="24"/>
      <c r="L125" s="24"/>
    </row>
    <row r="126" spans="1:12" ht="27" x14ac:dyDescent="0.25">
      <c r="A126" s="108"/>
      <c r="B126" s="34" t="s">
        <v>172</v>
      </c>
      <c r="C126" s="2" t="s">
        <v>31</v>
      </c>
      <c r="D126" s="2"/>
      <c r="E126" s="9">
        <v>18</v>
      </c>
      <c r="F126" s="266"/>
      <c r="G126" s="21">
        <f>G127+G128</f>
        <v>0</v>
      </c>
      <c r="H126" s="278"/>
      <c r="I126" s="27">
        <f>I127+I128</f>
        <v>0</v>
      </c>
      <c r="J126" s="278"/>
      <c r="K126" s="27">
        <f t="shared" ref="K126:L126" si="42">K127+K128</f>
        <v>0</v>
      </c>
      <c r="L126" s="27">
        <f t="shared" si="42"/>
        <v>0</v>
      </c>
    </row>
    <row r="127" spans="1:12" x14ac:dyDescent="0.25">
      <c r="A127" s="108">
        <v>9</v>
      </c>
      <c r="B127" s="36" t="s">
        <v>7</v>
      </c>
      <c r="C127" s="6" t="s">
        <v>8</v>
      </c>
      <c r="D127" s="19">
        <v>1.7</v>
      </c>
      <c r="E127" s="24">
        <f>D127*E126</f>
        <v>30.599999999999998</v>
      </c>
      <c r="F127" s="265"/>
      <c r="G127" s="38"/>
      <c r="H127" s="275"/>
      <c r="I127" s="14">
        <f>E127*H127</f>
        <v>0</v>
      </c>
      <c r="J127" s="331"/>
      <c r="K127" s="14"/>
      <c r="L127" s="19">
        <f>K127+I127+G127</f>
        <v>0</v>
      </c>
    </row>
    <row r="128" spans="1:12" x14ac:dyDescent="0.25">
      <c r="A128" s="108"/>
      <c r="B128" s="37" t="s">
        <v>36</v>
      </c>
      <c r="C128" s="6" t="s">
        <v>10</v>
      </c>
      <c r="D128" s="25">
        <v>9.8400000000000001E-2</v>
      </c>
      <c r="E128" s="24">
        <f>D128*E126</f>
        <v>1.7712000000000001</v>
      </c>
      <c r="F128" s="265"/>
      <c r="G128" s="38"/>
      <c r="H128" s="319"/>
      <c r="I128" s="30"/>
      <c r="J128" s="323"/>
      <c r="K128" s="30">
        <f>J128*E128</f>
        <v>0</v>
      </c>
      <c r="L128" s="19">
        <f t="shared" ref="L128" si="43">K128+I128+G128</f>
        <v>0</v>
      </c>
    </row>
    <row r="129" spans="1:12" x14ac:dyDescent="0.25">
      <c r="A129" s="108"/>
      <c r="B129" s="28"/>
      <c r="C129" s="16"/>
      <c r="D129" s="16"/>
      <c r="E129" s="24"/>
      <c r="F129" s="262"/>
      <c r="G129" s="24"/>
      <c r="H129" s="262"/>
      <c r="I129" s="19"/>
      <c r="J129" s="262"/>
      <c r="K129" s="24"/>
      <c r="L129" s="24"/>
    </row>
    <row r="130" spans="1:12" ht="40.5" x14ac:dyDescent="0.25">
      <c r="A130" s="107"/>
      <c r="B130" s="34" t="s">
        <v>170</v>
      </c>
      <c r="C130" s="2" t="s">
        <v>31</v>
      </c>
      <c r="D130" s="2"/>
      <c r="E130" s="9">
        <v>18</v>
      </c>
      <c r="F130" s="267"/>
      <c r="G130" s="5">
        <f>G131+G132+G133+G134+G135+G136+G137+G138</f>
        <v>0</v>
      </c>
      <c r="H130" s="321"/>
      <c r="I130" s="5">
        <f t="shared" ref="I130:L130" si="44">I131+I132+I133+I134+I135+I136+I137+I138</f>
        <v>0</v>
      </c>
      <c r="J130" s="321"/>
      <c r="K130" s="5">
        <f t="shared" si="44"/>
        <v>0</v>
      </c>
      <c r="L130" s="5">
        <f t="shared" si="44"/>
        <v>0</v>
      </c>
    </row>
    <row r="131" spans="1:12" x14ac:dyDescent="0.25">
      <c r="A131" s="108"/>
      <c r="B131" s="28" t="s">
        <v>12</v>
      </c>
      <c r="C131" s="16" t="s">
        <v>8</v>
      </c>
      <c r="D131" s="16">
        <v>1.1100000000000001</v>
      </c>
      <c r="E131" s="1">
        <f>D131*E130</f>
        <v>19.98</v>
      </c>
      <c r="F131" s="267"/>
      <c r="G131" s="14"/>
      <c r="H131" s="268"/>
      <c r="I131" s="1">
        <f>H131*E131</f>
        <v>0</v>
      </c>
      <c r="J131" s="322"/>
      <c r="K131" s="1"/>
      <c r="L131" s="1">
        <f>K131+I131+G131</f>
        <v>0</v>
      </c>
    </row>
    <row r="132" spans="1:12" x14ac:dyDescent="0.25">
      <c r="A132" s="108"/>
      <c r="B132" s="28" t="s">
        <v>16</v>
      </c>
      <c r="C132" s="16" t="s">
        <v>10</v>
      </c>
      <c r="D132" s="16">
        <v>0.51600000000000001</v>
      </c>
      <c r="E132" s="1">
        <f>D132*E130</f>
        <v>9.2880000000000003</v>
      </c>
      <c r="F132" s="267"/>
      <c r="G132" s="14"/>
      <c r="H132" s="322"/>
      <c r="I132" s="1"/>
      <c r="J132" s="322"/>
      <c r="K132" s="1">
        <f>J132*E132</f>
        <v>0</v>
      </c>
      <c r="L132" s="1">
        <f t="shared" ref="L132:L138" si="45">K132+I132+G132</f>
        <v>0</v>
      </c>
    </row>
    <row r="133" spans="1:12" ht="15.75" x14ac:dyDescent="0.25">
      <c r="A133" s="108">
        <v>10</v>
      </c>
      <c r="B133" s="28" t="s">
        <v>142</v>
      </c>
      <c r="C133" s="16" t="s">
        <v>30</v>
      </c>
      <c r="D133" s="3">
        <v>1</v>
      </c>
      <c r="E133" s="3">
        <f>D133*E130</f>
        <v>18</v>
      </c>
      <c r="F133" s="268"/>
      <c r="G133" s="14">
        <f>F133*E133</f>
        <v>0</v>
      </c>
      <c r="H133" s="322"/>
      <c r="I133" s="1"/>
      <c r="J133" s="322"/>
      <c r="K133" s="1"/>
      <c r="L133" s="1">
        <f t="shared" si="45"/>
        <v>0</v>
      </c>
    </row>
    <row r="134" spans="1:12" x14ac:dyDescent="0.25">
      <c r="A134" s="108"/>
      <c r="B134" s="28" t="s">
        <v>145</v>
      </c>
      <c r="C134" s="16" t="s">
        <v>18</v>
      </c>
      <c r="D134" s="60"/>
      <c r="E134" s="98">
        <v>6</v>
      </c>
      <c r="F134" s="268"/>
      <c r="G134" s="14">
        <f t="shared" ref="G134:G138" si="46">F134*E134</f>
        <v>0</v>
      </c>
      <c r="H134" s="322"/>
      <c r="I134" s="1"/>
      <c r="J134" s="322"/>
      <c r="K134" s="1"/>
      <c r="L134" s="1">
        <f t="shared" si="45"/>
        <v>0</v>
      </c>
    </row>
    <row r="135" spans="1:12" x14ac:dyDescent="0.25">
      <c r="A135" s="108"/>
      <c r="B135" s="28" t="s">
        <v>143</v>
      </c>
      <c r="C135" s="16" t="s">
        <v>13</v>
      </c>
      <c r="D135" s="1">
        <v>1.56</v>
      </c>
      <c r="E135" s="1">
        <f>D135*E130</f>
        <v>28.080000000000002</v>
      </c>
      <c r="F135" s="269"/>
      <c r="G135" s="14">
        <f t="shared" si="46"/>
        <v>0</v>
      </c>
      <c r="H135" s="322"/>
      <c r="I135" s="1"/>
      <c r="J135" s="322"/>
      <c r="K135" s="1"/>
      <c r="L135" s="1">
        <f t="shared" si="45"/>
        <v>0</v>
      </c>
    </row>
    <row r="136" spans="1:12" x14ac:dyDescent="0.25">
      <c r="A136" s="108"/>
      <c r="B136" s="28" t="s">
        <v>144</v>
      </c>
      <c r="C136" s="16" t="s">
        <v>13</v>
      </c>
      <c r="D136" s="1">
        <v>0.06</v>
      </c>
      <c r="E136" s="1">
        <f>D136*E130</f>
        <v>1.08</v>
      </c>
      <c r="F136" s="268"/>
      <c r="G136" s="14">
        <f t="shared" si="46"/>
        <v>0</v>
      </c>
      <c r="H136" s="323"/>
      <c r="I136" s="30"/>
      <c r="J136" s="323"/>
      <c r="K136" s="30"/>
      <c r="L136" s="1">
        <f t="shared" si="45"/>
        <v>0</v>
      </c>
    </row>
    <row r="137" spans="1:12" x14ac:dyDescent="0.25">
      <c r="A137" s="108"/>
      <c r="B137" s="28" t="s">
        <v>122</v>
      </c>
      <c r="C137" s="16" t="s">
        <v>13</v>
      </c>
      <c r="D137" s="61">
        <v>4.8000000000000001E-2</v>
      </c>
      <c r="E137" s="1">
        <f>D137*E130</f>
        <v>0.86399999999999999</v>
      </c>
      <c r="F137" s="270"/>
      <c r="G137" s="14">
        <f t="shared" si="46"/>
        <v>0</v>
      </c>
      <c r="H137" s="323"/>
      <c r="I137" s="30"/>
      <c r="J137" s="323"/>
      <c r="K137" s="30"/>
      <c r="L137" s="1">
        <f t="shared" si="45"/>
        <v>0</v>
      </c>
    </row>
    <row r="138" spans="1:12" x14ac:dyDescent="0.25">
      <c r="A138" s="109"/>
      <c r="B138" s="51" t="s">
        <v>17</v>
      </c>
      <c r="C138" s="16" t="s">
        <v>10</v>
      </c>
      <c r="D138" s="16">
        <v>5.3999999999999999E-2</v>
      </c>
      <c r="E138" s="1">
        <f>D138*E130</f>
        <v>0.97199999999999998</v>
      </c>
      <c r="F138" s="268"/>
      <c r="G138" s="14">
        <f t="shared" si="46"/>
        <v>0</v>
      </c>
      <c r="H138" s="323"/>
      <c r="I138" s="30"/>
      <c r="J138" s="323"/>
      <c r="K138" s="30"/>
      <c r="L138" s="1">
        <f t="shared" si="45"/>
        <v>0</v>
      </c>
    </row>
    <row r="139" spans="1:12" x14ac:dyDescent="0.25">
      <c r="A139" s="108"/>
      <c r="B139" s="51"/>
      <c r="C139" s="16"/>
      <c r="D139" s="16"/>
      <c r="E139" s="1"/>
      <c r="F139" s="268"/>
      <c r="G139" s="14"/>
      <c r="H139" s="323"/>
      <c r="I139" s="30"/>
      <c r="J139" s="323"/>
      <c r="K139" s="30"/>
      <c r="L139" s="1"/>
    </row>
    <row r="140" spans="1:12" ht="64.5" customHeight="1" x14ac:dyDescent="0.25">
      <c r="A140" s="107"/>
      <c r="B140" s="17" t="s">
        <v>171</v>
      </c>
      <c r="C140" s="2" t="s">
        <v>64</v>
      </c>
      <c r="D140" s="2"/>
      <c r="E140" s="5">
        <v>0.36</v>
      </c>
      <c r="F140" s="262"/>
      <c r="G140" s="27">
        <f>G141+G142+G143+G144+G145</f>
        <v>0</v>
      </c>
      <c r="H140" s="278"/>
      <c r="I140" s="27">
        <f t="shared" ref="I140:L140" si="47">I141+I142+I143+I144+I145</f>
        <v>0</v>
      </c>
      <c r="J140" s="278"/>
      <c r="K140" s="27">
        <f t="shared" si="47"/>
        <v>0</v>
      </c>
      <c r="L140" s="27">
        <f t="shared" si="47"/>
        <v>0</v>
      </c>
    </row>
    <row r="141" spans="1:12" x14ac:dyDescent="0.25">
      <c r="A141" s="108"/>
      <c r="B141" s="18" t="s">
        <v>12</v>
      </c>
      <c r="C141" s="16" t="s">
        <v>8</v>
      </c>
      <c r="D141" s="3">
        <v>68</v>
      </c>
      <c r="E141" s="14">
        <f>D141*E140</f>
        <v>24.48</v>
      </c>
      <c r="F141" s="263"/>
      <c r="G141" s="31"/>
      <c r="H141" s="262"/>
      <c r="I141" s="24">
        <f>H141*E141</f>
        <v>0</v>
      </c>
      <c r="J141" s="262"/>
      <c r="K141" s="19"/>
      <c r="L141" s="24">
        <f>K141+I141+G141</f>
        <v>0</v>
      </c>
    </row>
    <row r="142" spans="1:12" x14ac:dyDescent="0.25">
      <c r="A142" s="108">
        <v>11</v>
      </c>
      <c r="B142" s="18" t="s">
        <v>16</v>
      </c>
      <c r="C142" s="16" t="s">
        <v>10</v>
      </c>
      <c r="D142" s="16">
        <v>0.03</v>
      </c>
      <c r="E142" s="14">
        <f>D142*E140</f>
        <v>1.0799999999999999E-2</v>
      </c>
      <c r="F142" s="263"/>
      <c r="G142" s="31"/>
      <c r="H142" s="262"/>
      <c r="I142" s="19"/>
      <c r="J142" s="262"/>
      <c r="K142" s="24">
        <f>J142*E142</f>
        <v>0</v>
      </c>
      <c r="L142" s="24">
        <f t="shared" ref="L142:L145" si="48">K142+I142+G142</f>
        <v>0</v>
      </c>
    </row>
    <row r="143" spans="1:12" ht="27" x14ac:dyDescent="0.25">
      <c r="A143" s="108"/>
      <c r="B143" s="23" t="s">
        <v>146</v>
      </c>
      <c r="C143" s="6" t="s">
        <v>13</v>
      </c>
      <c r="D143" s="32">
        <v>24.6</v>
      </c>
      <c r="E143" s="14">
        <f>D143*E140</f>
        <v>8.8559999999999999</v>
      </c>
      <c r="F143" s="271"/>
      <c r="G143" s="24">
        <f>F143*E143</f>
        <v>0</v>
      </c>
      <c r="H143" s="263"/>
      <c r="I143" s="31"/>
      <c r="J143" s="263"/>
      <c r="K143" s="31"/>
      <c r="L143" s="24">
        <f t="shared" si="48"/>
        <v>0</v>
      </c>
    </row>
    <row r="144" spans="1:12" x14ac:dyDescent="0.25">
      <c r="A144" s="108"/>
      <c r="B144" s="23" t="s">
        <v>68</v>
      </c>
      <c r="C144" s="6" t="s">
        <v>13</v>
      </c>
      <c r="D144" s="14">
        <v>2.73</v>
      </c>
      <c r="E144" s="14">
        <f>D144*E140</f>
        <v>0.98280000000000001</v>
      </c>
      <c r="F144" s="262"/>
      <c r="G144" s="24">
        <f t="shared" ref="G144:G145" si="49">F144*E144</f>
        <v>0</v>
      </c>
      <c r="H144" s="263"/>
      <c r="I144" s="31"/>
      <c r="J144" s="263"/>
      <c r="K144" s="31"/>
      <c r="L144" s="24">
        <f t="shared" si="48"/>
        <v>0</v>
      </c>
    </row>
    <row r="145" spans="1:12" x14ac:dyDescent="0.25">
      <c r="A145" s="109"/>
      <c r="B145" s="22" t="s">
        <v>17</v>
      </c>
      <c r="C145" s="6" t="s">
        <v>10</v>
      </c>
      <c r="D145" s="6">
        <v>0.19</v>
      </c>
      <c r="E145" s="14">
        <f>D145*E140</f>
        <v>6.8400000000000002E-2</v>
      </c>
      <c r="F145" s="262"/>
      <c r="G145" s="24">
        <f t="shared" si="49"/>
        <v>0</v>
      </c>
      <c r="H145" s="263"/>
      <c r="I145" s="31"/>
      <c r="J145" s="263"/>
      <c r="K145" s="31"/>
      <c r="L145" s="24">
        <f t="shared" si="48"/>
        <v>0</v>
      </c>
    </row>
    <row r="146" spans="1:12" x14ac:dyDescent="0.25">
      <c r="A146" s="108"/>
      <c r="B146" s="22"/>
      <c r="C146" s="6"/>
      <c r="D146" s="6"/>
      <c r="E146" s="14"/>
      <c r="F146" s="262"/>
      <c r="G146" s="24"/>
      <c r="H146" s="263"/>
      <c r="I146" s="31"/>
      <c r="J146" s="263"/>
      <c r="K146" s="31"/>
      <c r="L146" s="24"/>
    </row>
    <row r="147" spans="1:12" ht="40.5" x14ac:dyDescent="0.25">
      <c r="A147" s="108"/>
      <c r="B147" s="17" t="s">
        <v>173</v>
      </c>
      <c r="C147" s="2" t="s">
        <v>64</v>
      </c>
      <c r="D147" s="2"/>
      <c r="E147" s="5">
        <v>0.12</v>
      </c>
      <c r="F147" s="262"/>
      <c r="G147" s="27">
        <f>G148+G149+G150+G151+G152</f>
        <v>0</v>
      </c>
      <c r="H147" s="278"/>
      <c r="I147" s="27">
        <f t="shared" ref="I147" si="50">I148+I149+I150+I151+I152</f>
        <v>0</v>
      </c>
      <c r="J147" s="278"/>
      <c r="K147" s="27">
        <f t="shared" ref="K147:L147" si="51">K148+K149+K150+K151+K152</f>
        <v>0</v>
      </c>
      <c r="L147" s="27">
        <f t="shared" si="51"/>
        <v>0</v>
      </c>
    </row>
    <row r="148" spans="1:12" x14ac:dyDescent="0.25">
      <c r="A148" s="108"/>
      <c r="B148" s="18" t="s">
        <v>12</v>
      </c>
      <c r="C148" s="16" t="s">
        <v>8</v>
      </c>
      <c r="D148" s="3">
        <v>8.8000000000000007</v>
      </c>
      <c r="E148" s="14">
        <f>D148*E147</f>
        <v>1.056</v>
      </c>
      <c r="F148" s="263"/>
      <c r="G148" s="31"/>
      <c r="H148" s="262"/>
      <c r="I148" s="24">
        <f>H148*E148</f>
        <v>0</v>
      </c>
      <c r="J148" s="262"/>
      <c r="K148" s="19"/>
      <c r="L148" s="24">
        <f>K148+I148+G148</f>
        <v>0</v>
      </c>
    </row>
    <row r="149" spans="1:12" x14ac:dyDescent="0.25">
      <c r="A149" s="108">
        <v>12</v>
      </c>
      <c r="B149" s="23" t="s">
        <v>174</v>
      </c>
      <c r="C149" s="16" t="s">
        <v>13</v>
      </c>
      <c r="D149" s="3">
        <v>11</v>
      </c>
      <c r="E149" s="14">
        <f>D149*E147</f>
        <v>1.3199999999999998</v>
      </c>
      <c r="F149" s="262"/>
      <c r="G149" s="24">
        <f>F149*E149</f>
        <v>0</v>
      </c>
      <c r="H149" s="262"/>
      <c r="I149" s="19"/>
      <c r="J149" s="262"/>
      <c r="K149" s="24"/>
      <c r="L149" s="24">
        <f t="shared" ref="L149:L152" si="52">K149+I149+G149</f>
        <v>0</v>
      </c>
    </row>
    <row r="150" spans="1:12" ht="15.75" x14ac:dyDescent="0.25">
      <c r="A150" s="108"/>
      <c r="B150" s="36" t="s">
        <v>67</v>
      </c>
      <c r="C150" s="6" t="s">
        <v>30</v>
      </c>
      <c r="D150" s="32"/>
      <c r="E150" s="32">
        <v>2</v>
      </c>
      <c r="F150" s="262"/>
      <c r="G150" s="24">
        <f>F150*E150</f>
        <v>0</v>
      </c>
      <c r="H150" s="263"/>
      <c r="I150" s="31"/>
      <c r="J150" s="263"/>
      <c r="K150" s="31"/>
      <c r="L150" s="24">
        <f t="shared" si="52"/>
        <v>0</v>
      </c>
    </row>
    <row r="151" spans="1:12" x14ac:dyDescent="0.25">
      <c r="A151" s="108"/>
      <c r="B151" s="23" t="s">
        <v>129</v>
      </c>
      <c r="C151" s="6" t="s">
        <v>13</v>
      </c>
      <c r="D151" s="14">
        <v>0.79</v>
      </c>
      <c r="E151" s="14">
        <f>D151*E147</f>
        <v>9.4799999999999995E-2</v>
      </c>
      <c r="F151" s="271"/>
      <c r="G151" s="24">
        <f t="shared" ref="G151:G152" si="53">F151*E151</f>
        <v>0</v>
      </c>
      <c r="H151" s="263"/>
      <c r="I151" s="31"/>
      <c r="J151" s="263"/>
      <c r="K151" s="31"/>
      <c r="L151" s="24">
        <f t="shared" si="52"/>
        <v>0</v>
      </c>
    </row>
    <row r="152" spans="1:12" x14ac:dyDescent="0.25">
      <c r="A152" s="108"/>
      <c r="B152" s="22" t="s">
        <v>17</v>
      </c>
      <c r="C152" s="6" t="s">
        <v>10</v>
      </c>
      <c r="D152" s="6">
        <v>0.06</v>
      </c>
      <c r="E152" s="14">
        <f>D152*E147</f>
        <v>7.1999999999999998E-3</v>
      </c>
      <c r="F152" s="262"/>
      <c r="G152" s="24">
        <f t="shared" si="53"/>
        <v>0</v>
      </c>
      <c r="H152" s="263"/>
      <c r="I152" s="31"/>
      <c r="J152" s="263"/>
      <c r="K152" s="31"/>
      <c r="L152" s="24">
        <f t="shared" si="52"/>
        <v>0</v>
      </c>
    </row>
    <row r="153" spans="1:12" x14ac:dyDescent="0.25">
      <c r="A153" s="108"/>
      <c r="B153" s="18"/>
      <c r="C153" s="16"/>
      <c r="D153" s="16"/>
      <c r="E153" s="24"/>
      <c r="F153" s="262"/>
      <c r="G153" s="24"/>
      <c r="H153" s="262"/>
      <c r="I153" s="19"/>
      <c r="J153" s="262"/>
      <c r="K153" s="24"/>
      <c r="L153" s="24"/>
    </row>
    <row r="154" spans="1:12" ht="40.5" x14ac:dyDescent="0.25">
      <c r="A154" s="107"/>
      <c r="B154" s="4" t="s">
        <v>80</v>
      </c>
      <c r="C154" s="2" t="s">
        <v>79</v>
      </c>
      <c r="D154" s="2"/>
      <c r="E154" s="9">
        <v>9</v>
      </c>
      <c r="F154" s="262"/>
      <c r="G154" s="27">
        <f>G155+G156+G157+G158+G159</f>
        <v>0</v>
      </c>
      <c r="H154" s="278"/>
      <c r="I154" s="27">
        <f>I155+I156+I157+I158+I159</f>
        <v>0</v>
      </c>
      <c r="J154" s="278"/>
      <c r="K154" s="27">
        <f>K155+K156+K157+K158+K159</f>
        <v>0</v>
      </c>
      <c r="L154" s="27">
        <f>L155+L156+L157+L158+L159</f>
        <v>0</v>
      </c>
    </row>
    <row r="155" spans="1:12" x14ac:dyDescent="0.25">
      <c r="A155" s="108"/>
      <c r="B155" s="36" t="s">
        <v>7</v>
      </c>
      <c r="C155" s="6" t="s">
        <v>8</v>
      </c>
      <c r="D155" s="1">
        <v>45.9</v>
      </c>
      <c r="E155" s="24">
        <f>D155*E154</f>
        <v>413.09999999999997</v>
      </c>
      <c r="F155" s="262"/>
      <c r="G155" s="24"/>
      <c r="H155" s="275"/>
      <c r="I155" s="14">
        <f>E155*H155</f>
        <v>0</v>
      </c>
      <c r="J155" s="331"/>
      <c r="K155" s="14"/>
      <c r="L155" s="24">
        <f>K155+I155+G155</f>
        <v>0</v>
      </c>
    </row>
    <row r="156" spans="1:12" x14ac:dyDescent="0.25">
      <c r="A156" s="108">
        <v>13</v>
      </c>
      <c r="B156" s="37" t="s">
        <v>36</v>
      </c>
      <c r="C156" s="6" t="s">
        <v>10</v>
      </c>
      <c r="D156" s="16">
        <v>0.23</v>
      </c>
      <c r="E156" s="24">
        <f>D156*E154</f>
        <v>2.0700000000000003</v>
      </c>
      <c r="F156" s="262"/>
      <c r="G156" s="24"/>
      <c r="H156" s="319"/>
      <c r="I156" s="30"/>
      <c r="J156" s="323"/>
      <c r="K156" s="30">
        <f>J156*E156</f>
        <v>0</v>
      </c>
      <c r="L156" s="24">
        <f t="shared" ref="L156:L159" si="54">K156+I156+G156</f>
        <v>0</v>
      </c>
    </row>
    <row r="157" spans="1:12" x14ac:dyDescent="0.25">
      <c r="A157" s="108"/>
      <c r="B157" s="18" t="s">
        <v>81</v>
      </c>
      <c r="C157" s="16" t="s">
        <v>34</v>
      </c>
      <c r="D157" s="16">
        <v>3.5000000000000003E-2</v>
      </c>
      <c r="E157" s="24">
        <f>D157*E154</f>
        <v>0.31500000000000006</v>
      </c>
      <c r="F157" s="262"/>
      <c r="G157" s="24">
        <f>F157*E157</f>
        <v>0</v>
      </c>
      <c r="H157" s="262"/>
      <c r="I157" s="19"/>
      <c r="J157" s="262"/>
      <c r="K157" s="24"/>
      <c r="L157" s="24">
        <f t="shared" si="54"/>
        <v>0</v>
      </c>
    </row>
    <row r="158" spans="1:12" ht="15.75" x14ac:dyDescent="0.25">
      <c r="A158" s="108"/>
      <c r="B158" s="18" t="s">
        <v>82</v>
      </c>
      <c r="C158" s="16" t="s">
        <v>32</v>
      </c>
      <c r="D158" s="16">
        <v>8.9999999999999993E-3</v>
      </c>
      <c r="E158" s="24">
        <f>D158*E154</f>
        <v>8.0999999999999989E-2</v>
      </c>
      <c r="F158" s="262"/>
      <c r="G158" s="24">
        <f t="shared" ref="G158:G159" si="55">F158*E158</f>
        <v>0</v>
      </c>
      <c r="H158" s="262"/>
      <c r="I158" s="19"/>
      <c r="J158" s="262"/>
      <c r="K158" s="24"/>
      <c r="L158" s="24">
        <f t="shared" si="54"/>
        <v>0</v>
      </c>
    </row>
    <row r="159" spans="1:12" ht="15.75" x14ac:dyDescent="0.25">
      <c r="A159" s="109"/>
      <c r="B159" s="18" t="s">
        <v>83</v>
      </c>
      <c r="C159" s="16" t="s">
        <v>30</v>
      </c>
      <c r="D159" s="1">
        <v>3.4</v>
      </c>
      <c r="E159" s="24">
        <f>D159*E154</f>
        <v>30.599999999999998</v>
      </c>
      <c r="F159" s="262"/>
      <c r="G159" s="24">
        <f t="shared" si="55"/>
        <v>0</v>
      </c>
      <c r="H159" s="262"/>
      <c r="I159" s="19"/>
      <c r="J159" s="262"/>
      <c r="K159" s="24"/>
      <c r="L159" s="24">
        <f t="shared" si="54"/>
        <v>0</v>
      </c>
    </row>
    <row r="160" spans="1:12" x14ac:dyDescent="0.25">
      <c r="A160" s="108"/>
      <c r="B160" s="18"/>
      <c r="C160" s="16"/>
      <c r="D160" s="16"/>
      <c r="E160" s="24"/>
      <c r="F160" s="262"/>
      <c r="G160" s="24"/>
      <c r="H160" s="262"/>
      <c r="I160" s="19"/>
      <c r="J160" s="262"/>
      <c r="K160" s="24"/>
      <c r="L160" s="24"/>
    </row>
    <row r="161" spans="1:12" ht="27" x14ac:dyDescent="0.25">
      <c r="A161" s="107"/>
      <c r="B161" s="4" t="s">
        <v>84</v>
      </c>
      <c r="C161" s="2" t="s">
        <v>85</v>
      </c>
      <c r="D161" s="2"/>
      <c r="E161" s="9">
        <v>2.2999999999999998</v>
      </c>
      <c r="F161" s="262"/>
      <c r="G161" s="21">
        <f>G162+G163</f>
        <v>0</v>
      </c>
      <c r="H161" s="261"/>
      <c r="I161" s="27">
        <f t="shared" ref="I161:L161" si="56">I162+I163</f>
        <v>0</v>
      </c>
      <c r="J161" s="261"/>
      <c r="K161" s="27">
        <f t="shared" si="56"/>
        <v>0</v>
      </c>
      <c r="L161" s="27">
        <f t="shared" si="56"/>
        <v>0</v>
      </c>
    </row>
    <row r="162" spans="1:12" x14ac:dyDescent="0.25">
      <c r="A162" s="108">
        <v>14</v>
      </c>
      <c r="B162" s="36" t="s">
        <v>7</v>
      </c>
      <c r="C162" s="6" t="s">
        <v>8</v>
      </c>
      <c r="D162" s="16">
        <v>43.4</v>
      </c>
      <c r="E162" s="24">
        <f>D162*E161</f>
        <v>99.82</v>
      </c>
      <c r="F162" s="262"/>
      <c r="G162" s="24"/>
      <c r="H162" s="275"/>
      <c r="I162" s="14">
        <f>E162*H162</f>
        <v>0</v>
      </c>
      <c r="J162" s="331"/>
      <c r="K162" s="14"/>
      <c r="L162" s="24">
        <f>K162+I162+G162</f>
        <v>0</v>
      </c>
    </row>
    <row r="163" spans="1:12" x14ac:dyDescent="0.25">
      <c r="A163" s="109"/>
      <c r="B163" s="37" t="s">
        <v>36</v>
      </c>
      <c r="C163" s="6" t="s">
        <v>10</v>
      </c>
      <c r="D163" s="16">
        <v>16.3</v>
      </c>
      <c r="E163" s="24">
        <f>D163*E161</f>
        <v>37.49</v>
      </c>
      <c r="F163" s="262"/>
      <c r="G163" s="24"/>
      <c r="H163" s="319"/>
      <c r="I163" s="30"/>
      <c r="J163" s="323"/>
      <c r="K163" s="30">
        <f>J163*E163</f>
        <v>0</v>
      </c>
      <c r="L163" s="24">
        <f>K163+I163+G163</f>
        <v>0</v>
      </c>
    </row>
    <row r="164" spans="1:12" x14ac:dyDescent="0.25">
      <c r="A164" s="108"/>
      <c r="B164" s="18"/>
      <c r="C164" s="16"/>
      <c r="D164" s="16"/>
      <c r="E164" s="24"/>
      <c r="F164" s="262"/>
      <c r="G164" s="24"/>
      <c r="H164" s="262"/>
      <c r="I164" s="19"/>
      <c r="J164" s="262"/>
      <c r="K164" s="24"/>
      <c r="L164" s="24"/>
    </row>
    <row r="165" spans="1:12" ht="44.25" customHeight="1" x14ac:dyDescent="0.25">
      <c r="A165" s="107"/>
      <c r="B165" s="4" t="s">
        <v>137</v>
      </c>
      <c r="C165" s="2" t="s">
        <v>86</v>
      </c>
      <c r="D165" s="2"/>
      <c r="E165" s="33">
        <v>230</v>
      </c>
      <c r="F165" s="266"/>
      <c r="G165" s="27">
        <f>G166+G167+G168+G169</f>
        <v>0</v>
      </c>
      <c r="H165" s="278"/>
      <c r="I165" s="27">
        <f t="shared" ref="I165:L165" si="57">I166+I167+I168+I169</f>
        <v>0</v>
      </c>
      <c r="J165" s="278"/>
      <c r="K165" s="27">
        <f t="shared" si="57"/>
        <v>0</v>
      </c>
      <c r="L165" s="27">
        <f t="shared" si="57"/>
        <v>0</v>
      </c>
    </row>
    <row r="166" spans="1:12" x14ac:dyDescent="0.25">
      <c r="A166" s="108"/>
      <c r="B166" s="36" t="s">
        <v>7</v>
      </c>
      <c r="C166" s="6" t="s">
        <v>8</v>
      </c>
      <c r="D166" s="6">
        <v>0.13</v>
      </c>
      <c r="E166" s="24">
        <f>D166*E165</f>
        <v>29.900000000000002</v>
      </c>
      <c r="F166" s="262"/>
      <c r="G166" s="24"/>
      <c r="H166" s="275"/>
      <c r="I166" s="14">
        <f>E166*H166</f>
        <v>0</v>
      </c>
      <c r="J166" s="331"/>
      <c r="K166" s="14"/>
      <c r="L166" s="24">
        <f>K166+I166+G166</f>
        <v>0</v>
      </c>
    </row>
    <row r="167" spans="1:12" x14ac:dyDescent="0.25">
      <c r="A167" s="108">
        <v>15</v>
      </c>
      <c r="B167" s="37" t="s">
        <v>36</v>
      </c>
      <c r="C167" s="6" t="s">
        <v>10</v>
      </c>
      <c r="D167" s="6">
        <v>3.7100000000000001E-2</v>
      </c>
      <c r="E167" s="24">
        <f>D167*E165</f>
        <v>8.5329999999999995</v>
      </c>
      <c r="F167" s="262"/>
      <c r="G167" s="24"/>
      <c r="H167" s="319"/>
      <c r="I167" s="30"/>
      <c r="J167" s="323"/>
      <c r="K167" s="30">
        <f>J167*E167</f>
        <v>0</v>
      </c>
      <c r="L167" s="24">
        <f t="shared" ref="L167:L169" si="58">K167+I167+G167</f>
        <v>0</v>
      </c>
    </row>
    <row r="168" spans="1:12" ht="27" x14ac:dyDescent="0.25">
      <c r="A168" s="108"/>
      <c r="B168" s="18" t="s">
        <v>88</v>
      </c>
      <c r="C168" s="6" t="s">
        <v>27</v>
      </c>
      <c r="D168" s="32">
        <v>1</v>
      </c>
      <c r="E168" s="24">
        <f>D168*E165</f>
        <v>230</v>
      </c>
      <c r="F168" s="271"/>
      <c r="G168" s="24">
        <f>F168*E168</f>
        <v>0</v>
      </c>
      <c r="H168" s="262"/>
      <c r="I168" s="19"/>
      <c r="J168" s="262"/>
      <c r="K168" s="24"/>
      <c r="L168" s="24">
        <f t="shared" si="58"/>
        <v>0</v>
      </c>
    </row>
    <row r="169" spans="1:12" x14ac:dyDescent="0.25">
      <c r="A169" s="109"/>
      <c r="B169" s="28" t="s">
        <v>47</v>
      </c>
      <c r="C169" s="6" t="s">
        <v>10</v>
      </c>
      <c r="D169" s="6">
        <v>1.9E-3</v>
      </c>
      <c r="E169" s="24">
        <f>D169*E165</f>
        <v>0.437</v>
      </c>
      <c r="F169" s="271"/>
      <c r="G169" s="24">
        <f>F169*E169</f>
        <v>0</v>
      </c>
      <c r="H169" s="262"/>
      <c r="I169" s="19"/>
      <c r="J169" s="262"/>
      <c r="K169" s="24"/>
      <c r="L169" s="24">
        <f t="shared" si="58"/>
        <v>0</v>
      </c>
    </row>
    <row r="170" spans="1:12" x14ac:dyDescent="0.25">
      <c r="A170" s="108"/>
      <c r="B170" s="22"/>
      <c r="C170" s="20"/>
      <c r="D170" s="26"/>
      <c r="E170" s="24"/>
      <c r="F170" s="262"/>
      <c r="G170" s="24"/>
      <c r="H170" s="260"/>
      <c r="I170" s="20"/>
      <c r="J170" s="260"/>
      <c r="K170" s="20"/>
      <c r="L170" s="24"/>
    </row>
    <row r="171" spans="1:12" ht="45" customHeight="1" x14ac:dyDescent="0.25">
      <c r="A171" s="107">
        <v>16</v>
      </c>
      <c r="B171" s="17" t="s">
        <v>89</v>
      </c>
      <c r="C171" s="21" t="s">
        <v>18</v>
      </c>
      <c r="D171" s="45"/>
      <c r="E171" s="21">
        <v>40</v>
      </c>
      <c r="F171" s="266"/>
      <c r="G171" s="21">
        <f>G172</f>
        <v>0</v>
      </c>
      <c r="H171" s="278"/>
      <c r="I171" s="27">
        <f t="shared" ref="I171:L171" si="59">I172</f>
        <v>0</v>
      </c>
      <c r="J171" s="278"/>
      <c r="K171" s="21">
        <f t="shared" si="59"/>
        <v>0</v>
      </c>
      <c r="L171" s="27">
        <f t="shared" si="59"/>
        <v>0</v>
      </c>
    </row>
    <row r="172" spans="1:12" x14ac:dyDescent="0.25">
      <c r="A172" s="109"/>
      <c r="B172" s="36" t="s">
        <v>7</v>
      </c>
      <c r="C172" s="6" t="s">
        <v>18</v>
      </c>
      <c r="D172" s="20">
        <v>1</v>
      </c>
      <c r="E172" s="19">
        <f>D172*E171</f>
        <v>40</v>
      </c>
      <c r="F172" s="260"/>
      <c r="G172" s="20"/>
      <c r="H172" s="275"/>
      <c r="I172" s="14">
        <f>E172*H172</f>
        <v>0</v>
      </c>
      <c r="J172" s="331"/>
      <c r="K172" s="14"/>
      <c r="L172" s="24">
        <f>K172+I172+G172</f>
        <v>0</v>
      </c>
    </row>
    <row r="173" spans="1:12" x14ac:dyDescent="0.25">
      <c r="A173" s="108"/>
      <c r="B173" s="36"/>
      <c r="C173" s="6"/>
      <c r="D173" s="20"/>
      <c r="E173" s="19"/>
      <c r="F173" s="260"/>
      <c r="G173" s="20"/>
      <c r="H173" s="324"/>
      <c r="I173" s="46"/>
      <c r="J173" s="356"/>
      <c r="K173" s="46"/>
      <c r="L173" s="24"/>
    </row>
    <row r="174" spans="1:12" ht="31.5" customHeight="1" x14ac:dyDescent="0.25">
      <c r="A174" s="107"/>
      <c r="B174" s="2" t="s">
        <v>90</v>
      </c>
      <c r="C174" s="2" t="s">
        <v>19</v>
      </c>
      <c r="D174" s="21"/>
      <c r="E174" s="33">
        <v>0.6</v>
      </c>
      <c r="F174" s="261"/>
      <c r="G174" s="27">
        <f>G175+G176+G177+G178</f>
        <v>0</v>
      </c>
      <c r="H174" s="278"/>
      <c r="I174" s="27">
        <f t="shared" ref="I174:L174" si="60">I175+I176+I177+I178</f>
        <v>0</v>
      </c>
      <c r="J174" s="278"/>
      <c r="K174" s="27">
        <f t="shared" si="60"/>
        <v>0</v>
      </c>
      <c r="L174" s="27">
        <f t="shared" si="60"/>
        <v>0</v>
      </c>
    </row>
    <row r="175" spans="1:12" x14ac:dyDescent="0.25">
      <c r="A175" s="108"/>
      <c r="B175" s="18" t="s">
        <v>12</v>
      </c>
      <c r="C175" s="16" t="s">
        <v>8</v>
      </c>
      <c r="D175" s="19">
        <v>101</v>
      </c>
      <c r="E175" s="24">
        <f>D175*E174</f>
        <v>60.599999999999994</v>
      </c>
      <c r="F175" s="262"/>
      <c r="G175" s="24"/>
      <c r="H175" s="262"/>
      <c r="I175" s="24">
        <f>H175*E175</f>
        <v>0</v>
      </c>
      <c r="J175" s="262"/>
      <c r="K175" s="19"/>
      <c r="L175" s="24">
        <f>K175+I175+G175</f>
        <v>0</v>
      </c>
    </row>
    <row r="176" spans="1:12" x14ac:dyDescent="0.25">
      <c r="A176" s="108">
        <v>17</v>
      </c>
      <c r="B176" s="22" t="s">
        <v>91</v>
      </c>
      <c r="C176" s="20" t="s">
        <v>29</v>
      </c>
      <c r="D176" s="24">
        <v>2.8</v>
      </c>
      <c r="E176" s="24">
        <f>D176*E174</f>
        <v>1.68</v>
      </c>
      <c r="F176" s="262"/>
      <c r="G176" s="24"/>
      <c r="H176" s="262"/>
      <c r="I176" s="19"/>
      <c r="J176" s="271"/>
      <c r="K176" s="24">
        <f>J176*E176</f>
        <v>0</v>
      </c>
      <c r="L176" s="24">
        <f t="shared" ref="L176:L178" si="61">K176+I176+G176</f>
        <v>0</v>
      </c>
    </row>
    <row r="177" spans="1:13" x14ac:dyDescent="0.25">
      <c r="A177" s="108"/>
      <c r="B177" s="22" t="s">
        <v>92</v>
      </c>
      <c r="C177" s="20" t="s">
        <v>18</v>
      </c>
      <c r="D177" s="25"/>
      <c r="E177" s="20">
        <v>60</v>
      </c>
      <c r="F177" s="262"/>
      <c r="G177" s="24">
        <f>F177*E177</f>
        <v>0</v>
      </c>
      <c r="H177" s="260"/>
      <c r="I177" s="20"/>
      <c r="J177" s="262"/>
      <c r="K177" s="24"/>
      <c r="L177" s="24">
        <f t="shared" si="61"/>
        <v>0</v>
      </c>
    </row>
    <row r="178" spans="1:13" x14ac:dyDescent="0.25">
      <c r="A178" s="109"/>
      <c r="B178" s="28" t="s">
        <v>47</v>
      </c>
      <c r="C178" s="6" t="s">
        <v>10</v>
      </c>
      <c r="D178" s="24">
        <v>12.3</v>
      </c>
      <c r="E178" s="24">
        <f>D178*E174</f>
        <v>7.38</v>
      </c>
      <c r="F178" s="262"/>
      <c r="G178" s="24">
        <f>F178*E178</f>
        <v>0</v>
      </c>
      <c r="H178" s="260"/>
      <c r="I178" s="20"/>
      <c r="J178" s="260"/>
      <c r="K178" s="20"/>
      <c r="L178" s="24">
        <f t="shared" si="61"/>
        <v>0</v>
      </c>
    </row>
    <row r="179" spans="1:13" x14ac:dyDescent="0.25">
      <c r="A179" s="108"/>
      <c r="B179" s="28"/>
      <c r="C179" s="6"/>
      <c r="D179" s="24"/>
      <c r="E179" s="24"/>
      <c r="F179" s="262"/>
      <c r="G179" s="24"/>
      <c r="H179" s="325"/>
      <c r="I179" s="47"/>
      <c r="J179" s="325"/>
      <c r="K179" s="47"/>
      <c r="L179" s="24"/>
    </row>
    <row r="180" spans="1:13" ht="41.25" customHeight="1" x14ac:dyDescent="0.25">
      <c r="A180" s="107"/>
      <c r="B180" s="17" t="s">
        <v>93</v>
      </c>
      <c r="C180" s="2" t="s">
        <v>18</v>
      </c>
      <c r="D180" s="2"/>
      <c r="E180" s="35">
        <v>1</v>
      </c>
      <c r="F180" s="263"/>
      <c r="G180" s="27">
        <f>G181+G182+G183+G184</f>
        <v>0</v>
      </c>
      <c r="H180" s="278"/>
      <c r="I180" s="27">
        <f t="shared" ref="I180" si="62">I181+I182+I183+I184</f>
        <v>0</v>
      </c>
      <c r="J180" s="278"/>
      <c r="K180" s="27">
        <f t="shared" ref="K180:L180" si="63">K181+K182+K183+K184</f>
        <v>0</v>
      </c>
      <c r="L180" s="27">
        <f t="shared" si="63"/>
        <v>0</v>
      </c>
    </row>
    <row r="181" spans="1:13" x14ac:dyDescent="0.25">
      <c r="A181" s="108"/>
      <c r="B181" s="18" t="s">
        <v>12</v>
      </c>
      <c r="C181" s="16" t="s">
        <v>8</v>
      </c>
      <c r="D181" s="14">
        <v>0.68</v>
      </c>
      <c r="E181" s="14">
        <f>D181*E180</f>
        <v>0.68</v>
      </c>
      <c r="F181" s="263"/>
      <c r="G181" s="31"/>
      <c r="H181" s="262"/>
      <c r="I181" s="24">
        <f>H181*E181</f>
        <v>0</v>
      </c>
      <c r="J181" s="263"/>
      <c r="K181" s="31"/>
      <c r="L181" s="24">
        <f>K181+I181+G181</f>
        <v>0</v>
      </c>
    </row>
    <row r="182" spans="1:13" x14ac:dyDescent="0.25">
      <c r="A182" s="108">
        <v>18</v>
      </c>
      <c r="B182" s="37" t="s">
        <v>70</v>
      </c>
      <c r="C182" s="6" t="s">
        <v>10</v>
      </c>
      <c r="D182" s="40">
        <v>1.0999999999999999E-2</v>
      </c>
      <c r="E182" s="40">
        <f>D182*E180</f>
        <v>1.0999999999999999E-2</v>
      </c>
      <c r="F182" s="263"/>
      <c r="G182" s="31"/>
      <c r="H182" s="262"/>
      <c r="I182" s="24"/>
      <c r="J182" s="262"/>
      <c r="K182" s="24">
        <f>J182*E182</f>
        <v>0</v>
      </c>
      <c r="L182" s="24">
        <f>K182+I182+G182</f>
        <v>0</v>
      </c>
    </row>
    <row r="183" spans="1:13" x14ac:dyDescent="0.25">
      <c r="A183" s="108"/>
      <c r="B183" s="22" t="s">
        <v>94</v>
      </c>
      <c r="C183" s="6" t="s">
        <v>18</v>
      </c>
      <c r="D183" s="6"/>
      <c r="E183" s="48">
        <v>1</v>
      </c>
      <c r="F183" s="262"/>
      <c r="G183" s="24">
        <f>F183*E183</f>
        <v>0</v>
      </c>
      <c r="H183" s="263"/>
      <c r="I183" s="31"/>
      <c r="J183" s="263"/>
      <c r="K183" s="31"/>
      <c r="L183" s="24">
        <f t="shared" ref="L183:L184" si="64">K183+I183+G183</f>
        <v>0</v>
      </c>
    </row>
    <row r="184" spans="1:13" x14ac:dyDescent="0.25">
      <c r="A184" s="109"/>
      <c r="B184" s="28" t="s">
        <v>17</v>
      </c>
      <c r="C184" s="16" t="s">
        <v>10</v>
      </c>
      <c r="D184" s="6">
        <v>0.10299999999999999</v>
      </c>
      <c r="E184" s="14">
        <f>D184*E180</f>
        <v>0.10299999999999999</v>
      </c>
      <c r="F184" s="262"/>
      <c r="G184" s="24">
        <f>F184*E184</f>
        <v>0</v>
      </c>
      <c r="H184" s="263"/>
      <c r="I184" s="31"/>
      <c r="J184" s="263"/>
      <c r="K184" s="31"/>
      <c r="L184" s="24">
        <f t="shared" si="64"/>
        <v>0</v>
      </c>
    </row>
    <row r="185" spans="1:13" x14ac:dyDescent="0.25">
      <c r="A185" s="108"/>
      <c r="B185" s="28"/>
      <c r="C185" s="6"/>
      <c r="D185" s="24"/>
      <c r="E185" s="24"/>
      <c r="F185" s="262"/>
      <c r="G185" s="24"/>
      <c r="H185" s="262"/>
      <c r="I185" s="24"/>
      <c r="J185" s="262"/>
      <c r="K185" s="24"/>
      <c r="L185" s="24"/>
    </row>
    <row r="186" spans="1:13" ht="35.25" customHeight="1" x14ac:dyDescent="0.25">
      <c r="A186" s="107"/>
      <c r="B186" s="2" t="s">
        <v>153</v>
      </c>
      <c r="C186" s="2" t="s">
        <v>79</v>
      </c>
      <c r="D186" s="2"/>
      <c r="E186" s="9">
        <v>0.7</v>
      </c>
      <c r="F186" s="262"/>
      <c r="G186" s="27">
        <f>G187+G188+G189+G190+G191+G192</f>
        <v>0</v>
      </c>
      <c r="H186" s="278"/>
      <c r="I186" s="27">
        <f t="shared" ref="I186:L186" si="65">I187+I188+I189+I190+I191+I192</f>
        <v>0</v>
      </c>
      <c r="J186" s="278"/>
      <c r="K186" s="27">
        <f t="shared" si="65"/>
        <v>0</v>
      </c>
      <c r="L186" s="27">
        <f t="shared" si="65"/>
        <v>0</v>
      </c>
    </row>
    <row r="187" spans="1:13" ht="19.5" customHeight="1" x14ac:dyDescent="0.25">
      <c r="A187" s="108"/>
      <c r="B187" s="36" t="s">
        <v>12</v>
      </c>
      <c r="C187" s="6" t="s">
        <v>8</v>
      </c>
      <c r="D187" s="25">
        <v>77.900000000000006</v>
      </c>
      <c r="E187" s="19">
        <f>D187*E186</f>
        <v>54.53</v>
      </c>
      <c r="F187" s="262"/>
      <c r="G187" s="24"/>
      <c r="H187" s="262"/>
      <c r="I187" s="24">
        <f>H187*E187</f>
        <v>0</v>
      </c>
      <c r="J187" s="356"/>
      <c r="K187" s="46"/>
      <c r="L187" s="24">
        <f>K187+I187+G187</f>
        <v>0</v>
      </c>
    </row>
    <row r="188" spans="1:13" ht="20.25" customHeight="1" x14ac:dyDescent="0.25">
      <c r="A188" s="108">
        <v>19</v>
      </c>
      <c r="B188" s="37" t="s">
        <v>70</v>
      </c>
      <c r="C188" s="6" t="s">
        <v>10</v>
      </c>
      <c r="D188" s="24">
        <v>10.4</v>
      </c>
      <c r="E188" s="19">
        <f>D188*E186</f>
        <v>7.2799999999999994</v>
      </c>
      <c r="F188" s="262"/>
      <c r="G188" s="24"/>
      <c r="H188" s="324"/>
      <c r="I188" s="46"/>
      <c r="J188" s="262"/>
      <c r="K188" s="24">
        <f>J188*E188</f>
        <v>0</v>
      </c>
      <c r="L188" s="24">
        <f t="shared" ref="L188:L192" si="66">K188+I188+G188</f>
        <v>0</v>
      </c>
    </row>
    <row r="189" spans="1:13" ht="27" x14ac:dyDescent="0.25">
      <c r="A189" s="108"/>
      <c r="B189" s="36" t="s">
        <v>98</v>
      </c>
      <c r="C189" s="6" t="s">
        <v>97</v>
      </c>
      <c r="D189" s="19">
        <v>101</v>
      </c>
      <c r="E189" s="19">
        <f>D189*E186</f>
        <v>70.699999999999989</v>
      </c>
      <c r="F189" s="262"/>
      <c r="G189" s="24">
        <f>F189*E189</f>
        <v>0</v>
      </c>
      <c r="H189" s="324"/>
      <c r="I189" s="46"/>
      <c r="J189" s="356"/>
      <c r="K189" s="46"/>
      <c r="L189" s="24">
        <f t="shared" si="66"/>
        <v>0</v>
      </c>
    </row>
    <row r="190" spans="1:13" x14ac:dyDescent="0.25">
      <c r="A190" s="108"/>
      <c r="B190" s="36" t="s">
        <v>141</v>
      </c>
      <c r="C190" s="6" t="s">
        <v>140</v>
      </c>
      <c r="D190" s="19"/>
      <c r="E190" s="19">
        <v>70</v>
      </c>
      <c r="F190" s="262"/>
      <c r="G190" s="24">
        <f>F190*E190</f>
        <v>0</v>
      </c>
      <c r="H190" s="324"/>
      <c r="I190" s="46"/>
      <c r="J190" s="356"/>
      <c r="K190" s="46"/>
      <c r="L190" s="24">
        <f t="shared" si="66"/>
        <v>0</v>
      </c>
    </row>
    <row r="191" spans="1:13" ht="18.75" customHeight="1" x14ac:dyDescent="0.25">
      <c r="A191" s="108"/>
      <c r="B191" s="36" t="s">
        <v>95</v>
      </c>
      <c r="C191" s="6" t="s">
        <v>32</v>
      </c>
      <c r="D191" s="24">
        <v>0.02</v>
      </c>
      <c r="E191" s="19">
        <f>D191*E186</f>
        <v>1.3999999999999999E-2</v>
      </c>
      <c r="F191" s="262"/>
      <c r="G191" s="24">
        <f t="shared" ref="G191:G192" si="67">F191*E191</f>
        <v>0</v>
      </c>
      <c r="H191" s="324"/>
      <c r="I191" s="46"/>
      <c r="J191" s="356"/>
      <c r="K191" s="46"/>
      <c r="L191" s="24">
        <f t="shared" si="66"/>
        <v>0</v>
      </c>
    </row>
    <row r="192" spans="1:13" ht="21" customHeight="1" x14ac:dyDescent="0.25">
      <c r="A192" s="109"/>
      <c r="B192" s="36" t="s">
        <v>17</v>
      </c>
      <c r="C192" s="6" t="s">
        <v>10</v>
      </c>
      <c r="D192" s="24">
        <v>4.66</v>
      </c>
      <c r="E192" s="19">
        <f>D192*E186</f>
        <v>3.262</v>
      </c>
      <c r="F192" s="262"/>
      <c r="G192" s="24">
        <f t="shared" si="67"/>
        <v>0</v>
      </c>
      <c r="H192" s="324"/>
      <c r="I192" s="46"/>
      <c r="J192" s="356"/>
      <c r="K192" s="46"/>
      <c r="L192" s="24">
        <f t="shared" si="66"/>
        <v>0</v>
      </c>
      <c r="M192" s="97"/>
    </row>
    <row r="193" spans="1:13" ht="18" customHeight="1" x14ac:dyDescent="0.25">
      <c r="A193" s="85"/>
      <c r="B193" s="94" t="s">
        <v>135</v>
      </c>
      <c r="C193" s="93"/>
      <c r="D193" s="88"/>
      <c r="E193" s="87"/>
      <c r="F193" s="264"/>
      <c r="G193" s="92">
        <f>G83+G87+G91+G97+G101+G107+G114+G118+G126+G130+G140+G147+G154+G161+G165+G171+G174+G180+G186</f>
        <v>0</v>
      </c>
      <c r="H193" s="318"/>
      <c r="I193" s="92">
        <f t="shared" ref="I193:L193" si="68">I83+I87+I91+I97+I101+I107+I114+I118+I126+I130+I140+I147+I154+I161+I165+I171+I174+I180+I186</f>
        <v>0</v>
      </c>
      <c r="J193" s="318"/>
      <c r="K193" s="92">
        <f t="shared" si="68"/>
        <v>0</v>
      </c>
      <c r="L193" s="92">
        <f t="shared" si="68"/>
        <v>0</v>
      </c>
      <c r="M193" s="97">
        <f>L186+L180+L174+L171+L165+L161+L154+L147+L140+L130+L126+L118+L114+L107+L101+L97+L91+L87+L83</f>
        <v>0</v>
      </c>
    </row>
    <row r="194" spans="1:13" ht="30.75" customHeight="1" x14ac:dyDescent="0.25">
      <c r="A194" s="108"/>
      <c r="B194" s="49" t="s">
        <v>100</v>
      </c>
      <c r="C194" s="6"/>
      <c r="D194" s="19"/>
      <c r="E194" s="19"/>
      <c r="F194" s="262"/>
      <c r="G194" s="24"/>
      <c r="H194" s="271"/>
      <c r="I194" s="24"/>
      <c r="J194" s="271"/>
      <c r="K194" s="24"/>
      <c r="L194" s="24"/>
    </row>
    <row r="195" spans="1:13" ht="40.5" x14ac:dyDescent="0.25">
      <c r="A195" s="107"/>
      <c r="B195" s="99" t="s">
        <v>338</v>
      </c>
      <c r="C195" s="2" t="s">
        <v>31</v>
      </c>
      <c r="D195" s="2"/>
      <c r="E195" s="9">
        <v>15</v>
      </c>
      <c r="F195" s="262"/>
      <c r="G195" s="21">
        <f>G196+G197</f>
        <v>0</v>
      </c>
      <c r="H195" s="261"/>
      <c r="I195" s="27">
        <f t="shared" ref="I195:L195" si="69">I196+I197</f>
        <v>0</v>
      </c>
      <c r="J195" s="278"/>
      <c r="K195" s="27">
        <f t="shared" si="69"/>
        <v>0</v>
      </c>
      <c r="L195" s="27">
        <f t="shared" si="69"/>
        <v>0</v>
      </c>
    </row>
    <row r="196" spans="1:13" ht="15.75" x14ac:dyDescent="0.25">
      <c r="A196" s="108">
        <v>1</v>
      </c>
      <c r="B196" s="51" t="s">
        <v>209</v>
      </c>
      <c r="C196" s="6" t="s">
        <v>8</v>
      </c>
      <c r="D196" s="62">
        <v>0.32300000000000001</v>
      </c>
      <c r="E196" s="179">
        <f>D196*E195</f>
        <v>4.8449999999999998</v>
      </c>
      <c r="F196" s="272"/>
      <c r="G196" s="174"/>
      <c r="H196" s="326"/>
      <c r="I196" s="135">
        <f>H196*E196</f>
        <v>0</v>
      </c>
      <c r="J196" s="272"/>
      <c r="K196" s="174"/>
      <c r="L196" s="14">
        <f>K196+I196+G196</f>
        <v>0</v>
      </c>
    </row>
    <row r="197" spans="1:13" ht="15.75" x14ac:dyDescent="0.25">
      <c r="A197" s="109"/>
      <c r="B197" s="51" t="s">
        <v>210</v>
      </c>
      <c r="C197" s="6" t="s">
        <v>10</v>
      </c>
      <c r="D197" s="62">
        <v>2.1499999999999998E-2</v>
      </c>
      <c r="E197" s="179">
        <f>D197*E195</f>
        <v>0.32249999999999995</v>
      </c>
      <c r="F197" s="272"/>
      <c r="G197" s="174"/>
      <c r="H197" s="327"/>
      <c r="I197" s="174"/>
      <c r="J197" s="274"/>
      <c r="K197" s="14">
        <f>J197*E197</f>
        <v>0</v>
      </c>
      <c r="L197" s="180">
        <f>K197+I197+G197</f>
        <v>0</v>
      </c>
    </row>
    <row r="198" spans="1:13" x14ac:dyDescent="0.25">
      <c r="A198" s="108"/>
      <c r="B198" s="2"/>
      <c r="C198" s="6"/>
      <c r="D198" s="19"/>
      <c r="E198" s="258"/>
      <c r="F198" s="262"/>
      <c r="G198" s="24"/>
      <c r="H198" s="271"/>
      <c r="I198" s="24"/>
      <c r="J198" s="271"/>
      <c r="K198" s="24"/>
      <c r="L198" s="24"/>
    </row>
    <row r="199" spans="1:13" ht="40.5" x14ac:dyDescent="0.25">
      <c r="A199" s="110"/>
      <c r="B199" s="257" t="s">
        <v>326</v>
      </c>
      <c r="C199" s="2" t="s">
        <v>79</v>
      </c>
      <c r="D199" s="2"/>
      <c r="E199" s="5">
        <v>0.15</v>
      </c>
      <c r="F199" s="273"/>
      <c r="G199" s="5">
        <f>G200+G201+G202+G203</f>
        <v>0</v>
      </c>
      <c r="H199" s="321"/>
      <c r="I199" s="5">
        <f t="shared" ref="I199:L199" si="70">I200+I201+I202+I203</f>
        <v>0</v>
      </c>
      <c r="J199" s="321"/>
      <c r="K199" s="5">
        <f t="shared" si="70"/>
        <v>0</v>
      </c>
      <c r="L199" s="5">
        <f t="shared" si="70"/>
        <v>0</v>
      </c>
    </row>
    <row r="200" spans="1:13" ht="15.75" x14ac:dyDescent="0.25">
      <c r="A200" s="111">
        <v>2</v>
      </c>
      <c r="B200" s="51" t="s">
        <v>209</v>
      </c>
      <c r="C200" s="6" t="s">
        <v>8</v>
      </c>
      <c r="D200" s="14">
        <v>22.79</v>
      </c>
      <c r="E200" s="179">
        <f>D200*E199</f>
        <v>3.4184999999999999</v>
      </c>
      <c r="F200" s="272"/>
      <c r="G200" s="174"/>
      <c r="H200" s="326"/>
      <c r="I200" s="14">
        <f>H200*E200</f>
        <v>0</v>
      </c>
      <c r="J200" s="272"/>
      <c r="K200" s="174"/>
      <c r="L200" s="14">
        <f>K200+I200+G200</f>
        <v>0</v>
      </c>
    </row>
    <row r="201" spans="1:13" ht="15.75" x14ac:dyDescent="0.25">
      <c r="A201" s="111"/>
      <c r="B201" s="51" t="s">
        <v>210</v>
      </c>
      <c r="C201" s="6" t="s">
        <v>10</v>
      </c>
      <c r="D201" s="14">
        <v>1.89</v>
      </c>
      <c r="E201" s="179">
        <f>D201*E199</f>
        <v>0.28349999999999997</v>
      </c>
      <c r="F201" s="272"/>
      <c r="G201" s="174"/>
      <c r="H201" s="327"/>
      <c r="I201" s="174"/>
      <c r="J201" s="274"/>
      <c r="K201" s="14">
        <f>J201*E201</f>
        <v>0</v>
      </c>
      <c r="L201" s="180">
        <f>K201+I201+G201</f>
        <v>0</v>
      </c>
    </row>
    <row r="202" spans="1:13" ht="15.75" x14ac:dyDescent="0.25">
      <c r="A202" s="111"/>
      <c r="B202" s="51" t="s">
        <v>245</v>
      </c>
      <c r="C202" s="6" t="s">
        <v>229</v>
      </c>
      <c r="D202" s="14">
        <v>3.02</v>
      </c>
      <c r="E202" s="179">
        <f>D202*E199</f>
        <v>0.45299999999999996</v>
      </c>
      <c r="F202" s="274"/>
      <c r="G202" s="14">
        <f>F202*E202</f>
        <v>0</v>
      </c>
      <c r="H202" s="327"/>
      <c r="I202" s="174"/>
      <c r="J202" s="272"/>
      <c r="K202" s="174"/>
      <c r="L202" s="180">
        <f>K202+I202+G202</f>
        <v>0</v>
      </c>
    </row>
    <row r="203" spans="1:13" ht="15.75" x14ac:dyDescent="0.25">
      <c r="A203" s="95"/>
      <c r="B203" s="51" t="s">
        <v>235</v>
      </c>
      <c r="C203" s="6" t="s">
        <v>10</v>
      </c>
      <c r="D203" s="14">
        <v>6.36</v>
      </c>
      <c r="E203" s="179">
        <f>D203*E199</f>
        <v>0.95399999999999996</v>
      </c>
      <c r="F203" s="274"/>
      <c r="G203" s="14">
        <f>F203*E203</f>
        <v>0</v>
      </c>
      <c r="H203" s="327"/>
      <c r="I203" s="175"/>
      <c r="J203" s="272"/>
      <c r="K203" s="174"/>
      <c r="L203" s="180">
        <f>K203+I203+G203</f>
        <v>0</v>
      </c>
    </row>
    <row r="204" spans="1:13" ht="15.75" x14ac:dyDescent="0.25">
      <c r="A204" s="111"/>
      <c r="B204" s="51"/>
      <c r="C204" s="6"/>
      <c r="D204" s="14"/>
      <c r="E204" s="179"/>
      <c r="F204" s="274"/>
      <c r="G204" s="14"/>
      <c r="H204" s="327"/>
      <c r="I204" s="175"/>
      <c r="J204" s="272"/>
      <c r="K204" s="174"/>
      <c r="L204" s="180"/>
    </row>
    <row r="205" spans="1:13" ht="40.5" x14ac:dyDescent="0.25">
      <c r="A205" s="111"/>
      <c r="B205" s="257" t="s">
        <v>330</v>
      </c>
      <c r="C205" s="2" t="s">
        <v>31</v>
      </c>
      <c r="D205" s="2"/>
      <c r="E205" s="9">
        <v>15</v>
      </c>
      <c r="F205" s="273"/>
      <c r="G205" s="5">
        <f>G206+G207+G208+G209</f>
        <v>0</v>
      </c>
      <c r="H205" s="321"/>
      <c r="I205" s="5">
        <f t="shared" ref="I205" si="71">I206+I207+I208+I209</f>
        <v>0</v>
      </c>
      <c r="J205" s="321"/>
      <c r="K205" s="5">
        <f t="shared" ref="K205" si="72">K206+K207+K208+K209</f>
        <v>0</v>
      </c>
      <c r="L205" s="5">
        <f t="shared" ref="L205" si="73">L206+L207+L208+L209</f>
        <v>0</v>
      </c>
    </row>
    <row r="206" spans="1:13" ht="15.75" x14ac:dyDescent="0.25">
      <c r="A206" s="111">
        <v>3</v>
      </c>
      <c r="B206" s="51" t="s">
        <v>209</v>
      </c>
      <c r="C206" s="6" t="s">
        <v>30</v>
      </c>
      <c r="D206" s="32">
        <v>1</v>
      </c>
      <c r="E206" s="179">
        <f>D206*E205</f>
        <v>15</v>
      </c>
      <c r="F206" s="272"/>
      <c r="G206" s="174"/>
      <c r="H206" s="328"/>
      <c r="I206" s="14">
        <f>H206*E206</f>
        <v>0</v>
      </c>
      <c r="J206" s="272"/>
      <c r="K206" s="174"/>
      <c r="L206" s="14">
        <f>K206+I206+G206</f>
        <v>0</v>
      </c>
    </row>
    <row r="207" spans="1:13" ht="15.75" x14ac:dyDescent="0.25">
      <c r="A207" s="111"/>
      <c r="B207" s="51" t="s">
        <v>210</v>
      </c>
      <c r="C207" s="6" t="s">
        <v>10</v>
      </c>
      <c r="D207" s="40">
        <v>1.2999999999999999E-2</v>
      </c>
      <c r="E207" s="179">
        <f>D207*E205</f>
        <v>0.19499999999999998</v>
      </c>
      <c r="F207" s="272"/>
      <c r="G207" s="174"/>
      <c r="H207" s="327"/>
      <c r="I207" s="174"/>
      <c r="J207" s="274"/>
      <c r="K207" s="14">
        <f>J207*E207</f>
        <v>0</v>
      </c>
      <c r="L207" s="180">
        <f>K207+I207+G207</f>
        <v>0</v>
      </c>
    </row>
    <row r="208" spans="1:13" ht="15.75" x14ac:dyDescent="0.25">
      <c r="A208" s="111"/>
      <c r="B208" s="51" t="s">
        <v>331</v>
      </c>
      <c r="C208" s="6" t="s">
        <v>34</v>
      </c>
      <c r="D208" s="14"/>
      <c r="E208" s="259">
        <v>0.3</v>
      </c>
      <c r="F208" s="275"/>
      <c r="G208" s="14">
        <f>F208*E208</f>
        <v>0</v>
      </c>
      <c r="H208" s="327"/>
      <c r="I208" s="174"/>
      <c r="J208" s="272"/>
      <c r="K208" s="174"/>
      <c r="L208" s="180">
        <f>K208+I208+G208</f>
        <v>0</v>
      </c>
    </row>
    <row r="209" spans="1:13" ht="15.75" x14ac:dyDescent="0.25">
      <c r="A209" s="111"/>
      <c r="B209" s="51" t="s">
        <v>332</v>
      </c>
      <c r="C209" s="6" t="s">
        <v>34</v>
      </c>
      <c r="D209" s="14"/>
      <c r="E209" s="259">
        <v>0.3</v>
      </c>
      <c r="F209" s="275"/>
      <c r="G209" s="14">
        <f>F209*E209</f>
        <v>0</v>
      </c>
      <c r="H209" s="327"/>
      <c r="I209" s="175"/>
      <c r="J209" s="272"/>
      <c r="K209" s="174"/>
      <c r="L209" s="180">
        <f>K209+I209+G209</f>
        <v>0</v>
      </c>
    </row>
    <row r="210" spans="1:13" ht="15.75" x14ac:dyDescent="0.25">
      <c r="A210" s="111"/>
      <c r="B210" s="51"/>
      <c r="C210" s="6"/>
      <c r="D210" s="14"/>
      <c r="E210" s="179"/>
      <c r="F210" s="274"/>
      <c r="G210" s="14"/>
      <c r="H210" s="327"/>
      <c r="I210" s="175"/>
      <c r="J210" s="272"/>
      <c r="K210" s="174"/>
      <c r="L210" s="180"/>
    </row>
    <row r="211" spans="1:13" ht="67.5" x14ac:dyDescent="0.25">
      <c r="A211" s="107"/>
      <c r="B211" s="99" t="s">
        <v>327</v>
      </c>
      <c r="C211" s="2" t="s">
        <v>31</v>
      </c>
      <c r="D211" s="2"/>
      <c r="E211" s="9">
        <v>3.2</v>
      </c>
      <c r="F211" s="274"/>
      <c r="G211" s="5">
        <f>G212+G213+G214+G215</f>
        <v>0</v>
      </c>
      <c r="H211" s="321"/>
      <c r="I211" s="5">
        <f t="shared" ref="I211:L211" si="74">I212+I213+I214+I215</f>
        <v>0</v>
      </c>
      <c r="J211" s="321"/>
      <c r="K211" s="5">
        <f t="shared" si="74"/>
        <v>0</v>
      </c>
      <c r="L211" s="5">
        <f t="shared" si="74"/>
        <v>0</v>
      </c>
    </row>
    <row r="212" spans="1:13" ht="15.75" x14ac:dyDescent="0.25">
      <c r="A212" s="108">
        <v>4</v>
      </c>
      <c r="B212" s="51" t="s">
        <v>328</v>
      </c>
      <c r="C212" s="6" t="s">
        <v>8</v>
      </c>
      <c r="D212" s="40">
        <v>10.8</v>
      </c>
      <c r="E212" s="179">
        <f>D212*E211</f>
        <v>34.56</v>
      </c>
      <c r="F212" s="272"/>
      <c r="G212" s="174"/>
      <c r="H212" s="328"/>
      <c r="I212" s="14">
        <f>H212*E212</f>
        <v>0</v>
      </c>
      <c r="J212" s="272"/>
      <c r="K212" s="174"/>
      <c r="L212" s="14">
        <f>K212+I212+G212</f>
        <v>0</v>
      </c>
    </row>
    <row r="213" spans="1:13" ht="15.75" x14ac:dyDescent="0.25">
      <c r="A213" s="108"/>
      <c r="B213" s="51" t="s">
        <v>329</v>
      </c>
      <c r="C213" s="6" t="s">
        <v>10</v>
      </c>
      <c r="D213" s="40">
        <v>1.8080000000000001</v>
      </c>
      <c r="E213" s="179">
        <f>D213*E211</f>
        <v>5.7856000000000005</v>
      </c>
      <c r="F213" s="272"/>
      <c r="G213" s="174"/>
      <c r="H213" s="327"/>
      <c r="I213" s="174"/>
      <c r="J213" s="274"/>
      <c r="K213" s="14">
        <f>J213*E213</f>
        <v>0</v>
      </c>
      <c r="L213" s="180">
        <f>K213+I213+G213</f>
        <v>0</v>
      </c>
    </row>
    <row r="214" spans="1:13" ht="15.75" x14ac:dyDescent="0.25">
      <c r="A214" s="108"/>
      <c r="B214" s="51" t="s">
        <v>122</v>
      </c>
      <c r="C214" s="6" t="s">
        <v>13</v>
      </c>
      <c r="D214" s="32">
        <v>2.5</v>
      </c>
      <c r="E214" s="179">
        <f>D214*E211</f>
        <v>8</v>
      </c>
      <c r="F214" s="275"/>
      <c r="G214" s="14">
        <f>F214*E214</f>
        <v>0</v>
      </c>
      <c r="H214" s="327"/>
      <c r="I214" s="174"/>
      <c r="J214" s="272"/>
      <c r="K214" s="174"/>
      <c r="L214" s="180">
        <f>K214+I214+G214</f>
        <v>0</v>
      </c>
    </row>
    <row r="215" spans="1:13" ht="15.75" x14ac:dyDescent="0.25">
      <c r="A215" s="109"/>
      <c r="B215" s="51" t="s">
        <v>335</v>
      </c>
      <c r="C215" s="6" t="s">
        <v>10</v>
      </c>
      <c r="D215" s="40">
        <v>2.78</v>
      </c>
      <c r="E215" s="179">
        <f>D215*E211</f>
        <v>8.895999999999999</v>
      </c>
      <c r="F215" s="275"/>
      <c r="G215" s="14">
        <f>F215*E215</f>
        <v>0</v>
      </c>
      <c r="H215" s="327"/>
      <c r="I215" s="175"/>
      <c r="J215" s="272"/>
      <c r="K215" s="174"/>
      <c r="L215" s="180">
        <f>K215+I215+G215</f>
        <v>0</v>
      </c>
    </row>
    <row r="216" spans="1:13" ht="15.75" x14ac:dyDescent="0.25">
      <c r="A216" s="111"/>
      <c r="B216" s="51"/>
      <c r="C216" s="6"/>
      <c r="D216" s="14"/>
      <c r="E216" s="179"/>
      <c r="F216" s="274"/>
      <c r="G216" s="14"/>
      <c r="H216" s="327"/>
      <c r="I216" s="175"/>
      <c r="J216" s="272"/>
      <c r="K216" s="174"/>
      <c r="L216" s="180"/>
    </row>
    <row r="217" spans="1:13" ht="67.5" x14ac:dyDescent="0.25">
      <c r="A217" s="107">
        <v>5</v>
      </c>
      <c r="B217" s="99" t="s">
        <v>339</v>
      </c>
      <c r="C217" s="2" t="s">
        <v>79</v>
      </c>
      <c r="D217" s="2"/>
      <c r="E217" s="44">
        <v>3.2000000000000001E-2</v>
      </c>
      <c r="F217" s="274"/>
      <c r="G217" s="5">
        <f>G218+G219+G220+G221+G222+G223</f>
        <v>0</v>
      </c>
      <c r="H217" s="321"/>
      <c r="I217" s="5">
        <f t="shared" ref="I217:L217" si="75">I218+I219+I220+I221+I222+I223</f>
        <v>0</v>
      </c>
      <c r="J217" s="321"/>
      <c r="K217" s="5">
        <f t="shared" si="75"/>
        <v>0</v>
      </c>
      <c r="L217" s="5">
        <f t="shared" si="75"/>
        <v>0</v>
      </c>
    </row>
    <row r="218" spans="1:13" ht="15.75" x14ac:dyDescent="0.25">
      <c r="A218" s="108"/>
      <c r="B218" s="51" t="s">
        <v>209</v>
      </c>
      <c r="C218" s="6" t="s">
        <v>8</v>
      </c>
      <c r="D218" s="32">
        <v>108</v>
      </c>
      <c r="E218" s="179">
        <f>D218*E217</f>
        <v>3.456</v>
      </c>
      <c r="F218" s="272"/>
      <c r="G218" s="174"/>
      <c r="H218" s="328"/>
      <c r="I218" s="14">
        <f>H218*E218</f>
        <v>0</v>
      </c>
      <c r="J218" s="272"/>
      <c r="K218" s="174"/>
      <c r="L218" s="14">
        <f>K218+I218+G218</f>
        <v>0</v>
      </c>
    </row>
    <row r="219" spans="1:13" ht="15.75" x14ac:dyDescent="0.25">
      <c r="A219" s="108"/>
      <c r="B219" s="51" t="s">
        <v>210</v>
      </c>
      <c r="C219" s="6" t="s">
        <v>10</v>
      </c>
      <c r="D219" s="40">
        <v>1.8080000000000001</v>
      </c>
      <c r="E219" s="179">
        <f>D219*E217</f>
        <v>5.7856000000000005E-2</v>
      </c>
      <c r="F219" s="272"/>
      <c r="G219" s="174"/>
      <c r="H219" s="327"/>
      <c r="I219" s="174"/>
      <c r="J219" s="275"/>
      <c r="K219" s="14">
        <f>J219*E219</f>
        <v>0</v>
      </c>
      <c r="L219" s="180">
        <f>K219+I219+G219</f>
        <v>0</v>
      </c>
    </row>
    <row r="220" spans="1:13" ht="15.75" x14ac:dyDescent="0.25">
      <c r="A220" s="108"/>
      <c r="B220" s="51" t="s">
        <v>333</v>
      </c>
      <c r="C220" s="6" t="s">
        <v>30</v>
      </c>
      <c r="D220" s="32">
        <v>102</v>
      </c>
      <c r="E220" s="179">
        <f>D220*E217</f>
        <v>3.2640000000000002</v>
      </c>
      <c r="F220" s="275"/>
      <c r="G220" s="14">
        <f>F220*E220</f>
        <v>0</v>
      </c>
      <c r="H220" s="327"/>
      <c r="I220" s="174"/>
      <c r="J220" s="272"/>
      <c r="K220" s="174"/>
      <c r="L220" s="180">
        <f>K220+I220+G220</f>
        <v>0</v>
      </c>
      <c r="M220" s="7" t="s">
        <v>15</v>
      </c>
    </row>
    <row r="221" spans="1:13" ht="15.75" x14ac:dyDescent="0.25">
      <c r="A221" s="108"/>
      <c r="B221" s="51" t="s">
        <v>334</v>
      </c>
      <c r="C221" s="6" t="s">
        <v>13</v>
      </c>
      <c r="D221" s="40"/>
      <c r="E221" s="259">
        <v>1</v>
      </c>
      <c r="F221" s="275"/>
      <c r="G221" s="14">
        <f>F221*E221</f>
        <v>0</v>
      </c>
      <c r="H221" s="327"/>
      <c r="I221" s="175"/>
      <c r="J221" s="272"/>
      <c r="K221" s="174"/>
      <c r="L221" s="180">
        <f>K221+I221+G221</f>
        <v>0</v>
      </c>
    </row>
    <row r="222" spans="1:13" ht="18.75" customHeight="1" x14ac:dyDescent="0.25">
      <c r="A222" s="108"/>
      <c r="B222" s="51" t="s">
        <v>336</v>
      </c>
      <c r="C222" s="6" t="s">
        <v>86</v>
      </c>
      <c r="D222" s="40"/>
      <c r="E222" s="259">
        <v>5.0999999999999996</v>
      </c>
      <c r="F222" s="275"/>
      <c r="G222" s="14">
        <f>F222*E222</f>
        <v>0</v>
      </c>
      <c r="H222" s="327"/>
      <c r="I222" s="175"/>
      <c r="J222" s="272"/>
      <c r="K222" s="174"/>
      <c r="L222" s="180">
        <f t="shared" ref="L222:L223" si="76">K222+I222+G222</f>
        <v>0</v>
      </c>
    </row>
    <row r="223" spans="1:13" ht="15.75" x14ac:dyDescent="0.25">
      <c r="A223" s="109"/>
      <c r="B223" s="51" t="s">
        <v>335</v>
      </c>
      <c r="C223" s="6" t="s">
        <v>10</v>
      </c>
      <c r="D223" s="32">
        <v>12</v>
      </c>
      <c r="E223" s="179">
        <f>D223*E217</f>
        <v>0.38400000000000001</v>
      </c>
      <c r="F223" s="275"/>
      <c r="G223" s="14">
        <f>F223*E223</f>
        <v>0</v>
      </c>
      <c r="H223" s="327"/>
      <c r="I223" s="175"/>
      <c r="J223" s="272"/>
      <c r="K223" s="174"/>
      <c r="L223" s="180">
        <f t="shared" si="76"/>
        <v>0</v>
      </c>
    </row>
    <row r="224" spans="1:13" x14ac:dyDescent="0.25">
      <c r="A224" s="111"/>
      <c r="B224" s="2"/>
      <c r="C224" s="6"/>
      <c r="D224" s="19"/>
      <c r="E224" s="19"/>
      <c r="F224" s="262"/>
      <c r="G224" s="24"/>
      <c r="H224" s="271"/>
      <c r="I224" s="24"/>
      <c r="J224" s="271"/>
      <c r="K224" s="24"/>
      <c r="L224" s="24"/>
    </row>
    <row r="225" spans="1:12" ht="135" x14ac:dyDescent="0.25">
      <c r="A225" s="107">
        <v>6</v>
      </c>
      <c r="B225" s="2" t="s">
        <v>175</v>
      </c>
      <c r="C225" s="2" t="s">
        <v>31</v>
      </c>
      <c r="D225" s="2"/>
      <c r="E225" s="5">
        <v>8.74</v>
      </c>
      <c r="F225" s="262"/>
      <c r="G225" s="27">
        <f>G226+G227+G228+G229+G230</f>
        <v>0</v>
      </c>
      <c r="H225" s="278"/>
      <c r="I225" s="27">
        <f t="shared" ref="I225:L225" si="77">I226+I227+I228+I229+I230</f>
        <v>0</v>
      </c>
      <c r="J225" s="278"/>
      <c r="K225" s="27">
        <f t="shared" si="77"/>
        <v>0</v>
      </c>
      <c r="L225" s="27">
        <f t="shared" si="77"/>
        <v>0</v>
      </c>
    </row>
    <row r="226" spans="1:12" x14ac:dyDescent="0.25">
      <c r="A226" s="108"/>
      <c r="B226" s="18" t="s">
        <v>12</v>
      </c>
      <c r="C226" s="16" t="s">
        <v>8</v>
      </c>
      <c r="D226" s="24">
        <v>2.72</v>
      </c>
      <c r="E226" s="24">
        <f>D226*E225</f>
        <v>23.772800000000004</v>
      </c>
      <c r="F226" s="260"/>
      <c r="G226" s="20"/>
      <c r="H226" s="262"/>
      <c r="I226" s="24">
        <f>H226*E226</f>
        <v>0</v>
      </c>
      <c r="J226" s="262"/>
      <c r="K226" s="19"/>
      <c r="L226" s="24">
        <f>K226+I226+G226</f>
        <v>0</v>
      </c>
    </row>
    <row r="227" spans="1:12" ht="27" x14ac:dyDescent="0.25">
      <c r="A227" s="108"/>
      <c r="B227" s="18" t="s">
        <v>176</v>
      </c>
      <c r="C227" s="6" t="s">
        <v>62</v>
      </c>
      <c r="D227" s="26"/>
      <c r="E227" s="24">
        <v>3.68</v>
      </c>
      <c r="F227" s="262"/>
      <c r="G227" s="24">
        <f>F227*E227</f>
        <v>0</v>
      </c>
      <c r="H227" s="262"/>
      <c r="I227" s="19"/>
      <c r="J227" s="262"/>
      <c r="K227" s="24"/>
      <c r="L227" s="24">
        <f t="shared" ref="L227:L230" si="78">K227+I227+G227</f>
        <v>0</v>
      </c>
    </row>
    <row r="228" spans="1:12" x14ac:dyDescent="0.25">
      <c r="A228" s="108"/>
      <c r="B228" s="18" t="s">
        <v>99</v>
      </c>
      <c r="C228" s="16" t="s">
        <v>18</v>
      </c>
      <c r="D228" s="26"/>
      <c r="E228" s="19">
        <v>1</v>
      </c>
      <c r="F228" s="262"/>
      <c r="G228" s="24">
        <f>F228*E228</f>
        <v>0</v>
      </c>
      <c r="H228" s="262"/>
      <c r="I228" s="19"/>
      <c r="J228" s="262"/>
      <c r="K228" s="24"/>
      <c r="L228" s="24">
        <f t="shared" si="78"/>
        <v>0</v>
      </c>
    </row>
    <row r="229" spans="1:12" ht="27" x14ac:dyDescent="0.25">
      <c r="A229" s="108"/>
      <c r="B229" s="36" t="s">
        <v>177</v>
      </c>
      <c r="C229" s="6" t="s">
        <v>62</v>
      </c>
      <c r="D229" s="19"/>
      <c r="E229" s="24">
        <v>2.86</v>
      </c>
      <c r="F229" s="262"/>
      <c r="G229" s="24">
        <f>F229*E229</f>
        <v>0</v>
      </c>
      <c r="H229" s="324"/>
      <c r="I229" s="46"/>
      <c r="J229" s="356"/>
      <c r="K229" s="46"/>
      <c r="L229" s="24">
        <f t="shared" si="78"/>
        <v>0</v>
      </c>
    </row>
    <row r="230" spans="1:12" ht="27" x14ac:dyDescent="0.25">
      <c r="A230" s="109"/>
      <c r="B230" s="36" t="s">
        <v>340</v>
      </c>
      <c r="C230" s="6" t="s">
        <v>62</v>
      </c>
      <c r="D230" s="19"/>
      <c r="E230" s="19">
        <v>2.2000000000000002</v>
      </c>
      <c r="F230" s="262"/>
      <c r="G230" s="24">
        <f>F230*E230</f>
        <v>0</v>
      </c>
      <c r="H230" s="324"/>
      <c r="I230" s="46"/>
      <c r="J230" s="356"/>
      <c r="K230" s="46"/>
      <c r="L230" s="24">
        <f t="shared" si="78"/>
        <v>0</v>
      </c>
    </row>
    <row r="231" spans="1:12" x14ac:dyDescent="0.25">
      <c r="A231" s="108"/>
      <c r="B231" s="36"/>
      <c r="C231" s="6"/>
      <c r="D231" s="19"/>
      <c r="E231" s="19"/>
      <c r="F231" s="262"/>
      <c r="G231" s="24"/>
      <c r="H231" s="324"/>
      <c r="I231" s="46"/>
      <c r="J231" s="356"/>
      <c r="K231" s="46"/>
      <c r="L231" s="24"/>
    </row>
    <row r="232" spans="1:12" ht="81" x14ac:dyDescent="0.25">
      <c r="A232" s="107">
        <v>7</v>
      </c>
      <c r="B232" s="2" t="s">
        <v>201</v>
      </c>
      <c r="C232" s="2" t="s">
        <v>79</v>
      </c>
      <c r="D232" s="2"/>
      <c r="E232" s="5">
        <v>0.83</v>
      </c>
      <c r="F232" s="262"/>
      <c r="G232" s="27">
        <f>G233+G234+G235+G236</f>
        <v>0</v>
      </c>
      <c r="H232" s="278"/>
      <c r="I232" s="27">
        <f t="shared" ref="I232:L232" si="79">I233+I234+I235+I236</f>
        <v>0</v>
      </c>
      <c r="J232" s="278"/>
      <c r="K232" s="27">
        <f t="shared" si="79"/>
        <v>0</v>
      </c>
      <c r="L232" s="27">
        <f t="shared" si="79"/>
        <v>0</v>
      </c>
    </row>
    <row r="233" spans="1:12" x14ac:dyDescent="0.25">
      <c r="A233" s="108"/>
      <c r="B233" s="18" t="s">
        <v>12</v>
      </c>
      <c r="C233" s="16" t="s">
        <v>8</v>
      </c>
      <c r="D233" s="19">
        <v>8.8000000000000007</v>
      </c>
      <c r="E233" s="19">
        <f>D233*E232</f>
        <v>7.3040000000000003</v>
      </c>
      <c r="F233" s="260"/>
      <c r="G233" s="20"/>
      <c r="H233" s="262"/>
      <c r="I233" s="24">
        <f>H233*E233</f>
        <v>0</v>
      </c>
      <c r="J233" s="262"/>
      <c r="K233" s="19"/>
      <c r="L233" s="24">
        <f>K233+I233+G233</f>
        <v>0</v>
      </c>
    </row>
    <row r="234" spans="1:12" x14ac:dyDescent="0.25">
      <c r="A234" s="108"/>
      <c r="B234" s="18" t="s">
        <v>128</v>
      </c>
      <c r="C234" s="6" t="s">
        <v>13</v>
      </c>
      <c r="D234" s="19">
        <v>11</v>
      </c>
      <c r="E234" s="24">
        <f>D234*E232</f>
        <v>9.129999999999999</v>
      </c>
      <c r="F234" s="262"/>
      <c r="G234" s="24">
        <f>F234*E234</f>
        <v>0</v>
      </c>
      <c r="H234" s="262"/>
      <c r="I234" s="19"/>
      <c r="J234" s="262"/>
      <c r="K234" s="24"/>
      <c r="L234" s="24">
        <f t="shared" ref="L234:L236" si="80">K234+I234+G234</f>
        <v>0</v>
      </c>
    </row>
    <row r="235" spans="1:12" ht="15.75" x14ac:dyDescent="0.25">
      <c r="A235" s="108"/>
      <c r="B235" s="18" t="s">
        <v>67</v>
      </c>
      <c r="C235" s="16" t="s">
        <v>30</v>
      </c>
      <c r="D235" s="25"/>
      <c r="E235" s="19">
        <v>7.5</v>
      </c>
      <c r="F235" s="262"/>
      <c r="G235" s="24">
        <f>F235*E235</f>
        <v>0</v>
      </c>
      <c r="H235" s="262"/>
      <c r="I235" s="19"/>
      <c r="J235" s="262"/>
      <c r="K235" s="24"/>
      <c r="L235" s="24">
        <f t="shared" si="80"/>
        <v>0</v>
      </c>
    </row>
    <row r="236" spans="1:12" x14ac:dyDescent="0.25">
      <c r="A236" s="109"/>
      <c r="B236" s="36" t="s">
        <v>17</v>
      </c>
      <c r="C236" s="6" t="s">
        <v>10</v>
      </c>
      <c r="D236" s="24">
        <v>0.06</v>
      </c>
      <c r="E236" s="24">
        <f>D236*E232</f>
        <v>4.9799999999999997E-2</v>
      </c>
      <c r="F236" s="262"/>
      <c r="G236" s="24">
        <f>F236*E236</f>
        <v>0</v>
      </c>
      <c r="H236" s="324"/>
      <c r="I236" s="46"/>
      <c r="J236" s="356"/>
      <c r="K236" s="46"/>
      <c r="L236" s="24">
        <f t="shared" si="80"/>
        <v>0</v>
      </c>
    </row>
    <row r="237" spans="1:12" x14ac:dyDescent="0.25">
      <c r="A237" s="108"/>
      <c r="B237" s="36"/>
      <c r="C237" s="6"/>
      <c r="D237" s="19"/>
      <c r="E237" s="19"/>
      <c r="F237" s="262"/>
      <c r="G237" s="24"/>
      <c r="H237" s="324"/>
      <c r="I237" s="46"/>
      <c r="J237" s="356"/>
      <c r="K237" s="46"/>
      <c r="L237" s="24"/>
    </row>
    <row r="238" spans="1:12" ht="81" x14ac:dyDescent="0.25">
      <c r="A238" s="107">
        <v>8</v>
      </c>
      <c r="B238" s="4" t="s">
        <v>198</v>
      </c>
      <c r="C238" s="2" t="s">
        <v>102</v>
      </c>
      <c r="D238" s="2"/>
      <c r="E238" s="5">
        <v>8.84</v>
      </c>
      <c r="F238" s="262"/>
      <c r="G238" s="21">
        <f>G239+G240</f>
        <v>0</v>
      </c>
      <c r="H238" s="261"/>
      <c r="I238" s="27">
        <f t="shared" ref="I238" si="81">I239+I240</f>
        <v>0</v>
      </c>
      <c r="J238" s="261"/>
      <c r="K238" s="27">
        <f t="shared" ref="K238:L238" si="82">K239+K240</f>
        <v>0</v>
      </c>
      <c r="L238" s="27">
        <f t="shared" si="82"/>
        <v>0</v>
      </c>
    </row>
    <row r="239" spans="1:12" x14ac:dyDescent="0.25">
      <c r="A239" s="108"/>
      <c r="B239" s="36" t="s">
        <v>7</v>
      </c>
      <c r="C239" s="6" t="s">
        <v>8</v>
      </c>
      <c r="D239" s="16">
        <v>2.72</v>
      </c>
      <c r="E239" s="24">
        <f>D239*E238</f>
        <v>24.044800000000002</v>
      </c>
      <c r="F239" s="262"/>
      <c r="G239" s="24"/>
      <c r="H239" s="275"/>
      <c r="I239" s="14">
        <f>E239*H239</f>
        <v>0</v>
      </c>
      <c r="J239" s="331"/>
      <c r="K239" s="14"/>
      <c r="L239" s="24">
        <f>K239+I239+G239</f>
        <v>0</v>
      </c>
    </row>
    <row r="240" spans="1:12" ht="15.75" x14ac:dyDescent="0.25">
      <c r="A240" s="109"/>
      <c r="B240" s="37" t="s">
        <v>178</v>
      </c>
      <c r="C240" s="6" t="s">
        <v>30</v>
      </c>
      <c r="D240" s="16"/>
      <c r="E240" s="24">
        <v>8.84</v>
      </c>
      <c r="F240" s="262"/>
      <c r="G240" s="24">
        <f>F240*E240</f>
        <v>0</v>
      </c>
      <c r="H240" s="319"/>
      <c r="I240" s="30"/>
      <c r="J240" s="323"/>
      <c r="K240" s="30"/>
      <c r="L240" s="24">
        <f>K240+I240+G240</f>
        <v>0</v>
      </c>
    </row>
    <row r="241" spans="1:12" x14ac:dyDescent="0.25">
      <c r="A241" s="108"/>
      <c r="B241" s="36"/>
      <c r="C241" s="6"/>
      <c r="D241" s="19"/>
      <c r="E241" s="19"/>
      <c r="F241" s="262"/>
      <c r="G241" s="24"/>
      <c r="H241" s="324"/>
      <c r="I241" s="46"/>
      <c r="J241" s="356"/>
      <c r="K241" s="46"/>
      <c r="L241" s="24"/>
    </row>
    <row r="242" spans="1:12" ht="40.5" x14ac:dyDescent="0.25">
      <c r="A242" s="107">
        <v>9</v>
      </c>
      <c r="B242" s="2" t="s">
        <v>179</v>
      </c>
      <c r="C242" s="2" t="s">
        <v>31</v>
      </c>
      <c r="D242" s="2"/>
      <c r="E242" s="5">
        <v>0.72</v>
      </c>
      <c r="F242" s="262"/>
      <c r="G242" s="27">
        <f>G243+G244+G245+G246+G247</f>
        <v>0</v>
      </c>
      <c r="H242" s="278"/>
      <c r="I242" s="27">
        <f t="shared" ref="I242" si="83">I243+I244+I245+I246+I247</f>
        <v>0</v>
      </c>
      <c r="J242" s="278"/>
      <c r="K242" s="27">
        <f t="shared" ref="K242:L242" si="84">K243+K244+K245+K246+K247</f>
        <v>0</v>
      </c>
      <c r="L242" s="27">
        <f t="shared" si="84"/>
        <v>0</v>
      </c>
    </row>
    <row r="243" spans="1:12" x14ac:dyDescent="0.25">
      <c r="A243" s="108"/>
      <c r="B243" s="18" t="s">
        <v>12</v>
      </c>
      <c r="C243" s="16" t="s">
        <v>8</v>
      </c>
      <c r="D243" s="24">
        <v>3.36</v>
      </c>
      <c r="E243" s="24">
        <f>D243*E242</f>
        <v>2.4192</v>
      </c>
      <c r="F243" s="260"/>
      <c r="G243" s="20"/>
      <c r="H243" s="262"/>
      <c r="I243" s="24">
        <f>H243*E243</f>
        <v>0</v>
      </c>
      <c r="J243" s="262"/>
      <c r="K243" s="19"/>
      <c r="L243" s="24">
        <f>K243+I243+G243</f>
        <v>0</v>
      </c>
    </row>
    <row r="244" spans="1:12" x14ac:dyDescent="0.25">
      <c r="A244" s="108"/>
      <c r="B244" s="18" t="s">
        <v>70</v>
      </c>
      <c r="C244" s="6" t="s">
        <v>10</v>
      </c>
      <c r="D244" s="24">
        <v>0.92</v>
      </c>
      <c r="E244" s="25">
        <f>D244*E242</f>
        <v>0.66239999999999999</v>
      </c>
      <c r="F244" s="262"/>
      <c r="G244" s="24"/>
      <c r="H244" s="262"/>
      <c r="I244" s="19"/>
      <c r="J244" s="262"/>
      <c r="K244" s="24">
        <f>J244*E244</f>
        <v>0</v>
      </c>
      <c r="L244" s="24">
        <f t="shared" ref="L244:L247" si="85">K244+I244+G244</f>
        <v>0</v>
      </c>
    </row>
    <row r="245" spans="1:12" ht="15.75" x14ac:dyDescent="0.25">
      <c r="A245" s="108"/>
      <c r="B245" s="18" t="s">
        <v>180</v>
      </c>
      <c r="C245" s="16" t="s">
        <v>32</v>
      </c>
      <c r="D245" s="20">
        <v>1</v>
      </c>
      <c r="E245" s="24">
        <f>D245*E242</f>
        <v>0.72</v>
      </c>
      <c r="F245" s="271"/>
      <c r="G245" s="24">
        <f>F245*E245</f>
        <v>0</v>
      </c>
      <c r="H245" s="262"/>
      <c r="I245" s="19"/>
      <c r="J245" s="262"/>
      <c r="K245" s="24"/>
      <c r="L245" s="24">
        <f t="shared" si="85"/>
        <v>0</v>
      </c>
    </row>
    <row r="246" spans="1:12" ht="15.75" x14ac:dyDescent="0.25">
      <c r="A246" s="108"/>
      <c r="B246" s="36" t="s">
        <v>181</v>
      </c>
      <c r="C246" s="16" t="s">
        <v>32</v>
      </c>
      <c r="D246" s="24">
        <v>0.11</v>
      </c>
      <c r="E246" s="24">
        <f>D246*E242</f>
        <v>7.9199999999999993E-2</v>
      </c>
      <c r="F246" s="262"/>
      <c r="G246" s="24">
        <f>F246*E246</f>
        <v>0</v>
      </c>
      <c r="H246" s="324"/>
      <c r="I246" s="46"/>
      <c r="J246" s="356"/>
      <c r="K246" s="46"/>
      <c r="L246" s="24">
        <f t="shared" si="85"/>
        <v>0</v>
      </c>
    </row>
    <row r="247" spans="1:12" x14ac:dyDescent="0.25">
      <c r="A247" s="109"/>
      <c r="B247" s="36" t="s">
        <v>17</v>
      </c>
      <c r="C247" s="6" t="s">
        <v>10</v>
      </c>
      <c r="D247" s="24">
        <v>0.16</v>
      </c>
      <c r="E247" s="25">
        <f>D247*E242</f>
        <v>0.1152</v>
      </c>
      <c r="F247" s="262"/>
      <c r="G247" s="24">
        <f>F247*E247</f>
        <v>0</v>
      </c>
      <c r="H247" s="324"/>
      <c r="I247" s="46"/>
      <c r="J247" s="356"/>
      <c r="K247" s="46"/>
      <c r="L247" s="24">
        <f t="shared" si="85"/>
        <v>0</v>
      </c>
    </row>
    <row r="248" spans="1:12" x14ac:dyDescent="0.25">
      <c r="A248" s="29"/>
      <c r="B248" s="36"/>
      <c r="C248" s="6"/>
      <c r="D248" s="19"/>
      <c r="E248" s="19"/>
      <c r="F248" s="262"/>
      <c r="G248" s="24"/>
      <c r="H248" s="324"/>
      <c r="I248" s="46"/>
      <c r="J248" s="356"/>
      <c r="K248" s="46"/>
      <c r="L248" s="24"/>
    </row>
    <row r="249" spans="1:12" ht="54" x14ac:dyDescent="0.25">
      <c r="A249" s="107">
        <v>10</v>
      </c>
      <c r="B249" s="4" t="s">
        <v>182</v>
      </c>
      <c r="C249" s="2" t="s">
        <v>102</v>
      </c>
      <c r="D249" s="2"/>
      <c r="E249" s="9">
        <v>5.4</v>
      </c>
      <c r="F249" s="262"/>
      <c r="G249" s="21">
        <f>G250+G251</f>
        <v>0</v>
      </c>
      <c r="H249" s="261"/>
      <c r="I249" s="27">
        <f t="shared" ref="I249" si="86">I250+I251</f>
        <v>0</v>
      </c>
      <c r="J249" s="261"/>
      <c r="K249" s="27">
        <f t="shared" ref="K249:L249" si="87">K250+K251</f>
        <v>0</v>
      </c>
      <c r="L249" s="27">
        <f t="shared" si="87"/>
        <v>0</v>
      </c>
    </row>
    <row r="250" spans="1:12" x14ac:dyDescent="0.25">
      <c r="A250" s="108"/>
      <c r="B250" s="36" t="s">
        <v>7</v>
      </c>
      <c r="C250" s="6" t="s">
        <v>8</v>
      </c>
      <c r="D250" s="16">
        <v>1.7</v>
      </c>
      <c r="E250" s="24">
        <f>D250*E249</f>
        <v>9.18</v>
      </c>
      <c r="F250" s="262"/>
      <c r="G250" s="24"/>
      <c r="H250" s="275"/>
      <c r="I250" s="14">
        <f>E250*H250</f>
        <v>0</v>
      </c>
      <c r="J250" s="331"/>
      <c r="K250" s="14"/>
      <c r="L250" s="24">
        <f>K250+I250+G250</f>
        <v>0</v>
      </c>
    </row>
    <row r="251" spans="1:12" x14ac:dyDescent="0.25">
      <c r="A251" s="109"/>
      <c r="B251" s="37" t="s">
        <v>70</v>
      </c>
      <c r="C251" s="6" t="s">
        <v>10</v>
      </c>
      <c r="D251" s="16">
        <v>9.8400000000000001E-2</v>
      </c>
      <c r="E251" s="24">
        <f>D251*E249</f>
        <v>0.53136000000000005</v>
      </c>
      <c r="F251" s="262"/>
      <c r="G251" s="24"/>
      <c r="H251" s="319"/>
      <c r="I251" s="30"/>
      <c r="J251" s="323"/>
      <c r="K251" s="30">
        <f>J251*E251</f>
        <v>0</v>
      </c>
      <c r="L251" s="24">
        <f>K251+I251+G251</f>
        <v>0</v>
      </c>
    </row>
    <row r="252" spans="1:12" x14ac:dyDescent="0.25">
      <c r="A252" s="108"/>
      <c r="B252" s="36"/>
      <c r="C252" s="6"/>
      <c r="D252" s="19"/>
      <c r="E252" s="19"/>
      <c r="F252" s="262"/>
      <c r="G252" s="24"/>
      <c r="H252" s="324"/>
      <c r="I252" s="46"/>
      <c r="J252" s="356"/>
      <c r="K252" s="46"/>
      <c r="L252" s="24"/>
    </row>
    <row r="253" spans="1:12" ht="54" x14ac:dyDescent="0.25">
      <c r="A253" s="107">
        <v>11</v>
      </c>
      <c r="B253" s="2" t="s">
        <v>202</v>
      </c>
      <c r="C253" s="2" t="s">
        <v>79</v>
      </c>
      <c r="D253" s="2"/>
      <c r="E253" s="5">
        <v>0.42</v>
      </c>
      <c r="F253" s="262"/>
      <c r="G253" s="27">
        <f>G254+G255+G256+G257+G258</f>
        <v>0</v>
      </c>
      <c r="H253" s="278"/>
      <c r="I253" s="27">
        <f t="shared" ref="I253" si="88">I254+I255+I256+I257+I258</f>
        <v>0</v>
      </c>
      <c r="J253" s="278"/>
      <c r="K253" s="27">
        <f t="shared" ref="K253:L253" si="89">K254+K255+K256+K257+K258</f>
        <v>0</v>
      </c>
      <c r="L253" s="27">
        <f t="shared" si="89"/>
        <v>0</v>
      </c>
    </row>
    <row r="254" spans="1:12" x14ac:dyDescent="0.25">
      <c r="A254" s="108"/>
      <c r="B254" s="18" t="s">
        <v>12</v>
      </c>
      <c r="C254" s="16" t="s">
        <v>8</v>
      </c>
      <c r="D254" s="19">
        <v>108</v>
      </c>
      <c r="E254" s="24">
        <f>D254*E253</f>
        <v>45.36</v>
      </c>
      <c r="F254" s="260"/>
      <c r="G254" s="20"/>
      <c r="H254" s="262"/>
      <c r="I254" s="24">
        <f>H254*E254</f>
        <v>0</v>
      </c>
      <c r="J254" s="262"/>
      <c r="K254" s="19"/>
      <c r="L254" s="24">
        <f>K254+I254+G254</f>
        <v>0</v>
      </c>
    </row>
    <row r="255" spans="1:12" x14ac:dyDescent="0.25">
      <c r="A255" s="108"/>
      <c r="B255" s="18" t="s">
        <v>70</v>
      </c>
      <c r="C255" s="6" t="s">
        <v>10</v>
      </c>
      <c r="D255" s="19">
        <v>2.8</v>
      </c>
      <c r="E255" s="25">
        <f>D255*E253</f>
        <v>1.1759999999999999</v>
      </c>
      <c r="F255" s="262"/>
      <c r="G255" s="24"/>
      <c r="H255" s="262"/>
      <c r="I255" s="19"/>
      <c r="J255" s="262"/>
      <c r="K255" s="24">
        <f>J255*E255</f>
        <v>0</v>
      </c>
      <c r="L255" s="24">
        <f t="shared" ref="L255:L258" si="90">K255+I255+G255</f>
        <v>0</v>
      </c>
    </row>
    <row r="256" spans="1:12" ht="15.75" x14ac:dyDescent="0.25">
      <c r="A256" s="108"/>
      <c r="B256" s="18" t="s">
        <v>157</v>
      </c>
      <c r="C256" s="16" t="s">
        <v>30</v>
      </c>
      <c r="D256" s="19">
        <v>102</v>
      </c>
      <c r="E256" s="24">
        <f>D256*E253</f>
        <v>42.839999999999996</v>
      </c>
      <c r="F256" s="262"/>
      <c r="G256" s="24">
        <f>F256*E256</f>
        <v>0</v>
      </c>
      <c r="H256" s="262"/>
      <c r="I256" s="19"/>
      <c r="J256" s="262"/>
      <c r="K256" s="24"/>
      <c r="L256" s="24">
        <f t="shared" si="90"/>
        <v>0</v>
      </c>
    </row>
    <row r="257" spans="1:12" x14ac:dyDescent="0.25">
      <c r="A257" s="108"/>
      <c r="B257" s="18" t="s">
        <v>158</v>
      </c>
      <c r="C257" s="6" t="s">
        <v>27</v>
      </c>
      <c r="D257" s="26"/>
      <c r="E257" s="19">
        <v>250</v>
      </c>
      <c r="F257" s="271"/>
      <c r="G257" s="24">
        <f>F257*E257</f>
        <v>0</v>
      </c>
      <c r="H257" s="324"/>
      <c r="I257" s="46"/>
      <c r="J257" s="356"/>
      <c r="K257" s="46"/>
      <c r="L257" s="24">
        <f t="shared" si="90"/>
        <v>0</v>
      </c>
    </row>
    <row r="258" spans="1:12" x14ac:dyDescent="0.25">
      <c r="A258" s="109"/>
      <c r="B258" s="36" t="s">
        <v>17</v>
      </c>
      <c r="C258" s="6" t="s">
        <v>10</v>
      </c>
      <c r="D258" s="19">
        <v>12</v>
      </c>
      <c r="E258" s="25">
        <f>D258*E253</f>
        <v>5.04</v>
      </c>
      <c r="F258" s="262"/>
      <c r="G258" s="24">
        <f>F258*E258</f>
        <v>0</v>
      </c>
      <c r="H258" s="324"/>
      <c r="I258" s="46"/>
      <c r="J258" s="356"/>
      <c r="K258" s="46"/>
      <c r="L258" s="24">
        <f t="shared" si="90"/>
        <v>0</v>
      </c>
    </row>
    <row r="259" spans="1:12" x14ac:dyDescent="0.25">
      <c r="A259" s="108"/>
      <c r="B259" s="36"/>
      <c r="C259" s="6"/>
      <c r="D259" s="19"/>
      <c r="E259" s="19"/>
      <c r="F259" s="262"/>
      <c r="G259" s="24"/>
      <c r="H259" s="324"/>
      <c r="I259" s="46"/>
      <c r="J259" s="356"/>
      <c r="K259" s="46"/>
      <c r="L259" s="24"/>
    </row>
    <row r="260" spans="1:12" ht="40.5" x14ac:dyDescent="0.25">
      <c r="A260" s="107">
        <v>12</v>
      </c>
      <c r="B260" s="17" t="s">
        <v>101</v>
      </c>
      <c r="C260" s="2" t="s">
        <v>102</v>
      </c>
      <c r="D260" s="2"/>
      <c r="E260" s="9">
        <v>50</v>
      </c>
      <c r="F260" s="263"/>
      <c r="G260" s="27">
        <f>G261+G262</f>
        <v>0</v>
      </c>
      <c r="H260" s="278"/>
      <c r="I260" s="27">
        <f t="shared" ref="I260" si="91">I261+I262</f>
        <v>0</v>
      </c>
      <c r="J260" s="278"/>
      <c r="K260" s="27">
        <f t="shared" ref="K260:L260" si="92">K261+K262</f>
        <v>0</v>
      </c>
      <c r="L260" s="27">
        <f t="shared" si="92"/>
        <v>0</v>
      </c>
    </row>
    <row r="261" spans="1:12" x14ac:dyDescent="0.25">
      <c r="A261" s="108"/>
      <c r="B261" s="18" t="s">
        <v>12</v>
      </c>
      <c r="C261" s="16" t="s">
        <v>8</v>
      </c>
      <c r="D261" s="40">
        <v>0.64400000000000002</v>
      </c>
      <c r="E261" s="14">
        <f>D261*E260</f>
        <v>32.200000000000003</v>
      </c>
      <c r="F261" s="263"/>
      <c r="G261" s="31"/>
      <c r="H261" s="262"/>
      <c r="I261" s="24">
        <f>H261*E261</f>
        <v>0</v>
      </c>
      <c r="J261" s="263"/>
      <c r="K261" s="31"/>
      <c r="L261" s="24">
        <f>K261+I261+G261</f>
        <v>0</v>
      </c>
    </row>
    <row r="262" spans="1:12" x14ac:dyDescent="0.25">
      <c r="A262" s="109"/>
      <c r="B262" s="18" t="s">
        <v>9</v>
      </c>
      <c r="C262" s="16" t="s">
        <v>10</v>
      </c>
      <c r="D262" s="6">
        <v>2.5000000000000001E-2</v>
      </c>
      <c r="E262" s="14">
        <f>D262*E260</f>
        <v>1.25</v>
      </c>
      <c r="F262" s="276"/>
      <c r="G262" s="24"/>
      <c r="H262" s="329"/>
      <c r="I262" s="50"/>
      <c r="J262" s="262"/>
      <c r="K262" s="24">
        <f>J262*E262</f>
        <v>0</v>
      </c>
      <c r="L262" s="24">
        <f>K262+I262+G262</f>
        <v>0</v>
      </c>
    </row>
    <row r="263" spans="1:12" x14ac:dyDescent="0.25">
      <c r="A263" s="108"/>
      <c r="B263" s="18"/>
      <c r="C263" s="16"/>
      <c r="D263" s="6"/>
      <c r="E263" s="14"/>
      <c r="F263" s="276"/>
      <c r="G263" s="24"/>
      <c r="H263" s="330"/>
      <c r="I263" s="53"/>
      <c r="J263" s="333"/>
      <c r="K263" s="55"/>
      <c r="L263" s="24"/>
    </row>
    <row r="264" spans="1:12" ht="27" x14ac:dyDescent="0.25">
      <c r="A264" s="107">
        <v>13</v>
      </c>
      <c r="B264" s="34" t="s">
        <v>103</v>
      </c>
      <c r="C264" s="2" t="s">
        <v>31</v>
      </c>
      <c r="D264" s="2"/>
      <c r="E264" s="9">
        <v>50</v>
      </c>
      <c r="F264" s="267"/>
      <c r="G264" s="5">
        <f>G265+G266+G267+G268</f>
        <v>0</v>
      </c>
      <c r="H264" s="321"/>
      <c r="I264" s="5">
        <f t="shared" ref="I264:L264" si="93">I265+I266+I267+I268</f>
        <v>0</v>
      </c>
      <c r="J264" s="321"/>
      <c r="K264" s="5">
        <f t="shared" si="93"/>
        <v>0</v>
      </c>
      <c r="L264" s="5">
        <f t="shared" si="93"/>
        <v>0</v>
      </c>
    </row>
    <row r="265" spans="1:12" x14ac:dyDescent="0.25">
      <c r="A265" s="108"/>
      <c r="B265" s="28" t="s">
        <v>12</v>
      </c>
      <c r="C265" s="16" t="s">
        <v>8</v>
      </c>
      <c r="D265" s="16">
        <v>0.93</v>
      </c>
      <c r="E265" s="1">
        <f>D265*E264</f>
        <v>46.5</v>
      </c>
      <c r="F265" s="267"/>
      <c r="G265" s="14"/>
      <c r="H265" s="268"/>
      <c r="I265" s="1">
        <f>H265*E265</f>
        <v>0</v>
      </c>
      <c r="J265" s="322"/>
      <c r="K265" s="1"/>
      <c r="L265" s="1">
        <f>K265+I265+G265</f>
        <v>0</v>
      </c>
    </row>
    <row r="266" spans="1:12" x14ac:dyDescent="0.25">
      <c r="A266" s="108"/>
      <c r="B266" s="28" t="s">
        <v>69</v>
      </c>
      <c r="C266" s="16" t="s">
        <v>29</v>
      </c>
      <c r="D266" s="16">
        <v>2.4E-2</v>
      </c>
      <c r="E266" s="1">
        <f>D266*E264</f>
        <v>1.2</v>
      </c>
      <c r="F266" s="267"/>
      <c r="G266" s="14"/>
      <c r="H266" s="322"/>
      <c r="I266" s="1"/>
      <c r="J266" s="322"/>
      <c r="K266" s="1">
        <f>J266*E266</f>
        <v>0</v>
      </c>
      <c r="L266" s="1">
        <f t="shared" ref="L266:L268" si="94">K266+I266+G266</f>
        <v>0</v>
      </c>
    </row>
    <row r="267" spans="1:12" x14ac:dyDescent="0.25">
      <c r="A267" s="108"/>
      <c r="B267" s="18" t="s">
        <v>16</v>
      </c>
      <c r="C267" s="16" t="s">
        <v>10</v>
      </c>
      <c r="D267" s="16">
        <v>2.5999999999999999E-2</v>
      </c>
      <c r="E267" s="1">
        <f>D267*E264</f>
        <v>1.3</v>
      </c>
      <c r="F267" s="267"/>
      <c r="G267" s="14"/>
      <c r="H267" s="322"/>
      <c r="I267" s="1"/>
      <c r="J267" s="322"/>
      <c r="K267" s="1">
        <f>J267*E267</f>
        <v>0</v>
      </c>
      <c r="L267" s="1">
        <f t="shared" si="94"/>
        <v>0</v>
      </c>
    </row>
    <row r="268" spans="1:12" ht="15.75" x14ac:dyDescent="0.25">
      <c r="A268" s="109"/>
      <c r="B268" s="28" t="s">
        <v>28</v>
      </c>
      <c r="C268" s="16" t="s">
        <v>32</v>
      </c>
      <c r="D268" s="16">
        <v>2.5499999999999998E-2</v>
      </c>
      <c r="E268" s="1">
        <f>D268*E264</f>
        <v>1.2749999999999999</v>
      </c>
      <c r="F268" s="268"/>
      <c r="G268" s="14">
        <f>F268*E268</f>
        <v>0</v>
      </c>
      <c r="H268" s="322"/>
      <c r="I268" s="1"/>
      <c r="J268" s="322"/>
      <c r="K268" s="1"/>
      <c r="L268" s="1">
        <f t="shared" si="94"/>
        <v>0</v>
      </c>
    </row>
    <row r="269" spans="1:12" x14ac:dyDescent="0.25">
      <c r="A269" s="108"/>
      <c r="B269" s="28"/>
      <c r="C269" s="16"/>
      <c r="D269" s="6"/>
      <c r="E269" s="14"/>
      <c r="F269" s="276"/>
      <c r="G269" s="24"/>
      <c r="H269" s="330"/>
      <c r="I269" s="53"/>
      <c r="J269" s="333"/>
      <c r="K269" s="55"/>
      <c r="L269" s="24"/>
    </row>
    <row r="270" spans="1:12" ht="40.5" x14ac:dyDescent="0.25">
      <c r="A270" s="107">
        <v>14</v>
      </c>
      <c r="B270" s="34" t="s">
        <v>203</v>
      </c>
      <c r="C270" s="2" t="s">
        <v>31</v>
      </c>
      <c r="D270" s="2"/>
      <c r="E270" s="9">
        <v>50</v>
      </c>
      <c r="F270" s="267"/>
      <c r="G270" s="5">
        <f>G271+G272+G273+G274</f>
        <v>0</v>
      </c>
      <c r="H270" s="321"/>
      <c r="I270" s="5">
        <f t="shared" ref="I270:L270" si="95">I271+I272+I273+I274</f>
        <v>0</v>
      </c>
      <c r="J270" s="321"/>
      <c r="K270" s="5">
        <f t="shared" si="95"/>
        <v>0</v>
      </c>
      <c r="L270" s="5">
        <f t="shared" si="95"/>
        <v>0</v>
      </c>
    </row>
    <row r="271" spans="1:12" x14ac:dyDescent="0.25">
      <c r="A271" s="108"/>
      <c r="B271" s="28" t="s">
        <v>12</v>
      </c>
      <c r="C271" s="16" t="s">
        <v>8</v>
      </c>
      <c r="D271" s="16">
        <v>1.7</v>
      </c>
      <c r="E271" s="1">
        <f>D271*E270</f>
        <v>85</v>
      </c>
      <c r="F271" s="267"/>
      <c r="G271" s="14"/>
      <c r="H271" s="268"/>
      <c r="I271" s="1">
        <f>H271*E271</f>
        <v>0</v>
      </c>
      <c r="J271" s="322"/>
      <c r="K271" s="1"/>
      <c r="L271" s="1">
        <f>K271+I271+G271</f>
        <v>0</v>
      </c>
    </row>
    <row r="272" spans="1:12" x14ac:dyDescent="0.25">
      <c r="A272" s="108"/>
      <c r="B272" s="28" t="s">
        <v>16</v>
      </c>
      <c r="C272" s="16" t="s">
        <v>10</v>
      </c>
      <c r="D272" s="16">
        <v>4.5199999999999997E-2</v>
      </c>
      <c r="E272" s="1">
        <f>D272*E270</f>
        <v>2.2599999999999998</v>
      </c>
      <c r="F272" s="267"/>
      <c r="G272" s="14"/>
      <c r="H272" s="322"/>
      <c r="I272" s="1"/>
      <c r="J272" s="322"/>
      <c r="K272" s="1">
        <f>J272*E272</f>
        <v>0</v>
      </c>
      <c r="L272" s="1">
        <f t="shared" ref="L272:L274" si="96">K272+I272+G272</f>
        <v>0</v>
      </c>
    </row>
    <row r="273" spans="1:12" x14ac:dyDescent="0.25">
      <c r="A273" s="108"/>
      <c r="B273" s="28" t="s">
        <v>104</v>
      </c>
      <c r="C273" s="16" t="s">
        <v>13</v>
      </c>
      <c r="D273" s="3">
        <v>5</v>
      </c>
      <c r="E273" s="1">
        <f>D273*E270</f>
        <v>250</v>
      </c>
      <c r="F273" s="270"/>
      <c r="G273" s="14">
        <f>F273*E273</f>
        <v>0</v>
      </c>
      <c r="H273" s="322"/>
      <c r="I273" s="1"/>
      <c r="J273" s="322"/>
      <c r="K273" s="1"/>
      <c r="L273" s="1">
        <f t="shared" si="96"/>
        <v>0</v>
      </c>
    </row>
    <row r="274" spans="1:12" x14ac:dyDescent="0.25">
      <c r="A274" s="109"/>
      <c r="B274" s="51" t="s">
        <v>17</v>
      </c>
      <c r="C274" s="16" t="s">
        <v>10</v>
      </c>
      <c r="D274" s="16">
        <v>0.06</v>
      </c>
      <c r="E274" s="1">
        <f>D274*E270</f>
        <v>3</v>
      </c>
      <c r="F274" s="268"/>
      <c r="G274" s="14">
        <f>F274*E274</f>
        <v>0</v>
      </c>
      <c r="H274" s="323"/>
      <c r="I274" s="30"/>
      <c r="J274" s="323"/>
      <c r="K274" s="30"/>
      <c r="L274" s="1">
        <f t="shared" si="96"/>
        <v>0</v>
      </c>
    </row>
    <row r="275" spans="1:12" x14ac:dyDescent="0.25">
      <c r="A275" s="108"/>
      <c r="B275" s="18"/>
      <c r="C275" s="16"/>
      <c r="D275" s="6"/>
      <c r="E275" s="14"/>
      <c r="F275" s="276"/>
      <c r="G275" s="24"/>
      <c r="H275" s="330"/>
      <c r="I275" s="53"/>
      <c r="J275" s="333"/>
      <c r="K275" s="55"/>
      <c r="L275" s="24"/>
    </row>
    <row r="276" spans="1:12" ht="54" x14ac:dyDescent="0.25">
      <c r="A276" s="107">
        <v>15</v>
      </c>
      <c r="B276" s="34" t="s">
        <v>183</v>
      </c>
      <c r="C276" s="2" t="s">
        <v>31</v>
      </c>
      <c r="D276" s="2"/>
      <c r="E276" s="9">
        <v>143</v>
      </c>
      <c r="F276" s="267"/>
      <c r="G276" s="5">
        <f>G277+G278+G279+G280+G281</f>
        <v>0</v>
      </c>
      <c r="H276" s="321"/>
      <c r="I276" s="5">
        <f t="shared" ref="I276:L276" si="97">I277+I278+I279+I280+I281</f>
        <v>0</v>
      </c>
      <c r="J276" s="321"/>
      <c r="K276" s="5">
        <f t="shared" si="97"/>
        <v>0</v>
      </c>
      <c r="L276" s="5">
        <f t="shared" si="97"/>
        <v>0</v>
      </c>
    </row>
    <row r="277" spans="1:12" x14ac:dyDescent="0.25">
      <c r="A277" s="108"/>
      <c r="B277" s="28" t="s">
        <v>12</v>
      </c>
      <c r="C277" s="16" t="s">
        <v>8</v>
      </c>
      <c r="D277" s="16">
        <v>1</v>
      </c>
      <c r="E277" s="3">
        <f>D277*E276</f>
        <v>143</v>
      </c>
      <c r="F277" s="267"/>
      <c r="G277" s="14"/>
      <c r="H277" s="268"/>
      <c r="I277" s="1">
        <f>H277*E277</f>
        <v>0</v>
      </c>
      <c r="J277" s="322"/>
      <c r="K277" s="1"/>
      <c r="L277" s="1">
        <f>K277+I277+G277</f>
        <v>0</v>
      </c>
    </row>
    <row r="278" spans="1:12" x14ac:dyDescent="0.25">
      <c r="A278" s="108"/>
      <c r="B278" s="28" t="s">
        <v>16</v>
      </c>
      <c r="C278" s="16" t="s">
        <v>10</v>
      </c>
      <c r="D278" s="16">
        <v>1.2999999999999999E-2</v>
      </c>
      <c r="E278" s="1">
        <f>D278*E276</f>
        <v>1.859</v>
      </c>
      <c r="F278" s="267"/>
      <c r="G278" s="14"/>
      <c r="H278" s="322"/>
      <c r="I278" s="1"/>
      <c r="J278" s="322"/>
      <c r="K278" s="1">
        <f>J278*E278</f>
        <v>0</v>
      </c>
      <c r="L278" s="1">
        <f t="shared" ref="L278:L281" si="98">K278+I278+G278</f>
        <v>0</v>
      </c>
    </row>
    <row r="279" spans="1:12" x14ac:dyDescent="0.25">
      <c r="A279" s="108"/>
      <c r="B279" s="28" t="s">
        <v>184</v>
      </c>
      <c r="C279" s="16" t="s">
        <v>186</v>
      </c>
      <c r="D279" s="60">
        <v>1.8599999999999998E-2</v>
      </c>
      <c r="E279" s="1">
        <f>D279*E276</f>
        <v>2.6597999999999997</v>
      </c>
      <c r="F279" s="268"/>
      <c r="G279" s="14">
        <f>F279*E279</f>
        <v>0</v>
      </c>
      <c r="H279" s="322"/>
      <c r="I279" s="1"/>
      <c r="J279" s="322"/>
      <c r="K279" s="1"/>
      <c r="L279" s="1">
        <f t="shared" si="98"/>
        <v>0</v>
      </c>
    </row>
    <row r="280" spans="1:12" x14ac:dyDescent="0.25">
      <c r="A280" s="108"/>
      <c r="B280" s="28" t="s">
        <v>185</v>
      </c>
      <c r="C280" s="16" t="s">
        <v>186</v>
      </c>
      <c r="D280" s="60">
        <v>5.0000000000000001E-4</v>
      </c>
      <c r="E280" s="1">
        <f>D280*E276</f>
        <v>7.1500000000000008E-2</v>
      </c>
      <c r="F280" s="268"/>
      <c r="G280" s="14">
        <f>F280*E280</f>
        <v>0</v>
      </c>
      <c r="H280" s="322"/>
      <c r="I280" s="1"/>
      <c r="J280" s="322"/>
      <c r="K280" s="1"/>
      <c r="L280" s="1">
        <f t="shared" si="98"/>
        <v>0</v>
      </c>
    </row>
    <row r="281" spans="1:12" x14ac:dyDescent="0.25">
      <c r="A281" s="108"/>
      <c r="B281" s="51" t="s">
        <v>17</v>
      </c>
      <c r="C281" s="16" t="s">
        <v>10</v>
      </c>
      <c r="D281" s="61">
        <v>0.156</v>
      </c>
      <c r="E281" s="1">
        <f>D281*E276</f>
        <v>22.308</v>
      </c>
      <c r="F281" s="268"/>
      <c r="G281" s="14">
        <f>F281*E281</f>
        <v>0</v>
      </c>
      <c r="H281" s="323"/>
      <c r="I281" s="30"/>
      <c r="J281" s="323"/>
      <c r="K281" s="30"/>
      <c r="L281" s="1">
        <f t="shared" si="98"/>
        <v>0</v>
      </c>
    </row>
    <row r="282" spans="1:12" x14ac:dyDescent="0.25">
      <c r="A282" s="109"/>
      <c r="B282" s="51"/>
      <c r="C282" s="16"/>
      <c r="D282" s="16"/>
      <c r="E282" s="1"/>
      <c r="F282" s="268"/>
      <c r="G282" s="14"/>
      <c r="H282" s="323"/>
      <c r="I282" s="30"/>
      <c r="J282" s="323"/>
      <c r="K282" s="30"/>
      <c r="L282" s="1"/>
    </row>
    <row r="283" spans="1:12" ht="40.5" x14ac:dyDescent="0.25">
      <c r="A283" s="107">
        <v>16</v>
      </c>
      <c r="B283" s="17" t="s">
        <v>105</v>
      </c>
      <c r="C283" s="2" t="s">
        <v>102</v>
      </c>
      <c r="D283" s="2"/>
      <c r="E283" s="9">
        <v>55</v>
      </c>
      <c r="F283" s="263"/>
      <c r="G283" s="27">
        <f>G284+G285</f>
        <v>0</v>
      </c>
      <c r="H283" s="278"/>
      <c r="I283" s="27">
        <f t="shared" ref="I283" si="99">I284+I285</f>
        <v>0</v>
      </c>
      <c r="J283" s="278"/>
      <c r="K283" s="27">
        <f t="shared" ref="K283:L283" si="100">K284+K285</f>
        <v>0</v>
      </c>
      <c r="L283" s="27">
        <f t="shared" si="100"/>
        <v>0</v>
      </c>
    </row>
    <row r="284" spans="1:12" ht="15.75" x14ac:dyDescent="0.25">
      <c r="A284" s="108"/>
      <c r="B284" s="18" t="s">
        <v>106</v>
      </c>
      <c r="C284" s="6" t="s">
        <v>30</v>
      </c>
      <c r="D284" s="48">
        <v>1</v>
      </c>
      <c r="E284" s="14">
        <f>D284*E283</f>
        <v>55</v>
      </c>
      <c r="F284" s="263"/>
      <c r="G284" s="31"/>
      <c r="H284" s="262"/>
      <c r="I284" s="24">
        <f>H284*E284</f>
        <v>0</v>
      </c>
      <c r="J284" s="263"/>
      <c r="K284" s="31"/>
      <c r="L284" s="24">
        <f>K284+I284+G284</f>
        <v>0</v>
      </c>
    </row>
    <row r="285" spans="1:12" x14ac:dyDescent="0.25">
      <c r="A285" s="109"/>
      <c r="B285" s="18" t="s">
        <v>9</v>
      </c>
      <c r="C285" s="16" t="s">
        <v>10</v>
      </c>
      <c r="D285" s="6">
        <v>2E-3</v>
      </c>
      <c r="E285" s="14">
        <f>D285*E283</f>
        <v>0.11</v>
      </c>
      <c r="F285" s="276"/>
      <c r="G285" s="24"/>
      <c r="H285" s="329"/>
      <c r="I285" s="50"/>
      <c r="J285" s="262"/>
      <c r="K285" s="24">
        <f>J285*E285</f>
        <v>0</v>
      </c>
      <c r="L285" s="24">
        <f>K285+I285+G285</f>
        <v>0</v>
      </c>
    </row>
    <row r="286" spans="1:12" x14ac:dyDescent="0.25">
      <c r="A286" s="108"/>
      <c r="B286" s="28"/>
      <c r="C286" s="16"/>
      <c r="D286" s="16"/>
      <c r="E286" s="1"/>
      <c r="F286" s="268"/>
      <c r="G286" s="14"/>
      <c r="H286" s="323"/>
      <c r="I286" s="30"/>
      <c r="J286" s="323"/>
      <c r="K286" s="30"/>
      <c r="L286" s="1"/>
    </row>
    <row r="287" spans="1:12" ht="27" x14ac:dyDescent="0.25">
      <c r="A287" s="107">
        <v>17</v>
      </c>
      <c r="B287" s="34" t="s">
        <v>103</v>
      </c>
      <c r="C287" s="2" t="s">
        <v>31</v>
      </c>
      <c r="D287" s="2"/>
      <c r="E287" s="9">
        <v>55</v>
      </c>
      <c r="F287" s="267"/>
      <c r="G287" s="5">
        <f>G288+G289+G290+G291</f>
        <v>0</v>
      </c>
      <c r="H287" s="321"/>
      <c r="I287" s="5">
        <f t="shared" ref="I287" si="101">I288+I289+I290+I291</f>
        <v>0</v>
      </c>
      <c r="J287" s="321"/>
      <c r="K287" s="5">
        <f t="shared" ref="K287:L287" si="102">K288+K289+K290+K291</f>
        <v>0</v>
      </c>
      <c r="L287" s="5">
        <f t="shared" si="102"/>
        <v>0</v>
      </c>
    </row>
    <row r="288" spans="1:12" x14ac:dyDescent="0.25">
      <c r="A288" s="108"/>
      <c r="B288" s="28" t="s">
        <v>12</v>
      </c>
      <c r="C288" s="16" t="s">
        <v>8</v>
      </c>
      <c r="D288" s="16">
        <v>0.93</v>
      </c>
      <c r="E288" s="1">
        <f>D288*E287</f>
        <v>51.150000000000006</v>
      </c>
      <c r="F288" s="267"/>
      <c r="G288" s="14"/>
      <c r="H288" s="268"/>
      <c r="I288" s="1">
        <f>H288*E288</f>
        <v>0</v>
      </c>
      <c r="J288" s="322"/>
      <c r="K288" s="1"/>
      <c r="L288" s="1">
        <f>K288+I288+G288</f>
        <v>0</v>
      </c>
    </row>
    <row r="289" spans="1:12" x14ac:dyDescent="0.25">
      <c r="A289" s="108"/>
      <c r="B289" s="28" t="s">
        <v>69</v>
      </c>
      <c r="C289" s="16" t="s">
        <v>29</v>
      </c>
      <c r="D289" s="16">
        <v>2.4E-2</v>
      </c>
      <c r="E289" s="1">
        <f>D289*E287</f>
        <v>1.32</v>
      </c>
      <c r="F289" s="267"/>
      <c r="G289" s="14"/>
      <c r="H289" s="322"/>
      <c r="I289" s="1"/>
      <c r="J289" s="322"/>
      <c r="K289" s="1">
        <f>J289*E289</f>
        <v>0</v>
      </c>
      <c r="L289" s="1">
        <f t="shared" ref="L289:L291" si="103">K289+I289+G289</f>
        <v>0</v>
      </c>
    </row>
    <row r="290" spans="1:12" x14ac:dyDescent="0.25">
      <c r="A290" s="108"/>
      <c r="B290" s="18" t="s">
        <v>16</v>
      </c>
      <c r="C290" s="16" t="s">
        <v>10</v>
      </c>
      <c r="D290" s="16">
        <v>2.5999999999999999E-2</v>
      </c>
      <c r="E290" s="1">
        <f>D290*E287</f>
        <v>1.43</v>
      </c>
      <c r="F290" s="267"/>
      <c r="G290" s="14"/>
      <c r="H290" s="322"/>
      <c r="I290" s="1"/>
      <c r="J290" s="322"/>
      <c r="K290" s="1">
        <f>J290*E290</f>
        <v>0</v>
      </c>
      <c r="L290" s="1">
        <f t="shared" si="103"/>
        <v>0</v>
      </c>
    </row>
    <row r="291" spans="1:12" ht="15.75" x14ac:dyDescent="0.25">
      <c r="A291" s="109"/>
      <c r="B291" s="28" t="s">
        <v>28</v>
      </c>
      <c r="C291" s="16" t="s">
        <v>32</v>
      </c>
      <c r="D291" s="16">
        <v>2.5499999999999998E-2</v>
      </c>
      <c r="E291" s="1">
        <f>D291*E287</f>
        <v>1.4024999999999999</v>
      </c>
      <c r="F291" s="268"/>
      <c r="G291" s="14">
        <f>F291*E291</f>
        <v>0</v>
      </c>
      <c r="H291" s="322"/>
      <c r="I291" s="1"/>
      <c r="J291" s="322"/>
      <c r="K291" s="1"/>
      <c r="L291" s="1">
        <f t="shared" si="103"/>
        <v>0</v>
      </c>
    </row>
    <row r="292" spans="1:12" x14ac:dyDescent="0.25">
      <c r="A292" s="108"/>
      <c r="B292" s="28"/>
      <c r="C292" s="16"/>
      <c r="D292" s="16"/>
      <c r="E292" s="1"/>
      <c r="F292" s="268"/>
      <c r="G292" s="14"/>
      <c r="H292" s="323"/>
      <c r="I292" s="30"/>
      <c r="J292" s="323"/>
      <c r="K292" s="30"/>
      <c r="L292" s="1"/>
    </row>
    <row r="293" spans="1:12" ht="40.5" x14ac:dyDescent="0.25">
      <c r="A293" s="107">
        <v>18</v>
      </c>
      <c r="B293" s="34" t="s">
        <v>187</v>
      </c>
      <c r="C293" s="2" t="s">
        <v>31</v>
      </c>
      <c r="D293" s="2"/>
      <c r="E293" s="9">
        <v>238</v>
      </c>
      <c r="F293" s="268"/>
      <c r="G293" s="5">
        <f>G294+G295</f>
        <v>0</v>
      </c>
      <c r="H293" s="321"/>
      <c r="I293" s="5">
        <f t="shared" ref="I293:L293" si="104">I294+I295</f>
        <v>0</v>
      </c>
      <c r="J293" s="321"/>
      <c r="K293" s="5">
        <f t="shared" si="104"/>
        <v>0</v>
      </c>
      <c r="L293" s="5">
        <f t="shared" si="104"/>
        <v>0</v>
      </c>
    </row>
    <row r="294" spans="1:12" ht="15.75" x14ac:dyDescent="0.25">
      <c r="A294" s="108"/>
      <c r="B294" s="18" t="s">
        <v>107</v>
      </c>
      <c r="C294" s="6" t="s">
        <v>30</v>
      </c>
      <c r="D294" s="40">
        <v>0.186</v>
      </c>
      <c r="E294" s="14">
        <f>D294*E293</f>
        <v>44.268000000000001</v>
      </c>
      <c r="F294" s="263"/>
      <c r="G294" s="31"/>
      <c r="H294" s="262"/>
      <c r="I294" s="24">
        <f>H294*E294</f>
        <v>0</v>
      </c>
      <c r="J294" s="263"/>
      <c r="K294" s="31"/>
      <c r="L294" s="24">
        <f>K294+I294+G294</f>
        <v>0</v>
      </c>
    </row>
    <row r="295" spans="1:12" x14ac:dyDescent="0.25">
      <c r="A295" s="109"/>
      <c r="B295" s="18" t="s">
        <v>9</v>
      </c>
      <c r="C295" s="16" t="s">
        <v>10</v>
      </c>
      <c r="D295" s="6">
        <v>1.6000000000000001E-3</v>
      </c>
      <c r="E295" s="14">
        <f>D295*E293</f>
        <v>0.38080000000000003</v>
      </c>
      <c r="F295" s="276"/>
      <c r="G295" s="24"/>
      <c r="H295" s="329"/>
      <c r="I295" s="50"/>
      <c r="J295" s="262"/>
      <c r="K295" s="24">
        <f>J295*E295</f>
        <v>0</v>
      </c>
      <c r="L295" s="24">
        <f>K295+I295+G295</f>
        <v>0</v>
      </c>
    </row>
    <row r="296" spans="1:12" x14ac:dyDescent="0.25">
      <c r="A296" s="108"/>
      <c r="B296" s="28"/>
      <c r="C296" s="16"/>
      <c r="D296" s="6"/>
      <c r="E296" s="14"/>
      <c r="F296" s="276"/>
      <c r="G296" s="24"/>
      <c r="H296" s="330"/>
      <c r="I296" s="53"/>
      <c r="J296" s="333"/>
      <c r="K296" s="55"/>
      <c r="L296" s="24"/>
    </row>
    <row r="297" spans="1:12" ht="67.5" x14ac:dyDescent="0.25">
      <c r="A297" s="107">
        <v>19</v>
      </c>
      <c r="B297" s="17" t="s">
        <v>188</v>
      </c>
      <c r="C297" s="2" t="s">
        <v>31</v>
      </c>
      <c r="D297" s="2"/>
      <c r="E297" s="9">
        <v>238</v>
      </c>
      <c r="F297" s="265"/>
      <c r="G297" s="27">
        <f>G298+G299+G300+G301+G302+G303</f>
        <v>0</v>
      </c>
      <c r="H297" s="278"/>
      <c r="I297" s="27">
        <f t="shared" ref="I297" si="105">I298+I299+I300+I301+I302+I303</f>
        <v>0</v>
      </c>
      <c r="J297" s="278"/>
      <c r="K297" s="27">
        <f t="shared" ref="K297" si="106">K298+K299+K300+K301+K302+K303</f>
        <v>0</v>
      </c>
      <c r="L297" s="27">
        <f>L298+L299+L300+L301+L302+L303</f>
        <v>0</v>
      </c>
    </row>
    <row r="298" spans="1:12" x14ac:dyDescent="0.25">
      <c r="A298" s="108"/>
      <c r="B298" s="36" t="s">
        <v>7</v>
      </c>
      <c r="C298" s="6" t="s">
        <v>8</v>
      </c>
      <c r="D298" s="25">
        <v>0.65800000000000003</v>
      </c>
      <c r="E298" s="24">
        <f>D298*E297</f>
        <v>156.60400000000001</v>
      </c>
      <c r="F298" s="265"/>
      <c r="G298" s="38"/>
      <c r="H298" s="275"/>
      <c r="I298" s="14">
        <f>E298*H298</f>
        <v>0</v>
      </c>
      <c r="J298" s="331"/>
      <c r="K298" s="14"/>
      <c r="L298" s="19">
        <f>K298+I298+G298</f>
        <v>0</v>
      </c>
    </row>
    <row r="299" spans="1:12" x14ac:dyDescent="0.25">
      <c r="A299" s="108"/>
      <c r="B299" s="37" t="s">
        <v>36</v>
      </c>
      <c r="C299" s="6" t="s">
        <v>10</v>
      </c>
      <c r="D299" s="24">
        <v>0.01</v>
      </c>
      <c r="E299" s="24">
        <f>D299*E297</f>
        <v>2.38</v>
      </c>
      <c r="F299" s="265"/>
      <c r="G299" s="38"/>
      <c r="H299" s="319"/>
      <c r="I299" s="30"/>
      <c r="J299" s="323"/>
      <c r="K299" s="30">
        <f>J299*E299</f>
        <v>0</v>
      </c>
      <c r="L299" s="19">
        <f t="shared" ref="L299:L303" si="107">K299+I299+G299</f>
        <v>0</v>
      </c>
    </row>
    <row r="300" spans="1:12" x14ac:dyDescent="0.25">
      <c r="A300" s="108"/>
      <c r="B300" s="22" t="s">
        <v>38</v>
      </c>
      <c r="C300" s="20" t="s">
        <v>13</v>
      </c>
      <c r="D300" s="24">
        <v>0.79</v>
      </c>
      <c r="E300" s="24">
        <f>D300*E297</f>
        <v>188.02</v>
      </c>
      <c r="F300" s="262"/>
      <c r="G300" s="24">
        <f>F300*E300</f>
        <v>0</v>
      </c>
      <c r="H300" s="320"/>
      <c r="I300" s="11"/>
      <c r="J300" s="320"/>
      <c r="K300" s="11"/>
      <c r="L300" s="19">
        <f t="shared" si="107"/>
        <v>0</v>
      </c>
    </row>
    <row r="301" spans="1:12" x14ac:dyDescent="0.25">
      <c r="A301" s="108"/>
      <c r="B301" s="39" t="s">
        <v>108</v>
      </c>
      <c r="C301" s="20" t="s">
        <v>13</v>
      </c>
      <c r="D301" s="24">
        <v>0.63</v>
      </c>
      <c r="E301" s="24">
        <f>D301*E297</f>
        <v>149.94</v>
      </c>
      <c r="F301" s="262"/>
      <c r="G301" s="24">
        <f>F301*E301</f>
        <v>0</v>
      </c>
      <c r="H301" s="320"/>
      <c r="I301" s="11"/>
      <c r="J301" s="320"/>
      <c r="K301" s="11"/>
      <c r="L301" s="19">
        <f t="shared" si="107"/>
        <v>0</v>
      </c>
    </row>
    <row r="302" spans="1:12" x14ac:dyDescent="0.25">
      <c r="A302" s="108"/>
      <c r="B302" s="56" t="s">
        <v>39</v>
      </c>
      <c r="C302" s="20" t="s">
        <v>27</v>
      </c>
      <c r="D302" s="24"/>
      <c r="E302" s="19">
        <v>90</v>
      </c>
      <c r="F302" s="277"/>
      <c r="G302" s="24">
        <f t="shared" ref="G302:G303" si="108">F302*E302</f>
        <v>0</v>
      </c>
      <c r="H302" s="320"/>
      <c r="I302" s="11"/>
      <c r="J302" s="320"/>
      <c r="K302" s="11"/>
      <c r="L302" s="19">
        <f t="shared" si="107"/>
        <v>0</v>
      </c>
    </row>
    <row r="303" spans="1:12" x14ac:dyDescent="0.25">
      <c r="A303" s="109"/>
      <c r="B303" s="28" t="s">
        <v>17</v>
      </c>
      <c r="C303" s="16" t="s">
        <v>10</v>
      </c>
      <c r="D303" s="25">
        <v>1.6E-2</v>
      </c>
      <c r="E303" s="24">
        <f>D303*E297</f>
        <v>3.8080000000000003</v>
      </c>
      <c r="F303" s="262"/>
      <c r="G303" s="24">
        <f t="shared" si="108"/>
        <v>0</v>
      </c>
      <c r="H303" s="320"/>
      <c r="I303" s="11"/>
      <c r="J303" s="320"/>
      <c r="K303" s="11"/>
      <c r="L303" s="19">
        <f t="shared" si="107"/>
        <v>0</v>
      </c>
    </row>
    <row r="304" spans="1:12" x14ac:dyDescent="0.25">
      <c r="A304" s="108"/>
      <c r="B304" s="28"/>
      <c r="C304" s="16"/>
      <c r="D304" s="25"/>
      <c r="E304" s="24"/>
      <c r="F304" s="262"/>
      <c r="G304" s="24"/>
      <c r="H304" s="320"/>
      <c r="I304" s="11"/>
      <c r="J304" s="320"/>
      <c r="K304" s="11"/>
      <c r="L304" s="19"/>
    </row>
    <row r="305" spans="1:12" ht="162" x14ac:dyDescent="0.25">
      <c r="A305" s="107">
        <v>20</v>
      </c>
      <c r="B305" s="34" t="s">
        <v>341</v>
      </c>
      <c r="C305" s="2" t="s">
        <v>31</v>
      </c>
      <c r="D305" s="2"/>
      <c r="E305" s="9">
        <v>10.1</v>
      </c>
      <c r="F305" s="267"/>
      <c r="G305" s="5">
        <f>G306+G307+G308+G309+G310+G311+G312+G313</f>
        <v>0</v>
      </c>
      <c r="H305" s="321"/>
      <c r="I305" s="5">
        <f t="shared" ref="I305:L305" si="109">I306+I307+I308+I309+I310+I311+I312+I313</f>
        <v>0</v>
      </c>
      <c r="J305" s="321"/>
      <c r="K305" s="5">
        <f t="shared" si="109"/>
        <v>0</v>
      </c>
      <c r="L305" s="5">
        <f t="shared" si="109"/>
        <v>0</v>
      </c>
    </row>
    <row r="306" spans="1:12" x14ac:dyDescent="0.25">
      <c r="A306" s="108"/>
      <c r="B306" s="28" t="s">
        <v>12</v>
      </c>
      <c r="C306" s="16" t="s">
        <v>8</v>
      </c>
      <c r="D306" s="1">
        <v>1.1100000000000001</v>
      </c>
      <c r="E306" s="1">
        <f>D306*E305</f>
        <v>11.211</v>
      </c>
      <c r="F306" s="267"/>
      <c r="G306" s="14"/>
      <c r="H306" s="268"/>
      <c r="I306" s="1">
        <f>H306*E306</f>
        <v>0</v>
      </c>
      <c r="J306" s="322"/>
      <c r="K306" s="1"/>
      <c r="L306" s="1">
        <f>K306+I306+G306</f>
        <v>0</v>
      </c>
    </row>
    <row r="307" spans="1:12" x14ac:dyDescent="0.25">
      <c r="A307" s="108"/>
      <c r="B307" s="28" t="s">
        <v>70</v>
      </c>
      <c r="C307" s="16" t="s">
        <v>10</v>
      </c>
      <c r="D307" s="61">
        <v>0.51600000000000001</v>
      </c>
      <c r="E307" s="1">
        <f>D307*E305</f>
        <v>5.2115999999999998</v>
      </c>
      <c r="F307" s="267"/>
      <c r="G307" s="14"/>
      <c r="H307" s="268"/>
      <c r="I307" s="1"/>
      <c r="J307" s="322"/>
      <c r="K307" s="1">
        <f>J307*E307</f>
        <v>0</v>
      </c>
      <c r="L307" s="1">
        <f>K307+I307+G307</f>
        <v>0</v>
      </c>
    </row>
    <row r="308" spans="1:12" ht="15.75" x14ac:dyDescent="0.25">
      <c r="A308" s="108"/>
      <c r="B308" s="28" t="s">
        <v>142</v>
      </c>
      <c r="C308" s="6" t="s">
        <v>30</v>
      </c>
      <c r="D308" s="32">
        <v>1</v>
      </c>
      <c r="E308" s="32">
        <f>D308*E305</f>
        <v>10.1</v>
      </c>
      <c r="F308" s="275"/>
      <c r="G308" s="14">
        <f>F308*E308</f>
        <v>0</v>
      </c>
      <c r="H308" s="331"/>
      <c r="I308" s="14"/>
      <c r="J308" s="331"/>
      <c r="K308" s="14"/>
      <c r="L308" s="14">
        <f t="shared" ref="L308:L313" si="110">K308+I308+G308</f>
        <v>0</v>
      </c>
    </row>
    <row r="309" spans="1:12" x14ac:dyDescent="0.25">
      <c r="A309" s="108"/>
      <c r="B309" s="28" t="s">
        <v>189</v>
      </c>
      <c r="C309" s="16" t="s">
        <v>18</v>
      </c>
      <c r="D309" s="3"/>
      <c r="E309" s="3">
        <v>4</v>
      </c>
      <c r="F309" s="268"/>
      <c r="G309" s="14">
        <f t="shared" ref="G309:G313" si="111">F309*E309</f>
        <v>0</v>
      </c>
      <c r="H309" s="322"/>
      <c r="I309" s="1"/>
      <c r="J309" s="322"/>
      <c r="K309" s="1"/>
      <c r="L309" s="1">
        <f t="shared" si="110"/>
        <v>0</v>
      </c>
    </row>
    <row r="310" spans="1:12" x14ac:dyDescent="0.25">
      <c r="A310" s="108"/>
      <c r="B310" s="51" t="s">
        <v>143</v>
      </c>
      <c r="C310" s="16" t="s">
        <v>13</v>
      </c>
      <c r="D310" s="1">
        <v>1.56</v>
      </c>
      <c r="E310" s="1">
        <f>D310*E305</f>
        <v>15.756</v>
      </c>
      <c r="F310" s="269"/>
      <c r="G310" s="14">
        <f t="shared" si="111"/>
        <v>0</v>
      </c>
      <c r="H310" s="323"/>
      <c r="I310" s="30"/>
      <c r="J310" s="323"/>
      <c r="K310" s="30"/>
      <c r="L310" s="1">
        <f t="shared" si="110"/>
        <v>0</v>
      </c>
    </row>
    <row r="311" spans="1:12" x14ac:dyDescent="0.25">
      <c r="A311" s="108"/>
      <c r="B311" s="51" t="s">
        <v>190</v>
      </c>
      <c r="C311" s="16" t="s">
        <v>13</v>
      </c>
      <c r="D311" s="1">
        <v>0.06</v>
      </c>
      <c r="E311" s="1">
        <f>D311*E305</f>
        <v>0.60599999999999998</v>
      </c>
      <c r="F311" s="269"/>
      <c r="G311" s="14">
        <f t="shared" si="111"/>
        <v>0</v>
      </c>
      <c r="H311" s="323"/>
      <c r="I311" s="30"/>
      <c r="J311" s="323"/>
      <c r="K311" s="30"/>
      <c r="L311" s="1">
        <f t="shared" si="110"/>
        <v>0</v>
      </c>
    </row>
    <row r="312" spans="1:12" x14ac:dyDescent="0.25">
      <c r="A312" s="108"/>
      <c r="B312" s="51" t="s">
        <v>191</v>
      </c>
      <c r="C312" s="16" t="s">
        <v>13</v>
      </c>
      <c r="D312" s="61">
        <v>4.8000000000000001E-2</v>
      </c>
      <c r="E312" s="1">
        <f>D312*E305</f>
        <v>0.48480000000000001</v>
      </c>
      <c r="F312" s="268"/>
      <c r="G312" s="14">
        <f t="shared" si="111"/>
        <v>0</v>
      </c>
      <c r="H312" s="323"/>
      <c r="I312" s="30"/>
      <c r="J312" s="323"/>
      <c r="K312" s="30"/>
      <c r="L312" s="1">
        <f t="shared" si="110"/>
        <v>0</v>
      </c>
    </row>
    <row r="313" spans="1:12" x14ac:dyDescent="0.25">
      <c r="A313" s="109"/>
      <c r="B313" s="51" t="s">
        <v>17</v>
      </c>
      <c r="C313" s="16" t="s">
        <v>10</v>
      </c>
      <c r="D313" s="61">
        <v>5.3999999999999999E-2</v>
      </c>
      <c r="E313" s="1">
        <f>D313*E305</f>
        <v>0.5454</v>
      </c>
      <c r="F313" s="268"/>
      <c r="G313" s="14">
        <f t="shared" si="111"/>
        <v>0</v>
      </c>
      <c r="H313" s="323"/>
      <c r="I313" s="30"/>
      <c r="J313" s="323"/>
      <c r="K313" s="30"/>
      <c r="L313" s="1">
        <f t="shared" si="110"/>
        <v>0</v>
      </c>
    </row>
    <row r="314" spans="1:12" x14ac:dyDescent="0.25">
      <c r="A314" s="108"/>
      <c r="B314" s="51"/>
      <c r="C314" s="16"/>
      <c r="D314" s="60"/>
      <c r="E314" s="1"/>
      <c r="F314" s="269"/>
      <c r="G314" s="14"/>
      <c r="H314" s="323"/>
      <c r="I314" s="30"/>
      <c r="J314" s="323"/>
      <c r="K314" s="30"/>
      <c r="L314" s="1"/>
    </row>
    <row r="315" spans="1:12" ht="40.5" x14ac:dyDescent="0.25">
      <c r="A315" s="107">
        <v>21</v>
      </c>
      <c r="B315" s="4" t="s">
        <v>193</v>
      </c>
      <c r="C315" s="2" t="s">
        <v>79</v>
      </c>
      <c r="D315" s="2"/>
      <c r="E315" s="44">
        <v>0.20200000000000001</v>
      </c>
      <c r="F315" s="262"/>
      <c r="G315" s="27">
        <f>G316+G317+G318+G319+G320</f>
        <v>0</v>
      </c>
      <c r="H315" s="278"/>
      <c r="I315" s="27">
        <f t="shared" ref="I315:L315" si="112">I316+I317+I318+I319+I320</f>
        <v>0</v>
      </c>
      <c r="J315" s="278"/>
      <c r="K315" s="27">
        <f t="shared" si="112"/>
        <v>0</v>
      </c>
      <c r="L315" s="27">
        <f t="shared" si="112"/>
        <v>0</v>
      </c>
    </row>
    <row r="316" spans="1:12" x14ac:dyDescent="0.25">
      <c r="A316" s="108"/>
      <c r="B316" s="36" t="s">
        <v>7</v>
      </c>
      <c r="C316" s="6" t="s">
        <v>8</v>
      </c>
      <c r="D316" s="61">
        <v>68</v>
      </c>
      <c r="E316" s="24">
        <f>D316*E315</f>
        <v>13.736000000000001</v>
      </c>
      <c r="F316" s="262"/>
      <c r="G316" s="24"/>
      <c r="H316" s="275"/>
      <c r="I316" s="14">
        <f>E316*H316</f>
        <v>0</v>
      </c>
      <c r="J316" s="331"/>
      <c r="K316" s="14"/>
      <c r="L316" s="24">
        <f>K316+I316+G316</f>
        <v>0</v>
      </c>
    </row>
    <row r="317" spans="1:12" x14ac:dyDescent="0.25">
      <c r="A317" s="108"/>
      <c r="B317" s="37" t="s">
        <v>36</v>
      </c>
      <c r="C317" s="6" t="s">
        <v>10</v>
      </c>
      <c r="D317" s="60">
        <v>0.03</v>
      </c>
      <c r="E317" s="24">
        <f>D317*E315</f>
        <v>6.0600000000000003E-3</v>
      </c>
      <c r="F317" s="262"/>
      <c r="G317" s="24"/>
      <c r="H317" s="319"/>
      <c r="I317" s="30"/>
      <c r="J317" s="323"/>
      <c r="K317" s="30">
        <f>J317*E317</f>
        <v>0</v>
      </c>
      <c r="L317" s="24">
        <f t="shared" ref="L317:L320" si="113">K317+I317+G317</f>
        <v>0</v>
      </c>
    </row>
    <row r="318" spans="1:12" ht="27" x14ac:dyDescent="0.25">
      <c r="A318" s="108"/>
      <c r="B318" s="18" t="s">
        <v>194</v>
      </c>
      <c r="C318" s="16" t="s">
        <v>13</v>
      </c>
      <c r="D318" s="62">
        <v>24.6</v>
      </c>
      <c r="E318" s="24">
        <f>D318*E315</f>
        <v>4.9692000000000007</v>
      </c>
      <c r="F318" s="262"/>
      <c r="G318" s="24">
        <f>F318*E318</f>
        <v>0</v>
      </c>
      <c r="H318" s="262"/>
      <c r="I318" s="19"/>
      <c r="J318" s="262"/>
      <c r="K318" s="24"/>
      <c r="L318" s="24">
        <f t="shared" si="113"/>
        <v>0</v>
      </c>
    </row>
    <row r="319" spans="1:12" x14ac:dyDescent="0.25">
      <c r="A319" s="108"/>
      <c r="B319" s="18" t="s">
        <v>68</v>
      </c>
      <c r="C319" s="16" t="s">
        <v>13</v>
      </c>
      <c r="D319" s="60">
        <v>2.73</v>
      </c>
      <c r="E319" s="24">
        <f>D319*E315</f>
        <v>0.55146000000000006</v>
      </c>
      <c r="F319" s="262"/>
      <c r="G319" s="24">
        <f t="shared" ref="G319:G320" si="114">F319*E319</f>
        <v>0</v>
      </c>
      <c r="H319" s="262"/>
      <c r="I319" s="19"/>
      <c r="J319" s="262"/>
      <c r="K319" s="24"/>
      <c r="L319" s="24">
        <f t="shared" si="113"/>
        <v>0</v>
      </c>
    </row>
    <row r="320" spans="1:12" x14ac:dyDescent="0.25">
      <c r="A320" s="109"/>
      <c r="B320" s="18" t="s">
        <v>47</v>
      </c>
      <c r="C320" s="16" t="s">
        <v>10</v>
      </c>
      <c r="D320" s="60">
        <v>0.19</v>
      </c>
      <c r="E320" s="24">
        <f>D320*E315</f>
        <v>3.8380000000000004E-2</v>
      </c>
      <c r="F320" s="262"/>
      <c r="G320" s="24">
        <f t="shared" si="114"/>
        <v>0</v>
      </c>
      <c r="H320" s="262"/>
      <c r="I320" s="19"/>
      <c r="J320" s="262"/>
      <c r="K320" s="24"/>
      <c r="L320" s="24">
        <f t="shared" si="113"/>
        <v>0</v>
      </c>
    </row>
    <row r="321" spans="1:12" x14ac:dyDescent="0.25">
      <c r="A321" s="108"/>
      <c r="B321" s="51"/>
      <c r="C321" s="16"/>
      <c r="D321" s="60"/>
      <c r="E321" s="1"/>
      <c r="F321" s="269"/>
      <c r="G321" s="14"/>
      <c r="H321" s="323"/>
      <c r="I321" s="30"/>
      <c r="J321" s="323"/>
      <c r="K321" s="30"/>
      <c r="L321" s="1"/>
    </row>
    <row r="322" spans="1:12" ht="67.5" x14ac:dyDescent="0.25">
      <c r="A322" s="107">
        <v>22</v>
      </c>
      <c r="B322" s="34" t="s">
        <v>204</v>
      </c>
      <c r="C322" s="2" t="s">
        <v>31</v>
      </c>
      <c r="D322" s="2"/>
      <c r="E322" s="9">
        <v>132</v>
      </c>
      <c r="F322" s="267"/>
      <c r="G322" s="5">
        <f>G323+G324+G325+G326+G327+G328+G329+G330+G331</f>
        <v>0</v>
      </c>
      <c r="H322" s="321"/>
      <c r="I322" s="5">
        <f t="shared" ref="I322:L322" si="115">I323+I324+I325+I326+I327+I328+I329+I330+I331</f>
        <v>0</v>
      </c>
      <c r="J322" s="321"/>
      <c r="K322" s="5">
        <f t="shared" si="115"/>
        <v>0</v>
      </c>
      <c r="L322" s="5">
        <f t="shared" si="115"/>
        <v>0</v>
      </c>
    </row>
    <row r="323" spans="1:12" x14ac:dyDescent="0.25">
      <c r="A323" s="108"/>
      <c r="B323" s="28" t="s">
        <v>12</v>
      </c>
      <c r="C323" s="16" t="s">
        <v>8</v>
      </c>
      <c r="D323" s="61">
        <v>1</v>
      </c>
      <c r="E323" s="1">
        <f>D323*E322</f>
        <v>132</v>
      </c>
      <c r="F323" s="267"/>
      <c r="G323" s="14"/>
      <c r="H323" s="269"/>
      <c r="I323" s="1">
        <f>H323*E323</f>
        <v>0</v>
      </c>
      <c r="J323" s="322"/>
      <c r="K323" s="1"/>
      <c r="L323" s="1">
        <f>K323+I323+G323</f>
        <v>0</v>
      </c>
    </row>
    <row r="324" spans="1:12" x14ac:dyDescent="0.25">
      <c r="A324" s="108"/>
      <c r="B324" s="28" t="s">
        <v>16</v>
      </c>
      <c r="C324" s="16" t="s">
        <v>10</v>
      </c>
      <c r="D324" s="16">
        <v>5.3400000000000003E-2</v>
      </c>
      <c r="E324" s="1">
        <f>D324*E322</f>
        <v>7.0488</v>
      </c>
      <c r="F324" s="267"/>
      <c r="G324" s="14"/>
      <c r="H324" s="322"/>
      <c r="I324" s="1"/>
      <c r="J324" s="322"/>
      <c r="K324" s="1">
        <f>J324*E324</f>
        <v>0</v>
      </c>
      <c r="L324" s="1">
        <f t="shared" ref="L324:L331" si="116">K324+I324+G324</f>
        <v>0</v>
      </c>
    </row>
    <row r="325" spans="1:12" x14ac:dyDescent="0.25">
      <c r="A325" s="108"/>
      <c r="B325" s="28" t="s">
        <v>147</v>
      </c>
      <c r="C325" s="16" t="s">
        <v>86</v>
      </c>
      <c r="D325" s="60">
        <v>0.84</v>
      </c>
      <c r="E325" s="1">
        <f>D325*E322</f>
        <v>110.88</v>
      </c>
      <c r="F325" s="269"/>
      <c r="G325" s="14">
        <f>F325*E325</f>
        <v>0</v>
      </c>
      <c r="H325" s="322"/>
      <c r="I325" s="1"/>
      <c r="J325" s="322"/>
      <c r="K325" s="1"/>
      <c r="L325" s="1">
        <f t="shared" si="116"/>
        <v>0</v>
      </c>
    </row>
    <row r="326" spans="1:12" x14ac:dyDescent="0.25">
      <c r="A326" s="108"/>
      <c r="B326" s="28" t="s">
        <v>148</v>
      </c>
      <c r="C326" s="16" t="s">
        <v>86</v>
      </c>
      <c r="D326" s="60">
        <v>1.07</v>
      </c>
      <c r="E326" s="1">
        <f>D326*E322</f>
        <v>141.24</v>
      </c>
      <c r="F326" s="269"/>
      <c r="G326" s="14">
        <f>F326*E326</f>
        <v>0</v>
      </c>
      <c r="H326" s="322"/>
      <c r="I326" s="1"/>
      <c r="J326" s="322"/>
      <c r="K326" s="1"/>
      <c r="L326" s="1">
        <f t="shared" si="116"/>
        <v>0</v>
      </c>
    </row>
    <row r="327" spans="1:12" x14ac:dyDescent="0.25">
      <c r="A327" s="108"/>
      <c r="B327" s="28" t="s">
        <v>149</v>
      </c>
      <c r="C327" s="16" t="s">
        <v>86</v>
      </c>
      <c r="D327" s="60">
        <v>0.84</v>
      </c>
      <c r="E327" s="1">
        <f>D327*E322</f>
        <v>110.88</v>
      </c>
      <c r="F327" s="269"/>
      <c r="G327" s="14">
        <f>F327*E327</f>
        <v>0</v>
      </c>
      <c r="H327" s="323"/>
      <c r="I327" s="30"/>
      <c r="J327" s="323"/>
      <c r="K327" s="30"/>
      <c r="L327" s="1">
        <f t="shared" si="116"/>
        <v>0</v>
      </c>
    </row>
    <row r="328" spans="1:12" ht="15.75" x14ac:dyDescent="0.25">
      <c r="A328" s="108"/>
      <c r="B328" s="51" t="s">
        <v>192</v>
      </c>
      <c r="C328" s="16" t="s">
        <v>30</v>
      </c>
      <c r="D328" s="16"/>
      <c r="E328" s="3">
        <v>132</v>
      </c>
      <c r="F328" s="270"/>
      <c r="G328" s="14">
        <f>F328*E328</f>
        <v>0</v>
      </c>
      <c r="H328" s="323"/>
      <c r="I328" s="30"/>
      <c r="J328" s="323"/>
      <c r="K328" s="30"/>
      <c r="L328" s="1">
        <f t="shared" si="116"/>
        <v>0</v>
      </c>
    </row>
    <row r="329" spans="1:12" x14ac:dyDescent="0.25">
      <c r="A329" s="108"/>
      <c r="B329" s="51" t="s">
        <v>150</v>
      </c>
      <c r="C329" s="16" t="s">
        <v>18</v>
      </c>
      <c r="D329" s="60">
        <v>0.67</v>
      </c>
      <c r="E329" s="1">
        <f>D329*E322</f>
        <v>88.440000000000012</v>
      </c>
      <c r="F329" s="269"/>
      <c r="G329" s="14">
        <f t="shared" ref="G329:G331" si="117">F329*E329</f>
        <v>0</v>
      </c>
      <c r="H329" s="323"/>
      <c r="I329" s="30"/>
      <c r="J329" s="323"/>
      <c r="K329" s="30"/>
      <c r="L329" s="1">
        <f t="shared" si="116"/>
        <v>0</v>
      </c>
    </row>
    <row r="330" spans="1:12" x14ac:dyDescent="0.25">
      <c r="A330" s="108"/>
      <c r="B330" s="51" t="s">
        <v>151</v>
      </c>
      <c r="C330" s="16" t="s">
        <v>18</v>
      </c>
      <c r="D330" s="60">
        <v>0.67</v>
      </c>
      <c r="E330" s="1">
        <f>D330*E322</f>
        <v>88.440000000000012</v>
      </c>
      <c r="F330" s="269"/>
      <c r="G330" s="14">
        <f t="shared" si="117"/>
        <v>0</v>
      </c>
      <c r="H330" s="323"/>
      <c r="I330" s="30"/>
      <c r="J330" s="323"/>
      <c r="K330" s="30"/>
      <c r="L330" s="1">
        <f t="shared" si="116"/>
        <v>0</v>
      </c>
    </row>
    <row r="331" spans="1:12" x14ac:dyDescent="0.25">
      <c r="A331" s="109"/>
      <c r="B331" s="51" t="s">
        <v>152</v>
      </c>
      <c r="C331" s="16" t="s">
        <v>18</v>
      </c>
      <c r="D331" s="61">
        <v>2</v>
      </c>
      <c r="E331" s="1">
        <f>D331*E322</f>
        <v>264</v>
      </c>
      <c r="F331" s="269"/>
      <c r="G331" s="14">
        <f t="shared" si="117"/>
        <v>0</v>
      </c>
      <c r="H331" s="323"/>
      <c r="I331" s="30"/>
      <c r="J331" s="323"/>
      <c r="K331" s="30"/>
      <c r="L331" s="1">
        <f t="shared" si="116"/>
        <v>0</v>
      </c>
    </row>
    <row r="332" spans="1:12" x14ac:dyDescent="0.25">
      <c r="A332" s="108"/>
      <c r="B332" s="51"/>
      <c r="C332" s="16"/>
      <c r="D332" s="60"/>
      <c r="E332" s="1"/>
      <c r="F332" s="269"/>
      <c r="G332" s="14"/>
      <c r="H332" s="323"/>
      <c r="I332" s="30"/>
      <c r="J332" s="323"/>
      <c r="K332" s="30"/>
      <c r="L332" s="1"/>
    </row>
    <row r="333" spans="1:12" ht="27" x14ac:dyDescent="0.25">
      <c r="A333" s="107">
        <v>23</v>
      </c>
      <c r="B333" s="4" t="s">
        <v>84</v>
      </c>
      <c r="C333" s="2" t="s">
        <v>85</v>
      </c>
      <c r="D333" s="2"/>
      <c r="E333" s="9">
        <v>1.5</v>
      </c>
      <c r="F333" s="262"/>
      <c r="G333" s="21">
        <f>G334+G335</f>
        <v>0</v>
      </c>
      <c r="H333" s="261"/>
      <c r="I333" s="27">
        <f t="shared" ref="I333" si="118">I334+I335</f>
        <v>0</v>
      </c>
      <c r="J333" s="261"/>
      <c r="K333" s="27">
        <f t="shared" ref="K333:L333" si="119">K334+K335</f>
        <v>0</v>
      </c>
      <c r="L333" s="27">
        <f t="shared" si="119"/>
        <v>0</v>
      </c>
    </row>
    <row r="334" spans="1:12" x14ac:dyDescent="0.25">
      <c r="A334" s="108"/>
      <c r="B334" s="36" t="s">
        <v>7</v>
      </c>
      <c r="C334" s="6" t="s">
        <v>8</v>
      </c>
      <c r="D334" s="16">
        <v>43.4</v>
      </c>
      <c r="E334" s="24">
        <f>D334*E333</f>
        <v>65.099999999999994</v>
      </c>
      <c r="F334" s="262"/>
      <c r="G334" s="24"/>
      <c r="H334" s="275"/>
      <c r="I334" s="14">
        <f>E334*H334</f>
        <v>0</v>
      </c>
      <c r="J334" s="331"/>
      <c r="K334" s="14"/>
      <c r="L334" s="24">
        <f>K334+I334+G334</f>
        <v>0</v>
      </c>
    </row>
    <row r="335" spans="1:12" x14ac:dyDescent="0.25">
      <c r="A335" s="109"/>
      <c r="B335" s="37" t="s">
        <v>36</v>
      </c>
      <c r="C335" s="6" t="s">
        <v>10</v>
      </c>
      <c r="D335" s="16">
        <v>16.3</v>
      </c>
      <c r="E335" s="24">
        <f>D335*E333</f>
        <v>24.450000000000003</v>
      </c>
      <c r="F335" s="262"/>
      <c r="G335" s="24"/>
      <c r="H335" s="319"/>
      <c r="I335" s="30"/>
      <c r="J335" s="323"/>
      <c r="K335" s="30">
        <f>J335*E335</f>
        <v>0</v>
      </c>
      <c r="L335" s="24">
        <f>K335+I335+G335</f>
        <v>0</v>
      </c>
    </row>
    <row r="336" spans="1:12" x14ac:dyDescent="0.25">
      <c r="A336" s="108"/>
      <c r="B336" s="18"/>
      <c r="C336" s="16"/>
      <c r="D336" s="16"/>
      <c r="E336" s="24"/>
      <c r="F336" s="262"/>
      <c r="G336" s="24"/>
      <c r="H336" s="262"/>
      <c r="I336" s="19"/>
      <c r="J336" s="262"/>
      <c r="K336" s="24"/>
      <c r="L336" s="24"/>
    </row>
    <row r="337" spans="1:12" ht="40.5" x14ac:dyDescent="0.25">
      <c r="A337" s="107">
        <v>24</v>
      </c>
      <c r="B337" s="4" t="s">
        <v>87</v>
      </c>
      <c r="C337" s="2" t="s">
        <v>27</v>
      </c>
      <c r="D337" s="2"/>
      <c r="E337" s="33">
        <v>150</v>
      </c>
      <c r="F337" s="266"/>
      <c r="G337" s="27">
        <f>G338+G339+G340+G341</f>
        <v>0</v>
      </c>
      <c r="H337" s="278"/>
      <c r="I337" s="27">
        <f t="shared" ref="I337" si="120">I338+I339+I340+I341</f>
        <v>0</v>
      </c>
      <c r="J337" s="278"/>
      <c r="K337" s="27">
        <f t="shared" ref="K337:L337" si="121">K338+K339+K340+K341</f>
        <v>0</v>
      </c>
      <c r="L337" s="27">
        <f t="shared" si="121"/>
        <v>0</v>
      </c>
    </row>
    <row r="338" spans="1:12" x14ac:dyDescent="0.25">
      <c r="A338" s="108"/>
      <c r="B338" s="36" t="s">
        <v>7</v>
      </c>
      <c r="C338" s="6" t="s">
        <v>8</v>
      </c>
      <c r="D338" s="6">
        <v>0.13</v>
      </c>
      <c r="E338" s="24">
        <f>D338*E337</f>
        <v>19.5</v>
      </c>
      <c r="F338" s="262"/>
      <c r="G338" s="24"/>
      <c r="H338" s="275"/>
      <c r="I338" s="14">
        <f>E338*H338</f>
        <v>0</v>
      </c>
      <c r="J338" s="331"/>
      <c r="K338" s="14"/>
      <c r="L338" s="24">
        <f>K338+I338+G338</f>
        <v>0</v>
      </c>
    </row>
    <row r="339" spans="1:12" x14ac:dyDescent="0.25">
      <c r="A339" s="108"/>
      <c r="B339" s="37" t="s">
        <v>36</v>
      </c>
      <c r="C339" s="6" t="s">
        <v>10</v>
      </c>
      <c r="D339" s="6">
        <v>3.7100000000000001E-2</v>
      </c>
      <c r="E339" s="24">
        <f>D339*E337</f>
        <v>5.5650000000000004</v>
      </c>
      <c r="F339" s="262"/>
      <c r="G339" s="24"/>
      <c r="H339" s="319"/>
      <c r="I339" s="30"/>
      <c r="J339" s="323"/>
      <c r="K339" s="30">
        <f>J339*E339</f>
        <v>0</v>
      </c>
      <c r="L339" s="24">
        <f t="shared" ref="L339:L341" si="122">K339+I339+G339</f>
        <v>0</v>
      </c>
    </row>
    <row r="340" spans="1:12" ht="27" x14ac:dyDescent="0.25">
      <c r="A340" s="108"/>
      <c r="B340" s="18" t="s">
        <v>88</v>
      </c>
      <c r="C340" s="6" t="s">
        <v>27</v>
      </c>
      <c r="D340" s="32">
        <v>1</v>
      </c>
      <c r="E340" s="24">
        <f>D340*E337</f>
        <v>150</v>
      </c>
      <c r="F340" s="271"/>
      <c r="G340" s="24">
        <f>F340*E340</f>
        <v>0</v>
      </c>
      <c r="H340" s="262"/>
      <c r="I340" s="19"/>
      <c r="J340" s="262"/>
      <c r="K340" s="24"/>
      <c r="L340" s="24">
        <f t="shared" si="122"/>
        <v>0</v>
      </c>
    </row>
    <row r="341" spans="1:12" x14ac:dyDescent="0.25">
      <c r="A341" s="109"/>
      <c r="B341" s="28" t="s">
        <v>47</v>
      </c>
      <c r="C341" s="6" t="s">
        <v>10</v>
      </c>
      <c r="D341" s="6">
        <v>1.9E-3</v>
      </c>
      <c r="E341" s="24">
        <f>D341*E337</f>
        <v>0.28499999999999998</v>
      </c>
      <c r="F341" s="271"/>
      <c r="G341" s="24">
        <f>F341*E341</f>
        <v>0</v>
      </c>
      <c r="H341" s="262"/>
      <c r="I341" s="19"/>
      <c r="J341" s="262"/>
      <c r="K341" s="24"/>
      <c r="L341" s="24">
        <f t="shared" si="122"/>
        <v>0</v>
      </c>
    </row>
    <row r="342" spans="1:12" x14ac:dyDescent="0.25">
      <c r="A342" s="108"/>
      <c r="B342" s="28"/>
      <c r="C342" s="16"/>
      <c r="D342" s="25"/>
      <c r="E342" s="24"/>
      <c r="F342" s="262"/>
      <c r="G342" s="24"/>
      <c r="H342" s="332"/>
      <c r="I342" s="57"/>
      <c r="J342" s="332"/>
      <c r="K342" s="57"/>
      <c r="L342" s="19"/>
    </row>
    <row r="343" spans="1:12" x14ac:dyDescent="0.25">
      <c r="A343" s="107">
        <v>25</v>
      </c>
      <c r="B343" s="2" t="s">
        <v>160</v>
      </c>
      <c r="C343" s="2" t="s">
        <v>19</v>
      </c>
      <c r="D343" s="21"/>
      <c r="E343" s="27">
        <v>0.08</v>
      </c>
      <c r="F343" s="261"/>
      <c r="G343" s="27">
        <f>G344+G345+G346+G347</f>
        <v>0</v>
      </c>
      <c r="H343" s="278"/>
      <c r="I343" s="27">
        <f t="shared" ref="I343" si="123">I344+I345+I346+I347</f>
        <v>0</v>
      </c>
      <c r="J343" s="278"/>
      <c r="K343" s="27">
        <f t="shared" ref="K343:L343" si="124">K344+K345+K346+K347</f>
        <v>0</v>
      </c>
      <c r="L343" s="27">
        <f t="shared" si="124"/>
        <v>0</v>
      </c>
    </row>
    <row r="344" spans="1:12" x14ac:dyDescent="0.25">
      <c r="A344" s="108"/>
      <c r="B344" s="18" t="s">
        <v>12</v>
      </c>
      <c r="C344" s="16" t="s">
        <v>8</v>
      </c>
      <c r="D344" s="19">
        <v>101</v>
      </c>
      <c r="E344" s="24">
        <f>D344*E343</f>
        <v>8.08</v>
      </c>
      <c r="F344" s="262"/>
      <c r="G344" s="24"/>
      <c r="H344" s="262"/>
      <c r="I344" s="24">
        <f>H344*E344</f>
        <v>0</v>
      </c>
      <c r="J344" s="262"/>
      <c r="K344" s="19"/>
      <c r="L344" s="24">
        <f>K344+I344+G344</f>
        <v>0</v>
      </c>
    </row>
    <row r="345" spans="1:12" x14ac:dyDescent="0.25">
      <c r="A345" s="108"/>
      <c r="B345" s="22" t="s">
        <v>91</v>
      </c>
      <c r="C345" s="20" t="s">
        <v>29</v>
      </c>
      <c r="D345" s="24">
        <v>2.8</v>
      </c>
      <c r="E345" s="24">
        <f>D345*E343</f>
        <v>0.22399999999999998</v>
      </c>
      <c r="F345" s="262"/>
      <c r="G345" s="24"/>
      <c r="H345" s="262"/>
      <c r="I345" s="19"/>
      <c r="J345" s="277"/>
      <c r="K345" s="24">
        <f>J345*E345</f>
        <v>0</v>
      </c>
      <c r="L345" s="24">
        <f t="shared" ref="L345:L347" si="125">K345+I345+G345</f>
        <v>0</v>
      </c>
    </row>
    <row r="346" spans="1:12" x14ac:dyDescent="0.25">
      <c r="A346" s="108"/>
      <c r="B346" s="22" t="s">
        <v>161</v>
      </c>
      <c r="C346" s="20" t="s">
        <v>18</v>
      </c>
      <c r="D346" s="25"/>
      <c r="E346" s="19">
        <v>8</v>
      </c>
      <c r="F346" s="262"/>
      <c r="G346" s="24">
        <f>F346*E346</f>
        <v>0</v>
      </c>
      <c r="H346" s="260"/>
      <c r="I346" s="20"/>
      <c r="J346" s="262"/>
      <c r="K346" s="24"/>
      <c r="L346" s="24">
        <f t="shared" si="125"/>
        <v>0</v>
      </c>
    </row>
    <row r="347" spans="1:12" x14ac:dyDescent="0.25">
      <c r="A347" s="109"/>
      <c r="B347" s="28" t="s">
        <v>47</v>
      </c>
      <c r="C347" s="6" t="s">
        <v>10</v>
      </c>
      <c r="D347" s="19">
        <v>12.3</v>
      </c>
      <c r="E347" s="24">
        <f>D347*E343</f>
        <v>0.9840000000000001</v>
      </c>
      <c r="F347" s="262"/>
      <c r="G347" s="24">
        <f>F347*E347</f>
        <v>0</v>
      </c>
      <c r="H347" s="260"/>
      <c r="I347" s="20"/>
      <c r="J347" s="260"/>
      <c r="K347" s="20"/>
      <c r="L347" s="24">
        <f t="shared" si="125"/>
        <v>0</v>
      </c>
    </row>
    <row r="348" spans="1:12" x14ac:dyDescent="0.25">
      <c r="A348" s="108"/>
      <c r="B348" s="28"/>
      <c r="C348" s="16"/>
      <c r="D348" s="25"/>
      <c r="E348" s="24"/>
      <c r="F348" s="262"/>
      <c r="G348" s="24"/>
      <c r="H348" s="332"/>
      <c r="I348" s="57"/>
      <c r="J348" s="332"/>
      <c r="K348" s="57"/>
      <c r="L348" s="19"/>
    </row>
    <row r="349" spans="1:12" ht="27" x14ac:dyDescent="0.25">
      <c r="A349" s="107">
        <v>26</v>
      </c>
      <c r="B349" s="34" t="s">
        <v>109</v>
      </c>
      <c r="C349" s="2" t="s">
        <v>110</v>
      </c>
      <c r="D349" s="58"/>
      <c r="E349" s="33">
        <v>4</v>
      </c>
      <c r="F349" s="278"/>
      <c r="G349" s="27">
        <f>G350+G351+G352+G353</f>
        <v>0</v>
      </c>
      <c r="H349" s="278"/>
      <c r="I349" s="27">
        <f t="shared" ref="I349:L349" si="126">I350+I351+I352+I353</f>
        <v>0</v>
      </c>
      <c r="J349" s="278"/>
      <c r="K349" s="27">
        <f t="shared" si="126"/>
        <v>0</v>
      </c>
      <c r="L349" s="27">
        <f t="shared" si="126"/>
        <v>0</v>
      </c>
    </row>
    <row r="350" spans="1:12" x14ac:dyDescent="0.25">
      <c r="A350" s="108"/>
      <c r="B350" s="36" t="s">
        <v>7</v>
      </c>
      <c r="C350" s="6" t="s">
        <v>8</v>
      </c>
      <c r="D350" s="24">
        <v>0.34</v>
      </c>
      <c r="E350" s="24">
        <f>D350*E349</f>
        <v>1.36</v>
      </c>
      <c r="F350" s="271"/>
      <c r="G350" s="24"/>
      <c r="H350" s="275"/>
      <c r="I350" s="14">
        <f>E350*H350</f>
        <v>0</v>
      </c>
      <c r="J350" s="331"/>
      <c r="K350" s="14"/>
      <c r="L350" s="24">
        <f>K350+I350+G350</f>
        <v>0</v>
      </c>
    </row>
    <row r="351" spans="1:12" x14ac:dyDescent="0.25">
      <c r="A351" s="108"/>
      <c r="B351" s="37" t="s">
        <v>36</v>
      </c>
      <c r="C351" s="6" t="s">
        <v>10</v>
      </c>
      <c r="D351" s="26">
        <v>1.3299999999999999E-2</v>
      </c>
      <c r="E351" s="25">
        <f>D351*E349</f>
        <v>5.3199999999999997E-2</v>
      </c>
      <c r="F351" s="271"/>
      <c r="G351" s="24"/>
      <c r="H351" s="319"/>
      <c r="I351" s="30"/>
      <c r="J351" s="323"/>
      <c r="K351" s="59">
        <f>J351*E351</f>
        <v>0</v>
      </c>
      <c r="L351" s="25">
        <f t="shared" ref="L351:L353" si="127">K351+I351+G351</f>
        <v>0</v>
      </c>
    </row>
    <row r="352" spans="1:12" x14ac:dyDescent="0.25">
      <c r="A352" s="108"/>
      <c r="B352" s="28" t="s">
        <v>111</v>
      </c>
      <c r="C352" s="16" t="s">
        <v>18</v>
      </c>
      <c r="D352" s="19">
        <v>1</v>
      </c>
      <c r="E352" s="19">
        <f>D352*E349</f>
        <v>4</v>
      </c>
      <c r="F352" s="262"/>
      <c r="G352" s="24">
        <f>F352*E352</f>
        <v>0</v>
      </c>
      <c r="H352" s="320"/>
      <c r="I352" s="11"/>
      <c r="J352" s="320"/>
      <c r="K352" s="11"/>
      <c r="L352" s="19">
        <f t="shared" si="127"/>
        <v>0</v>
      </c>
    </row>
    <row r="353" spans="1:12" x14ac:dyDescent="0.25">
      <c r="A353" s="109"/>
      <c r="B353" s="28" t="s">
        <v>112</v>
      </c>
      <c r="C353" s="16" t="s">
        <v>10</v>
      </c>
      <c r="D353" s="25">
        <v>0.10299999999999999</v>
      </c>
      <c r="E353" s="24">
        <f>D353*E349</f>
        <v>0.41199999999999998</v>
      </c>
      <c r="F353" s="262"/>
      <c r="G353" s="24">
        <f>F353*E353</f>
        <v>0</v>
      </c>
      <c r="H353" s="332"/>
      <c r="I353" s="57"/>
      <c r="J353" s="332"/>
      <c r="K353" s="57"/>
      <c r="L353" s="19">
        <f t="shared" si="127"/>
        <v>0</v>
      </c>
    </row>
    <row r="354" spans="1:12" x14ac:dyDescent="0.25">
      <c r="A354" s="108"/>
      <c r="B354" s="28"/>
      <c r="C354" s="16"/>
      <c r="D354" s="25"/>
      <c r="E354" s="24"/>
      <c r="F354" s="262"/>
      <c r="G354" s="24"/>
      <c r="H354" s="332"/>
      <c r="I354" s="57"/>
      <c r="J354" s="332"/>
      <c r="K354" s="57"/>
      <c r="L354" s="19"/>
    </row>
    <row r="355" spans="1:12" ht="26.25" customHeight="1" x14ac:dyDescent="0.25">
      <c r="A355" s="107">
        <v>27</v>
      </c>
      <c r="B355" s="17" t="s">
        <v>113</v>
      </c>
      <c r="C355" s="2" t="s">
        <v>18</v>
      </c>
      <c r="D355" s="2"/>
      <c r="E355" s="35">
        <v>2</v>
      </c>
      <c r="F355" s="263"/>
      <c r="G355" s="27">
        <f>G356+G357+G358+G359</f>
        <v>0</v>
      </c>
      <c r="H355" s="278"/>
      <c r="I355" s="27">
        <f t="shared" ref="I355" si="128">I356+I357+I358+I359</f>
        <v>0</v>
      </c>
      <c r="J355" s="278"/>
      <c r="K355" s="27">
        <f t="shared" ref="K355:L355" si="129">K356+K357+K358+K359</f>
        <v>0</v>
      </c>
      <c r="L355" s="27">
        <f t="shared" si="129"/>
        <v>0</v>
      </c>
    </row>
    <row r="356" spans="1:12" x14ac:dyDescent="0.25">
      <c r="A356" s="108"/>
      <c r="B356" s="18" t="s">
        <v>12</v>
      </c>
      <c r="C356" s="16" t="s">
        <v>8</v>
      </c>
      <c r="D356" s="14">
        <v>0.68</v>
      </c>
      <c r="E356" s="14">
        <f>D356*E355</f>
        <v>1.36</v>
      </c>
      <c r="F356" s="263"/>
      <c r="G356" s="31"/>
      <c r="H356" s="262"/>
      <c r="I356" s="24">
        <f>H356*E356</f>
        <v>0</v>
      </c>
      <c r="J356" s="263"/>
      <c r="K356" s="31"/>
      <c r="L356" s="24">
        <f>K356+I356+G356</f>
        <v>0</v>
      </c>
    </row>
    <row r="357" spans="1:12" x14ac:dyDescent="0.25">
      <c r="A357" s="108"/>
      <c r="B357" s="37" t="s">
        <v>70</v>
      </c>
      <c r="C357" s="6" t="s">
        <v>10</v>
      </c>
      <c r="D357" s="40">
        <v>1.0999999999999999E-2</v>
      </c>
      <c r="E357" s="40">
        <f>D357*E355</f>
        <v>2.1999999999999999E-2</v>
      </c>
      <c r="F357" s="263"/>
      <c r="G357" s="31"/>
      <c r="H357" s="262"/>
      <c r="I357" s="24"/>
      <c r="J357" s="262"/>
      <c r="K357" s="24">
        <f>J357*E357</f>
        <v>0</v>
      </c>
      <c r="L357" s="24">
        <f>K357+I357+G357</f>
        <v>0</v>
      </c>
    </row>
    <row r="358" spans="1:12" x14ac:dyDescent="0.25">
      <c r="A358" s="108"/>
      <c r="B358" s="22" t="s">
        <v>114</v>
      </c>
      <c r="C358" s="6" t="s">
        <v>18</v>
      </c>
      <c r="D358" s="32">
        <v>1</v>
      </c>
      <c r="E358" s="48">
        <f>D358*E355</f>
        <v>2</v>
      </c>
      <c r="F358" s="262"/>
      <c r="G358" s="24">
        <f>F358*E358</f>
        <v>0</v>
      </c>
      <c r="H358" s="263"/>
      <c r="I358" s="31"/>
      <c r="J358" s="263"/>
      <c r="K358" s="31"/>
      <c r="L358" s="24">
        <f t="shared" ref="L358:L359" si="130">K358+I358+G358</f>
        <v>0</v>
      </c>
    </row>
    <row r="359" spans="1:12" x14ac:dyDescent="0.25">
      <c r="A359" s="109"/>
      <c r="B359" s="28" t="s">
        <v>17</v>
      </c>
      <c r="C359" s="16" t="s">
        <v>10</v>
      </c>
      <c r="D359" s="6">
        <v>0.10299999999999999</v>
      </c>
      <c r="E359" s="14">
        <f>D359*E355</f>
        <v>0.20599999999999999</v>
      </c>
      <c r="F359" s="262"/>
      <c r="G359" s="24">
        <f>F359*E359</f>
        <v>0</v>
      </c>
      <c r="H359" s="263"/>
      <c r="I359" s="31"/>
      <c r="J359" s="263"/>
      <c r="K359" s="31"/>
      <c r="L359" s="24">
        <f t="shared" si="130"/>
        <v>0</v>
      </c>
    </row>
    <row r="360" spans="1:12" x14ac:dyDescent="0.25">
      <c r="A360" s="108"/>
      <c r="B360" s="28"/>
      <c r="C360" s="16"/>
      <c r="D360" s="25"/>
      <c r="E360" s="24"/>
      <c r="F360" s="262"/>
      <c r="G360" s="24"/>
      <c r="H360" s="332"/>
      <c r="I360" s="57"/>
      <c r="J360" s="332"/>
      <c r="K360" s="57"/>
      <c r="L360" s="19"/>
    </row>
    <row r="361" spans="1:12" ht="40.5" x14ac:dyDescent="0.25">
      <c r="A361" s="107">
        <v>28</v>
      </c>
      <c r="B361" s="17" t="s">
        <v>115</v>
      </c>
      <c r="C361" s="2" t="s">
        <v>18</v>
      </c>
      <c r="D361" s="2"/>
      <c r="E361" s="35">
        <v>1</v>
      </c>
      <c r="F361" s="263"/>
      <c r="G361" s="27">
        <f>G362+G363+G364+G365</f>
        <v>0</v>
      </c>
      <c r="H361" s="278"/>
      <c r="I361" s="27">
        <f>I362+I363+I364+I365</f>
        <v>0</v>
      </c>
      <c r="J361" s="278"/>
      <c r="K361" s="27">
        <f>K362+K363+K364+K365</f>
        <v>0</v>
      </c>
      <c r="L361" s="27">
        <f>L362+L363+L364+L365</f>
        <v>0</v>
      </c>
    </row>
    <row r="362" spans="1:12" x14ac:dyDescent="0.25">
      <c r="A362" s="108"/>
      <c r="B362" s="18" t="s">
        <v>12</v>
      </c>
      <c r="C362" s="16" t="s">
        <v>8</v>
      </c>
      <c r="D362" s="40">
        <v>5.03</v>
      </c>
      <c r="E362" s="14">
        <f>D362*E361</f>
        <v>5.03</v>
      </c>
      <c r="F362" s="263"/>
      <c r="G362" s="31"/>
      <c r="H362" s="262"/>
      <c r="I362" s="24">
        <f>H362*E362</f>
        <v>0</v>
      </c>
      <c r="J362" s="263"/>
      <c r="K362" s="31"/>
      <c r="L362" s="24">
        <f>K362+I362+G362</f>
        <v>0</v>
      </c>
    </row>
    <row r="363" spans="1:12" x14ac:dyDescent="0.25">
      <c r="A363" s="108"/>
      <c r="B363" s="37" t="s">
        <v>70</v>
      </c>
      <c r="C363" s="6" t="s">
        <v>10</v>
      </c>
      <c r="D363" s="40">
        <v>1.0999999999999999E-2</v>
      </c>
      <c r="E363" s="40">
        <f>D363*E361</f>
        <v>1.0999999999999999E-2</v>
      </c>
      <c r="F363" s="263"/>
      <c r="G363" s="31"/>
      <c r="H363" s="262"/>
      <c r="I363" s="24"/>
      <c r="J363" s="262"/>
      <c r="K363" s="24">
        <f>J363*E363</f>
        <v>0</v>
      </c>
      <c r="L363" s="24">
        <f>K363+I363+G363</f>
        <v>0</v>
      </c>
    </row>
    <row r="364" spans="1:12" ht="27" x14ac:dyDescent="0.25">
      <c r="A364" s="108"/>
      <c r="B364" s="23" t="s">
        <v>116</v>
      </c>
      <c r="C364" s="6" t="s">
        <v>18</v>
      </c>
      <c r="D364" s="32">
        <v>1</v>
      </c>
      <c r="E364" s="48">
        <f>D364*E361</f>
        <v>1</v>
      </c>
      <c r="F364" s="262"/>
      <c r="G364" s="24">
        <f>F364*E364</f>
        <v>0</v>
      </c>
      <c r="H364" s="263"/>
      <c r="I364" s="31"/>
      <c r="J364" s="263"/>
      <c r="K364" s="31"/>
      <c r="L364" s="24">
        <f t="shared" ref="L364:L365" si="131">K364+I364+G364</f>
        <v>0</v>
      </c>
    </row>
    <row r="365" spans="1:12" x14ac:dyDescent="0.25">
      <c r="A365" s="109"/>
      <c r="B365" s="28" t="s">
        <v>17</v>
      </c>
      <c r="C365" s="16" t="s">
        <v>10</v>
      </c>
      <c r="D365" s="6">
        <v>0.10299999999999999</v>
      </c>
      <c r="E365" s="14">
        <f>D365*E361</f>
        <v>0.10299999999999999</v>
      </c>
      <c r="F365" s="262"/>
      <c r="G365" s="24">
        <f>F365*E365</f>
        <v>0</v>
      </c>
      <c r="H365" s="263"/>
      <c r="I365" s="31"/>
      <c r="J365" s="263"/>
      <c r="K365" s="31"/>
      <c r="L365" s="24">
        <f t="shared" si="131"/>
        <v>0</v>
      </c>
    </row>
    <row r="366" spans="1:12" x14ac:dyDescent="0.25">
      <c r="A366" s="108"/>
      <c r="B366" s="28"/>
      <c r="C366" s="16"/>
      <c r="D366" s="25"/>
      <c r="E366" s="24"/>
      <c r="F366" s="262"/>
      <c r="G366" s="24"/>
      <c r="H366" s="332"/>
      <c r="I366" s="57"/>
      <c r="J366" s="332"/>
      <c r="K366" s="57"/>
      <c r="L366" s="19"/>
    </row>
    <row r="367" spans="1:12" ht="27" x14ac:dyDescent="0.25">
      <c r="A367" s="107">
        <v>29</v>
      </c>
      <c r="B367" s="34" t="s">
        <v>117</v>
      </c>
      <c r="C367" s="2" t="s">
        <v>18</v>
      </c>
      <c r="D367" s="2"/>
      <c r="E367" s="35">
        <v>6</v>
      </c>
      <c r="F367" s="267"/>
      <c r="G367" s="5">
        <f>G368+G369+G370+G371+G372</f>
        <v>0</v>
      </c>
      <c r="H367" s="321"/>
      <c r="I367" s="5">
        <f t="shared" ref="I367" si="132">I368+I369+I370+I371+I372</f>
        <v>0</v>
      </c>
      <c r="J367" s="321"/>
      <c r="K367" s="5">
        <f t="shared" ref="K367:L367" si="133">K368+K369+K370+K371+K372</f>
        <v>0</v>
      </c>
      <c r="L367" s="5">
        <f t="shared" si="133"/>
        <v>0</v>
      </c>
    </row>
    <row r="368" spans="1:12" x14ac:dyDescent="0.25">
      <c r="A368" s="108"/>
      <c r="B368" s="28" t="s">
        <v>12</v>
      </c>
      <c r="C368" s="16" t="s">
        <v>8</v>
      </c>
      <c r="D368" s="3">
        <v>1</v>
      </c>
      <c r="E368" s="1">
        <f>D368*E367</f>
        <v>6</v>
      </c>
      <c r="F368" s="267"/>
      <c r="G368" s="14"/>
      <c r="H368" s="268"/>
      <c r="I368" s="1">
        <f>H368*E368</f>
        <v>0</v>
      </c>
      <c r="J368" s="322"/>
      <c r="K368" s="1"/>
      <c r="L368" s="1">
        <f>K368+I368+G368</f>
        <v>0</v>
      </c>
    </row>
    <row r="369" spans="1:13" x14ac:dyDescent="0.25">
      <c r="A369" s="108"/>
      <c r="B369" s="28" t="s">
        <v>16</v>
      </c>
      <c r="C369" s="16" t="s">
        <v>10</v>
      </c>
      <c r="D369" s="16">
        <v>0.05</v>
      </c>
      <c r="E369" s="1">
        <f>D369*E367</f>
        <v>0.30000000000000004</v>
      </c>
      <c r="F369" s="267"/>
      <c r="G369" s="14"/>
      <c r="H369" s="322"/>
      <c r="I369" s="1"/>
      <c r="J369" s="322"/>
      <c r="K369" s="1">
        <f>J369*E369</f>
        <v>0</v>
      </c>
      <c r="L369" s="1">
        <f t="shared" ref="L369:L372" si="134">K369+I369+G369</f>
        <v>0</v>
      </c>
    </row>
    <row r="370" spans="1:13" x14ac:dyDescent="0.25">
      <c r="A370" s="108"/>
      <c r="B370" s="28" t="s">
        <v>118</v>
      </c>
      <c r="C370" s="16" t="s">
        <v>18</v>
      </c>
      <c r="D370" s="16"/>
      <c r="E370" s="1">
        <v>3</v>
      </c>
      <c r="F370" s="268"/>
      <c r="G370" s="14">
        <f>F370*E370</f>
        <v>0</v>
      </c>
      <c r="H370" s="322"/>
      <c r="I370" s="1"/>
      <c r="J370" s="322"/>
      <c r="K370" s="1"/>
      <c r="L370" s="1">
        <f t="shared" si="134"/>
        <v>0</v>
      </c>
    </row>
    <row r="371" spans="1:13" x14ac:dyDescent="0.25">
      <c r="A371" s="108"/>
      <c r="B371" s="28" t="s">
        <v>119</v>
      </c>
      <c r="C371" s="16" t="s">
        <v>18</v>
      </c>
      <c r="D371" s="3"/>
      <c r="E371" s="1">
        <v>3</v>
      </c>
      <c r="F371" s="268"/>
      <c r="G371" s="14">
        <f>F371*E371</f>
        <v>0</v>
      </c>
      <c r="H371" s="322"/>
      <c r="I371" s="1"/>
      <c r="J371" s="322"/>
      <c r="K371" s="1"/>
      <c r="L371" s="1">
        <f t="shared" si="134"/>
        <v>0</v>
      </c>
    </row>
    <row r="372" spans="1:13" x14ac:dyDescent="0.25">
      <c r="A372" s="109"/>
      <c r="B372" s="51" t="s">
        <v>17</v>
      </c>
      <c r="C372" s="16" t="s">
        <v>10</v>
      </c>
      <c r="D372" s="16">
        <v>1.07</v>
      </c>
      <c r="E372" s="1">
        <f>D372*E367</f>
        <v>6.42</v>
      </c>
      <c r="F372" s="268"/>
      <c r="G372" s="14">
        <f>F372*E372</f>
        <v>0</v>
      </c>
      <c r="H372" s="323"/>
      <c r="I372" s="30"/>
      <c r="J372" s="323"/>
      <c r="K372" s="30"/>
      <c r="L372" s="1">
        <f t="shared" si="134"/>
        <v>0</v>
      </c>
    </row>
    <row r="373" spans="1:13" x14ac:dyDescent="0.25">
      <c r="A373" s="108"/>
      <c r="B373" s="28"/>
      <c r="C373" s="16"/>
      <c r="D373" s="6"/>
      <c r="E373" s="14"/>
      <c r="F373" s="276"/>
      <c r="G373" s="24"/>
      <c r="H373" s="330"/>
      <c r="I373" s="53"/>
      <c r="J373" s="333"/>
      <c r="K373" s="55"/>
      <c r="L373" s="24"/>
    </row>
    <row r="374" spans="1:13" ht="54" x14ac:dyDescent="0.25">
      <c r="A374" s="107">
        <v>30</v>
      </c>
      <c r="B374" s="4" t="s">
        <v>138</v>
      </c>
      <c r="C374" s="2" t="s">
        <v>79</v>
      </c>
      <c r="D374" s="2"/>
      <c r="E374" s="9">
        <v>1.3</v>
      </c>
      <c r="F374" s="262"/>
      <c r="G374" s="27">
        <f>G375+G376+G377+G378+G379</f>
        <v>0</v>
      </c>
      <c r="H374" s="278"/>
      <c r="I374" s="27">
        <f t="shared" ref="I374" si="135">I375+I376+I377+I378+I379</f>
        <v>0</v>
      </c>
      <c r="J374" s="278"/>
      <c r="K374" s="27">
        <f t="shared" ref="K374:L374" si="136">K375+K376+K377+K378+K379</f>
        <v>0</v>
      </c>
      <c r="L374" s="27">
        <f t="shared" si="136"/>
        <v>0</v>
      </c>
      <c r="M374" s="7" t="s">
        <v>15</v>
      </c>
    </row>
    <row r="375" spans="1:13" x14ac:dyDescent="0.25">
      <c r="A375" s="108"/>
      <c r="B375" s="36" t="s">
        <v>7</v>
      </c>
      <c r="C375" s="6" t="s">
        <v>8</v>
      </c>
      <c r="D375" s="1">
        <v>45.9</v>
      </c>
      <c r="E375" s="24">
        <f>D375*E374</f>
        <v>59.67</v>
      </c>
      <c r="F375" s="262"/>
      <c r="G375" s="24"/>
      <c r="H375" s="275"/>
      <c r="I375" s="14">
        <f>E375*H375</f>
        <v>0</v>
      </c>
      <c r="J375" s="331"/>
      <c r="K375" s="14"/>
      <c r="L375" s="24">
        <f>K375+I375+G375</f>
        <v>0</v>
      </c>
    </row>
    <row r="376" spans="1:13" x14ac:dyDescent="0.25">
      <c r="A376" s="108"/>
      <c r="B376" s="37" t="s">
        <v>36</v>
      </c>
      <c r="C376" s="6" t="s">
        <v>10</v>
      </c>
      <c r="D376" s="16">
        <v>0.23</v>
      </c>
      <c r="E376" s="24">
        <f>D376*E374</f>
        <v>0.29900000000000004</v>
      </c>
      <c r="F376" s="262"/>
      <c r="G376" s="24"/>
      <c r="H376" s="319"/>
      <c r="I376" s="30"/>
      <c r="J376" s="323"/>
      <c r="K376" s="30">
        <f>J376*E376</f>
        <v>0</v>
      </c>
      <c r="L376" s="24">
        <f t="shared" ref="L376:L379" si="137">K376+I376+G376</f>
        <v>0</v>
      </c>
    </row>
    <row r="377" spans="1:13" x14ac:dyDescent="0.25">
      <c r="A377" s="108"/>
      <c r="B377" s="18" t="s">
        <v>81</v>
      </c>
      <c r="C377" s="16" t="s">
        <v>34</v>
      </c>
      <c r="D377" s="60">
        <v>3.5000000000000003E-2</v>
      </c>
      <c r="E377" s="24">
        <f>D377*E374</f>
        <v>4.5500000000000006E-2</v>
      </c>
      <c r="F377" s="262"/>
      <c r="G377" s="24">
        <f>F377*E377</f>
        <v>0</v>
      </c>
      <c r="H377" s="262"/>
      <c r="I377" s="19"/>
      <c r="J377" s="262"/>
      <c r="K377" s="24"/>
      <c r="L377" s="24">
        <f t="shared" si="137"/>
        <v>0</v>
      </c>
    </row>
    <row r="378" spans="1:13" ht="15.75" x14ac:dyDescent="0.25">
      <c r="A378" s="108"/>
      <c r="B378" s="18" t="s">
        <v>82</v>
      </c>
      <c r="C378" s="16" t="s">
        <v>32</v>
      </c>
      <c r="D378" s="60">
        <v>8.9999999999999993E-3</v>
      </c>
      <c r="E378" s="24">
        <f>D378*E374</f>
        <v>1.17E-2</v>
      </c>
      <c r="F378" s="262"/>
      <c r="G378" s="24">
        <f t="shared" ref="G378:G379" si="138">F378*E378</f>
        <v>0</v>
      </c>
      <c r="H378" s="262"/>
      <c r="I378" s="19"/>
      <c r="J378" s="262"/>
      <c r="K378" s="24"/>
      <c r="L378" s="24">
        <f t="shared" si="137"/>
        <v>0</v>
      </c>
    </row>
    <row r="379" spans="1:13" ht="15.75" x14ac:dyDescent="0.25">
      <c r="A379" s="109"/>
      <c r="B379" s="18" t="s">
        <v>83</v>
      </c>
      <c r="C379" s="16" t="s">
        <v>30</v>
      </c>
      <c r="D379" s="1">
        <v>3.4</v>
      </c>
      <c r="E379" s="24">
        <f>D379*E374</f>
        <v>4.42</v>
      </c>
      <c r="F379" s="262"/>
      <c r="G379" s="24">
        <f t="shared" si="138"/>
        <v>0</v>
      </c>
      <c r="H379" s="262"/>
      <c r="I379" s="19"/>
      <c r="J379" s="262"/>
      <c r="K379" s="24"/>
      <c r="L379" s="24">
        <f t="shared" si="137"/>
        <v>0</v>
      </c>
    </row>
    <row r="380" spans="1:13" x14ac:dyDescent="0.25">
      <c r="A380" s="108"/>
      <c r="B380" s="18"/>
      <c r="C380" s="16"/>
      <c r="D380" s="1"/>
      <c r="E380" s="24"/>
      <c r="F380" s="262"/>
      <c r="G380" s="24"/>
      <c r="H380" s="333"/>
      <c r="I380" s="54"/>
      <c r="J380" s="333"/>
      <c r="K380" s="55"/>
      <c r="L380" s="24"/>
    </row>
    <row r="381" spans="1:13" ht="54" x14ac:dyDescent="0.25">
      <c r="A381" s="107">
        <v>31</v>
      </c>
      <c r="B381" s="17" t="s">
        <v>205</v>
      </c>
      <c r="C381" s="2" t="s">
        <v>34</v>
      </c>
      <c r="D381" s="2"/>
      <c r="E381" s="9">
        <v>5</v>
      </c>
      <c r="F381" s="263"/>
      <c r="G381" s="27">
        <f>G382+G383+G384+G385</f>
        <v>0</v>
      </c>
      <c r="H381" s="278"/>
      <c r="I381" s="27">
        <f t="shared" ref="I381" si="139">I382+I383+I384+I385</f>
        <v>0</v>
      </c>
      <c r="J381" s="278"/>
      <c r="K381" s="27">
        <f t="shared" ref="K381:L381" si="140">K382+K383+K384+K385</f>
        <v>0</v>
      </c>
      <c r="L381" s="27">
        <f t="shared" si="140"/>
        <v>0</v>
      </c>
    </row>
    <row r="382" spans="1:13" x14ac:dyDescent="0.25">
      <c r="A382" s="108"/>
      <c r="B382" s="18" t="s">
        <v>121</v>
      </c>
      <c r="C382" s="16" t="s">
        <v>8</v>
      </c>
      <c r="D382" s="40">
        <v>10.8</v>
      </c>
      <c r="E382" s="14">
        <f>D382*E381</f>
        <v>54</v>
      </c>
      <c r="F382" s="263"/>
      <c r="G382" s="31"/>
      <c r="H382" s="262"/>
      <c r="I382" s="24">
        <f>H382*E382</f>
        <v>0</v>
      </c>
      <c r="J382" s="263"/>
      <c r="K382" s="31"/>
      <c r="L382" s="24">
        <f>K382+I382+G382</f>
        <v>0</v>
      </c>
    </row>
    <row r="383" spans="1:13" x14ac:dyDescent="0.25">
      <c r="A383" s="108"/>
      <c r="B383" s="37" t="s">
        <v>120</v>
      </c>
      <c r="C383" s="6" t="s">
        <v>10</v>
      </c>
      <c r="D383" s="40">
        <v>1.8080000000000001</v>
      </c>
      <c r="E383" s="40">
        <f>D383*E381</f>
        <v>9.0400000000000009</v>
      </c>
      <c r="F383" s="262"/>
      <c r="G383" s="31"/>
      <c r="H383" s="262"/>
      <c r="I383" s="24"/>
      <c r="J383" s="262"/>
      <c r="K383" s="24">
        <f>J383*E383</f>
        <v>0</v>
      </c>
      <c r="L383" s="24">
        <f>K383+I383+G383</f>
        <v>0</v>
      </c>
    </row>
    <row r="384" spans="1:13" x14ac:dyDescent="0.25">
      <c r="A384" s="108"/>
      <c r="B384" s="22" t="s">
        <v>122</v>
      </c>
      <c r="C384" s="6" t="s">
        <v>13</v>
      </c>
      <c r="D384" s="32">
        <v>2.5</v>
      </c>
      <c r="E384" s="32">
        <f>D384*E381</f>
        <v>12.5</v>
      </c>
      <c r="F384" s="262"/>
      <c r="G384" s="24">
        <f>F384*E384</f>
        <v>0</v>
      </c>
      <c r="H384" s="263"/>
      <c r="I384" s="31"/>
      <c r="J384" s="263"/>
      <c r="K384" s="31"/>
      <c r="L384" s="24">
        <f t="shared" ref="L384:L385" si="141">K384+I384+G384</f>
        <v>0</v>
      </c>
    </row>
    <row r="385" spans="1:13" x14ac:dyDescent="0.25">
      <c r="A385" s="109"/>
      <c r="B385" s="28" t="s">
        <v>17</v>
      </c>
      <c r="C385" s="16" t="s">
        <v>10</v>
      </c>
      <c r="D385" s="40">
        <v>2.78</v>
      </c>
      <c r="E385" s="14">
        <f>D385*E381</f>
        <v>13.899999999999999</v>
      </c>
      <c r="F385" s="262"/>
      <c r="G385" s="24">
        <f>F385*E385</f>
        <v>0</v>
      </c>
      <c r="H385" s="263"/>
      <c r="I385" s="31"/>
      <c r="J385" s="263"/>
      <c r="K385" s="31"/>
      <c r="L385" s="24">
        <f t="shared" si="141"/>
        <v>0</v>
      </c>
    </row>
    <row r="386" spans="1:13" x14ac:dyDescent="0.25">
      <c r="A386" s="108"/>
      <c r="B386" s="18"/>
      <c r="C386" s="16"/>
      <c r="D386" s="1"/>
      <c r="E386" s="24"/>
      <c r="F386" s="262"/>
      <c r="G386" s="24"/>
      <c r="H386" s="333"/>
      <c r="I386" s="54"/>
      <c r="J386" s="333"/>
      <c r="K386" s="55"/>
      <c r="L386" s="24"/>
    </row>
    <row r="387" spans="1:13" ht="66" customHeight="1" x14ac:dyDescent="0.25">
      <c r="A387" s="107">
        <v>32</v>
      </c>
      <c r="B387" s="4" t="s">
        <v>156</v>
      </c>
      <c r="C387" s="2" t="s">
        <v>31</v>
      </c>
      <c r="D387" s="2"/>
      <c r="E387" s="9">
        <v>38</v>
      </c>
      <c r="F387" s="262"/>
      <c r="G387" s="27">
        <f>G388+G389+G390+G391+G392</f>
        <v>0</v>
      </c>
      <c r="H387" s="278"/>
      <c r="I387" s="27">
        <f>I388+I389+I390+I391+I392</f>
        <v>0</v>
      </c>
      <c r="J387" s="278"/>
      <c r="K387" s="27">
        <f>K388+K389+K390+K391+K392</f>
        <v>0</v>
      </c>
      <c r="L387" s="27">
        <f>L388+L389+L390+L391+L392</f>
        <v>0</v>
      </c>
    </row>
    <row r="388" spans="1:13" x14ac:dyDescent="0.25">
      <c r="A388" s="108"/>
      <c r="B388" s="36" t="s">
        <v>7</v>
      </c>
      <c r="C388" s="6" t="s">
        <v>97</v>
      </c>
      <c r="D388" s="3">
        <v>1</v>
      </c>
      <c r="E388" s="24">
        <f>D388*E387</f>
        <v>38</v>
      </c>
      <c r="F388" s="262"/>
      <c r="G388" s="24"/>
      <c r="H388" s="275"/>
      <c r="I388" s="14">
        <f>E388*H388</f>
        <v>0</v>
      </c>
      <c r="J388" s="331"/>
      <c r="K388" s="14"/>
      <c r="L388" s="24">
        <f>K388+I388+G388</f>
        <v>0</v>
      </c>
    </row>
    <row r="389" spans="1:13" ht="20.25" customHeight="1" x14ac:dyDescent="0.25">
      <c r="A389" s="108"/>
      <c r="B389" s="37" t="s">
        <v>28</v>
      </c>
      <c r="C389" s="16" t="s">
        <v>32</v>
      </c>
      <c r="D389" s="16">
        <v>2.5499999999999998E-2</v>
      </c>
      <c r="E389" s="24">
        <f>D389*E387</f>
        <v>0.96899999999999997</v>
      </c>
      <c r="F389" s="262"/>
      <c r="G389" s="24">
        <f>F389*E389</f>
        <v>0</v>
      </c>
      <c r="H389" s="319"/>
      <c r="I389" s="30"/>
      <c r="J389" s="323"/>
      <c r="K389" s="30"/>
      <c r="L389" s="24">
        <f t="shared" ref="L389:L392" si="142">K389+I389+G389</f>
        <v>0</v>
      </c>
    </row>
    <row r="390" spans="1:13" ht="20.25" customHeight="1" x14ac:dyDescent="0.25">
      <c r="A390" s="108"/>
      <c r="B390" s="18" t="s">
        <v>123</v>
      </c>
      <c r="C390" s="16" t="s">
        <v>13</v>
      </c>
      <c r="D390" s="3">
        <v>5</v>
      </c>
      <c r="E390" s="24">
        <f>D390*E387</f>
        <v>190</v>
      </c>
      <c r="F390" s="271"/>
      <c r="G390" s="24">
        <f>F390*E390</f>
        <v>0</v>
      </c>
      <c r="H390" s="262"/>
      <c r="I390" s="19"/>
      <c r="J390" s="262"/>
      <c r="K390" s="24"/>
      <c r="L390" s="24">
        <f t="shared" si="142"/>
        <v>0</v>
      </c>
    </row>
    <row r="391" spans="1:13" ht="27" x14ac:dyDescent="0.25">
      <c r="A391" s="108"/>
      <c r="B391" s="18" t="s">
        <v>124</v>
      </c>
      <c r="C391" s="6" t="s">
        <v>13</v>
      </c>
      <c r="D391" s="14">
        <v>0.79</v>
      </c>
      <c r="E391" s="24">
        <f>D391*E387</f>
        <v>30.020000000000003</v>
      </c>
      <c r="F391" s="262"/>
      <c r="G391" s="24">
        <f t="shared" ref="G391:G392" si="143">F391*E391</f>
        <v>0</v>
      </c>
      <c r="H391" s="262"/>
      <c r="I391" s="19"/>
      <c r="J391" s="262"/>
      <c r="K391" s="24"/>
      <c r="L391" s="24">
        <f t="shared" si="142"/>
        <v>0</v>
      </c>
    </row>
    <row r="392" spans="1:13" x14ac:dyDescent="0.25">
      <c r="A392" s="109"/>
      <c r="B392" s="18" t="s">
        <v>77</v>
      </c>
      <c r="C392" s="16" t="s">
        <v>13</v>
      </c>
      <c r="D392" s="60">
        <v>0.15</v>
      </c>
      <c r="E392" s="24">
        <f>D392*E387</f>
        <v>5.7</v>
      </c>
      <c r="F392" s="262"/>
      <c r="G392" s="24">
        <f t="shared" si="143"/>
        <v>0</v>
      </c>
      <c r="H392" s="262"/>
      <c r="I392" s="19"/>
      <c r="J392" s="262"/>
      <c r="K392" s="24"/>
      <c r="L392" s="24">
        <f t="shared" si="142"/>
        <v>0</v>
      </c>
    </row>
    <row r="393" spans="1:13" ht="12.75" customHeight="1" x14ac:dyDescent="0.25">
      <c r="A393" s="108"/>
      <c r="B393" s="18"/>
      <c r="C393" s="16"/>
      <c r="D393" s="1"/>
      <c r="E393" s="24"/>
      <c r="F393" s="262"/>
      <c r="G393" s="24"/>
      <c r="H393" s="333"/>
      <c r="I393" s="54"/>
      <c r="J393" s="333"/>
      <c r="K393" s="55"/>
      <c r="L393" s="24"/>
    </row>
    <row r="394" spans="1:13" ht="54" x14ac:dyDescent="0.25">
      <c r="A394" s="107">
        <v>33</v>
      </c>
      <c r="B394" s="17" t="s">
        <v>125</v>
      </c>
      <c r="C394" s="2" t="s">
        <v>31</v>
      </c>
      <c r="D394" s="2"/>
      <c r="E394" s="9">
        <v>38</v>
      </c>
      <c r="F394" s="263"/>
      <c r="G394" s="27">
        <f>G395+G396+G397+G398</f>
        <v>0</v>
      </c>
      <c r="H394" s="278"/>
      <c r="I394" s="27">
        <f t="shared" ref="I394" si="144">I395+I396+I397+I398</f>
        <v>0</v>
      </c>
      <c r="J394" s="278"/>
      <c r="K394" s="27">
        <f t="shared" ref="K394:L394" si="145">K395+K396+K397+K398</f>
        <v>0</v>
      </c>
      <c r="L394" s="27">
        <f t="shared" si="145"/>
        <v>0</v>
      </c>
    </row>
    <row r="395" spans="1:13" x14ac:dyDescent="0.25">
      <c r="A395" s="108"/>
      <c r="B395" s="18" t="s">
        <v>12</v>
      </c>
      <c r="C395" s="16" t="s">
        <v>8</v>
      </c>
      <c r="D395" s="32">
        <v>1</v>
      </c>
      <c r="E395" s="14">
        <f>D395*E394</f>
        <v>38</v>
      </c>
      <c r="F395" s="263"/>
      <c r="G395" s="31"/>
      <c r="H395" s="262"/>
      <c r="I395" s="24">
        <f>H395*E395</f>
        <v>0</v>
      </c>
      <c r="J395" s="263"/>
      <c r="K395" s="31"/>
      <c r="L395" s="24">
        <f>K395+I395+G395</f>
        <v>0</v>
      </c>
    </row>
    <row r="396" spans="1:13" x14ac:dyDescent="0.25">
      <c r="A396" s="108"/>
      <c r="B396" s="37" t="s">
        <v>126</v>
      </c>
      <c r="C396" s="6" t="s">
        <v>10</v>
      </c>
      <c r="D396" s="40">
        <v>7.0000000000000001E-3</v>
      </c>
      <c r="E396" s="40">
        <f>D396*E394</f>
        <v>0.26600000000000001</v>
      </c>
      <c r="F396" s="262"/>
      <c r="G396" s="31"/>
      <c r="H396" s="262"/>
      <c r="I396" s="24"/>
      <c r="J396" s="262"/>
      <c r="K396" s="24">
        <f>J396*E396</f>
        <v>0</v>
      </c>
      <c r="L396" s="24">
        <f>K396+I396+G396</f>
        <v>0</v>
      </c>
    </row>
    <row r="397" spans="1:13" ht="27" x14ac:dyDescent="0.25">
      <c r="A397" s="108"/>
      <c r="B397" s="23" t="s">
        <v>127</v>
      </c>
      <c r="C397" s="6" t="s">
        <v>13</v>
      </c>
      <c r="D397" s="40">
        <v>0.59</v>
      </c>
      <c r="E397" s="32">
        <f>D397*E394</f>
        <v>22.419999999999998</v>
      </c>
      <c r="F397" s="262"/>
      <c r="G397" s="24">
        <f>F397*E397</f>
        <v>0</v>
      </c>
      <c r="H397" s="263"/>
      <c r="I397" s="31"/>
      <c r="J397" s="263"/>
      <c r="K397" s="31"/>
      <c r="L397" s="24">
        <f t="shared" ref="L397:L398" si="146">K397+I397+G397</f>
        <v>0</v>
      </c>
    </row>
    <row r="398" spans="1:13" x14ac:dyDescent="0.25">
      <c r="A398" s="109"/>
      <c r="B398" s="28" t="s">
        <v>17</v>
      </c>
      <c r="C398" s="16" t="s">
        <v>10</v>
      </c>
      <c r="D398" s="62">
        <v>3.3999999999999998E-3</v>
      </c>
      <c r="E398" s="14">
        <f>D398*E394</f>
        <v>0.12919999999999998</v>
      </c>
      <c r="F398" s="262"/>
      <c r="G398" s="24">
        <f>F398*E398</f>
        <v>0</v>
      </c>
      <c r="H398" s="263"/>
      <c r="I398" s="31"/>
      <c r="J398" s="263"/>
      <c r="K398" s="31"/>
      <c r="L398" s="24">
        <f t="shared" si="146"/>
        <v>0</v>
      </c>
      <c r="M398" s="7" t="s">
        <v>15</v>
      </c>
    </row>
    <row r="399" spans="1:13" ht="13.5" customHeight="1" x14ac:dyDescent="0.25">
      <c r="A399" s="108"/>
      <c r="B399" s="28"/>
      <c r="C399" s="16"/>
      <c r="D399" s="62"/>
      <c r="E399" s="14"/>
      <c r="F399" s="262"/>
      <c r="G399" s="24"/>
      <c r="H399" s="263"/>
      <c r="I399" s="31"/>
      <c r="J399" s="263"/>
      <c r="K399" s="31"/>
      <c r="L399" s="24"/>
    </row>
    <row r="400" spans="1:13" ht="40.5" x14ac:dyDescent="0.25">
      <c r="A400" s="29">
        <v>34</v>
      </c>
      <c r="B400" s="99" t="s">
        <v>195</v>
      </c>
      <c r="C400" s="2" t="s">
        <v>18</v>
      </c>
      <c r="D400" s="63"/>
      <c r="E400" s="35">
        <v>10</v>
      </c>
      <c r="F400" s="266"/>
      <c r="G400" s="27">
        <f>F400*E400</f>
        <v>0</v>
      </c>
      <c r="H400" s="263"/>
      <c r="I400" s="31"/>
      <c r="J400" s="263"/>
      <c r="K400" s="31"/>
      <c r="L400" s="27">
        <f>K400+I400+G400</f>
        <v>0</v>
      </c>
    </row>
    <row r="401" spans="1:13" ht="13.5" customHeight="1" x14ac:dyDescent="0.25">
      <c r="A401" s="29"/>
      <c r="B401" s="28"/>
      <c r="C401" s="16"/>
      <c r="D401" s="62"/>
      <c r="E401" s="14"/>
      <c r="F401" s="262"/>
      <c r="G401" s="24"/>
      <c r="H401" s="263"/>
      <c r="I401" s="31"/>
      <c r="J401" s="263"/>
      <c r="K401" s="31"/>
      <c r="L401" s="24"/>
    </row>
    <row r="402" spans="1:13" ht="13.5" customHeight="1" x14ac:dyDescent="0.25">
      <c r="A402" s="29">
        <v>35</v>
      </c>
      <c r="B402" s="34" t="s">
        <v>196</v>
      </c>
      <c r="C402" s="2" t="s">
        <v>18</v>
      </c>
      <c r="D402" s="63"/>
      <c r="E402" s="35">
        <v>4</v>
      </c>
      <c r="F402" s="266"/>
      <c r="G402" s="27">
        <f>F402*E402</f>
        <v>0</v>
      </c>
      <c r="H402" s="263"/>
      <c r="I402" s="31"/>
      <c r="J402" s="263"/>
      <c r="K402" s="31"/>
      <c r="L402" s="27">
        <f>K402+I402+G402</f>
        <v>0</v>
      </c>
    </row>
    <row r="403" spans="1:13" ht="13.5" customHeight="1" x14ac:dyDescent="0.25">
      <c r="A403" s="108"/>
      <c r="B403" s="28"/>
      <c r="C403" s="16"/>
      <c r="D403" s="62"/>
      <c r="E403" s="14"/>
      <c r="F403" s="262"/>
      <c r="G403" s="24"/>
      <c r="H403" s="263"/>
      <c r="I403" s="31"/>
      <c r="J403" s="263"/>
      <c r="K403" s="31"/>
      <c r="L403" s="24"/>
    </row>
    <row r="404" spans="1:13" ht="27" x14ac:dyDescent="0.25">
      <c r="A404" s="107">
        <v>36</v>
      </c>
      <c r="B404" s="34" t="s">
        <v>130</v>
      </c>
      <c r="C404" s="2" t="s">
        <v>34</v>
      </c>
      <c r="D404" s="63"/>
      <c r="E404" s="9">
        <v>30</v>
      </c>
      <c r="F404" s="266"/>
      <c r="G404" s="21">
        <f>G405</f>
        <v>0</v>
      </c>
      <c r="H404" s="278"/>
      <c r="I404" s="27">
        <f t="shared" ref="I404:L404" si="147">I405</f>
        <v>0</v>
      </c>
      <c r="J404" s="278"/>
      <c r="K404" s="21">
        <f t="shared" si="147"/>
        <v>0</v>
      </c>
      <c r="L404" s="27">
        <f t="shared" si="147"/>
        <v>0</v>
      </c>
    </row>
    <row r="405" spans="1:13" x14ac:dyDescent="0.25">
      <c r="A405" s="109"/>
      <c r="B405" s="64" t="s">
        <v>7</v>
      </c>
      <c r="C405" s="6" t="s">
        <v>8</v>
      </c>
      <c r="D405" s="40">
        <v>1.85</v>
      </c>
      <c r="E405" s="14">
        <f>D405*E404</f>
        <v>55.5</v>
      </c>
      <c r="F405" s="262"/>
      <c r="G405" s="24"/>
      <c r="H405" s="262"/>
      <c r="I405" s="24">
        <f>H405*E405</f>
        <v>0</v>
      </c>
      <c r="J405" s="263"/>
      <c r="K405" s="31"/>
      <c r="L405" s="24">
        <f>K405+I405+G405</f>
        <v>0</v>
      </c>
    </row>
    <row r="406" spans="1:13" ht="13.5" customHeight="1" x14ac:dyDescent="0.25">
      <c r="A406" s="108"/>
      <c r="B406" s="28"/>
      <c r="C406" s="16"/>
      <c r="D406" s="62"/>
      <c r="E406" s="14"/>
      <c r="F406" s="262"/>
      <c r="G406" s="24"/>
      <c r="H406" s="263"/>
      <c r="I406" s="31"/>
      <c r="J406" s="263"/>
      <c r="K406" s="31"/>
      <c r="L406" s="24"/>
    </row>
    <row r="407" spans="1:13" ht="40.5" x14ac:dyDescent="0.25">
      <c r="A407" s="107">
        <v>37</v>
      </c>
      <c r="B407" s="34" t="s">
        <v>131</v>
      </c>
      <c r="C407" s="2" t="s">
        <v>34</v>
      </c>
      <c r="D407" s="2"/>
      <c r="E407" s="9">
        <v>30</v>
      </c>
      <c r="F407" s="279"/>
      <c r="G407" s="65"/>
      <c r="H407" s="334"/>
      <c r="I407" s="5">
        <f>I408</f>
        <v>0</v>
      </c>
      <c r="J407" s="321"/>
      <c r="K407" s="35">
        <f t="shared" ref="K407" si="148">K408</f>
        <v>0</v>
      </c>
      <c r="L407" s="5">
        <f>L408</f>
        <v>0</v>
      </c>
    </row>
    <row r="408" spans="1:13" x14ac:dyDescent="0.25">
      <c r="A408" s="109"/>
      <c r="B408" s="64" t="s">
        <v>7</v>
      </c>
      <c r="C408" s="6" t="s">
        <v>8</v>
      </c>
      <c r="D408" s="6">
        <v>0.53</v>
      </c>
      <c r="E408" s="32">
        <f>D408*E407</f>
        <v>15.9</v>
      </c>
      <c r="F408" s="275"/>
      <c r="G408" s="66"/>
      <c r="H408" s="275"/>
      <c r="I408" s="14">
        <f>H408*E408</f>
        <v>0</v>
      </c>
      <c r="J408" s="331"/>
      <c r="K408" s="14"/>
      <c r="L408" s="67">
        <f>K408+I408+G408</f>
        <v>0</v>
      </c>
    </row>
    <row r="409" spans="1:13" x14ac:dyDescent="0.25">
      <c r="A409" s="41"/>
      <c r="B409" s="34"/>
      <c r="C409" s="2"/>
      <c r="D409" s="2"/>
      <c r="E409" s="9"/>
      <c r="F409" s="279"/>
      <c r="G409" s="65"/>
      <c r="H409" s="334"/>
      <c r="I409" s="5"/>
      <c r="J409" s="334"/>
      <c r="K409" s="5"/>
      <c r="L409" s="100"/>
    </row>
    <row r="410" spans="1:13" ht="27" x14ac:dyDescent="0.25">
      <c r="A410" s="29">
        <v>38</v>
      </c>
      <c r="B410" s="34" t="s">
        <v>132</v>
      </c>
      <c r="C410" s="2" t="s">
        <v>35</v>
      </c>
      <c r="D410" s="2"/>
      <c r="E410" s="9">
        <v>30</v>
      </c>
      <c r="F410" s="279"/>
      <c r="G410" s="65"/>
      <c r="H410" s="334"/>
      <c r="I410" s="5"/>
      <c r="J410" s="334"/>
      <c r="K410" s="5">
        <f>J410*E410</f>
        <v>0</v>
      </c>
      <c r="L410" s="68">
        <f>K410+I410+G410</f>
        <v>0</v>
      </c>
    </row>
    <row r="411" spans="1:13" x14ac:dyDescent="0.25">
      <c r="A411" s="89"/>
      <c r="B411" s="90" t="s">
        <v>135</v>
      </c>
      <c r="C411" s="101"/>
      <c r="D411" s="101"/>
      <c r="E411" s="102"/>
      <c r="F411" s="264"/>
      <c r="G411" s="92">
        <f>G195+G199+G205+G211+G217+G225+G232+G238+G242+G249+G253+G260+G264+G270+G276+G283+G287+G293+G297+G305+G315+G322+G333+G337+G343+G349+G355+G361+G367+G374+G381+G387+G394+G400+G402+G404+G407+G410</f>
        <v>0</v>
      </c>
      <c r="H411" s="318"/>
      <c r="I411" s="92">
        <f>I195+I199+I205+I211+I217+I225+I232+I238+I242+I249+I253+I260+I264+I270+I276+I283+I287+I293+I297+I305+I315+I322+I333+I337+I343+I349+I355+I361+I367+I374+I381+I387+I394+I400+I402+I404+I407+I410</f>
        <v>0</v>
      </c>
      <c r="J411" s="318"/>
      <c r="K411" s="92">
        <f>K195+K199+K205+K211+K217+K225+K232+K238+K242+K249+K253+K260+K264+K270+K276+K283+K287+K293+K297+K305+K315+K322+K333+K337+K343+K349+K355+K361+K367+K374+K381+K387+K394+K400+K402+K404+K407+K410</f>
        <v>0</v>
      </c>
      <c r="L411" s="92">
        <f>L195+L199+L205+L211+L217+L225+L232+L238+L242+L249+L253+L260+L264+L270+L276+L283+L287+L293+L297+L305+L315+L322+L333+L337+L343+L349+L355+L361+L367+L374+L381+L387+L394+L400+L402+L404+L407+L410</f>
        <v>0</v>
      </c>
      <c r="M411" s="103"/>
    </row>
    <row r="412" spans="1:13" x14ac:dyDescent="0.25">
      <c r="A412" s="10"/>
      <c r="B412" s="113"/>
      <c r="C412" s="16"/>
      <c r="D412" s="16"/>
      <c r="E412" s="14"/>
      <c r="F412" s="19"/>
      <c r="G412" s="27"/>
      <c r="H412" s="27"/>
      <c r="I412" s="27"/>
      <c r="J412" s="27"/>
      <c r="K412" s="27"/>
      <c r="L412" s="27"/>
      <c r="M412" s="103"/>
    </row>
    <row r="413" spans="1:13" x14ac:dyDescent="0.25">
      <c r="A413" s="372" t="s">
        <v>325</v>
      </c>
      <c r="B413" s="373"/>
      <c r="C413" s="373"/>
      <c r="D413" s="373"/>
      <c r="E413" s="373"/>
      <c r="F413" s="373"/>
      <c r="G413" s="373"/>
      <c r="H413" s="373"/>
      <c r="I413" s="373"/>
      <c r="J413" s="373"/>
      <c r="K413" s="373"/>
      <c r="L413" s="374"/>
      <c r="M413" s="103"/>
    </row>
    <row r="414" spans="1:13" ht="25.5" x14ac:dyDescent="0.25">
      <c r="A414" s="10"/>
      <c r="B414" s="238" t="s">
        <v>324</v>
      </c>
      <c r="C414" s="239"/>
      <c r="D414" s="239"/>
      <c r="E414" s="239"/>
      <c r="F414" s="280"/>
      <c r="G414" s="239"/>
      <c r="H414" s="280"/>
      <c r="I414" s="239"/>
      <c r="J414" s="280"/>
      <c r="K414" s="239"/>
      <c r="L414" s="239"/>
      <c r="M414" s="103"/>
    </row>
    <row r="415" spans="1:13" x14ac:dyDescent="0.25">
      <c r="A415" s="10"/>
      <c r="B415" s="114" t="s">
        <v>206</v>
      </c>
      <c r="C415" s="115"/>
      <c r="D415" s="115"/>
      <c r="E415" s="115"/>
      <c r="F415" s="281"/>
      <c r="G415" s="116"/>
      <c r="H415" s="335"/>
      <c r="I415" s="117"/>
      <c r="J415" s="335"/>
      <c r="K415" s="117"/>
      <c r="L415" s="117"/>
      <c r="M415" s="103"/>
    </row>
    <row r="416" spans="1:13" ht="27" x14ac:dyDescent="0.25">
      <c r="A416" s="10"/>
      <c r="B416" s="114" t="s">
        <v>207</v>
      </c>
      <c r="C416" s="114" t="s">
        <v>208</v>
      </c>
      <c r="D416" s="118"/>
      <c r="E416" s="119">
        <v>2.3E-2</v>
      </c>
      <c r="F416" s="282"/>
      <c r="G416" s="120"/>
      <c r="H416" s="336"/>
      <c r="I416" s="120"/>
      <c r="J416" s="336"/>
      <c r="K416" s="120"/>
      <c r="L416" s="121">
        <f>SUM(L417:L418)</f>
        <v>0</v>
      </c>
      <c r="M416" s="103"/>
    </row>
    <row r="417" spans="1:13" x14ac:dyDescent="0.25">
      <c r="A417" s="10"/>
      <c r="B417" s="122" t="s">
        <v>209</v>
      </c>
      <c r="C417" s="122" t="s">
        <v>8</v>
      </c>
      <c r="D417" s="123">
        <v>228</v>
      </c>
      <c r="E417" s="124">
        <f>E416*D417</f>
        <v>5.2439999999999998</v>
      </c>
      <c r="F417" s="283"/>
      <c r="G417" s="42"/>
      <c r="H417" s="337"/>
      <c r="I417" s="125">
        <f>H417*E417</f>
        <v>0</v>
      </c>
      <c r="J417" s="283"/>
      <c r="K417" s="42"/>
      <c r="L417" s="126">
        <f>I417</f>
        <v>0</v>
      </c>
      <c r="M417" s="103"/>
    </row>
    <row r="418" spans="1:13" ht="15.75" x14ac:dyDescent="0.25">
      <c r="A418" s="10"/>
      <c r="B418" s="127" t="s">
        <v>210</v>
      </c>
      <c r="C418" s="127" t="s">
        <v>10</v>
      </c>
      <c r="D418" s="128">
        <v>70.150000000000006</v>
      </c>
      <c r="E418" s="129">
        <f>E416*D418</f>
        <v>1.6134500000000001</v>
      </c>
      <c r="F418" s="283"/>
      <c r="G418" s="42"/>
      <c r="H418" s="296"/>
      <c r="I418" s="130"/>
      <c r="J418" s="296"/>
      <c r="K418" s="131">
        <f>J418*E418</f>
        <v>0</v>
      </c>
      <c r="L418" s="131">
        <f>K418</f>
        <v>0</v>
      </c>
      <c r="M418" s="103"/>
    </row>
    <row r="419" spans="1:13" ht="27" x14ac:dyDescent="0.25">
      <c r="A419" s="10"/>
      <c r="B419" s="114" t="s">
        <v>211</v>
      </c>
      <c r="C419" s="114" t="s">
        <v>212</v>
      </c>
      <c r="D419" s="118"/>
      <c r="E419" s="119">
        <v>0.14099999999999999</v>
      </c>
      <c r="F419" s="284"/>
      <c r="G419" s="118"/>
      <c r="H419" s="284"/>
      <c r="I419" s="118"/>
      <c r="J419" s="284"/>
      <c r="K419" s="118"/>
      <c r="L419" s="121">
        <f>SUM(L420)</f>
        <v>0</v>
      </c>
      <c r="M419" s="103"/>
    </row>
    <row r="420" spans="1:13" x14ac:dyDescent="0.25">
      <c r="A420" s="10"/>
      <c r="B420" s="132" t="s">
        <v>213</v>
      </c>
      <c r="C420" s="132" t="s">
        <v>8</v>
      </c>
      <c r="D420" s="125">
        <v>38.799999999999997</v>
      </c>
      <c r="E420" s="125">
        <f>D420*E419</f>
        <v>5.4707999999999988</v>
      </c>
      <c r="F420" s="285"/>
      <c r="G420" s="125"/>
      <c r="H420" s="337"/>
      <c r="I420" s="125">
        <f>H420*E420</f>
        <v>0</v>
      </c>
      <c r="J420" s="283"/>
      <c r="K420" s="42"/>
      <c r="L420" s="126">
        <f>I420</f>
        <v>0</v>
      </c>
      <c r="M420" s="103"/>
    </row>
    <row r="421" spans="1:13" ht="27" x14ac:dyDescent="0.25">
      <c r="A421" s="10"/>
      <c r="B421" s="114" t="s">
        <v>214</v>
      </c>
      <c r="C421" s="114" t="s">
        <v>208</v>
      </c>
      <c r="D421" s="118"/>
      <c r="E421" s="133">
        <f>1.41/100</f>
        <v>1.41E-2</v>
      </c>
      <c r="F421" s="282"/>
      <c r="G421" s="120"/>
      <c r="H421" s="335"/>
      <c r="I421" s="117"/>
      <c r="J421" s="335"/>
      <c r="K421" s="117"/>
      <c r="L421" s="121">
        <f>SUM(L422:L423)</f>
        <v>0</v>
      </c>
      <c r="M421" s="103"/>
    </row>
    <row r="422" spans="1:13" x14ac:dyDescent="0.25">
      <c r="A422" s="10"/>
      <c r="B422" s="122" t="s">
        <v>209</v>
      </c>
      <c r="C422" s="122" t="s">
        <v>8</v>
      </c>
      <c r="D422" s="123">
        <v>228</v>
      </c>
      <c r="E422" s="124">
        <f>E421*D422</f>
        <v>3.2147999999999999</v>
      </c>
      <c r="F422" s="283"/>
      <c r="G422" s="42"/>
      <c r="H422" s="337"/>
      <c r="I422" s="125">
        <f>H422*E422</f>
        <v>0</v>
      </c>
      <c r="J422" s="283"/>
      <c r="K422" s="42"/>
      <c r="L422" s="126">
        <f>I422</f>
        <v>0</v>
      </c>
      <c r="M422" s="103"/>
    </row>
    <row r="423" spans="1:13" ht="15.75" x14ac:dyDescent="0.25">
      <c r="A423" s="10"/>
      <c r="B423" s="127" t="s">
        <v>210</v>
      </c>
      <c r="C423" s="127" t="s">
        <v>10</v>
      </c>
      <c r="D423" s="128">
        <v>70.150000000000006</v>
      </c>
      <c r="E423" s="129">
        <f>E421*D423</f>
        <v>0.98911500000000008</v>
      </c>
      <c r="F423" s="283"/>
      <c r="G423" s="42"/>
      <c r="H423" s="296"/>
      <c r="I423" s="130"/>
      <c r="J423" s="296"/>
      <c r="K423" s="131">
        <f>J423*E423</f>
        <v>0</v>
      </c>
      <c r="L423" s="131">
        <f>K423</f>
        <v>0</v>
      </c>
      <c r="M423" s="103"/>
    </row>
    <row r="424" spans="1:13" ht="27" x14ac:dyDescent="0.25">
      <c r="A424" s="10"/>
      <c r="B424" s="114" t="s">
        <v>215</v>
      </c>
      <c r="C424" s="114" t="s">
        <v>212</v>
      </c>
      <c r="D424" s="118"/>
      <c r="E424" s="119">
        <v>0.63800000000000001</v>
      </c>
      <c r="F424" s="284"/>
      <c r="G424" s="118"/>
      <c r="H424" s="338"/>
      <c r="I424" s="117"/>
      <c r="J424" s="335"/>
      <c r="K424" s="117"/>
      <c r="L424" s="121">
        <f>SUM(L425)</f>
        <v>0</v>
      </c>
      <c r="M424" s="103"/>
    </row>
    <row r="425" spans="1:13" x14ac:dyDescent="0.25">
      <c r="A425" s="10"/>
      <c r="B425" s="132" t="s">
        <v>213</v>
      </c>
      <c r="C425" s="132" t="s">
        <v>8</v>
      </c>
      <c r="D425" s="125">
        <v>38.799999999999997</v>
      </c>
      <c r="E425" s="125">
        <f>D425*E424</f>
        <v>24.7544</v>
      </c>
      <c r="F425" s="285"/>
      <c r="G425" s="125"/>
      <c r="H425" s="337"/>
      <c r="I425" s="125">
        <f>H425*E425</f>
        <v>0</v>
      </c>
      <c r="J425" s="283"/>
      <c r="K425" s="42"/>
      <c r="L425" s="126">
        <f>I425</f>
        <v>0</v>
      </c>
      <c r="M425" s="103"/>
    </row>
    <row r="426" spans="1:13" ht="27" x14ac:dyDescent="0.25">
      <c r="A426" s="10"/>
      <c r="B426" s="134" t="s">
        <v>216</v>
      </c>
      <c r="C426" s="114" t="s">
        <v>212</v>
      </c>
      <c r="D426" s="118"/>
      <c r="E426" s="119">
        <v>0.63800000000000001</v>
      </c>
      <c r="F426" s="286"/>
      <c r="G426" s="135"/>
      <c r="H426" s="338"/>
      <c r="I426" s="117"/>
      <c r="J426" s="335"/>
      <c r="K426" s="117"/>
      <c r="L426" s="121">
        <f>SUM(L427:L428)</f>
        <v>0</v>
      </c>
      <c r="M426" s="103"/>
    </row>
    <row r="427" spans="1:13" x14ac:dyDescent="0.25">
      <c r="A427" s="10"/>
      <c r="B427" s="132" t="s">
        <v>209</v>
      </c>
      <c r="C427" s="132" t="s">
        <v>8</v>
      </c>
      <c r="D427" s="125">
        <f>18.6*1.3*1.8</f>
        <v>43.524000000000008</v>
      </c>
      <c r="E427" s="125">
        <f>E426*D427</f>
        <v>27.768312000000005</v>
      </c>
      <c r="F427" s="285"/>
      <c r="G427" s="125"/>
      <c r="H427" s="337"/>
      <c r="I427" s="125">
        <f>H427*E427</f>
        <v>0</v>
      </c>
      <c r="J427" s="283"/>
      <c r="K427" s="42"/>
      <c r="L427" s="126">
        <f>I427</f>
        <v>0</v>
      </c>
      <c r="M427" s="103"/>
    </row>
    <row r="428" spans="1:13" ht="15.75" x14ac:dyDescent="0.25">
      <c r="A428" s="10"/>
      <c r="B428" s="127" t="s">
        <v>210</v>
      </c>
      <c r="C428" s="127" t="s">
        <v>10</v>
      </c>
      <c r="D428" s="128">
        <f>0.16*10</f>
        <v>1.6</v>
      </c>
      <c r="E428" s="129">
        <f>E426*D428</f>
        <v>1.0208000000000002</v>
      </c>
      <c r="F428" s="286"/>
      <c r="G428" s="135"/>
      <c r="H428" s="296"/>
      <c r="I428" s="130"/>
      <c r="J428" s="296"/>
      <c r="K428" s="131">
        <f>J428*E428</f>
        <v>0</v>
      </c>
      <c r="L428" s="131">
        <f>K428</f>
        <v>0</v>
      </c>
      <c r="M428" s="103"/>
    </row>
    <row r="429" spans="1:13" ht="27" x14ac:dyDescent="0.25">
      <c r="A429" s="10"/>
      <c r="B429" s="137" t="s">
        <v>217</v>
      </c>
      <c r="C429" s="136" t="s">
        <v>218</v>
      </c>
      <c r="D429" s="138"/>
      <c r="E429" s="139">
        <v>0.49399999999999999</v>
      </c>
      <c r="F429" s="283"/>
      <c r="G429" s="42"/>
      <c r="H429" s="338"/>
      <c r="I429" s="117"/>
      <c r="J429" s="335"/>
      <c r="K429" s="140"/>
      <c r="L429" s="121">
        <f>SUM(L430:L431)</f>
        <v>0</v>
      </c>
      <c r="M429" s="103"/>
    </row>
    <row r="430" spans="1:13" x14ac:dyDescent="0.25">
      <c r="A430" s="10"/>
      <c r="B430" s="141" t="s">
        <v>219</v>
      </c>
      <c r="C430" s="141" t="s">
        <v>8</v>
      </c>
      <c r="D430" s="142">
        <v>19.55</v>
      </c>
      <c r="E430" s="143">
        <f>D430*E429</f>
        <v>9.6577000000000002</v>
      </c>
      <c r="F430" s="287"/>
      <c r="G430" s="46"/>
      <c r="H430" s="337"/>
      <c r="I430" s="125">
        <f>H430*E430</f>
        <v>0</v>
      </c>
      <c r="J430" s="283"/>
      <c r="K430" s="15"/>
      <c r="L430" s="126">
        <f>I430</f>
        <v>0</v>
      </c>
      <c r="M430" s="103"/>
    </row>
    <row r="431" spans="1:13" ht="15.75" x14ac:dyDescent="0.25">
      <c r="A431" s="10"/>
      <c r="B431" s="127" t="s">
        <v>70</v>
      </c>
      <c r="C431" s="127" t="s">
        <v>10</v>
      </c>
      <c r="D431" s="128">
        <v>11.315999999999999</v>
      </c>
      <c r="E431" s="129">
        <f>D431*E429</f>
        <v>5.5901039999999993</v>
      </c>
      <c r="F431" s="274"/>
      <c r="G431" s="144"/>
      <c r="H431" s="296"/>
      <c r="I431" s="130"/>
      <c r="J431" s="296"/>
      <c r="K431" s="131">
        <f>J431*E431</f>
        <v>0</v>
      </c>
      <c r="L431" s="131">
        <f>K431</f>
        <v>0</v>
      </c>
      <c r="M431" s="103"/>
    </row>
    <row r="432" spans="1:13" ht="27" x14ac:dyDescent="0.25">
      <c r="A432" s="10"/>
      <c r="B432" s="114" t="s">
        <v>220</v>
      </c>
      <c r="C432" s="114" t="s">
        <v>221</v>
      </c>
      <c r="D432" s="118"/>
      <c r="E432" s="118">
        <v>9</v>
      </c>
      <c r="F432" s="273"/>
      <c r="G432" s="145"/>
      <c r="H432" s="338"/>
      <c r="I432" s="117"/>
      <c r="J432" s="335"/>
      <c r="K432" s="117"/>
      <c r="L432" s="121">
        <f>SUM(L433:L434)</f>
        <v>0</v>
      </c>
      <c r="M432" s="103"/>
    </row>
    <row r="433" spans="1:13" x14ac:dyDescent="0.25">
      <c r="A433" s="10"/>
      <c r="B433" s="132" t="s">
        <v>219</v>
      </c>
      <c r="C433" s="132" t="s">
        <v>8</v>
      </c>
      <c r="D433" s="125">
        <v>0.5</v>
      </c>
      <c r="E433" s="125">
        <f>E432*D433</f>
        <v>4.5</v>
      </c>
      <c r="F433" s="274"/>
      <c r="G433" s="14"/>
      <c r="H433" s="337"/>
      <c r="I433" s="125">
        <f>H433*E433</f>
        <v>0</v>
      </c>
      <c r="J433" s="283"/>
      <c r="K433" s="42"/>
      <c r="L433" s="126">
        <f>I433</f>
        <v>0</v>
      </c>
      <c r="M433" s="103"/>
    </row>
    <row r="434" spans="1:13" ht="15.75" x14ac:dyDescent="0.25">
      <c r="A434" s="10"/>
      <c r="B434" s="127" t="s">
        <v>222</v>
      </c>
      <c r="C434" s="127" t="s">
        <v>10</v>
      </c>
      <c r="D434" s="128">
        <v>0.02</v>
      </c>
      <c r="E434" s="129">
        <f>D434*E433</f>
        <v>0.09</v>
      </c>
      <c r="F434" s="274"/>
      <c r="G434" s="14"/>
      <c r="H434" s="296"/>
      <c r="I434" s="130"/>
      <c r="J434" s="296"/>
      <c r="K434" s="130">
        <f>J434*E434</f>
        <v>0</v>
      </c>
      <c r="L434" s="131">
        <f>K434</f>
        <v>0</v>
      </c>
      <c r="M434" s="103"/>
    </row>
    <row r="435" spans="1:13" ht="27" x14ac:dyDescent="0.25">
      <c r="A435" s="10"/>
      <c r="B435" s="147" t="s">
        <v>223</v>
      </c>
      <c r="C435" s="147" t="s">
        <v>221</v>
      </c>
      <c r="D435" s="145"/>
      <c r="E435" s="145">
        <f>E432</f>
        <v>9</v>
      </c>
      <c r="F435" s="273"/>
      <c r="G435" s="145"/>
      <c r="H435" s="338"/>
      <c r="I435" s="117"/>
      <c r="J435" s="335"/>
      <c r="K435" s="117"/>
      <c r="L435" s="121">
        <f>SUM(L436)</f>
        <v>0</v>
      </c>
      <c r="M435" s="103"/>
    </row>
    <row r="436" spans="1:13" x14ac:dyDescent="0.25">
      <c r="A436" s="10"/>
      <c r="B436" s="149" t="s">
        <v>224</v>
      </c>
      <c r="C436" s="42" t="s">
        <v>8</v>
      </c>
      <c r="D436" s="15">
        <v>0.73</v>
      </c>
      <c r="E436" s="15">
        <f>E435*D436</f>
        <v>6.57</v>
      </c>
      <c r="F436" s="287"/>
      <c r="G436" s="14"/>
      <c r="H436" s="337"/>
      <c r="I436" s="125">
        <f>H436*E436</f>
        <v>0</v>
      </c>
      <c r="J436" s="283"/>
      <c r="K436" s="42"/>
      <c r="L436" s="126">
        <f>I436</f>
        <v>0</v>
      </c>
      <c r="M436" s="103"/>
    </row>
    <row r="437" spans="1:13" ht="27" x14ac:dyDescent="0.25">
      <c r="A437" s="10"/>
      <c r="B437" s="114" t="s">
        <v>225</v>
      </c>
      <c r="C437" s="114" t="s">
        <v>221</v>
      </c>
      <c r="D437" s="118"/>
      <c r="E437" s="118">
        <f>E435</f>
        <v>9</v>
      </c>
      <c r="F437" s="287"/>
      <c r="G437" s="14"/>
      <c r="H437" s="287"/>
      <c r="I437" s="14"/>
      <c r="J437" s="357"/>
      <c r="K437" s="150"/>
      <c r="L437" s="121">
        <f>SUM(L438)</f>
        <v>0</v>
      </c>
      <c r="M437" s="103"/>
    </row>
    <row r="438" spans="1:13" ht="15.75" x14ac:dyDescent="0.25">
      <c r="A438" s="10"/>
      <c r="B438" s="127" t="s">
        <v>226</v>
      </c>
      <c r="C438" s="127" t="s">
        <v>221</v>
      </c>
      <c r="D438" s="128">
        <v>1</v>
      </c>
      <c r="E438" s="129">
        <f>E437*D438</f>
        <v>9</v>
      </c>
      <c r="F438" s="287"/>
      <c r="G438" s="14"/>
      <c r="H438" s="287"/>
      <c r="I438" s="14"/>
      <c r="J438" s="296"/>
      <c r="K438" s="130">
        <f>J438*E438</f>
        <v>0</v>
      </c>
      <c r="L438" s="131">
        <f>K438</f>
        <v>0</v>
      </c>
      <c r="M438" s="103"/>
    </row>
    <row r="439" spans="1:13" x14ac:dyDescent="0.25">
      <c r="A439" s="10"/>
      <c r="B439" s="151" t="s">
        <v>227</v>
      </c>
      <c r="C439" s="151"/>
      <c r="D439" s="151"/>
      <c r="E439" s="152"/>
      <c r="F439" s="288"/>
      <c r="G439" s="153"/>
      <c r="H439" s="339"/>
      <c r="I439" s="155"/>
      <c r="J439" s="339"/>
      <c r="K439" s="154"/>
      <c r="L439" s="154"/>
      <c r="M439" s="103"/>
    </row>
    <row r="440" spans="1:13" ht="25.5" x14ac:dyDescent="0.25">
      <c r="A440" s="10"/>
      <c r="B440" s="152" t="s">
        <v>228</v>
      </c>
      <c r="C440" s="152" t="s">
        <v>229</v>
      </c>
      <c r="D440" s="156"/>
      <c r="E440" s="156">
        <v>2.27</v>
      </c>
      <c r="F440" s="289"/>
      <c r="G440" s="157"/>
      <c r="H440" s="340"/>
      <c r="I440" s="157"/>
      <c r="J440" s="303"/>
      <c r="K440" s="158"/>
      <c r="L440" s="159">
        <f>SUM(L441:L445)</f>
        <v>0</v>
      </c>
      <c r="M440" s="103"/>
    </row>
    <row r="441" spans="1:13" x14ac:dyDescent="0.25">
      <c r="A441" s="10"/>
      <c r="B441" s="160" t="s">
        <v>230</v>
      </c>
      <c r="C441" s="160" t="s">
        <v>8</v>
      </c>
      <c r="D441" s="161">
        <v>3.36</v>
      </c>
      <c r="E441" s="161">
        <f>D441*E440</f>
        <v>7.6272000000000002</v>
      </c>
      <c r="F441" s="290"/>
      <c r="G441" s="162"/>
      <c r="H441" s="341"/>
      <c r="I441" s="161">
        <f>H441*E441</f>
        <v>0</v>
      </c>
      <c r="J441" s="300"/>
      <c r="K441" s="163"/>
      <c r="L441" s="164">
        <f>K441+I441+G441</f>
        <v>0</v>
      </c>
      <c r="M441" s="103"/>
    </row>
    <row r="442" spans="1:13" x14ac:dyDescent="0.25">
      <c r="A442" s="10"/>
      <c r="B442" s="165" t="s">
        <v>231</v>
      </c>
      <c r="C442" s="165" t="s">
        <v>10</v>
      </c>
      <c r="D442" s="166">
        <v>0.92</v>
      </c>
      <c r="E442" s="166">
        <f>D442*E440</f>
        <v>2.0884</v>
      </c>
      <c r="F442" s="291"/>
      <c r="G442" s="167"/>
      <c r="H442" s="291"/>
      <c r="I442" s="167"/>
      <c r="J442" s="358"/>
      <c r="K442" s="168">
        <f>J442*E442</f>
        <v>0</v>
      </c>
      <c r="L442" s="169">
        <f>K442+I442+G442</f>
        <v>0</v>
      </c>
      <c r="M442" s="103"/>
    </row>
    <row r="443" spans="1:13" x14ac:dyDescent="0.25">
      <c r="A443" s="10"/>
      <c r="B443" s="170" t="s">
        <v>232</v>
      </c>
      <c r="C443" s="170" t="s">
        <v>229</v>
      </c>
      <c r="D443" s="171">
        <v>0.11</v>
      </c>
      <c r="E443" s="171">
        <f>D443*E440</f>
        <v>0.24970000000000001</v>
      </c>
      <c r="F443" s="292"/>
      <c r="G443" s="171">
        <f>F443*E443</f>
        <v>0</v>
      </c>
      <c r="H443" s="340"/>
      <c r="I443" s="157"/>
      <c r="J443" s="303"/>
      <c r="K443" s="158"/>
      <c r="L443" s="172">
        <f>K443+I443+G443</f>
        <v>0</v>
      </c>
      <c r="M443" s="103"/>
    </row>
    <row r="444" spans="1:13" ht="25.5" x14ac:dyDescent="0.25">
      <c r="A444" s="10"/>
      <c r="B444" s="170" t="s">
        <v>233</v>
      </c>
      <c r="C444" s="170" t="s">
        <v>234</v>
      </c>
      <c r="D444" s="171">
        <f>12.5*5</f>
        <v>62.5</v>
      </c>
      <c r="E444" s="171">
        <f>D444*E440</f>
        <v>141.875</v>
      </c>
      <c r="F444" s="292"/>
      <c r="G444" s="171">
        <f>F444*E444</f>
        <v>0</v>
      </c>
      <c r="H444" s="340"/>
      <c r="I444" s="157"/>
      <c r="J444" s="303"/>
      <c r="K444" s="158"/>
      <c r="L444" s="172">
        <f>K444+I444+G444</f>
        <v>0</v>
      </c>
      <c r="M444" s="103"/>
    </row>
    <row r="445" spans="1:13" x14ac:dyDescent="0.25">
      <c r="A445" s="10"/>
      <c r="B445" s="170" t="s">
        <v>235</v>
      </c>
      <c r="C445" s="170" t="s">
        <v>236</v>
      </c>
      <c r="D445" s="171">
        <v>0.16</v>
      </c>
      <c r="E445" s="171">
        <f>D445*E440</f>
        <v>0.36320000000000002</v>
      </c>
      <c r="F445" s="292"/>
      <c r="G445" s="171">
        <f>F445*E445</f>
        <v>0</v>
      </c>
      <c r="H445" s="340"/>
      <c r="I445" s="157"/>
      <c r="J445" s="303"/>
      <c r="K445" s="158"/>
      <c r="L445" s="172">
        <f>K445+I445+G445</f>
        <v>0</v>
      </c>
      <c r="M445" s="103"/>
    </row>
    <row r="446" spans="1:13" ht="27" x14ac:dyDescent="0.25">
      <c r="A446" s="10"/>
      <c r="B446" s="147" t="s">
        <v>237</v>
      </c>
      <c r="C446" s="147" t="s">
        <v>229</v>
      </c>
      <c r="D446" s="145"/>
      <c r="E446" s="173">
        <v>1.41</v>
      </c>
      <c r="F446" s="273"/>
      <c r="G446" s="174"/>
      <c r="H446" s="342"/>
      <c r="I446" s="174"/>
      <c r="J446" s="272"/>
      <c r="K446" s="174"/>
      <c r="L446" s="176">
        <f>SUM(L447:L450)</f>
        <v>0</v>
      </c>
      <c r="M446" s="103"/>
    </row>
    <row r="447" spans="1:13" ht="15.75" x14ac:dyDescent="0.25">
      <c r="A447" s="10"/>
      <c r="B447" s="42" t="s">
        <v>238</v>
      </c>
      <c r="C447" s="42" t="s">
        <v>8</v>
      </c>
      <c r="D447" s="15">
        <v>3.34</v>
      </c>
      <c r="E447" s="177">
        <f>D447*E446</f>
        <v>4.7093999999999996</v>
      </c>
      <c r="F447" s="293"/>
      <c r="G447" s="178"/>
      <c r="H447" s="337"/>
      <c r="I447" s="125">
        <f>H447*E447</f>
        <v>0</v>
      </c>
      <c r="J447" s="293"/>
      <c r="K447" s="178"/>
      <c r="L447" s="126">
        <f>K447+I447+G447</f>
        <v>0</v>
      </c>
      <c r="M447" s="103"/>
    </row>
    <row r="448" spans="1:13" ht="15.75" x14ac:dyDescent="0.25">
      <c r="A448" s="10"/>
      <c r="B448" s="6" t="s">
        <v>239</v>
      </c>
      <c r="C448" s="6" t="s">
        <v>229</v>
      </c>
      <c r="D448" s="14">
        <v>1.02</v>
      </c>
      <c r="E448" s="179">
        <f>E446*D448</f>
        <v>1.4381999999999999</v>
      </c>
      <c r="F448" s="274"/>
      <c r="G448" s="14">
        <f>F448*E448</f>
        <v>0</v>
      </c>
      <c r="H448" s="342"/>
      <c r="I448" s="174"/>
      <c r="J448" s="272"/>
      <c r="K448" s="174"/>
      <c r="L448" s="180">
        <f>K448+I448+G448</f>
        <v>0</v>
      </c>
      <c r="M448" s="103"/>
    </row>
    <row r="449" spans="1:13" ht="15.75" x14ac:dyDescent="0.25">
      <c r="A449" s="10"/>
      <c r="B449" s="6" t="s">
        <v>240</v>
      </c>
      <c r="C449" s="6" t="s">
        <v>221</v>
      </c>
      <c r="D449" s="14"/>
      <c r="E449" s="179">
        <v>0.15</v>
      </c>
      <c r="F449" s="274"/>
      <c r="G449" s="14">
        <f>F449*E449</f>
        <v>0</v>
      </c>
      <c r="H449" s="342"/>
      <c r="I449" s="174"/>
      <c r="J449" s="272"/>
      <c r="K449" s="174"/>
      <c r="L449" s="180">
        <f>K449+I449+G449</f>
        <v>0</v>
      </c>
      <c r="M449" s="103"/>
    </row>
    <row r="450" spans="1:13" ht="15.75" x14ac:dyDescent="0.25">
      <c r="A450" s="10"/>
      <c r="B450" s="6" t="s">
        <v>235</v>
      </c>
      <c r="C450" s="6" t="s">
        <v>10</v>
      </c>
      <c r="D450" s="14">
        <v>0.88</v>
      </c>
      <c r="E450" s="179">
        <f>D450*E446</f>
        <v>1.2407999999999999</v>
      </c>
      <c r="F450" s="274"/>
      <c r="G450" s="14">
        <f>F450*E450</f>
        <v>0</v>
      </c>
      <c r="H450" s="342"/>
      <c r="I450" s="174"/>
      <c r="J450" s="272"/>
      <c r="K450" s="174"/>
      <c r="L450" s="180">
        <f>K450+I450+G450</f>
        <v>0</v>
      </c>
      <c r="M450" s="103"/>
    </row>
    <row r="451" spans="1:13" ht="54" x14ac:dyDescent="0.25">
      <c r="A451" s="10"/>
      <c r="B451" s="181" t="s">
        <v>342</v>
      </c>
      <c r="C451" s="181" t="s">
        <v>241</v>
      </c>
      <c r="D451" s="182"/>
      <c r="E451" s="183">
        <v>3.96</v>
      </c>
      <c r="F451" s="273"/>
      <c r="G451" s="182"/>
      <c r="H451" s="294"/>
      <c r="I451" s="182"/>
      <c r="J451" s="294"/>
      <c r="K451" s="182"/>
      <c r="L451" s="184">
        <f>L452+L453</f>
        <v>0</v>
      </c>
      <c r="M451" s="103"/>
    </row>
    <row r="452" spans="1:13" ht="15.75" x14ac:dyDescent="0.25">
      <c r="A452" s="10"/>
      <c r="B452" s="185" t="s">
        <v>209</v>
      </c>
      <c r="C452" s="185" t="s">
        <v>8</v>
      </c>
      <c r="D452" s="186">
        <v>1.1599999999999999</v>
      </c>
      <c r="E452" s="187">
        <f>D452*E451</f>
        <v>4.5935999999999995</v>
      </c>
      <c r="F452" s="294"/>
      <c r="G452" s="188"/>
      <c r="H452" s="343"/>
      <c r="I452" s="189">
        <f>H452*E452</f>
        <v>0</v>
      </c>
      <c r="J452" s="272"/>
      <c r="K452" s="174"/>
      <c r="L452" s="190">
        <f>K452+I452+G452</f>
        <v>0</v>
      </c>
      <c r="M452" s="103"/>
    </row>
    <row r="453" spans="1:13" ht="27" x14ac:dyDescent="0.25">
      <c r="A453" s="10"/>
      <c r="B453" s="185" t="s">
        <v>242</v>
      </c>
      <c r="C453" s="185" t="s">
        <v>243</v>
      </c>
      <c r="D453" s="186">
        <v>1</v>
      </c>
      <c r="E453" s="187">
        <f>D453*E451</f>
        <v>3.96</v>
      </c>
      <c r="F453" s="295"/>
      <c r="G453" s="190">
        <f>E453*F453</f>
        <v>0</v>
      </c>
      <c r="H453" s="344"/>
      <c r="I453" s="188"/>
      <c r="J453" s="359"/>
      <c r="K453" s="174"/>
      <c r="L453" s="189">
        <f>K453+I453+G453</f>
        <v>0</v>
      </c>
      <c r="M453" s="103"/>
    </row>
    <row r="454" spans="1:13" ht="15.75" x14ac:dyDescent="0.25">
      <c r="A454" s="10"/>
      <c r="B454" s="6"/>
      <c r="C454" s="6"/>
      <c r="D454" s="14"/>
      <c r="E454" s="179"/>
      <c r="F454" s="274"/>
      <c r="G454" s="14"/>
      <c r="H454" s="327"/>
      <c r="I454" s="174"/>
      <c r="J454" s="272"/>
      <c r="K454" s="174"/>
      <c r="L454" s="180"/>
      <c r="M454" s="103"/>
    </row>
    <row r="455" spans="1:13" ht="27" x14ac:dyDescent="0.25">
      <c r="A455" s="10"/>
      <c r="B455" s="147" t="s">
        <v>244</v>
      </c>
      <c r="C455" s="147" t="s">
        <v>212</v>
      </c>
      <c r="D455" s="145"/>
      <c r="E455" s="191">
        <v>0.14099999999999999</v>
      </c>
      <c r="F455" s="273"/>
      <c r="G455" s="174"/>
      <c r="H455" s="327"/>
      <c r="I455" s="174"/>
      <c r="J455" s="272"/>
      <c r="K455" s="174"/>
      <c r="L455" s="176">
        <f>SUM(L456:L459)</f>
        <v>0</v>
      </c>
      <c r="M455" s="103"/>
    </row>
    <row r="456" spans="1:13" ht="15.75" x14ac:dyDescent="0.25">
      <c r="A456" s="10"/>
      <c r="B456" s="42" t="s">
        <v>209</v>
      </c>
      <c r="C456" s="42" t="s">
        <v>8</v>
      </c>
      <c r="D456" s="15">
        <v>22.79</v>
      </c>
      <c r="E456" s="177">
        <f>D456*E455</f>
        <v>3.2133899999999995</v>
      </c>
      <c r="F456" s="293"/>
      <c r="G456" s="178"/>
      <c r="H456" s="337"/>
      <c r="I456" s="125">
        <f>H456*E456</f>
        <v>0</v>
      </c>
      <c r="J456" s="293"/>
      <c r="K456" s="178"/>
      <c r="L456" s="126">
        <f>K456+I456+G456</f>
        <v>0</v>
      </c>
      <c r="M456" s="103"/>
    </row>
    <row r="457" spans="1:13" ht="15.75" x14ac:dyDescent="0.25">
      <c r="A457" s="10"/>
      <c r="B457" s="127" t="s">
        <v>210</v>
      </c>
      <c r="C457" s="127" t="s">
        <v>10</v>
      </c>
      <c r="D457" s="128">
        <v>1.89</v>
      </c>
      <c r="E457" s="129">
        <f>D457*E455</f>
        <v>0.26648999999999995</v>
      </c>
      <c r="F457" s="296"/>
      <c r="G457" s="130"/>
      <c r="H457" s="345"/>
      <c r="I457" s="130"/>
      <c r="J457" s="360"/>
      <c r="K457" s="128">
        <f>J457*E457</f>
        <v>0</v>
      </c>
      <c r="L457" s="131">
        <f>K457+I457+G457</f>
        <v>0</v>
      </c>
      <c r="M457" s="103"/>
    </row>
    <row r="458" spans="1:13" ht="15.75" x14ac:dyDescent="0.25">
      <c r="A458" s="10"/>
      <c r="B458" s="6" t="s">
        <v>245</v>
      </c>
      <c r="C458" s="6" t="s">
        <v>229</v>
      </c>
      <c r="D458" s="14">
        <v>3.02</v>
      </c>
      <c r="E458" s="179">
        <f>D458*E455</f>
        <v>0.42581999999999998</v>
      </c>
      <c r="F458" s="274"/>
      <c r="G458" s="14">
        <f>F458*E458</f>
        <v>0</v>
      </c>
      <c r="H458" s="327"/>
      <c r="I458" s="174"/>
      <c r="J458" s="272"/>
      <c r="K458" s="174"/>
      <c r="L458" s="180">
        <f>K458+I458+G458</f>
        <v>0</v>
      </c>
      <c r="M458" s="103"/>
    </row>
    <row r="459" spans="1:13" ht="15.75" x14ac:dyDescent="0.25">
      <c r="A459" s="10"/>
      <c r="B459" s="6" t="s">
        <v>235</v>
      </c>
      <c r="C459" s="6" t="s">
        <v>10</v>
      </c>
      <c r="D459" s="14">
        <v>6.36</v>
      </c>
      <c r="E459" s="179">
        <f>D459*E455</f>
        <v>0.89676</v>
      </c>
      <c r="F459" s="274"/>
      <c r="G459" s="14">
        <f>F459*E459</f>
        <v>0</v>
      </c>
      <c r="H459" s="327"/>
      <c r="I459" s="175"/>
      <c r="J459" s="361"/>
      <c r="K459" s="192"/>
      <c r="L459" s="180">
        <f>K459+I459+G459</f>
        <v>0</v>
      </c>
      <c r="M459" s="103"/>
    </row>
    <row r="460" spans="1:13" ht="27" x14ac:dyDescent="0.25">
      <c r="A460" s="10"/>
      <c r="B460" s="147" t="s">
        <v>246</v>
      </c>
      <c r="C460" s="147" t="s">
        <v>212</v>
      </c>
      <c r="D460" s="145"/>
      <c r="E460" s="191">
        <f>E455</f>
        <v>0.14099999999999999</v>
      </c>
      <c r="F460" s="273"/>
      <c r="G460" s="175"/>
      <c r="H460" s="327"/>
      <c r="I460" s="175"/>
      <c r="J460" s="361"/>
      <c r="K460" s="192"/>
      <c r="L460" s="176">
        <f>SUM(L461:L465)</f>
        <v>0</v>
      </c>
      <c r="M460" s="103"/>
    </row>
    <row r="461" spans="1:13" ht="15.75" x14ac:dyDescent="0.25">
      <c r="A461" s="10"/>
      <c r="B461" s="42" t="s">
        <v>247</v>
      </c>
      <c r="C461" s="42" t="s">
        <v>8</v>
      </c>
      <c r="D461" s="15">
        <v>124.2</v>
      </c>
      <c r="E461" s="177">
        <f>D461*E460</f>
        <v>17.5122</v>
      </c>
      <c r="F461" s="297"/>
      <c r="G461" s="194"/>
      <c r="H461" s="337"/>
      <c r="I461" s="125">
        <f>H461*E461</f>
        <v>0</v>
      </c>
      <c r="J461" s="297"/>
      <c r="K461" s="193"/>
      <c r="L461" s="126">
        <f>K461+I461+G461</f>
        <v>0</v>
      </c>
      <c r="M461" s="103"/>
    </row>
    <row r="462" spans="1:13" ht="15.75" x14ac:dyDescent="0.25">
      <c r="A462" s="10"/>
      <c r="B462" s="127" t="s">
        <v>248</v>
      </c>
      <c r="C462" s="127" t="s">
        <v>10</v>
      </c>
      <c r="D462" s="128">
        <v>5.2</v>
      </c>
      <c r="E462" s="129">
        <f>D462*E460</f>
        <v>0.73319999999999996</v>
      </c>
      <c r="F462" s="298"/>
      <c r="G462" s="195"/>
      <c r="H462" s="346"/>
      <c r="I462" s="195"/>
      <c r="J462" s="360"/>
      <c r="K462" s="128">
        <f>J462*E462</f>
        <v>0</v>
      </c>
      <c r="L462" s="196">
        <f>K462+I462+G462</f>
        <v>0</v>
      </c>
      <c r="M462" s="103"/>
    </row>
    <row r="463" spans="1:13" ht="15.75" x14ac:dyDescent="0.25">
      <c r="A463" s="10"/>
      <c r="B463" s="6" t="s">
        <v>249</v>
      </c>
      <c r="C463" s="6" t="s">
        <v>241</v>
      </c>
      <c r="D463" s="14">
        <v>102</v>
      </c>
      <c r="E463" s="179">
        <f>D463*E460</f>
        <v>14.381999999999998</v>
      </c>
      <c r="F463" s="274"/>
      <c r="G463" s="14">
        <f>F463*E463</f>
        <v>0</v>
      </c>
      <c r="H463" s="342"/>
      <c r="I463" s="175"/>
      <c r="J463" s="361"/>
      <c r="K463" s="192"/>
      <c r="L463" s="197">
        <f>K463+I463+G463</f>
        <v>0</v>
      </c>
      <c r="M463" s="103"/>
    </row>
    <row r="464" spans="1:13" ht="15.75" x14ac:dyDescent="0.25">
      <c r="A464" s="10"/>
      <c r="B464" s="6" t="s">
        <v>250</v>
      </c>
      <c r="C464" s="6" t="s">
        <v>13</v>
      </c>
      <c r="D464" s="14">
        <v>650</v>
      </c>
      <c r="E464" s="179">
        <f>D464*E460</f>
        <v>91.649999999999991</v>
      </c>
      <c r="F464" s="274"/>
      <c r="G464" s="14">
        <f>F464*E464</f>
        <v>0</v>
      </c>
      <c r="H464" s="342"/>
      <c r="I464" s="175"/>
      <c r="J464" s="361"/>
      <c r="K464" s="192"/>
      <c r="L464" s="197">
        <f>K464+I464+G464</f>
        <v>0</v>
      </c>
      <c r="M464" s="103"/>
    </row>
    <row r="465" spans="1:13" ht="15.75" x14ac:dyDescent="0.25">
      <c r="A465" s="10"/>
      <c r="B465" s="6" t="s">
        <v>235</v>
      </c>
      <c r="C465" s="6" t="s">
        <v>10</v>
      </c>
      <c r="D465" s="14">
        <v>4.66</v>
      </c>
      <c r="E465" s="179">
        <f>D465*E460</f>
        <v>0.65705999999999998</v>
      </c>
      <c r="F465" s="274"/>
      <c r="G465" s="14">
        <f>F465*E465</f>
        <v>0</v>
      </c>
      <c r="H465" s="342"/>
      <c r="I465" s="175"/>
      <c r="J465" s="361"/>
      <c r="K465" s="192"/>
      <c r="L465" s="197">
        <f>K465+I465+G465</f>
        <v>0</v>
      </c>
      <c r="M465" s="103"/>
    </row>
    <row r="466" spans="1:13" ht="15.75" x14ac:dyDescent="0.25">
      <c r="A466" s="10"/>
      <c r="B466" s="147" t="s">
        <v>251</v>
      </c>
      <c r="C466" s="147" t="s">
        <v>252</v>
      </c>
      <c r="D466" s="145"/>
      <c r="E466" s="173">
        <v>0.12</v>
      </c>
      <c r="F466" s="273"/>
      <c r="G466" s="175"/>
      <c r="H466" s="342"/>
      <c r="I466" s="175"/>
      <c r="J466" s="361"/>
      <c r="K466" s="192"/>
      <c r="L466" s="176">
        <f>SUM(L467:L469)</f>
        <v>0</v>
      </c>
      <c r="M466" s="103"/>
    </row>
    <row r="467" spans="1:13" ht="15.75" x14ac:dyDescent="0.25">
      <c r="A467" s="10"/>
      <c r="B467" s="42" t="s">
        <v>253</v>
      </c>
      <c r="C467" s="42" t="s">
        <v>8</v>
      </c>
      <c r="D467" s="15">
        <v>56.35</v>
      </c>
      <c r="E467" s="177">
        <f>D467*E466</f>
        <v>6.7619999999999996</v>
      </c>
      <c r="F467" s="297"/>
      <c r="G467" s="194"/>
      <c r="H467" s="337"/>
      <c r="I467" s="125">
        <f>H467*E467</f>
        <v>0</v>
      </c>
      <c r="J467" s="297"/>
      <c r="K467" s="193"/>
      <c r="L467" s="126">
        <f>K467+I467+G467</f>
        <v>0</v>
      </c>
      <c r="M467" s="103"/>
    </row>
    <row r="468" spans="1:13" ht="15.75" x14ac:dyDescent="0.25">
      <c r="A468" s="10"/>
      <c r="B468" s="127" t="s">
        <v>254</v>
      </c>
      <c r="C468" s="127" t="s">
        <v>10</v>
      </c>
      <c r="D468" s="128">
        <v>2.0699999999999998</v>
      </c>
      <c r="E468" s="129">
        <f>D468*E466</f>
        <v>0.24839999999999998</v>
      </c>
      <c r="F468" s="298"/>
      <c r="G468" s="195"/>
      <c r="H468" s="346"/>
      <c r="I468" s="195"/>
      <c r="J468" s="360"/>
      <c r="K468" s="128">
        <f>J468*E468</f>
        <v>0</v>
      </c>
      <c r="L468" s="196">
        <f>K468+I468+G468</f>
        <v>0</v>
      </c>
      <c r="M468" s="103"/>
    </row>
    <row r="469" spans="1:13" ht="15.75" x14ac:dyDescent="0.25">
      <c r="A469" s="10"/>
      <c r="B469" s="6" t="s">
        <v>255</v>
      </c>
      <c r="C469" s="6" t="s">
        <v>229</v>
      </c>
      <c r="D469" s="14">
        <v>1.06</v>
      </c>
      <c r="E469" s="179">
        <f>D469*E466</f>
        <v>0.12720000000000001</v>
      </c>
      <c r="F469" s="274"/>
      <c r="G469" s="14">
        <f>F469*E469</f>
        <v>0</v>
      </c>
      <c r="H469" s="342"/>
      <c r="I469" s="175"/>
      <c r="J469" s="361"/>
      <c r="K469" s="192"/>
      <c r="L469" s="197">
        <f>K469+I469+G469</f>
        <v>0</v>
      </c>
      <c r="M469" s="103"/>
    </row>
    <row r="470" spans="1:13" ht="27" x14ac:dyDescent="0.25">
      <c r="A470" s="10"/>
      <c r="B470" s="147" t="s">
        <v>256</v>
      </c>
      <c r="C470" s="147" t="s">
        <v>212</v>
      </c>
      <c r="D470" s="145"/>
      <c r="E470" s="191">
        <v>0.63800000000000001</v>
      </c>
      <c r="F470" s="273"/>
      <c r="G470" s="175"/>
      <c r="H470" s="342"/>
      <c r="I470" s="175"/>
      <c r="J470" s="361"/>
      <c r="K470" s="192"/>
      <c r="L470" s="176">
        <f>SUM(L471:L476)</f>
        <v>0</v>
      </c>
      <c r="M470" s="103"/>
    </row>
    <row r="471" spans="1:13" ht="15.75" x14ac:dyDescent="0.25">
      <c r="A471" s="10"/>
      <c r="B471" s="42" t="s">
        <v>257</v>
      </c>
      <c r="C471" s="42" t="s">
        <v>8</v>
      </c>
      <c r="D471" s="15">
        <f>1.15*65</f>
        <v>74.75</v>
      </c>
      <c r="E471" s="177">
        <f>D471*E470</f>
        <v>47.6905</v>
      </c>
      <c r="F471" s="297"/>
      <c r="G471" s="194"/>
      <c r="H471" s="337"/>
      <c r="I471" s="125">
        <f>H471*E471</f>
        <v>0</v>
      </c>
      <c r="J471" s="297"/>
      <c r="K471" s="193"/>
      <c r="L471" s="126">
        <f t="shared" ref="L471:L476" si="149">K471+I471+G471</f>
        <v>0</v>
      </c>
      <c r="M471" s="103"/>
    </row>
    <row r="472" spans="1:13" ht="15.75" x14ac:dyDescent="0.25">
      <c r="A472" s="10"/>
      <c r="B472" s="127" t="s">
        <v>258</v>
      </c>
      <c r="C472" s="127" t="s">
        <v>259</v>
      </c>
      <c r="D472" s="128">
        <v>4.72</v>
      </c>
      <c r="E472" s="129">
        <f>D472*E470</f>
        <v>3.0113599999999998</v>
      </c>
      <c r="F472" s="296"/>
      <c r="G472" s="130"/>
      <c r="H472" s="346"/>
      <c r="I472" s="130"/>
      <c r="J472" s="360"/>
      <c r="K472" s="128">
        <f>J472*E472</f>
        <v>0</v>
      </c>
      <c r="L472" s="196">
        <f t="shared" si="149"/>
        <v>0</v>
      </c>
      <c r="M472" s="103"/>
    </row>
    <row r="473" spans="1:13" ht="15.75" x14ac:dyDescent="0.25">
      <c r="A473" s="10"/>
      <c r="B473" s="127" t="s">
        <v>260</v>
      </c>
      <c r="C473" s="127" t="s">
        <v>10</v>
      </c>
      <c r="D473" s="128">
        <f>1.15*2.1</f>
        <v>2.415</v>
      </c>
      <c r="E473" s="129">
        <f>D473*E470</f>
        <v>1.54077</v>
      </c>
      <c r="F473" s="296"/>
      <c r="G473" s="130"/>
      <c r="H473" s="346"/>
      <c r="I473" s="130"/>
      <c r="J473" s="360"/>
      <c r="K473" s="128">
        <f>J473*E473</f>
        <v>0</v>
      </c>
      <c r="L473" s="196">
        <f t="shared" si="149"/>
        <v>0</v>
      </c>
      <c r="M473" s="103"/>
    </row>
    <row r="474" spans="1:13" ht="15.75" x14ac:dyDescent="0.25">
      <c r="A474" s="10"/>
      <c r="B474" s="6" t="s">
        <v>255</v>
      </c>
      <c r="C474" s="6" t="s">
        <v>229</v>
      </c>
      <c r="D474" s="14">
        <v>2.82</v>
      </c>
      <c r="E474" s="179">
        <f>D474*E470</f>
        <v>1.7991599999999999</v>
      </c>
      <c r="F474" s="274"/>
      <c r="G474" s="14">
        <f>F474*E474</f>
        <v>0</v>
      </c>
      <c r="H474" s="342"/>
      <c r="I474" s="174"/>
      <c r="J474" s="272"/>
      <c r="K474" s="174"/>
      <c r="L474" s="197">
        <f t="shared" si="149"/>
        <v>0</v>
      </c>
      <c r="M474" s="103"/>
    </row>
    <row r="475" spans="1:13" ht="15.75" x14ac:dyDescent="0.25">
      <c r="A475" s="10"/>
      <c r="B475" s="6" t="s">
        <v>261</v>
      </c>
      <c r="C475" s="6" t="s">
        <v>241</v>
      </c>
      <c r="D475" s="14">
        <v>5.28</v>
      </c>
      <c r="E475" s="179">
        <f>D475*E470</f>
        <v>3.3686400000000001</v>
      </c>
      <c r="F475" s="274"/>
      <c r="G475" s="14">
        <f>F475*E475</f>
        <v>0</v>
      </c>
      <c r="H475" s="342"/>
      <c r="I475" s="174"/>
      <c r="J475" s="272"/>
      <c r="K475" s="174"/>
      <c r="L475" s="197">
        <f t="shared" si="149"/>
        <v>0</v>
      </c>
      <c r="M475" s="103"/>
    </row>
    <row r="476" spans="1:13" ht="15.75" x14ac:dyDescent="0.25">
      <c r="A476" s="10"/>
      <c r="B476" s="6" t="s">
        <v>235</v>
      </c>
      <c r="C476" s="6" t="s">
        <v>10</v>
      </c>
      <c r="D476" s="14">
        <v>0.2</v>
      </c>
      <c r="E476" s="179">
        <f>D476*E470</f>
        <v>0.12760000000000002</v>
      </c>
      <c r="F476" s="274"/>
      <c r="G476" s="14">
        <f>F476*E476</f>
        <v>0</v>
      </c>
      <c r="H476" s="342"/>
      <c r="I476" s="174"/>
      <c r="J476" s="272"/>
      <c r="K476" s="174"/>
      <c r="L476" s="197">
        <f t="shared" si="149"/>
        <v>0</v>
      </c>
      <c r="M476" s="103"/>
    </row>
    <row r="477" spans="1:13" ht="25.5" x14ac:dyDescent="0.25">
      <c r="A477" s="10"/>
      <c r="B477" s="146" t="s">
        <v>262</v>
      </c>
      <c r="C477" s="146" t="s">
        <v>212</v>
      </c>
      <c r="D477" s="198"/>
      <c r="E477" s="199">
        <f>E470</f>
        <v>0.63800000000000001</v>
      </c>
      <c r="F477" s="299"/>
      <c r="G477" s="158"/>
      <c r="H477" s="303"/>
      <c r="I477" s="157"/>
      <c r="J477" s="303"/>
      <c r="K477" s="158"/>
      <c r="L477" s="159">
        <f>SUM(L478:L482)</f>
        <v>0</v>
      </c>
      <c r="M477" s="103"/>
    </row>
    <row r="478" spans="1:13" x14ac:dyDescent="0.25">
      <c r="A478" s="10"/>
      <c r="B478" s="200" t="s">
        <v>230</v>
      </c>
      <c r="C478" s="200" t="s">
        <v>8</v>
      </c>
      <c r="D478" s="201">
        <v>219</v>
      </c>
      <c r="E478" s="161">
        <f>D478*E477</f>
        <v>139.72200000000001</v>
      </c>
      <c r="F478" s="300"/>
      <c r="G478" s="163"/>
      <c r="H478" s="347"/>
      <c r="I478" s="161">
        <f>H478*E478</f>
        <v>0</v>
      </c>
      <c r="J478" s="300"/>
      <c r="K478" s="163"/>
      <c r="L478" s="164">
        <f>K478+I478+G478</f>
        <v>0</v>
      </c>
      <c r="M478" s="103"/>
    </row>
    <row r="479" spans="1:13" x14ac:dyDescent="0.25">
      <c r="A479" s="10"/>
      <c r="B479" s="202" t="s">
        <v>210</v>
      </c>
      <c r="C479" s="203" t="s">
        <v>10</v>
      </c>
      <c r="D479" s="168">
        <v>2</v>
      </c>
      <c r="E479" s="166">
        <f>D479*E477</f>
        <v>1.276</v>
      </c>
      <c r="F479" s="301"/>
      <c r="G479" s="204"/>
      <c r="H479" s="301"/>
      <c r="I479" s="167"/>
      <c r="J479" s="358"/>
      <c r="K479" s="168">
        <f>J479*E479</f>
        <v>0</v>
      </c>
      <c r="L479" s="169">
        <f>K479+I479+G479</f>
        <v>0</v>
      </c>
      <c r="M479" s="103"/>
    </row>
    <row r="480" spans="1:13" x14ac:dyDescent="0.25">
      <c r="A480" s="10"/>
      <c r="B480" s="148" t="s">
        <v>263</v>
      </c>
      <c r="C480" s="148" t="s">
        <v>13</v>
      </c>
      <c r="D480" s="205">
        <v>650</v>
      </c>
      <c r="E480" s="171">
        <f>D480*E477</f>
        <v>414.7</v>
      </c>
      <c r="F480" s="302"/>
      <c r="G480" s="205">
        <f>F480*E480</f>
        <v>0</v>
      </c>
      <c r="H480" s="303"/>
      <c r="I480" s="157"/>
      <c r="J480" s="303"/>
      <c r="K480" s="158"/>
      <c r="L480" s="172">
        <f>K480+I480+G480</f>
        <v>0</v>
      </c>
      <c r="M480" s="103"/>
    </row>
    <row r="481" spans="1:13" x14ac:dyDescent="0.25">
      <c r="A481" s="10"/>
      <c r="B481" s="148" t="s">
        <v>264</v>
      </c>
      <c r="C481" s="148" t="s">
        <v>241</v>
      </c>
      <c r="D481" s="205">
        <v>103</v>
      </c>
      <c r="E481" s="171">
        <f>D481*E477</f>
        <v>65.713999999999999</v>
      </c>
      <c r="F481" s="302"/>
      <c r="G481" s="205">
        <f>F481*E481</f>
        <v>0</v>
      </c>
      <c r="H481" s="303"/>
      <c r="I481" s="157"/>
      <c r="J481" s="303"/>
      <c r="K481" s="158"/>
      <c r="L481" s="172">
        <f>K481+I481+G481</f>
        <v>0</v>
      </c>
      <c r="M481" s="103"/>
    </row>
    <row r="482" spans="1:13" x14ac:dyDescent="0.25">
      <c r="A482" s="10"/>
      <c r="B482" s="148" t="s">
        <v>235</v>
      </c>
      <c r="C482" s="148" t="s">
        <v>236</v>
      </c>
      <c r="D482" s="205">
        <v>0.7</v>
      </c>
      <c r="E482" s="171">
        <f>D482*E477</f>
        <v>0.4466</v>
      </c>
      <c r="F482" s="302"/>
      <c r="G482" s="205">
        <f>F482*E482</f>
        <v>0</v>
      </c>
      <c r="H482" s="303"/>
      <c r="I482" s="157"/>
      <c r="J482" s="303"/>
      <c r="K482" s="158"/>
      <c r="L482" s="172">
        <f>K482+I482+G482</f>
        <v>0</v>
      </c>
      <c r="M482" s="103"/>
    </row>
    <row r="483" spans="1:13" x14ac:dyDescent="0.25">
      <c r="A483" s="10"/>
      <c r="B483" s="146" t="s">
        <v>265</v>
      </c>
      <c r="C483" s="146" t="s">
        <v>234</v>
      </c>
      <c r="D483" s="198"/>
      <c r="E483" s="156">
        <v>3</v>
      </c>
      <c r="F483" s="299"/>
      <c r="G483" s="158"/>
      <c r="H483" s="303"/>
      <c r="I483" s="157"/>
      <c r="J483" s="303"/>
      <c r="K483" s="158"/>
      <c r="L483" s="159">
        <f>SUM(L484:L486)</f>
        <v>0</v>
      </c>
      <c r="M483" s="103"/>
    </row>
    <row r="484" spans="1:13" x14ac:dyDescent="0.25">
      <c r="A484" s="10"/>
      <c r="B484" s="200" t="s">
        <v>230</v>
      </c>
      <c r="C484" s="200" t="s">
        <v>8</v>
      </c>
      <c r="D484" s="201">
        <v>5.16E-2</v>
      </c>
      <c r="E484" s="206">
        <f>E483*D484</f>
        <v>0.15479999999999999</v>
      </c>
      <c r="F484" s="303"/>
      <c r="G484" s="158"/>
      <c r="H484" s="348"/>
      <c r="I484" s="206">
        <f>E484*H484</f>
        <v>0</v>
      </c>
      <c r="J484" s="303"/>
      <c r="K484" s="158"/>
      <c r="L484" s="207">
        <f>I484</f>
        <v>0</v>
      </c>
      <c r="M484" s="103"/>
    </row>
    <row r="485" spans="1:13" ht="25.5" x14ac:dyDescent="0.25">
      <c r="A485" s="10"/>
      <c r="B485" s="148" t="s">
        <v>266</v>
      </c>
      <c r="C485" s="148" t="s">
        <v>267</v>
      </c>
      <c r="D485" s="209">
        <v>1</v>
      </c>
      <c r="E485" s="210">
        <f>E483*D485</f>
        <v>3</v>
      </c>
      <c r="F485" s="304"/>
      <c r="G485" s="211">
        <f>E485*F485</f>
        <v>0</v>
      </c>
      <c r="H485" s="303"/>
      <c r="I485" s="157"/>
      <c r="J485" s="303"/>
      <c r="K485" s="158"/>
      <c r="L485" s="172">
        <f>G485</f>
        <v>0</v>
      </c>
      <c r="M485" s="103"/>
    </row>
    <row r="486" spans="1:13" x14ac:dyDescent="0.25">
      <c r="A486" s="10"/>
      <c r="B486" s="148" t="s">
        <v>268</v>
      </c>
      <c r="C486" s="148" t="s">
        <v>10</v>
      </c>
      <c r="D486" s="209">
        <v>0.1</v>
      </c>
      <c r="E486" s="210">
        <f>E483*D486</f>
        <v>0.30000000000000004</v>
      </c>
      <c r="F486" s="304"/>
      <c r="G486" s="211">
        <f>E486*F486</f>
        <v>0</v>
      </c>
      <c r="H486" s="303"/>
      <c r="I486" s="157"/>
      <c r="J486" s="303"/>
      <c r="K486" s="158"/>
      <c r="L486" s="172">
        <f>G486</f>
        <v>0</v>
      </c>
      <c r="M486" s="103"/>
    </row>
    <row r="487" spans="1:13" ht="25.5" x14ac:dyDescent="0.25">
      <c r="A487" s="10"/>
      <c r="B487" s="146" t="s">
        <v>269</v>
      </c>
      <c r="C487" s="146" t="s">
        <v>212</v>
      </c>
      <c r="D487" s="198"/>
      <c r="E487" s="199">
        <v>0.14099999999999999</v>
      </c>
      <c r="F487" s="299"/>
      <c r="G487" s="158"/>
      <c r="H487" s="303"/>
      <c r="I487" s="157"/>
      <c r="J487" s="303"/>
      <c r="K487" s="158"/>
      <c r="L487" s="159">
        <f>SUM(L488:L494)</f>
        <v>0</v>
      </c>
      <c r="M487" s="103"/>
    </row>
    <row r="488" spans="1:13" x14ac:dyDescent="0.25">
      <c r="A488" s="10"/>
      <c r="B488" s="200" t="s">
        <v>270</v>
      </c>
      <c r="C488" s="200" t="s">
        <v>8</v>
      </c>
      <c r="D488" s="201">
        <v>184.75</v>
      </c>
      <c r="E488" s="161">
        <f>D488*E487</f>
        <v>26.049749999999996</v>
      </c>
      <c r="F488" s="300"/>
      <c r="G488" s="163"/>
      <c r="H488" s="347"/>
      <c r="I488" s="161">
        <f>H488*E488</f>
        <v>0</v>
      </c>
      <c r="J488" s="300"/>
      <c r="K488" s="163"/>
      <c r="L488" s="164">
        <f>K488+I488+G488</f>
        <v>0</v>
      </c>
      <c r="M488" s="103"/>
    </row>
    <row r="489" spans="1:13" x14ac:dyDescent="0.25">
      <c r="A489" s="10"/>
      <c r="B489" s="202" t="s">
        <v>271</v>
      </c>
      <c r="C489" s="203" t="s">
        <v>10</v>
      </c>
      <c r="D489" s="168">
        <v>1.74</v>
      </c>
      <c r="E489" s="166">
        <f>D489*E487</f>
        <v>0.24533999999999997</v>
      </c>
      <c r="F489" s="301"/>
      <c r="G489" s="204"/>
      <c r="H489" s="301"/>
      <c r="I489" s="167"/>
      <c r="J489" s="358"/>
      <c r="K489" s="168">
        <f>J489*E489</f>
        <v>0</v>
      </c>
      <c r="L489" s="169">
        <f t="shared" ref="L489:L494" si="150">K489+I489+G489</f>
        <v>0</v>
      </c>
      <c r="M489" s="103"/>
    </row>
    <row r="490" spans="1:13" x14ac:dyDescent="0.25">
      <c r="A490" s="10"/>
      <c r="B490" s="148" t="s">
        <v>272</v>
      </c>
      <c r="C490" s="148" t="s">
        <v>13</v>
      </c>
      <c r="D490" s="205">
        <v>1.05</v>
      </c>
      <c r="E490" s="171">
        <f>D490*E487</f>
        <v>0.14804999999999999</v>
      </c>
      <c r="F490" s="302"/>
      <c r="G490" s="205">
        <f>F490*E490</f>
        <v>0</v>
      </c>
      <c r="H490" s="303"/>
      <c r="I490" s="157"/>
      <c r="J490" s="303"/>
      <c r="K490" s="158"/>
      <c r="L490" s="172">
        <f t="shared" si="150"/>
        <v>0</v>
      </c>
      <c r="M490" s="103"/>
    </row>
    <row r="491" spans="1:13" x14ac:dyDescent="0.25">
      <c r="A491" s="10"/>
      <c r="B491" s="148" t="s">
        <v>273</v>
      </c>
      <c r="C491" s="148" t="s">
        <v>13</v>
      </c>
      <c r="D491" s="205">
        <v>52.1</v>
      </c>
      <c r="E491" s="171">
        <f>D491*E487</f>
        <v>7.3460999999999999</v>
      </c>
      <c r="F491" s="302"/>
      <c r="G491" s="205">
        <f>F491*E491</f>
        <v>0</v>
      </c>
      <c r="H491" s="303"/>
      <c r="I491" s="157"/>
      <c r="J491" s="303"/>
      <c r="K491" s="158"/>
      <c r="L491" s="172">
        <f t="shared" si="150"/>
        <v>0</v>
      </c>
      <c r="M491" s="103"/>
    </row>
    <row r="492" spans="1:13" ht="25.5" x14ac:dyDescent="0.25">
      <c r="A492" s="10"/>
      <c r="B492" s="148" t="s">
        <v>274</v>
      </c>
      <c r="C492" s="148" t="s">
        <v>241</v>
      </c>
      <c r="D492" s="205">
        <v>103</v>
      </c>
      <c r="E492" s="171">
        <f>D492*E487</f>
        <v>14.522999999999998</v>
      </c>
      <c r="F492" s="302"/>
      <c r="G492" s="205">
        <f>F492*E492</f>
        <v>0</v>
      </c>
      <c r="H492" s="303"/>
      <c r="I492" s="157"/>
      <c r="J492" s="303"/>
      <c r="K492" s="158"/>
      <c r="L492" s="172">
        <f t="shared" si="150"/>
        <v>0</v>
      </c>
      <c r="M492" s="103"/>
    </row>
    <row r="493" spans="1:13" x14ac:dyDescent="0.25">
      <c r="A493" s="10"/>
      <c r="B493" s="148" t="s">
        <v>275</v>
      </c>
      <c r="C493" s="148" t="s">
        <v>276</v>
      </c>
      <c r="D493" s="205">
        <v>107</v>
      </c>
      <c r="E493" s="171">
        <f>D493*E487</f>
        <v>15.086999999999998</v>
      </c>
      <c r="F493" s="302"/>
      <c r="G493" s="205">
        <f>F493*E493</f>
        <v>0</v>
      </c>
      <c r="H493" s="303"/>
      <c r="I493" s="157"/>
      <c r="J493" s="303"/>
      <c r="K493" s="158"/>
      <c r="L493" s="172">
        <f t="shared" si="150"/>
        <v>0</v>
      </c>
      <c r="M493" s="103"/>
    </row>
    <row r="494" spans="1:13" x14ac:dyDescent="0.25">
      <c r="A494" s="10"/>
      <c r="B494" s="148" t="s">
        <v>277</v>
      </c>
      <c r="C494" s="148" t="s">
        <v>236</v>
      </c>
      <c r="D494" s="205">
        <v>2.4300000000000002</v>
      </c>
      <c r="E494" s="171">
        <f>D494*E487</f>
        <v>0.34262999999999999</v>
      </c>
      <c r="F494" s="302"/>
      <c r="G494" s="205">
        <f>F494*E494</f>
        <v>0</v>
      </c>
      <c r="H494" s="303"/>
      <c r="I494" s="157"/>
      <c r="J494" s="303"/>
      <c r="K494" s="158"/>
      <c r="L494" s="172">
        <f t="shared" si="150"/>
        <v>0</v>
      </c>
      <c r="M494" s="103"/>
    </row>
    <row r="495" spans="1:13" x14ac:dyDescent="0.25">
      <c r="A495" s="241"/>
      <c r="B495" s="242" t="s">
        <v>278</v>
      </c>
      <c r="C495" s="223"/>
      <c r="D495" s="243"/>
      <c r="E495" s="244"/>
      <c r="F495" s="305"/>
      <c r="G495" s="243">
        <f>SUM(G416:G494)</f>
        <v>0</v>
      </c>
      <c r="H495" s="305"/>
      <c r="I495" s="243">
        <f>SUM(I416:I494)</f>
        <v>0</v>
      </c>
      <c r="J495" s="305"/>
      <c r="K495" s="243">
        <f>SUM(K416:K494)</f>
        <v>0</v>
      </c>
      <c r="L495" s="245">
        <f>L416+L419+L421+L424+L426+L429+L432+L435+L437+L440+L446+L451+L455+L460+L466+L470+L477+L483+L487</f>
        <v>0</v>
      </c>
      <c r="M495" s="103"/>
    </row>
    <row r="496" spans="1:13" x14ac:dyDescent="0.25">
      <c r="A496" s="10"/>
      <c r="B496" s="148"/>
      <c r="C496" s="148"/>
      <c r="D496" s="205"/>
      <c r="E496" s="213"/>
      <c r="F496" s="302"/>
      <c r="G496" s="205"/>
      <c r="H496" s="303"/>
      <c r="I496" s="157"/>
      <c r="J496" s="303"/>
      <c r="K496" s="158"/>
      <c r="L496" s="172"/>
      <c r="M496" s="103"/>
    </row>
    <row r="497" spans="1:13" ht="27" x14ac:dyDescent="0.25">
      <c r="A497" s="10"/>
      <c r="B497" s="49" t="s">
        <v>279</v>
      </c>
      <c r="C497" s="148"/>
      <c r="D497" s="205"/>
      <c r="E497" s="246"/>
      <c r="F497" s="302"/>
      <c r="G497" s="205"/>
      <c r="H497" s="349"/>
      <c r="I497" s="247"/>
      <c r="J497" s="349"/>
      <c r="K497" s="247"/>
      <c r="L497" s="211"/>
      <c r="M497" s="103"/>
    </row>
    <row r="498" spans="1:13" ht="25.5" x14ac:dyDescent="0.25">
      <c r="A498" s="10"/>
      <c r="B498" s="151" t="s">
        <v>280</v>
      </c>
      <c r="C498" s="151" t="s">
        <v>234</v>
      </c>
      <c r="D498" s="214"/>
      <c r="E498" s="215">
        <v>4</v>
      </c>
      <c r="F498" s="306"/>
      <c r="G498" s="154"/>
      <c r="H498" s="339"/>
      <c r="I498" s="155">
        <f>H498*E498</f>
        <v>0</v>
      </c>
      <c r="J498" s="339"/>
      <c r="K498" s="154"/>
      <c r="L498" s="216">
        <f>I498</f>
        <v>0</v>
      </c>
      <c r="M498" s="103"/>
    </row>
    <row r="499" spans="1:13" ht="25.5" x14ac:dyDescent="0.25">
      <c r="A499" s="10"/>
      <c r="B499" s="151" t="s">
        <v>281</v>
      </c>
      <c r="C499" s="146" t="s">
        <v>282</v>
      </c>
      <c r="D499" s="214"/>
      <c r="E499" s="156">
        <v>10</v>
      </c>
      <c r="F499" s="306"/>
      <c r="G499" s="154"/>
      <c r="H499" s="339"/>
      <c r="I499" s="155">
        <f>H499*E499</f>
        <v>0</v>
      </c>
      <c r="J499" s="339"/>
      <c r="K499" s="154"/>
      <c r="L499" s="216">
        <f>I499</f>
        <v>0</v>
      </c>
      <c r="M499" s="103"/>
    </row>
    <row r="500" spans="1:13" ht="25.5" x14ac:dyDescent="0.25">
      <c r="A500" s="10"/>
      <c r="B500" s="151" t="s">
        <v>283</v>
      </c>
      <c r="C500" s="146" t="s">
        <v>282</v>
      </c>
      <c r="D500" s="214"/>
      <c r="E500" s="156">
        <v>10</v>
      </c>
      <c r="F500" s="306"/>
      <c r="G500" s="154"/>
      <c r="H500" s="339"/>
      <c r="I500" s="155">
        <f>H500*E500</f>
        <v>0</v>
      </c>
      <c r="J500" s="339"/>
      <c r="K500" s="154"/>
      <c r="L500" s="216">
        <f>I500</f>
        <v>0</v>
      </c>
      <c r="M500" s="103"/>
    </row>
    <row r="501" spans="1:13" ht="25.5" x14ac:dyDescent="0.25">
      <c r="A501" s="10"/>
      <c r="B501" s="146" t="s">
        <v>284</v>
      </c>
      <c r="C501" s="146" t="s">
        <v>282</v>
      </c>
      <c r="D501" s="198"/>
      <c r="E501" s="156">
        <v>10</v>
      </c>
      <c r="F501" s="299"/>
      <c r="G501" s="158"/>
      <c r="H501" s="303"/>
      <c r="I501" s="157"/>
      <c r="J501" s="303"/>
      <c r="K501" s="158"/>
      <c r="L501" s="159">
        <f>SUM(L502:L507)</f>
        <v>0</v>
      </c>
      <c r="M501" s="103"/>
    </row>
    <row r="502" spans="1:13" x14ac:dyDescent="0.25">
      <c r="A502" s="10"/>
      <c r="B502" s="200" t="s">
        <v>230</v>
      </c>
      <c r="C502" s="200" t="s">
        <v>8</v>
      </c>
      <c r="D502" s="201">
        <v>0.60899999999999999</v>
      </c>
      <c r="E502" s="206">
        <f>E501*D502</f>
        <v>6.09</v>
      </c>
      <c r="F502" s="303"/>
      <c r="G502" s="158"/>
      <c r="H502" s="348"/>
      <c r="I502" s="206">
        <f>E502*H502</f>
        <v>0</v>
      </c>
      <c r="J502" s="303"/>
      <c r="K502" s="158"/>
      <c r="L502" s="207">
        <f>I502</f>
        <v>0</v>
      </c>
      <c r="M502" s="103"/>
    </row>
    <row r="503" spans="1:13" x14ac:dyDescent="0.25">
      <c r="A503" s="10"/>
      <c r="B503" s="202" t="s">
        <v>231</v>
      </c>
      <c r="C503" s="202" t="s">
        <v>10</v>
      </c>
      <c r="D503" s="168">
        <v>2.0999999999999999E-3</v>
      </c>
      <c r="E503" s="217">
        <f>E501*D503</f>
        <v>2.0999999999999998E-2</v>
      </c>
      <c r="F503" s="303"/>
      <c r="G503" s="158"/>
      <c r="H503" s="303"/>
      <c r="I503" s="157"/>
      <c r="J503" s="362"/>
      <c r="K503" s="218">
        <f>E503*J503</f>
        <v>0</v>
      </c>
      <c r="L503" s="218">
        <f>K503</f>
        <v>0</v>
      </c>
      <c r="M503" s="103"/>
    </row>
    <row r="504" spans="1:13" ht="25.5" x14ac:dyDescent="0.25">
      <c r="A504" s="10"/>
      <c r="B504" s="148" t="s">
        <v>285</v>
      </c>
      <c r="C504" s="148" t="s">
        <v>282</v>
      </c>
      <c r="D504" s="209">
        <v>1.02</v>
      </c>
      <c r="E504" s="210">
        <f>D504*E501</f>
        <v>10.199999999999999</v>
      </c>
      <c r="F504" s="304"/>
      <c r="G504" s="211">
        <f>E504*F504</f>
        <v>0</v>
      </c>
      <c r="H504" s="303"/>
      <c r="I504" s="157"/>
      <c r="J504" s="303"/>
      <c r="K504" s="158"/>
      <c r="L504" s="172">
        <f>G504</f>
        <v>0</v>
      </c>
      <c r="M504" s="103"/>
    </row>
    <row r="505" spans="1:13" x14ac:dyDescent="0.25">
      <c r="A505" s="10"/>
      <c r="B505" s="148" t="s">
        <v>286</v>
      </c>
      <c r="C505" s="208" t="s">
        <v>234</v>
      </c>
      <c r="D505" s="209"/>
      <c r="E505" s="210">
        <v>5</v>
      </c>
      <c r="F505" s="304"/>
      <c r="G505" s="211">
        <f>E505*F505</f>
        <v>0</v>
      </c>
      <c r="H505" s="303"/>
      <c r="I505" s="157"/>
      <c r="J505" s="303"/>
      <c r="K505" s="158"/>
      <c r="L505" s="172">
        <f>G505</f>
        <v>0</v>
      </c>
      <c r="M505" s="103"/>
    </row>
    <row r="506" spans="1:13" x14ac:dyDescent="0.25">
      <c r="A506" s="10"/>
      <c r="B506" s="148" t="s">
        <v>287</v>
      </c>
      <c r="C506" s="148" t="s">
        <v>13</v>
      </c>
      <c r="D506" s="209">
        <v>0.14000000000000001</v>
      </c>
      <c r="E506" s="210">
        <f>E501*D506</f>
        <v>1.4000000000000001</v>
      </c>
      <c r="F506" s="304"/>
      <c r="G506" s="211">
        <f>E506*F506</f>
        <v>0</v>
      </c>
      <c r="H506" s="303"/>
      <c r="I506" s="157"/>
      <c r="J506" s="303"/>
      <c r="K506" s="158"/>
      <c r="L506" s="172">
        <f>G506</f>
        <v>0</v>
      </c>
      <c r="M506" s="103"/>
    </row>
    <row r="507" spans="1:13" x14ac:dyDescent="0.25">
      <c r="A507" s="10"/>
      <c r="B507" s="148" t="s">
        <v>268</v>
      </c>
      <c r="C507" s="148" t="s">
        <v>10</v>
      </c>
      <c r="D507" s="209">
        <v>0.156</v>
      </c>
      <c r="E507" s="210">
        <f>E501*D507</f>
        <v>1.56</v>
      </c>
      <c r="F507" s="304"/>
      <c r="G507" s="211">
        <f>E507*F507</f>
        <v>0</v>
      </c>
      <c r="H507" s="303"/>
      <c r="I507" s="157"/>
      <c r="J507" s="303"/>
      <c r="K507" s="158"/>
      <c r="L507" s="172">
        <f>G507</f>
        <v>0</v>
      </c>
      <c r="M507" s="103"/>
    </row>
    <row r="508" spans="1:13" x14ac:dyDescent="0.25">
      <c r="A508" s="10"/>
      <c r="B508" s="146" t="s">
        <v>288</v>
      </c>
      <c r="C508" s="146" t="s">
        <v>282</v>
      </c>
      <c r="D508" s="198"/>
      <c r="E508" s="156">
        <v>10</v>
      </c>
      <c r="F508" s="299"/>
      <c r="G508" s="158"/>
      <c r="H508" s="303"/>
      <c r="I508" s="157"/>
      <c r="J508" s="303"/>
      <c r="K508" s="158"/>
      <c r="L508" s="159">
        <f>SUM(L509:L514)</f>
        <v>0</v>
      </c>
      <c r="M508" s="103"/>
    </row>
    <row r="509" spans="1:13" x14ac:dyDescent="0.25">
      <c r="A509" s="10"/>
      <c r="B509" s="200" t="s">
        <v>230</v>
      </c>
      <c r="C509" s="200" t="s">
        <v>8</v>
      </c>
      <c r="D509" s="201">
        <v>0.58299999999999996</v>
      </c>
      <c r="E509" s="206">
        <f>E508*D509</f>
        <v>5.83</v>
      </c>
      <c r="F509" s="303"/>
      <c r="G509" s="158"/>
      <c r="H509" s="348"/>
      <c r="I509" s="206">
        <f>E509*H509</f>
        <v>0</v>
      </c>
      <c r="J509" s="303"/>
      <c r="K509" s="158"/>
      <c r="L509" s="207">
        <f>I509</f>
        <v>0</v>
      </c>
      <c r="M509" s="103"/>
    </row>
    <row r="510" spans="1:13" x14ac:dyDescent="0.25">
      <c r="A510" s="10"/>
      <c r="B510" s="202" t="s">
        <v>231</v>
      </c>
      <c r="C510" s="202" t="s">
        <v>10</v>
      </c>
      <c r="D510" s="168">
        <v>4.5999999999999999E-3</v>
      </c>
      <c r="E510" s="217">
        <f>E508*D510</f>
        <v>4.5999999999999999E-2</v>
      </c>
      <c r="F510" s="303"/>
      <c r="G510" s="158"/>
      <c r="H510" s="303"/>
      <c r="I510" s="157"/>
      <c r="J510" s="362"/>
      <c r="K510" s="218">
        <f>E510*J510</f>
        <v>0</v>
      </c>
      <c r="L510" s="218">
        <f>K510</f>
        <v>0</v>
      </c>
      <c r="M510" s="103"/>
    </row>
    <row r="511" spans="1:13" ht="25.5" x14ac:dyDescent="0.25">
      <c r="A511" s="10"/>
      <c r="B511" s="148" t="s">
        <v>289</v>
      </c>
      <c r="C511" s="148" t="s">
        <v>282</v>
      </c>
      <c r="D511" s="209">
        <v>1.02</v>
      </c>
      <c r="E511" s="210">
        <f>E508*D511</f>
        <v>10.199999999999999</v>
      </c>
      <c r="F511" s="304"/>
      <c r="G511" s="211">
        <f>E511*F511</f>
        <v>0</v>
      </c>
      <c r="H511" s="303"/>
      <c r="I511" s="157"/>
      <c r="J511" s="303"/>
      <c r="K511" s="158"/>
      <c r="L511" s="172">
        <f>G511</f>
        <v>0</v>
      </c>
      <c r="M511" s="103"/>
    </row>
    <row r="512" spans="1:13" x14ac:dyDescent="0.25">
      <c r="A512" s="10"/>
      <c r="B512" s="148" t="s">
        <v>286</v>
      </c>
      <c r="C512" s="208" t="s">
        <v>234</v>
      </c>
      <c r="D512" s="209"/>
      <c r="E512" s="210">
        <v>8</v>
      </c>
      <c r="F512" s="307"/>
      <c r="G512" s="211">
        <f>E512*F512</f>
        <v>0</v>
      </c>
      <c r="H512" s="303"/>
      <c r="I512" s="157"/>
      <c r="J512" s="303"/>
      <c r="K512" s="158"/>
      <c r="L512" s="172">
        <f>G512</f>
        <v>0</v>
      </c>
      <c r="M512" s="103"/>
    </row>
    <row r="513" spans="1:13" x14ac:dyDescent="0.25">
      <c r="A513" s="10"/>
      <c r="B513" s="148" t="s">
        <v>287</v>
      </c>
      <c r="C513" s="148" t="s">
        <v>13</v>
      </c>
      <c r="D513" s="209">
        <v>0.23499999999999999</v>
      </c>
      <c r="E513" s="210">
        <f>E508*D513</f>
        <v>2.3499999999999996</v>
      </c>
      <c r="F513" s="304"/>
      <c r="G513" s="211">
        <f>E513*F513</f>
        <v>0</v>
      </c>
      <c r="H513" s="303"/>
      <c r="I513" s="157"/>
      <c r="J513" s="303"/>
      <c r="K513" s="158"/>
      <c r="L513" s="172">
        <f>G513</f>
        <v>0</v>
      </c>
      <c r="M513" s="103"/>
    </row>
    <row r="514" spans="1:13" x14ac:dyDescent="0.25">
      <c r="A514" s="10"/>
      <c r="B514" s="148" t="s">
        <v>268</v>
      </c>
      <c r="C514" s="148" t="s">
        <v>10</v>
      </c>
      <c r="D514" s="209">
        <v>0.20799999999999999</v>
      </c>
      <c r="E514" s="210">
        <f>E508*D514</f>
        <v>2.08</v>
      </c>
      <c r="F514" s="304"/>
      <c r="G514" s="211">
        <f>E514*F514</f>
        <v>0</v>
      </c>
      <c r="H514" s="303"/>
      <c r="I514" s="157"/>
      <c r="J514" s="303"/>
      <c r="K514" s="158"/>
      <c r="L514" s="172">
        <f>G514</f>
        <v>0</v>
      </c>
      <c r="M514" s="103"/>
    </row>
    <row r="515" spans="1:13" ht="25.5" x14ac:dyDescent="0.25">
      <c r="A515" s="10"/>
      <c r="B515" s="146" t="s">
        <v>290</v>
      </c>
      <c r="C515" s="219" t="s">
        <v>291</v>
      </c>
      <c r="D515" s="198"/>
      <c r="E515" s="220">
        <v>2</v>
      </c>
      <c r="F515" s="299"/>
      <c r="G515" s="158"/>
      <c r="H515" s="303"/>
      <c r="I515" s="157"/>
      <c r="J515" s="303"/>
      <c r="K515" s="158"/>
      <c r="L515" s="159">
        <f>SUM(L516:L521)</f>
        <v>0</v>
      </c>
      <c r="M515" s="103"/>
    </row>
    <row r="516" spans="1:13" x14ac:dyDescent="0.25">
      <c r="A516" s="10"/>
      <c r="B516" s="200" t="s">
        <v>209</v>
      </c>
      <c r="C516" s="200" t="s">
        <v>8</v>
      </c>
      <c r="D516" s="201">
        <v>1.56</v>
      </c>
      <c r="E516" s="206">
        <f>E515*D516</f>
        <v>3.12</v>
      </c>
      <c r="F516" s="303"/>
      <c r="G516" s="158"/>
      <c r="H516" s="348"/>
      <c r="I516" s="206">
        <f>E516*H516</f>
        <v>0</v>
      </c>
      <c r="J516" s="303"/>
      <c r="K516" s="158"/>
      <c r="L516" s="207">
        <f>I516</f>
        <v>0</v>
      </c>
      <c r="M516" s="103"/>
    </row>
    <row r="517" spans="1:13" x14ac:dyDescent="0.25">
      <c r="A517" s="10"/>
      <c r="B517" s="202" t="s">
        <v>231</v>
      </c>
      <c r="C517" s="202" t="s">
        <v>10</v>
      </c>
      <c r="D517" s="168">
        <v>0.06</v>
      </c>
      <c r="E517" s="217">
        <f>E515*D517</f>
        <v>0.12</v>
      </c>
      <c r="F517" s="303"/>
      <c r="G517" s="158"/>
      <c r="H517" s="303"/>
      <c r="I517" s="157"/>
      <c r="J517" s="362"/>
      <c r="K517" s="218">
        <f>E517*J517</f>
        <v>0</v>
      </c>
      <c r="L517" s="218">
        <f>K517</f>
        <v>0</v>
      </c>
      <c r="M517" s="103"/>
    </row>
    <row r="518" spans="1:13" x14ac:dyDescent="0.25">
      <c r="A518" s="10"/>
      <c r="B518" s="148" t="s">
        <v>292</v>
      </c>
      <c r="C518" s="208" t="s">
        <v>291</v>
      </c>
      <c r="D518" s="209">
        <v>1</v>
      </c>
      <c r="E518" s="210">
        <f>D518*E515</f>
        <v>2</v>
      </c>
      <c r="F518" s="304"/>
      <c r="G518" s="211">
        <f>E518*F518</f>
        <v>0</v>
      </c>
      <c r="H518" s="303"/>
      <c r="I518" s="157"/>
      <c r="J518" s="303"/>
      <c r="K518" s="158"/>
      <c r="L518" s="172">
        <f>G518</f>
        <v>0</v>
      </c>
      <c r="M518" s="103"/>
    </row>
    <row r="519" spans="1:13" x14ac:dyDescent="0.25">
      <c r="A519" s="10"/>
      <c r="B519" s="148" t="s">
        <v>293</v>
      </c>
      <c r="C519" s="208" t="s">
        <v>234</v>
      </c>
      <c r="D519" s="209">
        <v>1</v>
      </c>
      <c r="E519" s="210">
        <f>D519*E515</f>
        <v>2</v>
      </c>
      <c r="F519" s="304"/>
      <c r="G519" s="211">
        <f>E519*F519</f>
        <v>0</v>
      </c>
      <c r="H519" s="303"/>
      <c r="I519" s="157"/>
      <c r="J519" s="303"/>
      <c r="K519" s="158"/>
      <c r="L519" s="172">
        <f>G519</f>
        <v>0</v>
      </c>
      <c r="M519" s="103"/>
    </row>
    <row r="520" spans="1:13" x14ac:dyDescent="0.25">
      <c r="A520" s="10"/>
      <c r="B520" s="148" t="s">
        <v>294</v>
      </c>
      <c r="C520" s="208" t="s">
        <v>234</v>
      </c>
      <c r="D520" s="209">
        <v>1</v>
      </c>
      <c r="E520" s="210">
        <f>D520*E515</f>
        <v>2</v>
      </c>
      <c r="F520" s="304"/>
      <c r="G520" s="211">
        <f>E520*F520</f>
        <v>0</v>
      </c>
      <c r="H520" s="303"/>
      <c r="I520" s="157"/>
      <c r="J520" s="303"/>
      <c r="K520" s="158"/>
      <c r="L520" s="172">
        <f>G520</f>
        <v>0</v>
      </c>
      <c r="M520" s="103"/>
    </row>
    <row r="521" spans="1:13" x14ac:dyDescent="0.25">
      <c r="A521" s="10"/>
      <c r="B521" s="148" t="s">
        <v>268</v>
      </c>
      <c r="C521" s="148" t="s">
        <v>10</v>
      </c>
      <c r="D521" s="209">
        <v>0.28999999999999998</v>
      </c>
      <c r="E521" s="210">
        <f>E515*D521</f>
        <v>0.57999999999999996</v>
      </c>
      <c r="F521" s="304"/>
      <c r="G521" s="211">
        <f>E521*F521</f>
        <v>0</v>
      </c>
      <c r="H521" s="303"/>
      <c r="I521" s="157"/>
      <c r="J521" s="303"/>
      <c r="K521" s="158"/>
      <c r="L521" s="172">
        <f>G521</f>
        <v>0</v>
      </c>
      <c r="M521" s="103"/>
    </row>
    <row r="522" spans="1:13" ht="25.5" x14ac:dyDescent="0.25">
      <c r="A522" s="10"/>
      <c r="B522" s="146" t="s">
        <v>295</v>
      </c>
      <c r="C522" s="219" t="s">
        <v>291</v>
      </c>
      <c r="D522" s="198"/>
      <c r="E522" s="156">
        <v>2</v>
      </c>
      <c r="F522" s="299"/>
      <c r="G522" s="158"/>
      <c r="H522" s="303"/>
      <c r="I522" s="157"/>
      <c r="J522" s="303"/>
      <c r="K522" s="158"/>
      <c r="L522" s="159">
        <f>SUM(L523:L527)</f>
        <v>0</v>
      </c>
      <c r="M522" s="103"/>
    </row>
    <row r="523" spans="1:13" x14ac:dyDescent="0.25">
      <c r="A523" s="10"/>
      <c r="B523" s="200" t="s">
        <v>230</v>
      </c>
      <c r="C523" s="200" t="s">
        <v>8</v>
      </c>
      <c r="D523" s="201">
        <v>3.66</v>
      </c>
      <c r="E523" s="206">
        <f>E522*D523</f>
        <v>7.32</v>
      </c>
      <c r="F523" s="303"/>
      <c r="G523" s="158"/>
      <c r="H523" s="348"/>
      <c r="I523" s="206">
        <f>E523*H523</f>
        <v>0</v>
      </c>
      <c r="J523" s="303"/>
      <c r="K523" s="158"/>
      <c r="L523" s="207">
        <f>I523</f>
        <v>0</v>
      </c>
      <c r="M523" s="103"/>
    </row>
    <row r="524" spans="1:13" x14ac:dyDescent="0.25">
      <c r="A524" s="10"/>
      <c r="B524" s="202" t="s">
        <v>231</v>
      </c>
      <c r="C524" s="202" t="s">
        <v>296</v>
      </c>
      <c r="D524" s="168">
        <v>0.28000000000000003</v>
      </c>
      <c r="E524" s="217">
        <f>E522*D524</f>
        <v>0.56000000000000005</v>
      </c>
      <c r="F524" s="303"/>
      <c r="G524" s="158"/>
      <c r="H524" s="303"/>
      <c r="I524" s="157"/>
      <c r="J524" s="362"/>
      <c r="K524" s="218">
        <f>E524*J524</f>
        <v>0</v>
      </c>
      <c r="L524" s="218">
        <f>K524</f>
        <v>0</v>
      </c>
      <c r="M524" s="103"/>
    </row>
    <row r="525" spans="1:13" x14ac:dyDescent="0.25">
      <c r="A525" s="10"/>
      <c r="B525" s="148" t="s">
        <v>297</v>
      </c>
      <c r="C525" s="208" t="s">
        <v>291</v>
      </c>
      <c r="D525" s="209">
        <v>1</v>
      </c>
      <c r="E525" s="210">
        <f>D525*E522</f>
        <v>2</v>
      </c>
      <c r="F525" s="304"/>
      <c r="G525" s="211">
        <f>E525*F525</f>
        <v>0</v>
      </c>
      <c r="H525" s="303"/>
      <c r="I525" s="157"/>
      <c r="J525" s="303"/>
      <c r="K525" s="158"/>
      <c r="L525" s="172">
        <f>G525</f>
        <v>0</v>
      </c>
      <c r="M525" s="103"/>
    </row>
    <row r="526" spans="1:13" x14ac:dyDescent="0.25">
      <c r="A526" s="10"/>
      <c r="B526" s="148" t="s">
        <v>293</v>
      </c>
      <c r="C526" s="208" t="s">
        <v>291</v>
      </c>
      <c r="D526" s="209">
        <v>1</v>
      </c>
      <c r="E526" s="210">
        <v>2</v>
      </c>
      <c r="F526" s="304"/>
      <c r="G526" s="211">
        <f>F526*E526</f>
        <v>0</v>
      </c>
      <c r="H526" s="303"/>
      <c r="I526" s="157"/>
      <c r="J526" s="303"/>
      <c r="K526" s="158"/>
      <c r="L526" s="172">
        <f>G526</f>
        <v>0</v>
      </c>
      <c r="M526" s="103"/>
    </row>
    <row r="527" spans="1:13" x14ac:dyDescent="0.25">
      <c r="A527" s="10"/>
      <c r="B527" s="148" t="s">
        <v>268</v>
      </c>
      <c r="C527" s="148" t="s">
        <v>298</v>
      </c>
      <c r="D527" s="209">
        <v>1.24</v>
      </c>
      <c r="E527" s="210">
        <f>E522*D527</f>
        <v>2.48</v>
      </c>
      <c r="F527" s="304"/>
      <c r="G527" s="211">
        <f>E527*F527</f>
        <v>0</v>
      </c>
      <c r="H527" s="303"/>
      <c r="I527" s="157"/>
      <c r="J527" s="303"/>
      <c r="K527" s="158"/>
      <c r="L527" s="172">
        <f>G527</f>
        <v>0</v>
      </c>
      <c r="M527" s="103"/>
    </row>
    <row r="528" spans="1:13" x14ac:dyDescent="0.25">
      <c r="A528" s="10"/>
      <c r="B528" s="146" t="s">
        <v>299</v>
      </c>
      <c r="C528" s="219" t="s">
        <v>291</v>
      </c>
      <c r="D528" s="198"/>
      <c r="E528" s="156">
        <v>3</v>
      </c>
      <c r="F528" s="299"/>
      <c r="G528" s="158"/>
      <c r="H528" s="303"/>
      <c r="I528" s="157"/>
      <c r="J528" s="303"/>
      <c r="K528" s="158"/>
      <c r="L528" s="159">
        <f>SUM(L529:L532)</f>
        <v>0</v>
      </c>
      <c r="M528" s="103"/>
    </row>
    <row r="529" spans="1:13" x14ac:dyDescent="0.25">
      <c r="A529" s="10"/>
      <c r="B529" s="200" t="s">
        <v>230</v>
      </c>
      <c r="C529" s="200" t="s">
        <v>8</v>
      </c>
      <c r="D529" s="201">
        <v>3.66</v>
      </c>
      <c r="E529" s="206">
        <f>E528*D529</f>
        <v>10.98</v>
      </c>
      <c r="F529" s="303"/>
      <c r="G529" s="158"/>
      <c r="H529" s="348"/>
      <c r="I529" s="206">
        <f>E529*H529</f>
        <v>0</v>
      </c>
      <c r="J529" s="303"/>
      <c r="K529" s="158"/>
      <c r="L529" s="207">
        <f>I529</f>
        <v>0</v>
      </c>
      <c r="M529" s="103"/>
    </row>
    <row r="530" spans="1:13" x14ac:dyDescent="0.25">
      <c r="A530" s="10"/>
      <c r="B530" s="202" t="s">
        <v>231</v>
      </c>
      <c r="C530" s="202" t="s">
        <v>296</v>
      </c>
      <c r="D530" s="168">
        <v>0.28000000000000003</v>
      </c>
      <c r="E530" s="217">
        <f>E528*D530</f>
        <v>0.84000000000000008</v>
      </c>
      <c r="F530" s="303"/>
      <c r="G530" s="158"/>
      <c r="H530" s="303"/>
      <c r="I530" s="157"/>
      <c r="J530" s="362"/>
      <c r="K530" s="218">
        <f>E530*J530</f>
        <v>0</v>
      </c>
      <c r="L530" s="218">
        <f>K530</f>
        <v>0</v>
      </c>
      <c r="M530" s="103"/>
    </row>
    <row r="531" spans="1:13" x14ac:dyDescent="0.25">
      <c r="A531" s="10"/>
      <c r="B531" s="148" t="s">
        <v>300</v>
      </c>
      <c r="C531" s="208" t="s">
        <v>291</v>
      </c>
      <c r="D531" s="209">
        <v>1</v>
      </c>
      <c r="E531" s="210">
        <f>D531*E528</f>
        <v>3</v>
      </c>
      <c r="F531" s="307"/>
      <c r="G531" s="211">
        <f>E531*F531</f>
        <v>0</v>
      </c>
      <c r="H531" s="303"/>
      <c r="I531" s="157"/>
      <c r="J531" s="303"/>
      <c r="K531" s="158"/>
      <c r="L531" s="172">
        <f>G531</f>
        <v>0</v>
      </c>
      <c r="M531" s="103"/>
    </row>
    <row r="532" spans="1:13" x14ac:dyDescent="0.25">
      <c r="A532" s="10"/>
      <c r="B532" s="148" t="s">
        <v>268</v>
      </c>
      <c r="C532" s="148" t="s">
        <v>298</v>
      </c>
      <c r="D532" s="209">
        <v>1.24</v>
      </c>
      <c r="E532" s="210">
        <f>E528*D532</f>
        <v>3.7199999999999998</v>
      </c>
      <c r="F532" s="304"/>
      <c r="G532" s="211">
        <f>E532*F532</f>
        <v>0</v>
      </c>
      <c r="H532" s="303"/>
      <c r="I532" s="157"/>
      <c r="J532" s="303"/>
      <c r="K532" s="158"/>
      <c r="L532" s="172">
        <f>G532</f>
        <v>0</v>
      </c>
      <c r="M532" s="103"/>
    </row>
    <row r="533" spans="1:13" ht="25.5" x14ac:dyDescent="0.25">
      <c r="A533" s="10"/>
      <c r="B533" s="146" t="s">
        <v>301</v>
      </c>
      <c r="C533" s="146" t="s">
        <v>282</v>
      </c>
      <c r="D533" s="198"/>
      <c r="E533" s="156">
        <v>20</v>
      </c>
      <c r="F533" s="299"/>
      <c r="G533" s="158"/>
      <c r="H533" s="303"/>
      <c r="I533" s="157"/>
      <c r="J533" s="303"/>
      <c r="K533" s="158"/>
      <c r="L533" s="221">
        <f>SUM(L534:L537)</f>
        <v>0</v>
      </c>
      <c r="M533" s="103"/>
    </row>
    <row r="534" spans="1:13" x14ac:dyDescent="0.25">
      <c r="A534" s="10"/>
      <c r="B534" s="200" t="s">
        <v>209</v>
      </c>
      <c r="C534" s="200" t="s">
        <v>8</v>
      </c>
      <c r="D534" s="201">
        <v>0.37</v>
      </c>
      <c r="E534" s="206">
        <f>E533*D534</f>
        <v>7.4</v>
      </c>
      <c r="F534" s="303"/>
      <c r="G534" s="158"/>
      <c r="H534" s="348"/>
      <c r="I534" s="206">
        <f>E534*H534</f>
        <v>0</v>
      </c>
      <c r="J534" s="303"/>
      <c r="K534" s="158"/>
      <c r="L534" s="207">
        <f>I534</f>
        <v>0</v>
      </c>
      <c r="M534" s="103"/>
    </row>
    <row r="535" spans="1:13" x14ac:dyDescent="0.25">
      <c r="A535" s="10"/>
      <c r="B535" s="202" t="s">
        <v>210</v>
      </c>
      <c r="C535" s="202" t="s">
        <v>10</v>
      </c>
      <c r="D535" s="168">
        <v>1.3599999999999999E-2</v>
      </c>
      <c r="E535" s="217">
        <f>E533*D535</f>
        <v>0.27199999999999996</v>
      </c>
      <c r="F535" s="303"/>
      <c r="G535" s="158"/>
      <c r="H535" s="303"/>
      <c r="I535" s="157"/>
      <c r="J535" s="362"/>
      <c r="K535" s="218">
        <f>E535*J535</f>
        <v>0</v>
      </c>
      <c r="L535" s="218">
        <f>K535</f>
        <v>0</v>
      </c>
      <c r="M535" s="103"/>
    </row>
    <row r="536" spans="1:13" ht="38.25" x14ac:dyDescent="0.25">
      <c r="A536" s="10"/>
      <c r="B536" s="148" t="s">
        <v>302</v>
      </c>
      <c r="C536" s="148" t="s">
        <v>282</v>
      </c>
      <c r="D536" s="209">
        <v>1.02</v>
      </c>
      <c r="E536" s="210">
        <f>D536*E533</f>
        <v>20.399999999999999</v>
      </c>
      <c r="F536" s="304"/>
      <c r="G536" s="211">
        <f>E536*F536</f>
        <v>0</v>
      </c>
      <c r="H536" s="303"/>
      <c r="I536" s="157"/>
      <c r="J536" s="303"/>
      <c r="K536" s="158"/>
      <c r="L536" s="172">
        <f>G536</f>
        <v>0</v>
      </c>
      <c r="M536" s="103"/>
    </row>
    <row r="537" spans="1:13" x14ac:dyDescent="0.25">
      <c r="A537" s="10"/>
      <c r="B537" s="148" t="s">
        <v>268</v>
      </c>
      <c r="C537" s="148" t="s">
        <v>10</v>
      </c>
      <c r="D537" s="209">
        <v>1.6299999999999999E-2</v>
      </c>
      <c r="E537" s="210">
        <f>E533*D537</f>
        <v>0.32599999999999996</v>
      </c>
      <c r="F537" s="304"/>
      <c r="G537" s="211">
        <f>E537*F537</f>
        <v>0</v>
      </c>
      <c r="H537" s="303"/>
      <c r="I537" s="157"/>
      <c r="J537" s="303"/>
      <c r="K537" s="158"/>
      <c r="L537" s="172">
        <f>G537</f>
        <v>0</v>
      </c>
      <c r="M537" s="103"/>
    </row>
    <row r="538" spans="1:13" ht="25.5" x14ac:dyDescent="0.25">
      <c r="A538" s="10"/>
      <c r="B538" s="146" t="s">
        <v>303</v>
      </c>
      <c r="C538" s="219" t="s">
        <v>234</v>
      </c>
      <c r="D538" s="198"/>
      <c r="E538" s="156">
        <f>SUM(E541:E542)</f>
        <v>6</v>
      </c>
      <c r="F538" s="299"/>
      <c r="G538" s="158"/>
      <c r="H538" s="303"/>
      <c r="I538" s="157"/>
      <c r="J538" s="303"/>
      <c r="K538" s="158"/>
      <c r="L538" s="159">
        <f>SUM(L539:L543)</f>
        <v>0</v>
      </c>
      <c r="M538" s="103"/>
    </row>
    <row r="539" spans="1:13" x14ac:dyDescent="0.25">
      <c r="A539" s="10"/>
      <c r="B539" s="200" t="s">
        <v>230</v>
      </c>
      <c r="C539" s="200" t="s">
        <v>8</v>
      </c>
      <c r="D539" s="201">
        <v>1.51</v>
      </c>
      <c r="E539" s="206">
        <f>E538*D539</f>
        <v>9.06</v>
      </c>
      <c r="F539" s="303"/>
      <c r="G539" s="158"/>
      <c r="H539" s="348"/>
      <c r="I539" s="206">
        <f>E539*H539</f>
        <v>0</v>
      </c>
      <c r="J539" s="303"/>
      <c r="K539" s="158"/>
      <c r="L539" s="207">
        <f>I539</f>
        <v>0</v>
      </c>
      <c r="M539" s="103"/>
    </row>
    <row r="540" spans="1:13" x14ac:dyDescent="0.25">
      <c r="A540" s="10"/>
      <c r="B540" s="202" t="s">
        <v>231</v>
      </c>
      <c r="C540" s="202" t="s">
        <v>10</v>
      </c>
      <c r="D540" s="168">
        <v>0.13</v>
      </c>
      <c r="E540" s="217">
        <f>E538*D540</f>
        <v>0.78</v>
      </c>
      <c r="F540" s="303"/>
      <c r="G540" s="158"/>
      <c r="H540" s="303"/>
      <c r="I540" s="157"/>
      <c r="J540" s="362"/>
      <c r="K540" s="218">
        <f>E540*J540</f>
        <v>0</v>
      </c>
      <c r="L540" s="172">
        <f>K540</f>
        <v>0</v>
      </c>
      <c r="M540" s="103"/>
    </row>
    <row r="541" spans="1:13" x14ac:dyDescent="0.25">
      <c r="A541" s="10"/>
      <c r="B541" s="148" t="s">
        <v>304</v>
      </c>
      <c r="C541" s="208" t="s">
        <v>234</v>
      </c>
      <c r="D541" s="205"/>
      <c r="E541" s="222">
        <v>4</v>
      </c>
      <c r="F541" s="308"/>
      <c r="G541" s="211">
        <f>E541*F541</f>
        <v>0</v>
      </c>
      <c r="H541" s="303"/>
      <c r="I541" s="157"/>
      <c r="J541" s="303"/>
      <c r="K541" s="158"/>
      <c r="L541" s="172">
        <f>G541</f>
        <v>0</v>
      </c>
      <c r="M541" s="103"/>
    </row>
    <row r="542" spans="1:13" x14ac:dyDescent="0.25">
      <c r="A542" s="10"/>
      <c r="B542" s="148" t="s">
        <v>305</v>
      </c>
      <c r="C542" s="208" t="s">
        <v>234</v>
      </c>
      <c r="D542" s="209"/>
      <c r="E542" s="210">
        <v>2</v>
      </c>
      <c r="F542" s="304"/>
      <c r="G542" s="211">
        <f>E542*F542</f>
        <v>0</v>
      </c>
      <c r="H542" s="303"/>
      <c r="I542" s="157"/>
      <c r="J542" s="303"/>
      <c r="K542" s="158"/>
      <c r="L542" s="172">
        <f>G542</f>
        <v>0</v>
      </c>
      <c r="M542" s="103"/>
    </row>
    <row r="543" spans="1:13" x14ac:dyDescent="0.25">
      <c r="A543" s="10"/>
      <c r="B543" s="148" t="s">
        <v>268</v>
      </c>
      <c r="C543" s="148" t="s">
        <v>10</v>
      </c>
      <c r="D543" s="209">
        <v>7.0000000000000007E-2</v>
      </c>
      <c r="E543" s="210">
        <f>E538*D543</f>
        <v>0.42000000000000004</v>
      </c>
      <c r="F543" s="304"/>
      <c r="G543" s="211">
        <f>E543*F543</f>
        <v>0</v>
      </c>
      <c r="H543" s="303"/>
      <c r="I543" s="157"/>
      <c r="J543" s="303"/>
      <c r="K543" s="158"/>
      <c r="L543" s="172">
        <f>G543</f>
        <v>0</v>
      </c>
      <c r="M543" s="103"/>
    </row>
    <row r="544" spans="1:13" ht="51" x14ac:dyDescent="0.25">
      <c r="A544" s="10"/>
      <c r="B544" s="146" t="s">
        <v>306</v>
      </c>
      <c r="C544" s="219" t="s">
        <v>234</v>
      </c>
      <c r="D544" s="198"/>
      <c r="E544" s="156">
        <f>E547</f>
        <v>2</v>
      </c>
      <c r="F544" s="299"/>
      <c r="G544" s="158"/>
      <c r="H544" s="303"/>
      <c r="I544" s="157"/>
      <c r="J544" s="303"/>
      <c r="K544" s="158"/>
      <c r="L544" s="159">
        <f>SUM(L545:L548)</f>
        <v>0</v>
      </c>
      <c r="M544" s="103"/>
    </row>
    <row r="545" spans="1:13" x14ac:dyDescent="0.25">
      <c r="A545" s="10"/>
      <c r="B545" s="200" t="s">
        <v>209</v>
      </c>
      <c r="C545" s="200" t="s">
        <v>8</v>
      </c>
      <c r="D545" s="201">
        <v>0.82</v>
      </c>
      <c r="E545" s="206">
        <f>E544*D545</f>
        <v>1.64</v>
      </c>
      <c r="F545" s="303"/>
      <c r="G545" s="158"/>
      <c r="H545" s="348"/>
      <c r="I545" s="206">
        <f>E545*H545</f>
        <v>0</v>
      </c>
      <c r="J545" s="303"/>
      <c r="K545" s="158"/>
      <c r="L545" s="207">
        <f>I545</f>
        <v>0</v>
      </c>
      <c r="M545" s="103"/>
    </row>
    <row r="546" spans="1:13" x14ac:dyDescent="0.25">
      <c r="A546" s="10"/>
      <c r="B546" s="202" t="s">
        <v>231</v>
      </c>
      <c r="C546" s="202" t="s">
        <v>10</v>
      </c>
      <c r="D546" s="168">
        <v>0.01</v>
      </c>
      <c r="E546" s="217">
        <f>E544*D546</f>
        <v>0.02</v>
      </c>
      <c r="F546" s="303"/>
      <c r="G546" s="158"/>
      <c r="H546" s="303"/>
      <c r="I546" s="157"/>
      <c r="J546" s="362"/>
      <c r="K546" s="218">
        <f>E546*J546</f>
        <v>0</v>
      </c>
      <c r="L546" s="218">
        <f>K546</f>
        <v>0</v>
      </c>
      <c r="M546" s="103"/>
    </row>
    <row r="547" spans="1:13" x14ac:dyDescent="0.25">
      <c r="A547" s="10"/>
      <c r="B547" s="148" t="s">
        <v>307</v>
      </c>
      <c r="C547" s="208" t="s">
        <v>234</v>
      </c>
      <c r="D547" s="209"/>
      <c r="E547" s="210">
        <v>2</v>
      </c>
      <c r="F547" s="307"/>
      <c r="G547" s="211">
        <f>E547*F547</f>
        <v>0</v>
      </c>
      <c r="H547" s="303"/>
      <c r="I547" s="157"/>
      <c r="J547" s="303"/>
      <c r="K547" s="158"/>
      <c r="L547" s="172">
        <f>G547</f>
        <v>0</v>
      </c>
      <c r="M547" s="103"/>
    </row>
    <row r="548" spans="1:13" x14ac:dyDescent="0.25">
      <c r="A548" s="10"/>
      <c r="B548" s="148" t="s">
        <v>268</v>
      </c>
      <c r="C548" s="148" t="s">
        <v>10</v>
      </c>
      <c r="D548" s="209">
        <v>7.0000000000000007E-2</v>
      </c>
      <c r="E548" s="210">
        <f>E544*D548</f>
        <v>0.14000000000000001</v>
      </c>
      <c r="F548" s="304"/>
      <c r="G548" s="211">
        <f>E548*F548</f>
        <v>0</v>
      </c>
      <c r="H548" s="303"/>
      <c r="I548" s="157"/>
      <c r="J548" s="303"/>
      <c r="K548" s="158"/>
      <c r="L548" s="172">
        <f>G548</f>
        <v>0</v>
      </c>
      <c r="M548" s="103"/>
    </row>
    <row r="549" spans="1:13" ht="25.5" x14ac:dyDescent="0.25">
      <c r="A549" s="10"/>
      <c r="B549" s="146" t="s">
        <v>308</v>
      </c>
      <c r="C549" s="146" t="s">
        <v>282</v>
      </c>
      <c r="D549" s="198"/>
      <c r="E549" s="156">
        <f>E533</f>
        <v>20</v>
      </c>
      <c r="F549" s="299"/>
      <c r="G549" s="158"/>
      <c r="H549" s="303"/>
      <c r="I549" s="157"/>
      <c r="J549" s="303"/>
      <c r="K549" s="158"/>
      <c r="L549" s="159">
        <f>SUM(L550:L552)</f>
        <v>0</v>
      </c>
      <c r="M549" s="103"/>
    </row>
    <row r="550" spans="1:13" x14ac:dyDescent="0.25">
      <c r="A550" s="10"/>
      <c r="B550" s="200" t="s">
        <v>230</v>
      </c>
      <c r="C550" s="200" t="s">
        <v>8</v>
      </c>
      <c r="D550" s="201">
        <v>5.16E-2</v>
      </c>
      <c r="E550" s="206">
        <f>E549*D550</f>
        <v>1.032</v>
      </c>
      <c r="F550" s="303"/>
      <c r="G550" s="158"/>
      <c r="H550" s="348"/>
      <c r="I550" s="206">
        <f>E550*H550</f>
        <v>0</v>
      </c>
      <c r="J550" s="303"/>
      <c r="K550" s="158"/>
      <c r="L550" s="207">
        <f>I550</f>
        <v>0</v>
      </c>
      <c r="M550" s="103"/>
    </row>
    <row r="551" spans="1:13" x14ac:dyDescent="0.25">
      <c r="A551" s="10"/>
      <c r="B551" s="148" t="s">
        <v>96</v>
      </c>
      <c r="C551" s="148" t="s">
        <v>229</v>
      </c>
      <c r="D551" s="209">
        <v>0.01</v>
      </c>
      <c r="E551" s="210">
        <f>E549*D551</f>
        <v>0.2</v>
      </c>
      <c r="F551" s="304"/>
      <c r="G551" s="211">
        <f>E551*F551</f>
        <v>0</v>
      </c>
      <c r="H551" s="303"/>
      <c r="I551" s="157"/>
      <c r="J551" s="303"/>
      <c r="K551" s="158"/>
      <c r="L551" s="172">
        <f>G551</f>
        <v>0</v>
      </c>
      <c r="M551" s="103"/>
    </row>
    <row r="552" spans="1:13" x14ac:dyDescent="0.25">
      <c r="A552" s="10"/>
      <c r="B552" s="148" t="s">
        <v>268</v>
      </c>
      <c r="C552" s="148" t="s">
        <v>10</v>
      </c>
      <c r="D552" s="209">
        <v>1.1000000000000001E-3</v>
      </c>
      <c r="E552" s="210">
        <f>E549*D552</f>
        <v>2.2000000000000002E-2</v>
      </c>
      <c r="F552" s="304"/>
      <c r="G552" s="211">
        <f>E552*F552</f>
        <v>0</v>
      </c>
      <c r="H552" s="303"/>
      <c r="I552" s="157"/>
      <c r="J552" s="303"/>
      <c r="K552" s="158"/>
      <c r="L552" s="172">
        <f>G552</f>
        <v>0</v>
      </c>
      <c r="M552" s="103"/>
    </row>
    <row r="553" spans="1:13" ht="25.5" x14ac:dyDescent="0.25">
      <c r="A553" s="10"/>
      <c r="B553" s="146" t="s">
        <v>309</v>
      </c>
      <c r="C553" s="146" t="s">
        <v>267</v>
      </c>
      <c r="D553" s="198"/>
      <c r="E553" s="156">
        <v>1</v>
      </c>
      <c r="F553" s="299"/>
      <c r="G553" s="154">
        <f>F553*E553</f>
        <v>0</v>
      </c>
      <c r="H553" s="303"/>
      <c r="I553" s="157"/>
      <c r="J553" s="303"/>
      <c r="K553" s="158"/>
      <c r="L553" s="159">
        <f>G553</f>
        <v>0</v>
      </c>
      <c r="M553" s="103"/>
    </row>
    <row r="554" spans="1:13" x14ac:dyDescent="0.25">
      <c r="A554" s="251"/>
      <c r="B554" s="252" t="s">
        <v>278</v>
      </c>
      <c r="C554" s="253"/>
      <c r="D554" s="254"/>
      <c r="E554" s="255"/>
      <c r="F554" s="309"/>
      <c r="G554" s="256">
        <f>SUM(G498:G553)</f>
        <v>0</v>
      </c>
      <c r="H554" s="350"/>
      <c r="I554" s="256">
        <f>SUM(I498:I553)</f>
        <v>0</v>
      </c>
      <c r="J554" s="350"/>
      <c r="K554" s="256">
        <f>SUM(K498:K553)</f>
        <v>0</v>
      </c>
      <c r="L554" s="256">
        <f>L498+L499+L500+L501+L508+L515+L522+L528+L533+L538+L544+L549+L553</f>
        <v>0</v>
      </c>
      <c r="M554" s="103"/>
    </row>
    <row r="555" spans="1:13" x14ac:dyDescent="0.25">
      <c r="A555" s="10"/>
      <c r="B555" s="148"/>
      <c r="C555" s="148"/>
      <c r="D555" s="205"/>
      <c r="E555" s="213"/>
      <c r="F555" s="302"/>
      <c r="G555" s="205"/>
      <c r="H555" s="303"/>
      <c r="I555" s="157"/>
      <c r="J555" s="303"/>
      <c r="K555" s="158"/>
      <c r="L555" s="172"/>
      <c r="M555" s="103"/>
    </row>
    <row r="556" spans="1:13" x14ac:dyDescent="0.25">
      <c r="A556" s="10"/>
      <c r="B556" s="240" t="s">
        <v>310</v>
      </c>
      <c r="C556" s="148"/>
      <c r="D556" s="205"/>
      <c r="E556" s="246"/>
      <c r="F556" s="302"/>
      <c r="G556" s="205"/>
      <c r="H556" s="349"/>
      <c r="I556" s="247"/>
      <c r="J556" s="349"/>
      <c r="K556" s="247"/>
      <c r="L556" s="211"/>
      <c r="M556" s="103"/>
    </row>
    <row r="557" spans="1:13" ht="25.5" x14ac:dyDescent="0.25">
      <c r="A557" s="10"/>
      <c r="B557" s="146" t="s">
        <v>311</v>
      </c>
      <c r="C557" s="146" t="s">
        <v>241</v>
      </c>
      <c r="D557" s="198"/>
      <c r="E557" s="156">
        <v>0.2</v>
      </c>
      <c r="F557" s="299"/>
      <c r="G557" s="224"/>
      <c r="H557" s="351"/>
      <c r="I557" s="224"/>
      <c r="J557" s="351"/>
      <c r="K557" s="224"/>
      <c r="L557" s="159">
        <f>SUM(L558:L559)</f>
        <v>0</v>
      </c>
      <c r="M557" s="103"/>
    </row>
    <row r="558" spans="1:13" x14ac:dyDescent="0.25">
      <c r="A558" s="10"/>
      <c r="B558" s="225" t="s">
        <v>209</v>
      </c>
      <c r="C558" s="200" t="s">
        <v>8</v>
      </c>
      <c r="D558" s="201">
        <v>4.84</v>
      </c>
      <c r="E558" s="161">
        <f>E557*D558</f>
        <v>0.96799999999999997</v>
      </c>
      <c r="F558" s="310"/>
      <c r="G558" s="226"/>
      <c r="H558" s="347"/>
      <c r="I558" s="161">
        <f>H558*E558</f>
        <v>0</v>
      </c>
      <c r="J558" s="310"/>
      <c r="K558" s="226"/>
      <c r="L558" s="227">
        <f>K558+I558+G558</f>
        <v>0</v>
      </c>
      <c r="M558" s="103"/>
    </row>
    <row r="559" spans="1:13" x14ac:dyDescent="0.25">
      <c r="A559" s="10"/>
      <c r="B559" s="228" t="s">
        <v>231</v>
      </c>
      <c r="C559" s="202" t="s">
        <v>10</v>
      </c>
      <c r="D559" s="168">
        <v>1.67</v>
      </c>
      <c r="E559" s="166">
        <f>E557*D559</f>
        <v>0.33400000000000002</v>
      </c>
      <c r="F559" s="311"/>
      <c r="G559" s="229"/>
      <c r="H559" s="311"/>
      <c r="I559" s="229"/>
      <c r="J559" s="358"/>
      <c r="K559" s="168">
        <f>J559*E559</f>
        <v>0</v>
      </c>
      <c r="L559" s="230">
        <f>K559+I559+G559</f>
        <v>0</v>
      </c>
      <c r="M559" s="103"/>
    </row>
    <row r="560" spans="1:13" ht="25.5" x14ac:dyDescent="0.25">
      <c r="A560" s="10"/>
      <c r="B560" s="146" t="s">
        <v>312</v>
      </c>
      <c r="C560" s="146" t="s">
        <v>282</v>
      </c>
      <c r="D560" s="198"/>
      <c r="E560" s="156">
        <v>2.5</v>
      </c>
      <c r="F560" s="299"/>
      <c r="G560" s="226"/>
      <c r="H560" s="310"/>
      <c r="I560" s="226"/>
      <c r="J560" s="310"/>
      <c r="K560" s="226"/>
      <c r="L560" s="159">
        <f>SUM(L561:L562)</f>
        <v>0</v>
      </c>
      <c r="M560" s="103"/>
    </row>
    <row r="561" spans="1:13" x14ac:dyDescent="0.25">
      <c r="A561" s="10"/>
      <c r="B561" s="225" t="s">
        <v>230</v>
      </c>
      <c r="C561" s="200" t="s">
        <v>8</v>
      </c>
      <c r="D561" s="201">
        <v>0.13700000000000001</v>
      </c>
      <c r="E561" s="161">
        <f>E560*D561</f>
        <v>0.34250000000000003</v>
      </c>
      <c r="F561" s="310"/>
      <c r="G561" s="226"/>
      <c r="H561" s="347"/>
      <c r="I561" s="161">
        <f>H561*E561</f>
        <v>0</v>
      </c>
      <c r="J561" s="310"/>
      <c r="K561" s="226"/>
      <c r="L561" s="227">
        <f>K561+I561+G561</f>
        <v>0</v>
      </c>
      <c r="M561" s="103"/>
    </row>
    <row r="562" spans="1:13" x14ac:dyDescent="0.25">
      <c r="A562" s="10"/>
      <c r="B562" s="228" t="s">
        <v>231</v>
      </c>
      <c r="C562" s="202" t="s">
        <v>296</v>
      </c>
      <c r="D562" s="168">
        <v>5.8999999999999997E-2</v>
      </c>
      <c r="E562" s="166">
        <f>E560*D562</f>
        <v>0.14749999999999999</v>
      </c>
      <c r="F562" s="311"/>
      <c r="G562" s="229"/>
      <c r="H562" s="311"/>
      <c r="I562" s="229"/>
      <c r="J562" s="358"/>
      <c r="K562" s="168">
        <f>J562*E562</f>
        <v>0</v>
      </c>
      <c r="L562" s="230">
        <f>K562+I562+G562</f>
        <v>0</v>
      </c>
      <c r="M562" s="103"/>
    </row>
    <row r="563" spans="1:13" ht="25.5" x14ac:dyDescent="0.25">
      <c r="A563" s="10"/>
      <c r="B563" s="146" t="s">
        <v>313</v>
      </c>
      <c r="C563" s="146" t="s">
        <v>234</v>
      </c>
      <c r="D563" s="198"/>
      <c r="E563" s="156">
        <v>2</v>
      </c>
      <c r="F563" s="299"/>
      <c r="G563" s="226"/>
      <c r="H563" s="310"/>
      <c r="I563" s="226"/>
      <c r="J563" s="310"/>
      <c r="K563" s="226"/>
      <c r="L563" s="159">
        <f>SUM(L564:L565)</f>
        <v>0</v>
      </c>
      <c r="M563" s="103"/>
    </row>
    <row r="564" spans="1:13" x14ac:dyDescent="0.25">
      <c r="A564" s="10"/>
      <c r="B564" s="225" t="s">
        <v>209</v>
      </c>
      <c r="C564" s="200" t="s">
        <v>8</v>
      </c>
      <c r="D564" s="201">
        <v>0.66</v>
      </c>
      <c r="E564" s="161">
        <f>E563*D564</f>
        <v>1.32</v>
      </c>
      <c r="F564" s="310"/>
      <c r="G564" s="226"/>
      <c r="H564" s="347"/>
      <c r="I564" s="161">
        <f>H564*E564</f>
        <v>0</v>
      </c>
      <c r="J564" s="310"/>
      <c r="K564" s="226"/>
      <c r="L564" s="227">
        <f>K564+I564+G564</f>
        <v>0</v>
      </c>
      <c r="M564" s="103"/>
    </row>
    <row r="565" spans="1:13" x14ac:dyDescent="0.25">
      <c r="A565" s="10"/>
      <c r="B565" s="228" t="s">
        <v>210</v>
      </c>
      <c r="C565" s="202" t="s">
        <v>10</v>
      </c>
      <c r="D565" s="168">
        <v>0.4</v>
      </c>
      <c r="E565" s="166">
        <f>E563*D565</f>
        <v>0.8</v>
      </c>
      <c r="F565" s="311"/>
      <c r="G565" s="229"/>
      <c r="H565" s="311"/>
      <c r="I565" s="229"/>
      <c r="J565" s="358"/>
      <c r="K565" s="168">
        <f>J565*E565</f>
        <v>0</v>
      </c>
      <c r="L565" s="230">
        <f>K565+I565+G565</f>
        <v>0</v>
      </c>
      <c r="M565" s="103"/>
    </row>
    <row r="566" spans="1:13" ht="38.25" x14ac:dyDescent="0.25">
      <c r="A566" s="10"/>
      <c r="B566" s="146" t="s">
        <v>314</v>
      </c>
      <c r="C566" s="146" t="s">
        <v>291</v>
      </c>
      <c r="D566" s="198"/>
      <c r="E566" s="156">
        <v>1</v>
      </c>
      <c r="F566" s="299"/>
      <c r="G566" s="226"/>
      <c r="H566" s="310"/>
      <c r="I566" s="226"/>
      <c r="J566" s="310"/>
      <c r="K566" s="226"/>
      <c r="L566" s="159">
        <f>SUM(L567:L569)</f>
        <v>0</v>
      </c>
      <c r="M566" s="103"/>
    </row>
    <row r="567" spans="1:13" x14ac:dyDescent="0.25">
      <c r="A567" s="10"/>
      <c r="B567" s="200" t="s">
        <v>230</v>
      </c>
      <c r="C567" s="200" t="s">
        <v>8</v>
      </c>
      <c r="D567" s="201">
        <v>1</v>
      </c>
      <c r="E567" s="161">
        <f>E566*D567</f>
        <v>1</v>
      </c>
      <c r="F567" s="310"/>
      <c r="G567" s="226"/>
      <c r="H567" s="347"/>
      <c r="I567" s="161">
        <f>H567*E567</f>
        <v>0</v>
      </c>
      <c r="J567" s="310"/>
      <c r="K567" s="226"/>
      <c r="L567" s="227">
        <f>K567+I567+G567</f>
        <v>0</v>
      </c>
      <c r="M567" s="103"/>
    </row>
    <row r="568" spans="1:13" ht="25.5" x14ac:dyDescent="0.25">
      <c r="A568" s="10"/>
      <c r="B568" s="148" t="s">
        <v>315</v>
      </c>
      <c r="C568" s="148" t="s">
        <v>234</v>
      </c>
      <c r="D568" s="205">
        <v>1</v>
      </c>
      <c r="E568" s="171">
        <f>D568*E566</f>
        <v>1</v>
      </c>
      <c r="F568" s="302"/>
      <c r="G568" s="205">
        <f>E568*F568</f>
        <v>0</v>
      </c>
      <c r="H568" s="303"/>
      <c r="I568" s="158"/>
      <c r="J568" s="303"/>
      <c r="K568" s="158"/>
      <c r="L568" s="172">
        <f>K568+I568+G568</f>
        <v>0</v>
      </c>
      <c r="M568" s="103"/>
    </row>
    <row r="569" spans="1:13" x14ac:dyDescent="0.25">
      <c r="A569" s="10"/>
      <c r="B569" s="148" t="s">
        <v>268</v>
      </c>
      <c r="C569" s="231" t="s">
        <v>10</v>
      </c>
      <c r="D569" s="205">
        <v>18</v>
      </c>
      <c r="E569" s="171">
        <f>E566*D569</f>
        <v>18</v>
      </c>
      <c r="F569" s="302"/>
      <c r="G569" s="205">
        <f>E569*F569</f>
        <v>0</v>
      </c>
      <c r="H569" s="310"/>
      <c r="I569" s="226"/>
      <c r="J569" s="310"/>
      <c r="K569" s="226"/>
      <c r="L569" s="205">
        <f>K569+I569+G569</f>
        <v>0</v>
      </c>
      <c r="M569" s="103"/>
    </row>
    <row r="570" spans="1:13" ht="25.5" x14ac:dyDescent="0.25">
      <c r="A570" s="10"/>
      <c r="B570" s="146" t="s">
        <v>316</v>
      </c>
      <c r="C570" s="146" t="s">
        <v>282</v>
      </c>
      <c r="D570" s="198"/>
      <c r="E570" s="156">
        <v>20</v>
      </c>
      <c r="F570" s="299"/>
      <c r="G570" s="226"/>
      <c r="H570" s="310"/>
      <c r="I570" s="226"/>
      <c r="J570" s="310"/>
      <c r="K570" s="226"/>
      <c r="L570" s="159">
        <f>SUM(L571:L574)</f>
        <v>0</v>
      </c>
      <c r="M570" s="103"/>
    </row>
    <row r="571" spans="1:13" x14ac:dyDescent="0.25">
      <c r="A571" s="10"/>
      <c r="B571" s="200" t="s">
        <v>230</v>
      </c>
      <c r="C571" s="200" t="s">
        <v>8</v>
      </c>
      <c r="D571" s="201">
        <v>0.1</v>
      </c>
      <c r="E571" s="161">
        <f>E570*D571</f>
        <v>2</v>
      </c>
      <c r="F571" s="310"/>
      <c r="G571" s="226"/>
      <c r="H571" s="347"/>
      <c r="I571" s="161">
        <f>H571*E571</f>
        <v>0</v>
      </c>
      <c r="J571" s="310"/>
      <c r="K571" s="226"/>
      <c r="L571" s="227">
        <f>K571+I571+G571</f>
        <v>0</v>
      </c>
      <c r="M571" s="103"/>
    </row>
    <row r="572" spans="1:13" x14ac:dyDescent="0.25">
      <c r="A572" s="10"/>
      <c r="B572" s="148" t="s">
        <v>317</v>
      </c>
      <c r="C572" s="148"/>
      <c r="D572" s="205">
        <v>1.02</v>
      </c>
      <c r="E572" s="171">
        <f>D572*E570</f>
        <v>20.399999999999999</v>
      </c>
      <c r="F572" s="302"/>
      <c r="G572" s="171">
        <f>F572*E572</f>
        <v>0</v>
      </c>
      <c r="H572" s="310"/>
      <c r="I572" s="226"/>
      <c r="J572" s="310"/>
      <c r="K572" s="226"/>
      <c r="L572" s="205">
        <f>K572+I572+G572</f>
        <v>0</v>
      </c>
      <c r="M572" s="103"/>
    </row>
    <row r="573" spans="1:13" ht="25.5" x14ac:dyDescent="0.25">
      <c r="A573" s="10"/>
      <c r="B573" s="148" t="s">
        <v>318</v>
      </c>
      <c r="C573" s="148" t="s">
        <v>234</v>
      </c>
      <c r="D573" s="205"/>
      <c r="E573" s="232">
        <v>2</v>
      </c>
      <c r="F573" s="302"/>
      <c r="G573" s="171">
        <f>F573*E573</f>
        <v>0</v>
      </c>
      <c r="H573" s="310"/>
      <c r="I573" s="226"/>
      <c r="J573" s="310"/>
      <c r="K573" s="226"/>
      <c r="L573" s="205">
        <f>K573+I573+G573</f>
        <v>0</v>
      </c>
      <c r="M573" s="103"/>
    </row>
    <row r="574" spans="1:13" x14ac:dyDescent="0.25">
      <c r="A574" s="10"/>
      <c r="B574" s="148" t="s">
        <v>319</v>
      </c>
      <c r="C574" s="233" t="s">
        <v>10</v>
      </c>
      <c r="D574" s="205">
        <v>0.05</v>
      </c>
      <c r="E574" s="171">
        <f>E570*D574</f>
        <v>1</v>
      </c>
      <c r="F574" s="302"/>
      <c r="G574" s="205">
        <f>E574*F574</f>
        <v>0</v>
      </c>
      <c r="H574" s="310"/>
      <c r="I574" s="226"/>
      <c r="J574" s="310"/>
      <c r="K574" s="226"/>
      <c r="L574" s="205">
        <f>K574+I574+G574</f>
        <v>0</v>
      </c>
      <c r="M574" s="103"/>
    </row>
    <row r="575" spans="1:13" x14ac:dyDescent="0.25">
      <c r="A575" s="10"/>
      <c r="B575" s="146" t="s">
        <v>320</v>
      </c>
      <c r="C575" s="146" t="s">
        <v>234</v>
      </c>
      <c r="D575" s="198"/>
      <c r="E575" s="220">
        <f>E577+E578</f>
        <v>4</v>
      </c>
      <c r="F575" s="299"/>
      <c r="G575" s="226"/>
      <c r="H575" s="310"/>
      <c r="I575" s="226"/>
      <c r="J575" s="310"/>
      <c r="K575" s="226"/>
      <c r="L575" s="159">
        <f>SUM(L576:L579)</f>
        <v>0</v>
      </c>
      <c r="M575" s="103"/>
    </row>
    <row r="576" spans="1:13" x14ac:dyDescent="0.25">
      <c r="A576" s="10"/>
      <c r="B576" s="200" t="s">
        <v>230</v>
      </c>
      <c r="C576" s="200" t="s">
        <v>8</v>
      </c>
      <c r="D576" s="201">
        <v>1.3</v>
      </c>
      <c r="E576" s="161">
        <f>E575*D576</f>
        <v>5.2</v>
      </c>
      <c r="F576" s="310"/>
      <c r="G576" s="226"/>
      <c r="H576" s="347"/>
      <c r="I576" s="161">
        <f>H576*E576</f>
        <v>0</v>
      </c>
      <c r="J576" s="310"/>
      <c r="K576" s="226"/>
      <c r="L576" s="227">
        <f>K576+I576+G576</f>
        <v>0</v>
      </c>
      <c r="M576" s="103"/>
    </row>
    <row r="577" spans="1:14" x14ac:dyDescent="0.25">
      <c r="A577" s="10"/>
      <c r="B577" s="148" t="s">
        <v>321</v>
      </c>
      <c r="C577" s="148" t="s">
        <v>234</v>
      </c>
      <c r="D577" s="205"/>
      <c r="E577" s="171">
        <v>3</v>
      </c>
      <c r="F577" s="302"/>
      <c r="G577" s="205">
        <f>E577*F577</f>
        <v>0</v>
      </c>
      <c r="H577" s="310"/>
      <c r="I577" s="226"/>
      <c r="J577" s="310"/>
      <c r="K577" s="226"/>
      <c r="L577" s="205">
        <f>K577+I577+G577</f>
        <v>0</v>
      </c>
      <c r="M577" s="103"/>
    </row>
    <row r="578" spans="1:14" x14ac:dyDescent="0.25">
      <c r="A578" s="10"/>
      <c r="B578" s="148" t="s">
        <v>322</v>
      </c>
      <c r="C578" s="148" t="s">
        <v>234</v>
      </c>
      <c r="D578" s="205"/>
      <c r="E578" s="171">
        <v>1</v>
      </c>
      <c r="F578" s="302"/>
      <c r="G578" s="205">
        <f>E578*F578</f>
        <v>0</v>
      </c>
      <c r="H578" s="310"/>
      <c r="I578" s="226"/>
      <c r="J578" s="310"/>
      <c r="K578" s="226"/>
      <c r="L578" s="205">
        <f>K578+I578+G578</f>
        <v>0</v>
      </c>
      <c r="M578" s="103"/>
    </row>
    <row r="579" spans="1:14" x14ac:dyDescent="0.25">
      <c r="A579" s="10"/>
      <c r="B579" s="148" t="s">
        <v>268</v>
      </c>
      <c r="C579" s="233" t="s">
        <v>10</v>
      </c>
      <c r="D579" s="205">
        <v>2.3400000000000001E-2</v>
      </c>
      <c r="E579" s="171">
        <f>E575*D579</f>
        <v>9.3600000000000003E-2</v>
      </c>
      <c r="F579" s="302"/>
      <c r="G579" s="205">
        <f>E579*F579</f>
        <v>0</v>
      </c>
      <c r="H579" s="310"/>
      <c r="I579" s="226"/>
      <c r="J579" s="310"/>
      <c r="K579" s="226"/>
      <c r="L579" s="205">
        <f>K579+I579+G579</f>
        <v>0</v>
      </c>
      <c r="M579" s="103"/>
    </row>
    <row r="580" spans="1:14" x14ac:dyDescent="0.25">
      <c r="A580" s="10"/>
      <c r="B580" s="146" t="s">
        <v>343</v>
      </c>
      <c r="C580" s="146" t="s">
        <v>234</v>
      </c>
      <c r="D580" s="198"/>
      <c r="E580" s="156">
        <v>4</v>
      </c>
      <c r="F580" s="299"/>
      <c r="G580" s="226"/>
      <c r="H580" s="310"/>
      <c r="I580" s="226"/>
      <c r="J580" s="310"/>
      <c r="K580" s="226"/>
      <c r="L580" s="159">
        <f>SUM(L581:L583)</f>
        <v>0</v>
      </c>
      <c r="M580" s="103"/>
    </row>
    <row r="581" spans="1:14" x14ac:dyDescent="0.25">
      <c r="A581" s="10"/>
      <c r="B581" s="200" t="s">
        <v>230</v>
      </c>
      <c r="C581" s="200" t="s">
        <v>10</v>
      </c>
      <c r="D581" s="201">
        <v>1</v>
      </c>
      <c r="E581" s="234">
        <f>E580*D581</f>
        <v>4</v>
      </c>
      <c r="F581" s="310"/>
      <c r="G581" s="226"/>
      <c r="H581" s="347"/>
      <c r="I581" s="234">
        <f>E581*H581</f>
        <v>0</v>
      </c>
      <c r="J581" s="310"/>
      <c r="K581" s="226"/>
      <c r="L581" s="227">
        <f>K581+I581+G581</f>
        <v>0</v>
      </c>
      <c r="M581" s="103"/>
    </row>
    <row r="582" spans="1:14" ht="38.25" x14ac:dyDescent="0.25">
      <c r="A582" s="10"/>
      <c r="B582" s="235" t="s">
        <v>344</v>
      </c>
      <c r="C582" s="208" t="s">
        <v>234</v>
      </c>
      <c r="D582" s="209">
        <v>1</v>
      </c>
      <c r="E582" s="236">
        <f>D582*E580</f>
        <v>4</v>
      </c>
      <c r="F582" s="312"/>
      <c r="G582" s="209">
        <f>E582*F582</f>
        <v>0</v>
      </c>
      <c r="H582" s="310"/>
      <c r="I582" s="226"/>
      <c r="J582" s="310"/>
      <c r="K582" s="226"/>
      <c r="L582" s="205">
        <f>K582+I582+G582</f>
        <v>0</v>
      </c>
      <c r="M582" s="103"/>
    </row>
    <row r="583" spans="1:14" x14ac:dyDescent="0.25">
      <c r="A583" s="10"/>
      <c r="B583" s="148" t="s">
        <v>268</v>
      </c>
      <c r="C583" s="233" t="s">
        <v>10</v>
      </c>
      <c r="D583" s="209">
        <v>0.5</v>
      </c>
      <c r="E583" s="210">
        <f>E580*D583</f>
        <v>2</v>
      </c>
      <c r="F583" s="304"/>
      <c r="G583" s="209">
        <f>E583*F583</f>
        <v>0</v>
      </c>
      <c r="H583" s="310"/>
      <c r="I583" s="226"/>
      <c r="J583" s="310"/>
      <c r="K583" s="226"/>
      <c r="L583" s="205">
        <f>K583+I583+G583</f>
        <v>0</v>
      </c>
      <c r="M583" s="103"/>
    </row>
    <row r="584" spans="1:14" ht="38.25" x14ac:dyDescent="0.25">
      <c r="A584" s="10"/>
      <c r="B584" s="146" t="s">
        <v>323</v>
      </c>
      <c r="C584" s="146" t="s">
        <v>267</v>
      </c>
      <c r="D584" s="198"/>
      <c r="E584" s="156">
        <v>2</v>
      </c>
      <c r="F584" s="299"/>
      <c r="G584" s="154">
        <f>F584*E584</f>
        <v>0</v>
      </c>
      <c r="H584" s="303"/>
      <c r="I584" s="157"/>
      <c r="J584" s="303"/>
      <c r="K584" s="158"/>
      <c r="L584" s="159">
        <f>G584</f>
        <v>0</v>
      </c>
      <c r="M584" s="103"/>
    </row>
    <row r="585" spans="1:14" x14ac:dyDescent="0.25">
      <c r="A585" s="241"/>
      <c r="B585" s="242" t="s">
        <v>278</v>
      </c>
      <c r="C585" s="248"/>
      <c r="D585" s="249"/>
      <c r="E585" s="249"/>
      <c r="F585" s="313"/>
      <c r="G585" s="250">
        <f>SUM(G557:G584)</f>
        <v>0</v>
      </c>
      <c r="H585" s="352"/>
      <c r="I585" s="250">
        <f>SUM(I557:I584)</f>
        <v>0</v>
      </c>
      <c r="J585" s="352"/>
      <c r="K585" s="250">
        <f>SUM(K557:K584)</f>
        <v>0</v>
      </c>
      <c r="L585" s="243">
        <f>L557+L560+L563+L566+L570+L575+L580+L584</f>
        <v>0</v>
      </c>
      <c r="M585" s="103"/>
    </row>
    <row r="586" spans="1:14" x14ac:dyDescent="0.25">
      <c r="A586" s="10"/>
      <c r="B586" s="96"/>
      <c r="C586" s="146"/>
      <c r="D586" s="198"/>
      <c r="E586" s="156"/>
      <c r="F586" s="299"/>
      <c r="G586" s="237"/>
      <c r="H586" s="353"/>
      <c r="I586" s="237"/>
      <c r="J586" s="353"/>
      <c r="K586" s="237"/>
      <c r="L586" s="212"/>
      <c r="M586" s="103"/>
    </row>
    <row r="587" spans="1:14" s="105" customFormat="1" ht="21.75" customHeight="1" x14ac:dyDescent="0.2">
      <c r="A587" s="12"/>
      <c r="B587" s="73" t="s">
        <v>20</v>
      </c>
      <c r="C587" s="52"/>
      <c r="D587" s="70"/>
      <c r="E587" s="71"/>
      <c r="F587" s="314"/>
      <c r="G587" s="72">
        <f>G81+G193+G411+G495+G554+G585</f>
        <v>0</v>
      </c>
      <c r="H587" s="354"/>
      <c r="I587" s="72">
        <f>I81+I193+I411+I495+I554+I585</f>
        <v>0</v>
      </c>
      <c r="J587" s="354"/>
      <c r="K587" s="72">
        <f>K81+K193+K411+K495+K554+K585</f>
        <v>0</v>
      </c>
      <c r="L587" s="72">
        <f>L81+L193+L411+L495+L554+L585</f>
        <v>0</v>
      </c>
      <c r="M587" s="104"/>
      <c r="N587" s="105" t="s">
        <v>15</v>
      </c>
    </row>
    <row r="588" spans="1:14" s="105" customFormat="1" ht="13.5" x14ac:dyDescent="0.25">
      <c r="A588" s="12"/>
      <c r="B588" s="73" t="s">
        <v>22</v>
      </c>
      <c r="C588" s="74" t="s">
        <v>23</v>
      </c>
      <c r="D588" s="75">
        <v>10</v>
      </c>
      <c r="E588" s="76"/>
      <c r="F588" s="315"/>
      <c r="G588" s="77"/>
      <c r="H588" s="355"/>
      <c r="I588" s="78"/>
      <c r="J588" s="355"/>
      <c r="K588" s="78"/>
      <c r="L588" s="79">
        <f>L587*0.1</f>
        <v>0</v>
      </c>
    </row>
    <row r="589" spans="1:14" s="105" customFormat="1" ht="13.5" x14ac:dyDescent="0.25">
      <c r="A589" s="12"/>
      <c r="B589" s="73" t="s">
        <v>24</v>
      </c>
      <c r="C589" s="52"/>
      <c r="D589" s="80"/>
      <c r="E589" s="76"/>
      <c r="F589" s="315"/>
      <c r="G589" s="78"/>
      <c r="H589" s="355"/>
      <c r="I589" s="78"/>
      <c r="J589" s="355"/>
      <c r="K589" s="78"/>
      <c r="L589" s="79">
        <f>SUM(L587:L588)</f>
        <v>0</v>
      </c>
    </row>
    <row r="590" spans="1:14" s="105" customFormat="1" x14ac:dyDescent="0.25">
      <c r="A590" s="2"/>
      <c r="B590" s="73" t="s">
        <v>21</v>
      </c>
      <c r="C590" s="2" t="s">
        <v>23</v>
      </c>
      <c r="D590" s="81">
        <v>8</v>
      </c>
      <c r="E590" s="69"/>
      <c r="F590" s="315"/>
      <c r="G590" s="82"/>
      <c r="H590" s="315"/>
      <c r="I590" s="83"/>
      <c r="J590" s="315"/>
      <c r="K590" s="69"/>
      <c r="L590" s="79">
        <f>L589*0.08</f>
        <v>0</v>
      </c>
    </row>
    <row r="591" spans="1:14" s="105" customFormat="1" x14ac:dyDescent="0.2">
      <c r="A591" s="13"/>
      <c r="B591" s="73" t="s">
        <v>14</v>
      </c>
      <c r="C591" s="2"/>
      <c r="D591" s="2"/>
      <c r="E591" s="5"/>
      <c r="F591" s="316"/>
      <c r="G591" s="5"/>
      <c r="H591" s="334"/>
      <c r="I591" s="5"/>
      <c r="J591" s="321"/>
      <c r="K591" s="5"/>
      <c r="L591" s="5">
        <f>SUM(L589:L590)</f>
        <v>0</v>
      </c>
    </row>
    <row r="592" spans="1:14" s="105" customFormat="1" x14ac:dyDescent="0.2">
      <c r="A592" s="13"/>
      <c r="B592" s="96" t="s">
        <v>159</v>
      </c>
      <c r="C592" s="2" t="s">
        <v>23</v>
      </c>
      <c r="D592" s="81">
        <v>5</v>
      </c>
      <c r="E592" s="5"/>
      <c r="F592" s="316"/>
      <c r="G592" s="5"/>
      <c r="H592" s="334"/>
      <c r="I592" s="5"/>
      <c r="J592" s="321"/>
      <c r="K592" s="5"/>
      <c r="L592" s="5">
        <f>L591*0.05</f>
        <v>0</v>
      </c>
    </row>
    <row r="593" spans="1:12" s="105" customFormat="1" x14ac:dyDescent="0.2">
      <c r="A593" s="13"/>
      <c r="B593" s="73" t="s">
        <v>14</v>
      </c>
      <c r="C593" s="2"/>
      <c r="D593" s="2"/>
      <c r="E593" s="5"/>
      <c r="F593" s="316"/>
      <c r="G593" s="5"/>
      <c r="H593" s="334"/>
      <c r="I593" s="5"/>
      <c r="J593" s="321"/>
      <c r="K593" s="5"/>
      <c r="L593" s="5">
        <f>SUM(L591:L592)</f>
        <v>0</v>
      </c>
    </row>
    <row r="594" spans="1:12" s="105" customFormat="1" x14ac:dyDescent="0.25">
      <c r="A594" s="8"/>
      <c r="B594" s="84" t="s">
        <v>25</v>
      </c>
      <c r="C594" s="8"/>
      <c r="D594" s="8"/>
      <c r="E594" s="8"/>
      <c r="F594" s="317"/>
      <c r="G594" s="8"/>
      <c r="H594" s="317"/>
      <c r="I594" s="77">
        <f>I587</f>
        <v>0</v>
      </c>
      <c r="J594" s="317"/>
      <c r="K594" s="8"/>
      <c r="L594" s="8"/>
    </row>
    <row r="595" spans="1:12" s="105" customForma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s="105" customForma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s="105" customForma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s="105" customForma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s="105" customForma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s="105" customForma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s="105" customForma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s="105" customForma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s="105" customForma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s="105" customForma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s="105" customForma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s="105" customForma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s="105" customForma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s="105" customForma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s="105" customForma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s="105" customFormat="1" ht="42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s="105" customForma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s="105" customForma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s="105" customForma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s="105" customForma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s="105" customForma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s="105" customForma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s="105" customFormat="1" ht="1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s="105" customForma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s="105" customForma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s="105" customForma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s="105" customForma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s="105" customForma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s="105" customForma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s="105" customForma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3" s="105" customForma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3" s="105" customForma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04"/>
    </row>
    <row r="627" spans="1:13" s="105" customForma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3" s="105" customForma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3" s="105" customForma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3" s="105" customForma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3" s="105" customForma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3" s="105" customForma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3" s="105" customForma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3" s="105" customForma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3" s="105" customForma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3" s="105" customForma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3" s="105" customForma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3" s="105" customForma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3" s="105" customFormat="1" ht="32.2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3" s="105" customForma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s="105" customForma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s="105" customForma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s="105" customForma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s="105" customFormat="1" ht="27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s="105" customForma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s="105" customForma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s="105" customForma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s="105" customForma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s="105" customForma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s="105" customForma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s="105" customForma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s="105" customForma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s="105" customForma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s="105" customForma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s="105" customForma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s="105" customForma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s="105" customForma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s="105" customForma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s="105" customForma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s="105" customForma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s="105" customForma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s="105" customForma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s="105" customForma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s="105" customFormat="1" ht="19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s="105" customForma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s="105" customForma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s="105" customForma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s="105" customForma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s="105" customForma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s="105" customForma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s="105" customForma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s="105" customFormat="1" ht="28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s="105" customForma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s="105" customForma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s="105" customForma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s="105" customForma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s="105" customForma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s="105" customForma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s="105" customForma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s="105" customForma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s="105" customForma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s="105" customForma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s="105" customForma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s="105" customForma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s="105" customForma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9" ht="45.75" customHeight="1" x14ac:dyDescent="0.25"/>
    <row r="692" ht="42" customHeight="1" x14ac:dyDescent="0.25"/>
  </sheetData>
  <sheetProtection algorithmName="SHA-512" hashValue="rTQJrr52bzAKjoDuIuQBWPjrhUVReEaZRJzMprwYvKELwAZMa5xEb++UoL3uqVB1bwCs+pshMZ9phUCNwmJG0g==" saltValue="SI9zx1549Kqn8C3aznsr3A==" spinCount="100000" sheet="1" objects="1" scenarios="1"/>
  <mergeCells count="14">
    <mergeCell ref="A413:L413"/>
    <mergeCell ref="F7:G7"/>
    <mergeCell ref="H7:I7"/>
    <mergeCell ref="J7:K7"/>
    <mergeCell ref="L7:L8"/>
    <mergeCell ref="A11:A13"/>
    <mergeCell ref="A15:A22"/>
    <mergeCell ref="A2:L2"/>
    <mergeCell ref="B3:L3"/>
    <mergeCell ref="A4:L4"/>
    <mergeCell ref="A7:A8"/>
    <mergeCell ref="B7:B8"/>
    <mergeCell ref="C7:C8"/>
    <mergeCell ref="D7:E7"/>
  </mergeCells>
  <pageMargins left="0" right="0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nzurabashvili</dc:creator>
  <cp:lastModifiedBy>Giorgi Pitskhelauri</cp:lastModifiedBy>
  <cp:lastPrinted>2019-03-07T13:08:36Z</cp:lastPrinted>
  <dcterms:created xsi:type="dcterms:W3CDTF">2017-03-10T12:22:32Z</dcterms:created>
  <dcterms:modified xsi:type="dcterms:W3CDTF">2019-03-12T07:35:55Z</dcterms:modified>
</cp:coreProperties>
</file>