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58" activeTab="0"/>
  </bookViews>
  <sheets>
    <sheet name="NAKREBI" sheetId="1" r:id="rId1"/>
    <sheet name="1-1" sheetId="2" r:id="rId2"/>
    <sheet name="1-2" sheetId="3" r:id="rId3"/>
  </sheets>
  <definedNames>
    <definedName name="_xlnm._FilterDatabase" localSheetId="1" hidden="1">'1-1'!$G$1:$G$47</definedName>
    <definedName name="_xlnm.Print_Area" localSheetId="1">'1-1'!$A$1:$H$45</definedName>
    <definedName name="_xlnm.Print_Area" localSheetId="2">'1-2'!$A$1:$H$45</definedName>
    <definedName name="_xlnm.Print_Area" localSheetId="0">'NAKREBI'!$A$1:$H$21</definedName>
  </definedNames>
  <calcPr fullCalcOnLoad="1"/>
</workbook>
</file>

<file path=xl/sharedStrings.xml><?xml version="1.0" encoding="utf-8"?>
<sst xmlns="http://schemas.openxmlformats.org/spreadsheetml/2006/main" count="221" uniqueCount="117">
  <si>
    <t>samSeneblo samuSaoebi</t>
  </si>
  <si>
    <t xml:space="preserve">saxarjTaRricxvo Rirebuleba </t>
  </si>
  <si>
    <t>#</t>
  </si>
  <si>
    <t>safuZveli</t>
  </si>
  <si>
    <t>samuSaoTa dasaxeleba</t>
  </si>
  <si>
    <t>ganz. erT.</t>
  </si>
  <si>
    <t>raodenoba</t>
  </si>
  <si>
    <t>ganz. erTeulze</t>
  </si>
  <si>
    <t>saproeqto monacemze</t>
  </si>
  <si>
    <t>1</t>
  </si>
  <si>
    <t>100 kvm</t>
  </si>
  <si>
    <t>kac/sT</t>
  </si>
  <si>
    <t>3</t>
  </si>
  <si>
    <t>kubm</t>
  </si>
  <si>
    <t>4</t>
  </si>
  <si>
    <t>7</t>
  </si>
  <si>
    <t>8</t>
  </si>
  <si>
    <t>kg</t>
  </si>
  <si>
    <t>kvm</t>
  </si>
  <si>
    <t xml:space="preserve"> sxva masala</t>
  </si>
  <si>
    <t>cali</t>
  </si>
  <si>
    <t>lari</t>
  </si>
  <si>
    <t>j a m i</t>
  </si>
  <si>
    <t>sul xarjTaRricxviT</t>
  </si>
  <si>
    <t xml:space="preserve"> </t>
  </si>
  <si>
    <t>samontaJo samuSaoebi</t>
  </si>
  <si>
    <t>saxarjTaRricxvo angariSis da xarjTaRricxvis nomeri</t>
  </si>
  <si>
    <t>obieqtis, samuSaoebis da xarjebis dasaxeleba</t>
  </si>
  <si>
    <t>saxarjTRricxvo Rirebuleba aTasi lari</t>
  </si>
  <si>
    <t xml:space="preserve">samSeneblo samuSaoebi </t>
  </si>
  <si>
    <t>danadgarebi aveji inventari</t>
  </si>
  <si>
    <t>sxva xarjebi</t>
  </si>
  <si>
    <t>saerTo saxarjTaR ricxvo Rirebuleba</t>
  </si>
  <si>
    <t>obieqt. xarjT. #1</t>
  </si>
  <si>
    <t>jami</t>
  </si>
  <si>
    <t>damatebiTi Rirebulebis gadasaxadi 18%</t>
  </si>
  <si>
    <t xml:space="preserve">sul krebsiTi saxarjTaRricxvo Rirebuleba </t>
  </si>
  <si>
    <t>Rirebuleba (lari)</t>
  </si>
  <si>
    <t>2</t>
  </si>
  <si>
    <t xml:space="preserve">SromiTi danaxarji </t>
  </si>
  <si>
    <t xml:space="preserve">saxarjTaRricxvo Rirebuleba sul: </t>
  </si>
  <si>
    <t>I samSeneblo samuSaoebi</t>
  </si>
  <si>
    <t>gegmiuri dagroveba 8%</t>
  </si>
  <si>
    <t xml:space="preserve"> SromiTi danaxarji</t>
  </si>
  <si>
    <t xml:space="preserve"> manqanebi</t>
  </si>
  <si>
    <t xml:space="preserve"> manqanebi </t>
  </si>
  <si>
    <t>obieqt. xarjT. #2</t>
  </si>
  <si>
    <t>ლარი</t>
  </si>
  <si>
    <t>ტონა</t>
  </si>
  <si>
    <t>სამშენებლო ნაგვის ტრანსპორტირება</t>
  </si>
  <si>
    <t>proeqtiT</t>
  </si>
  <si>
    <t>SromiTi resursi</t>
  </si>
  <si>
    <t>lokalur-resursuli xarjTaRricxva #1</t>
  </si>
  <si>
    <t>kv/m</t>
  </si>
  <si>
    <t>(mSeneblobis daxasiaTeba)</t>
  </si>
  <si>
    <t>lokalur-resursuli xarjTaRricxva</t>
  </si>
  <si>
    <t>safuZveli: defeqturi aqti</t>
  </si>
  <si>
    <t>SeTanxmebulia</t>
  </si>
  <si>
    <t>zednadebi xarjebi 10%</t>
  </si>
  <si>
    <t>rezervi gauTvaliswinebel xarjebze - 3%</t>
  </si>
  <si>
    <t>5</t>
  </si>
  <si>
    <t>6</t>
  </si>
  <si>
    <t>lokalur-resursuli xarjTaRricxva #2</t>
  </si>
  <si>
    <t>9</t>
  </si>
  <si>
    <t>kb/m</t>
  </si>
  <si>
    <t>srf</t>
  </si>
  <si>
    <t>man</t>
  </si>
  <si>
    <t xml:space="preserve"> meTlaxis fila </t>
  </si>
  <si>
    <t>duRabi mosapirkeTebeli</t>
  </si>
  <si>
    <t xml:space="preserve"> meTlaxis iatakis mowyoba </t>
  </si>
  <si>
    <t xml:space="preserve"> kafeli</t>
  </si>
  <si>
    <t>kedlebze kafelis filebis akvra</t>
  </si>
  <si>
    <t xml:space="preserve"> wyalmomarageba da kanalizacia</t>
  </si>
  <si>
    <t>s.n. da w.        IV-2-82 t-3 cx.16-7-3</t>
  </si>
  <si>
    <t>gr.m</t>
  </si>
  <si>
    <r>
      <t xml:space="preserve">mili plastmasis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</si>
  <si>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t xml:space="preserve"> sxvadasxva masala</t>
  </si>
  <si>
    <t>s.n. da w.        IV-2-82 t-3 cx.16-12-1</t>
  </si>
  <si>
    <t>milsadenebze Camketi armaturis dayeneba</t>
  </si>
  <si>
    <r>
      <t xml:space="preserve">ventili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</si>
  <si>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t>fasonuri nawilebi</t>
  </si>
  <si>
    <t>samagri detalebi</t>
  </si>
  <si>
    <t>s.n. da w.        IV-2-82 t-3 cx.16-6-2</t>
  </si>
  <si>
    <t>s.n. da w.        IV-2-82 t-3 cx.17-1-4</t>
  </si>
  <si>
    <t>komp.</t>
  </si>
  <si>
    <t>s.n. da w.        IV-2-82 t-3 cx.17-4-4</t>
  </si>
  <si>
    <t>unitazi  avziT</t>
  </si>
  <si>
    <t>tyibulis municipalitetis meria</t>
  </si>
  <si>
    <t>tyibulis municipalitetis VI sajaro skolaze sveli wertilis kanalizacia wyalmomaragebis reabilitacia</t>
  </si>
  <si>
    <t>kedlebidan kafelis demontaJi</t>
  </si>
  <si>
    <t>unitazebis mimdebared iatakis demontaJi gawmenda</t>
  </si>
  <si>
    <t>axlad mowyobili unitazebis garSemo betonis safaris mowyoba</t>
  </si>
  <si>
    <t>wyalmomaragebis milebis gayvana diametriT - 20 mm-de</t>
  </si>
  <si>
    <r>
      <t xml:space="preserve">fitingi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 mm</t>
    </r>
  </si>
  <si>
    <t>plastmasis sakanalizacio milis gayvana _diametriT 100 mm</t>
  </si>
  <si>
    <t>arsebuli xelsabanebi montaJi xelsabanis dayeneba</t>
  </si>
  <si>
    <t>xelsabani  arsebuli</t>
  </si>
  <si>
    <t xml:space="preserve">Turquli unitazis dayeneba </t>
  </si>
  <si>
    <t>ori cali unitazis demontaJi</t>
  </si>
  <si>
    <t>manqanebi</t>
  </si>
  <si>
    <t>sxva masalebi</t>
  </si>
  <si>
    <t>s.r.f.</t>
  </si>
  <si>
    <t>s.n. da w.   IV-2-82                                                           t-2                                                                                   cx.15-15-3</t>
  </si>
  <si>
    <t>s.n. da w.  IV-2-82                                                                           t-2                                                                  cx.11-20-3</t>
  </si>
  <si>
    <r>
      <t xml:space="preserve">sakanalizacio plastmasis mili                                                                                 </t>
    </r>
    <r>
      <rPr>
        <sz val="10"/>
        <rFont val="Calibri"/>
        <family val="2"/>
      </rPr>
      <t xml:space="preserve">ф100 </t>
    </r>
    <r>
      <rPr>
        <sz val="10"/>
        <rFont val="AcadNusx"/>
        <family val="0"/>
      </rPr>
      <t>mm</t>
    </r>
  </si>
  <si>
    <t xml:space="preserve">Sedgenilia 2018 wlis III kvartlis  fasebSi </t>
  </si>
  <si>
    <t>zednadebi xarjebi 12%</t>
  </si>
  <si>
    <t>betoni В-25</t>
  </si>
  <si>
    <t>საmშენებლო ნაგვის გატანა 5 კმ მანძილზე</t>
  </si>
  <si>
    <t xml:space="preserve"> s.n. da w.  IV-2-82                                                                           t-2       11-1-11 </t>
  </si>
  <si>
    <t xml:space="preserve"> s.n. da w.  IV-2-82                                                                           t-2                  11-8-3 </t>
  </si>
  <si>
    <t>მასალების ტრანსპორტირება 3%</t>
  </si>
  <si>
    <t>ჯამი</t>
  </si>
  <si>
    <t xml:space="preserve">მასალების ტრანსპორტირება 3% </t>
  </si>
  <si>
    <t xml:space="preserve"> r 25-13-5</t>
  </si>
  <si>
    <t xml:space="preserve"> r 25-16-54</t>
  </si>
  <si>
    <t>tyibulis  municipalitetis meriasTan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</si>
</sst>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"/>
    <numFmt numFmtId="191" formatCode="0.0"/>
    <numFmt numFmtId="192" formatCode="0.0000"/>
    <numFmt numFmtId="193" formatCode="0.000000"/>
    <numFmt numFmtId="194" formatCode="0.00000"/>
    <numFmt numFmtId="195" formatCode="[$-FC19]d\ mmmm\ yyyy\ &quot;г.&quot;"/>
    <numFmt numFmtId="196" formatCode="#,##0_);\-#,##0"/>
    <numFmt numFmtId="197" formatCode="#,##0.000_);\-#,##0.000"/>
    <numFmt numFmtId="198" formatCode="#,##0.0_);\-#,##0.0"/>
    <numFmt numFmtId="199" formatCode="#,##0.00_);[Red]#,##0.00"/>
    <numFmt numFmtId="200" formatCode="#,##0.00_);\-#,##0.00"/>
    <numFmt numFmtId="201" formatCode="_-* #,##0_р_._-;\-* #,##0_р_._-;_-* &quot;-&quot;??_р_._-;_-@_-"/>
    <numFmt numFmtId="202" formatCode="0.000000000"/>
  </numFmts>
  <fonts count="43">
    <font>
      <sz val="10"/>
      <name val="Arial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sz val="10"/>
      <name val="Academiuri Nuskhuri"/>
      <family val="0"/>
    </font>
    <font>
      <b/>
      <sz val="10"/>
      <name val="Academiuri Nuskhuri"/>
      <family val="0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AcadNusx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NumberFormat="1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2" fontId="1" fillId="25" borderId="0" xfId="0" applyNumberFormat="1" applyFont="1" applyFill="1" applyAlignment="1">
      <alignment horizontal="center" vertical="center" wrapText="1"/>
    </xf>
    <xf numFmtId="49" fontId="1" fillId="25" borderId="0" xfId="0" applyNumberFormat="1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textRotation="90" wrapText="1"/>
    </xf>
    <xf numFmtId="2" fontId="1" fillId="25" borderId="10" xfId="0" applyNumberFormat="1" applyFont="1" applyFill="1" applyBorder="1" applyAlignment="1">
      <alignment horizontal="center" vertical="center" textRotation="90" wrapText="1"/>
    </xf>
    <xf numFmtId="1" fontId="1" fillId="25" borderId="10" xfId="0" applyNumberFormat="1" applyFont="1" applyFill="1" applyBorder="1" applyAlignment="1">
      <alignment horizontal="center" vertical="center" textRotation="90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190" fontId="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190" fontId="1" fillId="25" borderId="10" xfId="0" applyNumberFormat="1" applyFont="1" applyFill="1" applyBorder="1" applyAlignment="1">
      <alignment horizontal="center" vertical="center" wrapText="1"/>
    </xf>
    <xf numFmtId="14" fontId="2" fillId="25" borderId="10" xfId="0" applyNumberFormat="1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9" fontId="1" fillId="25" borderId="10" xfId="0" applyNumberFormat="1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horizontal="center" vertical="center" wrapText="1"/>
    </xf>
    <xf numFmtId="1" fontId="1" fillId="25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/>
    </xf>
    <xf numFmtId="2" fontId="2" fillId="25" borderId="0" xfId="0" applyNumberFormat="1" applyFont="1" applyFill="1" applyAlignment="1">
      <alignment horizontal="center" vertical="center"/>
    </xf>
    <xf numFmtId="49" fontId="2" fillId="25" borderId="0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2" fontId="1" fillId="25" borderId="0" xfId="0" applyNumberFormat="1" applyFont="1" applyFill="1" applyBorder="1" applyAlignment="1">
      <alignment horizontal="center" vertical="center" wrapText="1"/>
    </xf>
    <xf numFmtId="2" fontId="2" fillId="25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horizontal="left" vertical="center" wrapText="1"/>
    </xf>
    <xf numFmtId="1" fontId="1" fillId="25" borderId="0" xfId="0" applyNumberFormat="1" applyFont="1" applyFill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49" fontId="1" fillId="25" borderId="0" xfId="0" applyNumberFormat="1" applyFont="1" applyFill="1" applyAlignment="1">
      <alignment horizontal="center" vertical="center" wrapText="1"/>
    </xf>
    <xf numFmtId="49" fontId="1" fillId="25" borderId="11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49" fontId="2" fillId="25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20"/>
  <sheetViews>
    <sheetView tabSelected="1" view="pageBreakPreview" zoomScale="110" zoomScaleSheetLayoutView="110" zoomScalePageLayoutView="0" workbookViewId="0" topLeftCell="A1">
      <selection activeCell="F13" sqref="F13"/>
    </sheetView>
  </sheetViews>
  <sheetFormatPr defaultColWidth="9.140625" defaultRowHeight="12.75"/>
  <cols>
    <col min="1" max="1" width="5.140625" style="20" customWidth="1"/>
    <col min="2" max="2" width="20.421875" style="1" customWidth="1"/>
    <col min="3" max="3" width="48.28125" style="12" customWidth="1"/>
    <col min="4" max="4" width="12.140625" style="12" customWidth="1"/>
    <col min="5" max="5" width="11.28125" style="12" customWidth="1"/>
    <col min="6" max="6" width="14.28125" style="12" customWidth="1"/>
    <col min="7" max="7" width="13.00390625" style="12" customWidth="1"/>
    <col min="8" max="8" width="18.8515625" style="12" customWidth="1"/>
    <col min="9" max="16384" width="9.140625" style="12" customWidth="1"/>
  </cols>
  <sheetData>
    <row r="1" spans="1:9" ht="20.25" customHeight="1">
      <c r="A1" s="12"/>
      <c r="B1" s="104" t="s">
        <v>87</v>
      </c>
      <c r="C1" s="104"/>
      <c r="D1" s="104"/>
      <c r="E1" s="104"/>
      <c r="F1" s="104"/>
      <c r="G1" s="104"/>
      <c r="H1" s="104"/>
      <c r="I1" s="104"/>
    </row>
    <row r="2" spans="1:8" ht="12.75">
      <c r="A2" s="104" t="s">
        <v>54</v>
      </c>
      <c r="B2" s="104"/>
      <c r="C2" s="104"/>
      <c r="D2" s="104"/>
      <c r="E2" s="104"/>
      <c r="F2" s="104"/>
      <c r="G2" s="104"/>
      <c r="H2" s="104"/>
    </row>
    <row r="3" spans="1:8" ht="12.75">
      <c r="A3" s="104" t="s">
        <v>55</v>
      </c>
      <c r="B3" s="104"/>
      <c r="C3" s="104"/>
      <c r="D3" s="104"/>
      <c r="E3" s="104"/>
      <c r="F3" s="104"/>
      <c r="G3" s="104"/>
      <c r="H3" s="104"/>
    </row>
    <row r="4" spans="1:8" ht="11.25" customHeight="1">
      <c r="A4" s="105" t="s">
        <v>57</v>
      </c>
      <c r="B4" s="105"/>
      <c r="C4" s="105"/>
      <c r="D4" s="105"/>
      <c r="E4" s="105"/>
      <c r="F4" s="105"/>
      <c r="G4" s="105"/>
      <c r="H4" s="105"/>
    </row>
    <row r="5" spans="1:8" ht="12.75">
      <c r="A5" s="106" t="s">
        <v>116</v>
      </c>
      <c r="B5" s="106"/>
      <c r="C5" s="106"/>
      <c r="D5" s="106"/>
      <c r="E5" s="106"/>
      <c r="F5" s="106"/>
      <c r="G5" s="106"/>
      <c r="H5" s="106"/>
    </row>
    <row r="6" spans="1:8" ht="12.75">
      <c r="A6" s="107" t="s">
        <v>88</v>
      </c>
      <c r="B6" s="107"/>
      <c r="C6" s="107"/>
      <c r="D6" s="107"/>
      <c r="E6" s="107"/>
      <c r="F6" s="107"/>
      <c r="G6" s="107"/>
      <c r="H6" s="107"/>
    </row>
    <row r="7" spans="1:8" ht="17.25" customHeight="1">
      <c r="A7" s="102" t="s">
        <v>56</v>
      </c>
      <c r="B7" s="102"/>
      <c r="C7" s="102"/>
      <c r="D7" s="33"/>
      <c r="E7" s="33"/>
      <c r="F7" s="33"/>
      <c r="G7" s="33"/>
      <c r="H7" s="13"/>
    </row>
    <row r="8" spans="1:8" ht="12.75">
      <c r="A8" s="103" t="s">
        <v>105</v>
      </c>
      <c r="B8" s="103"/>
      <c r="C8" s="103"/>
      <c r="D8" s="103"/>
      <c r="E8" s="103"/>
      <c r="F8" s="103"/>
      <c r="G8" s="103"/>
      <c r="H8" s="103"/>
    </row>
    <row r="9" ht="9.75" customHeight="1" hidden="1"/>
    <row r="10" spans="1:8" ht="22.5" customHeight="1">
      <c r="A10" s="93" t="s">
        <v>2</v>
      </c>
      <c r="B10" s="95" t="s">
        <v>26</v>
      </c>
      <c r="C10" s="97" t="s">
        <v>27</v>
      </c>
      <c r="D10" s="99" t="s">
        <v>28</v>
      </c>
      <c r="E10" s="100"/>
      <c r="F10" s="100"/>
      <c r="G10" s="100"/>
      <c r="H10" s="101"/>
    </row>
    <row r="11" spans="1:8" ht="46.5" customHeight="1">
      <c r="A11" s="94"/>
      <c r="B11" s="96"/>
      <c r="C11" s="98"/>
      <c r="D11" s="2" t="s">
        <v>29</v>
      </c>
      <c r="E11" s="2" t="s">
        <v>25</v>
      </c>
      <c r="F11" s="2" t="s">
        <v>30</v>
      </c>
      <c r="G11" s="2" t="s">
        <v>31</v>
      </c>
      <c r="H11" s="2" t="s">
        <v>32</v>
      </c>
    </row>
    <row r="12" spans="1:8" ht="18" customHeight="1">
      <c r="A12" s="21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</row>
    <row r="13" spans="1:8" ht="32.25" customHeight="1">
      <c r="A13" s="22">
        <v>1</v>
      </c>
      <c r="B13" s="2" t="s">
        <v>33</v>
      </c>
      <c r="C13" s="3" t="str">
        <f>'1-1'!A3</f>
        <v>samSeneblo samuSaoebi</v>
      </c>
      <c r="D13" s="14">
        <f>'1-1'!H42</f>
        <v>0</v>
      </c>
      <c r="E13" s="23"/>
      <c r="F13" s="23"/>
      <c r="G13" s="23"/>
      <c r="H13" s="14">
        <f>G13+F13+E13+D13</f>
        <v>0</v>
      </c>
    </row>
    <row r="14" spans="1:8" ht="32.25" customHeight="1">
      <c r="A14" s="22" t="s">
        <v>38</v>
      </c>
      <c r="B14" s="2" t="s">
        <v>46</v>
      </c>
      <c r="C14" s="3" t="str">
        <f>'1-2'!A3</f>
        <v> wyalmomarageba da kanalizacia</v>
      </c>
      <c r="D14" s="14"/>
      <c r="E14" s="14">
        <f>'1-2'!H43</f>
        <v>0</v>
      </c>
      <c r="F14" s="23"/>
      <c r="G14" s="23"/>
      <c r="H14" s="14">
        <f>G14+F14+E14+D14</f>
        <v>0</v>
      </c>
    </row>
    <row r="15" spans="1:10" ht="25.5" customHeight="1">
      <c r="A15" s="22" t="s">
        <v>12</v>
      </c>
      <c r="B15" s="2"/>
      <c r="C15" s="5" t="s">
        <v>34</v>
      </c>
      <c r="D15" s="24">
        <f>(D13+D14)</f>
        <v>0</v>
      </c>
      <c r="E15" s="24">
        <f>(E13+E14)</f>
        <v>0</v>
      </c>
      <c r="F15" s="24"/>
      <c r="G15" s="24"/>
      <c r="H15" s="24">
        <f>(H13+H14)</f>
        <v>0</v>
      </c>
      <c r="J15" s="58"/>
    </row>
    <row r="16" spans="1:8" ht="21.75" customHeight="1">
      <c r="A16" s="22" t="s">
        <v>61</v>
      </c>
      <c r="B16" s="2"/>
      <c r="C16" s="3" t="s">
        <v>59</v>
      </c>
      <c r="D16" s="14"/>
      <c r="E16" s="14"/>
      <c r="F16" s="14"/>
      <c r="G16" s="14">
        <f>H15*3%</f>
        <v>0</v>
      </c>
      <c r="H16" s="14">
        <f>H15*3%</f>
        <v>0</v>
      </c>
    </row>
    <row r="17" spans="1:9" ht="20.25" customHeight="1">
      <c r="A17" s="22" t="s">
        <v>15</v>
      </c>
      <c r="B17" s="2"/>
      <c r="C17" s="5" t="s">
        <v>34</v>
      </c>
      <c r="D17" s="24">
        <f>D15</f>
        <v>0</v>
      </c>
      <c r="E17" s="24">
        <f>E15</f>
        <v>0</v>
      </c>
      <c r="F17" s="24"/>
      <c r="G17" s="24">
        <f>G16</f>
        <v>0</v>
      </c>
      <c r="H17" s="24">
        <f>SUM(H15:H16)</f>
        <v>0</v>
      </c>
      <c r="I17" s="58"/>
    </row>
    <row r="18" spans="1:8" ht="24" customHeight="1">
      <c r="A18" s="22" t="s">
        <v>16</v>
      </c>
      <c r="B18" s="2"/>
      <c r="C18" s="3" t="s">
        <v>35</v>
      </c>
      <c r="D18" s="14"/>
      <c r="E18" s="14"/>
      <c r="F18" s="14"/>
      <c r="G18" s="14">
        <f>H17*18%</f>
        <v>0</v>
      </c>
      <c r="H18" s="14">
        <f>H17*0.18</f>
        <v>0</v>
      </c>
    </row>
    <row r="19" spans="1:9" ht="33" customHeight="1">
      <c r="A19" s="22" t="s">
        <v>63</v>
      </c>
      <c r="B19" s="2"/>
      <c r="C19" s="5" t="s">
        <v>36</v>
      </c>
      <c r="D19" s="24">
        <f>D17</f>
        <v>0</v>
      </c>
      <c r="E19" s="24">
        <f>E17</f>
        <v>0</v>
      </c>
      <c r="F19" s="24"/>
      <c r="G19" s="24">
        <f>SUM(G17:G18)</f>
        <v>0</v>
      </c>
      <c r="H19" s="24">
        <f>SUM(H17:H18)</f>
        <v>0</v>
      </c>
      <c r="I19" s="58"/>
    </row>
    <row r="20" spans="1:8" ht="22.5" customHeight="1">
      <c r="A20" s="25"/>
      <c r="B20" s="26"/>
      <c r="C20" s="18"/>
      <c r="D20" s="27"/>
      <c r="E20" s="27"/>
      <c r="F20" s="27"/>
      <c r="G20" s="27"/>
      <c r="H20" s="27"/>
    </row>
  </sheetData>
  <sheetProtection/>
  <mergeCells count="12">
    <mergeCell ref="B1:I1"/>
    <mergeCell ref="A2:H2"/>
    <mergeCell ref="A3:H3"/>
    <mergeCell ref="A4:H4"/>
    <mergeCell ref="A5:H5"/>
    <mergeCell ref="A6:H6"/>
    <mergeCell ref="A10:A11"/>
    <mergeCell ref="B10:B11"/>
    <mergeCell ref="C10:C11"/>
    <mergeCell ref="D10:H10"/>
    <mergeCell ref="A7:C7"/>
    <mergeCell ref="A8:H8"/>
  </mergeCells>
  <printOptions horizontalCentered="1"/>
  <pageMargins left="0.32" right="0.24" top="0.24" bottom="0.26" header="0.2" footer="0"/>
  <pageSetup horizontalDpi="600" verticalDpi="600" orientation="landscape" paperSize="9" r:id="rId1"/>
  <headerFooter scaleWithDoc="0"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50"/>
  <sheetViews>
    <sheetView view="pageBreakPreview" zoomScale="170" zoomScaleSheetLayoutView="170" zoomScalePageLayoutView="0" workbookViewId="0" topLeftCell="A1">
      <selection activeCell="G28" sqref="G28:G36"/>
    </sheetView>
  </sheetViews>
  <sheetFormatPr defaultColWidth="9.140625" defaultRowHeight="12.75"/>
  <cols>
    <col min="1" max="1" width="4.00390625" style="61" customWidth="1"/>
    <col min="2" max="2" width="12.28125" style="61" customWidth="1"/>
    <col min="3" max="3" width="36.140625" style="59" customWidth="1"/>
    <col min="4" max="4" width="9.140625" style="59" customWidth="1"/>
    <col min="5" max="5" width="8.7109375" style="59" customWidth="1"/>
    <col min="6" max="6" width="9.8515625" style="59" customWidth="1"/>
    <col min="7" max="7" width="9.140625" style="60" customWidth="1"/>
    <col min="8" max="8" width="11.421875" style="80" customWidth="1"/>
    <col min="9" max="16384" width="9.140625" style="59" customWidth="1"/>
  </cols>
  <sheetData>
    <row r="1" spans="1:8" ht="14.25">
      <c r="A1" s="108" t="s">
        <v>52</v>
      </c>
      <c r="B1" s="108"/>
      <c r="C1" s="108"/>
      <c r="D1" s="108"/>
      <c r="E1" s="108"/>
      <c r="F1" s="108"/>
      <c r="G1" s="108"/>
      <c r="H1" s="108"/>
    </row>
    <row r="2" spans="1:8" ht="33.75" customHeight="1">
      <c r="A2" s="108" t="str">
        <f>NAKREBI!A6</f>
        <v>tyibulis municipalitetis VI sajaro skolaze sveli wertilis kanalizacia wyalmomaragebis reabilitacia</v>
      </c>
      <c r="B2" s="108"/>
      <c r="C2" s="108"/>
      <c r="D2" s="108"/>
      <c r="E2" s="108"/>
      <c r="F2" s="108"/>
      <c r="G2" s="108"/>
      <c r="H2" s="108"/>
    </row>
    <row r="3" spans="1:8" ht="14.25">
      <c r="A3" s="108" t="s">
        <v>0</v>
      </c>
      <c r="B3" s="108"/>
      <c r="C3" s="108"/>
      <c r="D3" s="108"/>
      <c r="E3" s="108"/>
      <c r="F3" s="108"/>
      <c r="G3" s="108"/>
      <c r="H3" s="108"/>
    </row>
    <row r="4" spans="1:8" ht="14.25">
      <c r="A4" s="113" t="s">
        <v>40</v>
      </c>
      <c r="B4" s="113"/>
      <c r="C4" s="113"/>
      <c r="D4" s="113"/>
      <c r="E4" s="113"/>
      <c r="F4" s="60">
        <f>H42</f>
        <v>0</v>
      </c>
      <c r="G4" s="110" t="s">
        <v>21</v>
      </c>
      <c r="H4" s="110"/>
    </row>
    <row r="5" spans="1:8" ht="14.25">
      <c r="A5" s="59"/>
      <c r="H5" s="59"/>
    </row>
    <row r="6" spans="1:8" ht="14.25">
      <c r="A6" s="109" t="str">
        <f>NAKREBI!A8</f>
        <v>Sedgenilia 2018 wlis III kvartlis  fasebSi </v>
      </c>
      <c r="B6" s="109"/>
      <c r="C6" s="109"/>
      <c r="D6" s="109"/>
      <c r="E6" s="109"/>
      <c r="F6" s="109"/>
      <c r="G6" s="109"/>
      <c r="H6" s="109"/>
    </row>
    <row r="7" spans="1:8" ht="36" customHeight="1">
      <c r="A7" s="114" t="s">
        <v>2</v>
      </c>
      <c r="B7" s="114" t="s">
        <v>3</v>
      </c>
      <c r="C7" s="116" t="s">
        <v>4</v>
      </c>
      <c r="D7" s="116" t="s">
        <v>5</v>
      </c>
      <c r="E7" s="111" t="s">
        <v>6</v>
      </c>
      <c r="F7" s="112"/>
      <c r="G7" s="111" t="s">
        <v>37</v>
      </c>
      <c r="H7" s="112"/>
    </row>
    <row r="8" spans="1:8" ht="73.5" customHeight="1">
      <c r="A8" s="115"/>
      <c r="B8" s="115"/>
      <c r="C8" s="117"/>
      <c r="D8" s="117"/>
      <c r="E8" s="62" t="s">
        <v>7</v>
      </c>
      <c r="F8" s="62" t="s">
        <v>8</v>
      </c>
      <c r="G8" s="63" t="s">
        <v>7</v>
      </c>
      <c r="H8" s="64" t="s">
        <v>8</v>
      </c>
    </row>
    <row r="9" spans="1:8" ht="14.25">
      <c r="A9" s="65" t="s">
        <v>9</v>
      </c>
      <c r="B9" s="65">
        <v>2</v>
      </c>
      <c r="C9" s="66">
        <v>3</v>
      </c>
      <c r="D9" s="66">
        <v>4</v>
      </c>
      <c r="E9" s="66">
        <v>5</v>
      </c>
      <c r="F9" s="66">
        <v>6</v>
      </c>
      <c r="G9" s="67">
        <v>7</v>
      </c>
      <c r="H9" s="67">
        <v>8</v>
      </c>
    </row>
    <row r="10" spans="1:8" ht="15">
      <c r="A10" s="65"/>
      <c r="B10" s="65"/>
      <c r="C10" s="68" t="s">
        <v>41</v>
      </c>
      <c r="D10" s="66"/>
      <c r="E10" s="66"/>
      <c r="F10" s="66"/>
      <c r="G10" s="69"/>
      <c r="H10" s="67"/>
    </row>
    <row r="11" spans="1:8" s="73" customFormat="1" ht="27.75" customHeight="1">
      <c r="A11" s="68">
        <v>1</v>
      </c>
      <c r="B11" s="70" t="s">
        <v>114</v>
      </c>
      <c r="C11" s="68" t="s">
        <v>89</v>
      </c>
      <c r="D11" s="68" t="s">
        <v>53</v>
      </c>
      <c r="E11" s="71"/>
      <c r="F11" s="71">
        <f>2.5*1.5</f>
        <v>3.75</v>
      </c>
      <c r="G11" s="72"/>
      <c r="H11" s="72"/>
    </row>
    <row r="12" spans="1:8" ht="14.25">
      <c r="A12" s="66"/>
      <c r="B12" s="66"/>
      <c r="C12" s="66" t="s">
        <v>51</v>
      </c>
      <c r="D12" s="66" t="s">
        <v>53</v>
      </c>
      <c r="E12" s="74">
        <v>0.56</v>
      </c>
      <c r="F12" s="74">
        <f>F11*E12</f>
        <v>2.1</v>
      </c>
      <c r="G12" s="69"/>
      <c r="H12" s="69">
        <f>F12*G12</f>
        <v>0</v>
      </c>
    </row>
    <row r="13" spans="1:8" ht="46.5" customHeight="1">
      <c r="A13" s="70" t="s">
        <v>38</v>
      </c>
      <c r="B13" s="70" t="s">
        <v>115</v>
      </c>
      <c r="C13" s="68" t="s">
        <v>98</v>
      </c>
      <c r="D13" s="68" t="s">
        <v>20</v>
      </c>
      <c r="E13" s="71"/>
      <c r="F13" s="71">
        <v>2</v>
      </c>
      <c r="G13" s="72"/>
      <c r="H13" s="72"/>
    </row>
    <row r="14" spans="1:8" ht="15">
      <c r="A14" s="66"/>
      <c r="B14" s="68"/>
      <c r="C14" s="66" t="s">
        <v>39</v>
      </c>
      <c r="D14" s="66" t="s">
        <v>20</v>
      </c>
      <c r="E14" s="74">
        <v>0.56</v>
      </c>
      <c r="F14" s="74">
        <f>F13*E14</f>
        <v>1.12</v>
      </c>
      <c r="G14" s="69"/>
      <c r="H14" s="69">
        <f>F14*G14</f>
        <v>0</v>
      </c>
    </row>
    <row r="15" spans="1:8" s="73" customFormat="1" ht="60">
      <c r="A15" s="68">
        <v>3</v>
      </c>
      <c r="B15" s="75" t="s">
        <v>110</v>
      </c>
      <c r="C15" s="68" t="s">
        <v>90</v>
      </c>
      <c r="D15" s="68" t="s">
        <v>53</v>
      </c>
      <c r="E15" s="71"/>
      <c r="F15" s="71">
        <f>0.75*1*2</f>
        <v>1.5</v>
      </c>
      <c r="G15" s="72"/>
      <c r="H15" s="72"/>
    </row>
    <row r="16" spans="1:8" ht="14.25">
      <c r="A16" s="66"/>
      <c r="B16" s="66"/>
      <c r="C16" s="66" t="s">
        <v>51</v>
      </c>
      <c r="D16" s="66" t="s">
        <v>53</v>
      </c>
      <c r="E16" s="74">
        <f>0.294*0.5</f>
        <v>0.147</v>
      </c>
      <c r="F16" s="74">
        <f>F15*E16</f>
        <v>0.22049999999999997</v>
      </c>
      <c r="G16" s="69"/>
      <c r="H16" s="69">
        <f>F16*G16</f>
        <v>0</v>
      </c>
    </row>
    <row r="17" spans="1:8" ht="14.25">
      <c r="A17" s="66"/>
      <c r="B17" s="66"/>
      <c r="C17" s="66" t="s">
        <v>99</v>
      </c>
      <c r="D17" s="66" t="s">
        <v>21</v>
      </c>
      <c r="E17" s="74">
        <f>0.0112*0.5</f>
        <v>0.0056</v>
      </c>
      <c r="F17" s="74">
        <f>E17*F15</f>
        <v>0.0084</v>
      </c>
      <c r="G17" s="69"/>
      <c r="H17" s="69">
        <f>G17*F17</f>
        <v>0</v>
      </c>
    </row>
    <row r="18" spans="1:8" ht="60">
      <c r="A18" s="76">
        <v>4</v>
      </c>
      <c r="B18" s="75" t="s">
        <v>109</v>
      </c>
      <c r="C18" s="68" t="s">
        <v>91</v>
      </c>
      <c r="D18" s="68" t="s">
        <v>64</v>
      </c>
      <c r="E18" s="71"/>
      <c r="F18" s="71">
        <f>0.75*2*0.2</f>
        <v>0.30000000000000004</v>
      </c>
      <c r="G18" s="72"/>
      <c r="H18" s="72"/>
    </row>
    <row r="19" spans="1:8" ht="15">
      <c r="A19" s="76"/>
      <c r="B19" s="65"/>
      <c r="C19" s="66" t="s">
        <v>43</v>
      </c>
      <c r="D19" s="66" t="s">
        <v>64</v>
      </c>
      <c r="E19" s="69">
        <v>2.9</v>
      </c>
      <c r="F19" s="74">
        <f>F18*E19</f>
        <v>0.8700000000000001</v>
      </c>
      <c r="G19" s="69"/>
      <c r="H19" s="69">
        <f>F19*G19</f>
        <v>0</v>
      </c>
    </row>
    <row r="20" spans="1:8" ht="15">
      <c r="A20" s="76"/>
      <c r="B20" s="65"/>
      <c r="C20" s="66" t="s">
        <v>107</v>
      </c>
      <c r="D20" s="66" t="s">
        <v>64</v>
      </c>
      <c r="E20" s="69">
        <v>1.02</v>
      </c>
      <c r="F20" s="74">
        <f>F18*E20</f>
        <v>0.30600000000000005</v>
      </c>
      <c r="G20" s="69"/>
      <c r="H20" s="69">
        <f>F20*G20</f>
        <v>0</v>
      </c>
    </row>
    <row r="21" spans="1:8" ht="15">
      <c r="A21" s="76"/>
      <c r="B21" s="65"/>
      <c r="C21" s="66" t="s">
        <v>100</v>
      </c>
      <c r="D21" s="66" t="s">
        <v>21</v>
      </c>
      <c r="E21" s="74">
        <v>0.88</v>
      </c>
      <c r="F21" s="74">
        <f>E21*F18</f>
        <v>0.26400000000000007</v>
      </c>
      <c r="G21" s="69"/>
      <c r="H21" s="69">
        <f>G21*F21</f>
        <v>0</v>
      </c>
    </row>
    <row r="22" spans="1:8" ht="60">
      <c r="A22" s="76">
        <v>5</v>
      </c>
      <c r="B22" s="70" t="s">
        <v>103</v>
      </c>
      <c r="C22" s="68" t="s">
        <v>69</v>
      </c>
      <c r="D22" s="68" t="s">
        <v>10</v>
      </c>
      <c r="E22" s="71"/>
      <c r="F22" s="71">
        <f>0.4*0.75*2/100</f>
        <v>0.006000000000000001</v>
      </c>
      <c r="G22" s="72"/>
      <c r="H22" s="72"/>
    </row>
    <row r="23" spans="1:8" ht="15">
      <c r="A23" s="76"/>
      <c r="B23" s="65"/>
      <c r="C23" s="66" t="s">
        <v>43</v>
      </c>
      <c r="D23" s="66" t="s">
        <v>11</v>
      </c>
      <c r="E23" s="74">
        <v>108</v>
      </c>
      <c r="F23" s="74">
        <f>F22*E23</f>
        <v>0.6480000000000001</v>
      </c>
      <c r="G23" s="69"/>
      <c r="H23" s="69">
        <f>F23*G23</f>
        <v>0</v>
      </c>
    </row>
    <row r="24" spans="1:8" ht="15">
      <c r="A24" s="76"/>
      <c r="B24" s="65"/>
      <c r="C24" s="66" t="s">
        <v>45</v>
      </c>
      <c r="D24" s="66" t="s">
        <v>66</v>
      </c>
      <c r="E24" s="74">
        <v>4.52</v>
      </c>
      <c r="F24" s="74">
        <f>F22*E24</f>
        <v>0.027120000000000002</v>
      </c>
      <c r="G24" s="69"/>
      <c r="H24" s="69">
        <f>F24*G24</f>
        <v>0</v>
      </c>
    </row>
    <row r="25" spans="1:8" ht="15">
      <c r="A25" s="76"/>
      <c r="B25" s="65"/>
      <c r="C25" s="66" t="s">
        <v>67</v>
      </c>
      <c r="D25" s="66" t="s">
        <v>18</v>
      </c>
      <c r="E25" s="74">
        <v>102</v>
      </c>
      <c r="F25" s="74">
        <f>E25*F22</f>
        <v>0.6120000000000001</v>
      </c>
      <c r="G25" s="69"/>
      <c r="H25" s="69">
        <f>F25*G25</f>
        <v>0</v>
      </c>
    </row>
    <row r="26" spans="1:8" ht="15">
      <c r="A26" s="76"/>
      <c r="B26" s="65"/>
      <c r="C26" s="66" t="s">
        <v>68</v>
      </c>
      <c r="D26" s="66" t="s">
        <v>13</v>
      </c>
      <c r="E26" s="74">
        <v>2.23</v>
      </c>
      <c r="F26" s="74">
        <f>F22*E26</f>
        <v>0.013380000000000001</v>
      </c>
      <c r="G26" s="69"/>
      <c r="H26" s="69">
        <f>F26*G26</f>
        <v>0</v>
      </c>
    </row>
    <row r="27" spans="1:8" ht="15">
      <c r="A27" s="76"/>
      <c r="B27" s="65"/>
      <c r="C27" s="66" t="s">
        <v>19</v>
      </c>
      <c r="D27" s="66" t="s">
        <v>66</v>
      </c>
      <c r="E27" s="74">
        <v>4.66</v>
      </c>
      <c r="F27" s="74">
        <f>F22*E27</f>
        <v>0.027960000000000006</v>
      </c>
      <c r="G27" s="69"/>
      <c r="H27" s="69">
        <f>F27*G27</f>
        <v>0</v>
      </c>
    </row>
    <row r="28" spans="1:8" ht="60">
      <c r="A28" s="76">
        <v>6</v>
      </c>
      <c r="B28" s="70" t="s">
        <v>102</v>
      </c>
      <c r="C28" s="68" t="s">
        <v>71</v>
      </c>
      <c r="D28" s="68" t="s">
        <v>10</v>
      </c>
      <c r="E28" s="71"/>
      <c r="F28" s="71">
        <f>F11/100</f>
        <v>0.0375</v>
      </c>
      <c r="G28" s="72"/>
      <c r="H28" s="72"/>
    </row>
    <row r="29" spans="1:8" ht="15">
      <c r="A29" s="76"/>
      <c r="B29" s="65"/>
      <c r="C29" s="66" t="s">
        <v>43</v>
      </c>
      <c r="D29" s="66" t="s">
        <v>11</v>
      </c>
      <c r="E29" s="74">
        <v>219</v>
      </c>
      <c r="F29" s="74">
        <f>F28*E29</f>
        <v>8.2125</v>
      </c>
      <c r="G29" s="69"/>
      <c r="H29" s="69">
        <f>F29*G29</f>
        <v>0</v>
      </c>
    </row>
    <row r="30" spans="1:8" ht="15">
      <c r="A30" s="76"/>
      <c r="B30" s="65"/>
      <c r="C30" s="66" t="s">
        <v>45</v>
      </c>
      <c r="D30" s="66" t="s">
        <v>47</v>
      </c>
      <c r="E30" s="74">
        <v>2</v>
      </c>
      <c r="F30" s="74">
        <f>F28*E30</f>
        <v>0.075</v>
      </c>
      <c r="G30" s="69"/>
      <c r="H30" s="69">
        <f>F30*G30</f>
        <v>0</v>
      </c>
    </row>
    <row r="31" spans="1:8" ht="15">
      <c r="A31" s="76"/>
      <c r="B31" s="65"/>
      <c r="C31" s="66" t="s">
        <v>68</v>
      </c>
      <c r="D31" s="66" t="s">
        <v>13</v>
      </c>
      <c r="E31" s="74">
        <v>1.5</v>
      </c>
      <c r="F31" s="74">
        <f>F28*E31</f>
        <v>0.056249999999999994</v>
      </c>
      <c r="G31" s="69"/>
      <c r="H31" s="69">
        <f>F31*G31</f>
        <v>0</v>
      </c>
    </row>
    <row r="32" spans="1:8" ht="15">
      <c r="A32" s="76"/>
      <c r="B32" s="65" t="s">
        <v>50</v>
      </c>
      <c r="C32" s="66" t="s">
        <v>70</v>
      </c>
      <c r="D32" s="66" t="s">
        <v>18</v>
      </c>
      <c r="E32" s="74">
        <v>103</v>
      </c>
      <c r="F32" s="74">
        <f>F28*E32</f>
        <v>3.8625</v>
      </c>
      <c r="G32" s="69"/>
      <c r="H32" s="69">
        <f>F32*G32</f>
        <v>0</v>
      </c>
    </row>
    <row r="33" spans="1:8" ht="15">
      <c r="A33" s="76"/>
      <c r="B33" s="65"/>
      <c r="C33" s="66" t="s">
        <v>19</v>
      </c>
      <c r="D33" s="66" t="s">
        <v>47</v>
      </c>
      <c r="E33" s="74">
        <v>0.7</v>
      </c>
      <c r="F33" s="74">
        <f>F28*E33</f>
        <v>0.02625</v>
      </c>
      <c r="G33" s="69"/>
      <c r="H33" s="69">
        <f>F33*G33</f>
        <v>0</v>
      </c>
    </row>
    <row r="34" spans="1:8" ht="30">
      <c r="A34" s="76">
        <v>7</v>
      </c>
      <c r="B34" s="70" t="s">
        <v>101</v>
      </c>
      <c r="C34" s="68" t="s">
        <v>108</v>
      </c>
      <c r="D34" s="68" t="s">
        <v>48</v>
      </c>
      <c r="E34" s="71"/>
      <c r="F34" s="71">
        <v>4</v>
      </c>
      <c r="G34" s="72"/>
      <c r="H34" s="72"/>
    </row>
    <row r="35" spans="1:9" ht="28.5">
      <c r="A35" s="67"/>
      <c r="B35" s="65" t="s">
        <v>65</v>
      </c>
      <c r="C35" s="66" t="s">
        <v>49</v>
      </c>
      <c r="D35" s="66" t="s">
        <v>48</v>
      </c>
      <c r="E35" s="74">
        <v>1</v>
      </c>
      <c r="F35" s="74">
        <f>F34*E35</f>
        <v>4</v>
      </c>
      <c r="G35" s="69"/>
      <c r="H35" s="69">
        <f>G35*F35</f>
        <v>0</v>
      </c>
      <c r="I35" s="60"/>
    </row>
    <row r="36" spans="1:8" ht="15">
      <c r="A36" s="67"/>
      <c r="B36" s="65"/>
      <c r="C36" s="68" t="s">
        <v>22</v>
      </c>
      <c r="D36" s="68" t="s">
        <v>21</v>
      </c>
      <c r="E36" s="69"/>
      <c r="F36" s="69"/>
      <c r="G36" s="69"/>
      <c r="H36" s="69">
        <f>SUM(H12:H35)</f>
        <v>0</v>
      </c>
    </row>
    <row r="37" spans="1:8" ht="14.25">
      <c r="A37" s="67"/>
      <c r="B37" s="65"/>
      <c r="C37" s="77" t="s">
        <v>113</v>
      </c>
      <c r="D37" s="66" t="s">
        <v>47</v>
      </c>
      <c r="E37" s="69"/>
      <c r="F37" s="69"/>
      <c r="G37" s="69"/>
      <c r="H37" s="69">
        <f>(H20+H21+H25+H26+H27+H31+H32+H33)*3%</f>
        <v>0</v>
      </c>
    </row>
    <row r="38" spans="1:8" ht="14.25">
      <c r="A38" s="67"/>
      <c r="B38" s="65"/>
      <c r="C38" s="77" t="s">
        <v>112</v>
      </c>
      <c r="D38" s="66" t="s">
        <v>47</v>
      </c>
      <c r="E38" s="69"/>
      <c r="F38" s="69"/>
      <c r="G38" s="69"/>
      <c r="H38" s="69">
        <f>SUM(H36:H37)</f>
        <v>0</v>
      </c>
    </row>
    <row r="39" spans="1:8" ht="15">
      <c r="A39" s="70"/>
      <c r="B39" s="66"/>
      <c r="C39" s="66" t="s">
        <v>58</v>
      </c>
      <c r="D39" s="78">
        <v>0.1</v>
      </c>
      <c r="E39" s="69"/>
      <c r="F39" s="69"/>
      <c r="G39" s="69"/>
      <c r="H39" s="69">
        <f>H38*10%</f>
        <v>0</v>
      </c>
    </row>
    <row r="40" spans="1:8" ht="15">
      <c r="A40" s="70"/>
      <c r="B40" s="66"/>
      <c r="C40" s="66" t="s">
        <v>22</v>
      </c>
      <c r="D40" s="66" t="s">
        <v>21</v>
      </c>
      <c r="E40" s="69"/>
      <c r="F40" s="69"/>
      <c r="G40" s="69"/>
      <c r="H40" s="69">
        <f>SUM(H38:H39)</f>
        <v>0</v>
      </c>
    </row>
    <row r="41" spans="1:8" ht="15">
      <c r="A41" s="70"/>
      <c r="B41" s="66"/>
      <c r="C41" s="66" t="s">
        <v>42</v>
      </c>
      <c r="D41" s="78">
        <v>0.08</v>
      </c>
      <c r="E41" s="69"/>
      <c r="F41" s="69"/>
      <c r="G41" s="69"/>
      <c r="H41" s="69">
        <f>H40*8%</f>
        <v>0</v>
      </c>
    </row>
    <row r="42" spans="1:10" ht="15">
      <c r="A42" s="70"/>
      <c r="B42" s="66"/>
      <c r="C42" s="68" t="s">
        <v>23</v>
      </c>
      <c r="D42" s="68" t="s">
        <v>21</v>
      </c>
      <c r="E42" s="69"/>
      <c r="F42" s="69"/>
      <c r="G42" s="69"/>
      <c r="H42" s="72">
        <f>SUM(H40:H41)</f>
        <v>0</v>
      </c>
      <c r="I42" s="60"/>
      <c r="J42" s="60"/>
    </row>
    <row r="43" spans="1:10" ht="15">
      <c r="A43" s="83"/>
      <c r="B43" s="84"/>
      <c r="C43" s="85"/>
      <c r="D43" s="85"/>
      <c r="E43" s="86"/>
      <c r="F43" s="86"/>
      <c r="G43" s="86"/>
      <c r="H43" s="87"/>
      <c r="I43" s="60"/>
      <c r="J43" s="60"/>
    </row>
    <row r="44" spans="1:10" ht="15">
      <c r="A44" s="83"/>
      <c r="B44" s="84"/>
      <c r="C44" s="85"/>
      <c r="D44" s="85"/>
      <c r="E44" s="86"/>
      <c r="F44" s="86"/>
      <c r="G44" s="86"/>
      <c r="H44" s="87"/>
      <c r="I44" s="60"/>
      <c r="J44" s="60"/>
    </row>
    <row r="45" spans="1:7" ht="15">
      <c r="A45" s="79"/>
      <c r="C45" s="73"/>
      <c r="G45" s="60" t="s">
        <v>24</v>
      </c>
    </row>
    <row r="46" spans="1:8" ht="15">
      <c r="A46" s="118"/>
      <c r="B46" s="118"/>
      <c r="C46" s="118"/>
      <c r="D46" s="118"/>
      <c r="E46" s="118"/>
      <c r="F46" s="118"/>
      <c r="G46" s="118"/>
      <c r="H46" s="118"/>
    </row>
    <row r="47" spans="1:7" ht="14.25">
      <c r="A47" s="79"/>
      <c r="F47" s="108"/>
      <c r="G47" s="108"/>
    </row>
    <row r="49" spans="1:7" ht="15">
      <c r="A49" s="81"/>
      <c r="B49" s="81"/>
      <c r="C49" s="81"/>
      <c r="D49" s="81"/>
      <c r="E49" s="81"/>
      <c r="F49" s="81"/>
      <c r="G49" s="82"/>
    </row>
    <row r="50" spans="1:7" ht="15">
      <c r="A50" s="81"/>
      <c r="B50" s="81"/>
      <c r="C50" s="81"/>
      <c r="D50" s="81"/>
      <c r="E50" s="81"/>
      <c r="F50" s="81"/>
      <c r="G50" s="82"/>
    </row>
  </sheetData>
  <sheetProtection/>
  <autoFilter ref="G1:G47"/>
  <mergeCells count="14">
    <mergeCell ref="F47:G47"/>
    <mergeCell ref="B7:B8"/>
    <mergeCell ref="C7:C8"/>
    <mergeCell ref="D7:D8"/>
    <mergeCell ref="E7:F7"/>
    <mergeCell ref="A7:A8"/>
    <mergeCell ref="A46:H46"/>
    <mergeCell ref="A1:H1"/>
    <mergeCell ref="A2:H2"/>
    <mergeCell ref="A3:H3"/>
    <mergeCell ref="A6:H6"/>
    <mergeCell ref="G4:H4"/>
    <mergeCell ref="G7:H7"/>
    <mergeCell ref="A4:E4"/>
  </mergeCells>
  <printOptions horizontalCentered="1"/>
  <pageMargins left="0.31" right="0.196850393700787" top="0.433070866141732" bottom="0.393700787401575" header="0.31496062992126" footer="0.196850393700787"/>
  <pageSetup horizontalDpi="600" verticalDpi="600" orientation="portrait" paperSize="9" r:id="rId1"/>
  <headerFooter scaleWithDoc="0"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47"/>
  <sheetViews>
    <sheetView view="pageBreakPreview" zoomScale="170" zoomScaleSheetLayoutView="170" zoomScalePageLayoutView="0" workbookViewId="0" topLeftCell="A16">
      <selection activeCell="F25" sqref="F25"/>
    </sheetView>
  </sheetViews>
  <sheetFormatPr defaultColWidth="8.8515625" defaultRowHeight="12.75"/>
  <cols>
    <col min="1" max="1" width="4.28125" style="19" customWidth="1"/>
    <col min="2" max="2" width="12.28125" style="55" customWidth="1"/>
    <col min="3" max="3" width="40.28125" style="56" customWidth="1"/>
    <col min="4" max="4" width="7.28125" style="57" customWidth="1"/>
    <col min="5" max="5" width="10.7109375" style="46" customWidth="1"/>
    <col min="6" max="6" width="8.57421875" style="45" bestFit="1" customWidth="1"/>
    <col min="7" max="7" width="7.8515625" style="46" customWidth="1"/>
    <col min="8" max="8" width="9.140625" style="47" customWidth="1"/>
    <col min="9" max="16384" width="8.8515625" style="52" customWidth="1"/>
  </cols>
  <sheetData>
    <row r="1" spans="1:8" s="11" customFormat="1" ht="24" customHeight="1">
      <c r="A1" s="127" t="s">
        <v>62</v>
      </c>
      <c r="B1" s="127"/>
      <c r="C1" s="127"/>
      <c r="D1" s="127"/>
      <c r="E1" s="127"/>
      <c r="F1" s="127"/>
      <c r="G1" s="127"/>
      <c r="H1" s="127"/>
    </row>
    <row r="2" spans="1:8" s="11" customFormat="1" ht="28.5" customHeight="1">
      <c r="A2" s="127" t="str">
        <f>'1-1'!A2:H2</f>
        <v>tyibulis municipalitetis VI sajaro skolaze sveli wertilis kanalizacia wyalmomaragebis reabilitacia</v>
      </c>
      <c r="B2" s="127"/>
      <c r="C2" s="127"/>
      <c r="D2" s="127"/>
      <c r="E2" s="127"/>
      <c r="F2" s="127"/>
      <c r="G2" s="127"/>
      <c r="H2" s="127"/>
    </row>
    <row r="3" spans="1:8" s="11" customFormat="1" ht="21" customHeight="1">
      <c r="A3" s="127" t="s">
        <v>72</v>
      </c>
      <c r="B3" s="127"/>
      <c r="C3" s="127"/>
      <c r="D3" s="127"/>
      <c r="E3" s="127"/>
      <c r="F3" s="127"/>
      <c r="G3" s="127"/>
      <c r="H3" s="127"/>
    </row>
    <row r="4" spans="1:8" s="11" customFormat="1" ht="19.5" customHeight="1">
      <c r="A4" s="128" t="s">
        <v>1</v>
      </c>
      <c r="B4" s="128"/>
      <c r="C4" s="128"/>
      <c r="D4" s="128"/>
      <c r="E4" s="128"/>
      <c r="F4" s="49">
        <f>H43</f>
        <v>0</v>
      </c>
      <c r="G4" s="129" t="s">
        <v>21</v>
      </c>
      <c r="H4" s="129"/>
    </row>
    <row r="5" spans="1:8" s="11" customFormat="1" ht="22.5" customHeight="1">
      <c r="A5" s="119" t="str">
        <f>'1-1'!A6:H6</f>
        <v>Sedgenilia 2018 wlis III kvartlis  fasebSi </v>
      </c>
      <c r="B5" s="119"/>
      <c r="C5" s="119"/>
      <c r="D5" s="119"/>
      <c r="E5" s="119"/>
      <c r="F5" s="119"/>
      <c r="G5" s="119"/>
      <c r="H5" s="119"/>
    </row>
    <row r="6" spans="1:8" s="11" customFormat="1" ht="30.75" customHeight="1">
      <c r="A6" s="120" t="s">
        <v>2</v>
      </c>
      <c r="B6" s="120" t="s">
        <v>3</v>
      </c>
      <c r="C6" s="122" t="s">
        <v>4</v>
      </c>
      <c r="D6" s="122" t="s">
        <v>5</v>
      </c>
      <c r="E6" s="124" t="s">
        <v>6</v>
      </c>
      <c r="F6" s="125"/>
      <c r="G6" s="124" t="s">
        <v>37</v>
      </c>
      <c r="H6" s="125"/>
    </row>
    <row r="7" spans="1:8" s="11" customFormat="1" ht="66" customHeight="1">
      <c r="A7" s="121"/>
      <c r="B7" s="121"/>
      <c r="C7" s="123"/>
      <c r="D7" s="123"/>
      <c r="E7" s="50" t="s">
        <v>7</v>
      </c>
      <c r="F7" s="50" t="s">
        <v>8</v>
      </c>
      <c r="G7" s="50" t="s">
        <v>7</v>
      </c>
      <c r="H7" s="36" t="s">
        <v>8</v>
      </c>
    </row>
    <row r="8" spans="1:8" s="11" customFormat="1" ht="18.75" customHeight="1">
      <c r="A8" s="28" t="s">
        <v>9</v>
      </c>
      <c r="B8" s="2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10">
        <v>8</v>
      </c>
    </row>
    <row r="9" spans="1:8" s="15" customFormat="1" ht="42" customHeight="1">
      <c r="A9" s="51" t="s">
        <v>9</v>
      </c>
      <c r="B9" s="51" t="s">
        <v>73</v>
      </c>
      <c r="C9" s="6" t="s">
        <v>92</v>
      </c>
      <c r="D9" s="6" t="s">
        <v>74</v>
      </c>
      <c r="E9" s="7"/>
      <c r="F9" s="7">
        <v>3</v>
      </c>
      <c r="G9" s="7"/>
      <c r="H9" s="7"/>
    </row>
    <row r="10" spans="1:8" ht="19.5" customHeight="1">
      <c r="A10" s="37"/>
      <c r="B10" s="28"/>
      <c r="C10" s="8" t="s">
        <v>43</v>
      </c>
      <c r="D10" s="8" t="s">
        <v>11</v>
      </c>
      <c r="E10" s="9">
        <v>0.37</v>
      </c>
      <c r="F10" s="39">
        <f>F9*E10</f>
        <v>1.1099999999999999</v>
      </c>
      <c r="G10" s="39"/>
      <c r="H10" s="39">
        <f>F10*G10</f>
        <v>0</v>
      </c>
    </row>
    <row r="11" spans="1:8" ht="19.5" customHeight="1">
      <c r="A11" s="37"/>
      <c r="B11" s="28"/>
      <c r="C11" s="8" t="s">
        <v>45</v>
      </c>
      <c r="D11" s="8" t="s">
        <v>21</v>
      </c>
      <c r="E11" s="38">
        <v>0.0136</v>
      </c>
      <c r="F11" s="39">
        <f>F9*E11</f>
        <v>0.040799999999999996</v>
      </c>
      <c r="G11" s="39"/>
      <c r="H11" s="39">
        <f>F11*G11</f>
        <v>0</v>
      </c>
    </row>
    <row r="12" spans="1:8" s="43" customFormat="1" ht="29.25" customHeight="1">
      <c r="A12" s="40"/>
      <c r="B12" s="41"/>
      <c r="C12" s="8" t="s">
        <v>75</v>
      </c>
      <c r="D12" s="8" t="s">
        <v>74</v>
      </c>
      <c r="E12" s="32" t="s">
        <v>50</v>
      </c>
      <c r="F12" s="35">
        <v>3</v>
      </c>
      <c r="G12" s="35"/>
      <c r="H12" s="39">
        <f>F12*G12</f>
        <v>0</v>
      </c>
    </row>
    <row r="13" spans="1:8" s="43" customFormat="1" ht="28.5" customHeight="1">
      <c r="A13" s="40"/>
      <c r="B13" s="41"/>
      <c r="C13" s="8" t="s">
        <v>93</v>
      </c>
      <c r="D13" s="34" t="s">
        <v>20</v>
      </c>
      <c r="E13" s="32" t="s">
        <v>50</v>
      </c>
      <c r="F13" s="35">
        <v>5</v>
      </c>
      <c r="G13" s="35"/>
      <c r="H13" s="39">
        <f>F13*G13</f>
        <v>0</v>
      </c>
    </row>
    <row r="14" spans="1:8" s="43" customFormat="1" ht="19.5" customHeight="1">
      <c r="A14" s="40"/>
      <c r="B14" s="41"/>
      <c r="C14" s="8" t="s">
        <v>76</v>
      </c>
      <c r="D14" s="8" t="s">
        <v>21</v>
      </c>
      <c r="E14" s="42">
        <v>0.0163</v>
      </c>
      <c r="F14" s="35">
        <f>F9*E14</f>
        <v>0.0489</v>
      </c>
      <c r="G14" s="35"/>
      <c r="H14" s="39">
        <f>F14*G14</f>
        <v>0</v>
      </c>
    </row>
    <row r="15" spans="1:8" s="43" customFormat="1" ht="45" customHeight="1">
      <c r="A15" s="51" t="s">
        <v>38</v>
      </c>
      <c r="B15" s="51" t="s">
        <v>77</v>
      </c>
      <c r="C15" s="6" t="s">
        <v>78</v>
      </c>
      <c r="D15" s="53" t="s">
        <v>20</v>
      </c>
      <c r="E15" s="54"/>
      <c r="F15" s="7">
        <v>1</v>
      </c>
      <c r="G15" s="7"/>
      <c r="H15" s="7"/>
    </row>
    <row r="16" spans="1:8" s="43" customFormat="1" ht="24" customHeight="1">
      <c r="A16" s="37"/>
      <c r="B16" s="28"/>
      <c r="C16" s="8" t="s">
        <v>43</v>
      </c>
      <c r="D16" s="8" t="s">
        <v>11</v>
      </c>
      <c r="E16" s="38">
        <v>1.51</v>
      </c>
      <c r="F16" s="39">
        <f>F15*E16</f>
        <v>1.51</v>
      </c>
      <c r="G16" s="39"/>
      <c r="H16" s="39">
        <f>F16*G16</f>
        <v>0</v>
      </c>
    </row>
    <row r="17" spans="1:8" ht="19.5" customHeight="1">
      <c r="A17" s="37"/>
      <c r="B17" s="28"/>
      <c r="C17" s="8" t="s">
        <v>44</v>
      </c>
      <c r="D17" s="8" t="s">
        <v>21</v>
      </c>
      <c r="E17" s="38">
        <v>0.13</v>
      </c>
      <c r="F17" s="39">
        <f>F15*E17</f>
        <v>0.13</v>
      </c>
      <c r="G17" s="39"/>
      <c r="H17" s="39">
        <f>F17*G17</f>
        <v>0</v>
      </c>
    </row>
    <row r="18" spans="1:8" ht="27" customHeight="1">
      <c r="A18" s="40"/>
      <c r="B18" s="41"/>
      <c r="C18" s="8" t="s">
        <v>79</v>
      </c>
      <c r="D18" s="34" t="s">
        <v>20</v>
      </c>
      <c r="E18" s="32" t="s">
        <v>50</v>
      </c>
      <c r="F18" s="35">
        <v>1</v>
      </c>
      <c r="G18" s="35"/>
      <c r="H18" s="39">
        <f>F18*G18</f>
        <v>0</v>
      </c>
    </row>
    <row r="19" spans="1:8" ht="19.5" customHeight="1">
      <c r="A19" s="40"/>
      <c r="B19" s="41"/>
      <c r="C19" s="8" t="s">
        <v>76</v>
      </c>
      <c r="D19" s="8" t="s">
        <v>21</v>
      </c>
      <c r="E19" s="42">
        <v>0.07</v>
      </c>
      <c r="F19" s="35">
        <f>E19*F15</f>
        <v>0.07</v>
      </c>
      <c r="G19" s="35"/>
      <c r="H19" s="39">
        <f>F19*G19</f>
        <v>0</v>
      </c>
    </row>
    <row r="20" spans="1:8" s="11" customFormat="1" ht="38.25">
      <c r="A20" s="51" t="s">
        <v>12</v>
      </c>
      <c r="B20" s="51" t="s">
        <v>82</v>
      </c>
      <c r="C20" s="6" t="s">
        <v>94</v>
      </c>
      <c r="D20" s="6" t="s">
        <v>74</v>
      </c>
      <c r="E20" s="54"/>
      <c r="F20" s="7">
        <v>2</v>
      </c>
      <c r="G20" s="7"/>
      <c r="H20" s="7"/>
    </row>
    <row r="21" spans="1:8" s="11" customFormat="1" ht="12.75">
      <c r="A21" s="37"/>
      <c r="B21" s="28"/>
      <c r="C21" s="8" t="s">
        <v>43</v>
      </c>
      <c r="D21" s="8" t="s">
        <v>11</v>
      </c>
      <c r="E21" s="38">
        <v>0.583</v>
      </c>
      <c r="F21" s="39">
        <f>F20*E21</f>
        <v>1.166</v>
      </c>
      <c r="G21" s="39"/>
      <c r="H21" s="39">
        <f aca="true" t="shared" si="0" ref="H21:H26">F21*G21</f>
        <v>0</v>
      </c>
    </row>
    <row r="22" spans="1:8" s="11" customFormat="1" ht="12.75">
      <c r="A22" s="37"/>
      <c r="B22" s="28"/>
      <c r="C22" s="8" t="s">
        <v>44</v>
      </c>
      <c r="D22" s="8" t="s">
        <v>21</v>
      </c>
      <c r="E22" s="38">
        <v>0.0046</v>
      </c>
      <c r="F22" s="39">
        <f>F20*E22</f>
        <v>0.0092</v>
      </c>
      <c r="G22" s="39"/>
      <c r="H22" s="39">
        <f t="shared" si="0"/>
        <v>0</v>
      </c>
    </row>
    <row r="23" spans="1:8" s="11" customFormat="1" ht="25.5">
      <c r="A23" s="40"/>
      <c r="B23" s="41"/>
      <c r="C23" s="8" t="s">
        <v>104</v>
      </c>
      <c r="D23" s="8" t="s">
        <v>74</v>
      </c>
      <c r="E23" s="38">
        <v>0.998</v>
      </c>
      <c r="F23" s="35">
        <f>E23*F20</f>
        <v>1.996</v>
      </c>
      <c r="G23" s="35"/>
      <c r="H23" s="39">
        <f t="shared" si="0"/>
        <v>0</v>
      </c>
    </row>
    <row r="24" spans="1:8" s="11" customFormat="1" ht="12.75">
      <c r="A24" s="40"/>
      <c r="B24" s="41"/>
      <c r="C24" s="8" t="s">
        <v>80</v>
      </c>
      <c r="D24" s="34" t="s">
        <v>20</v>
      </c>
      <c r="E24" s="32" t="s">
        <v>50</v>
      </c>
      <c r="F24" s="35">
        <v>6</v>
      </c>
      <c r="G24" s="35"/>
      <c r="H24" s="39">
        <f t="shared" si="0"/>
        <v>0</v>
      </c>
    </row>
    <row r="25" spans="1:8" ht="12.75">
      <c r="A25" s="40"/>
      <c r="B25" s="41"/>
      <c r="C25" s="8" t="s">
        <v>81</v>
      </c>
      <c r="D25" s="8" t="s">
        <v>17</v>
      </c>
      <c r="E25" s="42">
        <v>0.235</v>
      </c>
      <c r="F25" s="35">
        <f>F20*E25</f>
        <v>0.47</v>
      </c>
      <c r="G25" s="35"/>
      <c r="H25" s="39">
        <f t="shared" si="0"/>
        <v>0</v>
      </c>
    </row>
    <row r="26" spans="1:8" ht="12.75">
      <c r="A26" s="40"/>
      <c r="B26" s="41"/>
      <c r="C26" s="8" t="s">
        <v>76</v>
      </c>
      <c r="D26" s="8" t="s">
        <v>21</v>
      </c>
      <c r="E26" s="42">
        <v>0.208</v>
      </c>
      <c r="F26" s="35">
        <f>F20*E26</f>
        <v>0.416</v>
      </c>
      <c r="G26" s="35"/>
      <c r="H26" s="39">
        <f t="shared" si="0"/>
        <v>0</v>
      </c>
    </row>
    <row r="27" spans="1:8" ht="38.25">
      <c r="A27" s="51" t="s">
        <v>14</v>
      </c>
      <c r="B27" s="51" t="s">
        <v>83</v>
      </c>
      <c r="C27" s="6" t="s">
        <v>95</v>
      </c>
      <c r="D27" s="53" t="s">
        <v>84</v>
      </c>
      <c r="E27" s="54"/>
      <c r="F27" s="7">
        <v>2</v>
      </c>
      <c r="G27" s="7"/>
      <c r="H27" s="7"/>
    </row>
    <row r="28" spans="1:8" ht="21.75" customHeight="1">
      <c r="A28" s="37"/>
      <c r="B28" s="28"/>
      <c r="C28" s="8" t="s">
        <v>43</v>
      </c>
      <c r="D28" s="8" t="s">
        <v>11</v>
      </c>
      <c r="E28" s="38">
        <v>1.72</v>
      </c>
      <c r="F28" s="39">
        <f>F27*E28</f>
        <v>3.44</v>
      </c>
      <c r="G28" s="39"/>
      <c r="H28" s="39">
        <f>F28*G28</f>
        <v>0</v>
      </c>
    </row>
    <row r="29" spans="1:8" ht="12.75">
      <c r="A29" s="37"/>
      <c r="B29" s="28"/>
      <c r="C29" s="8" t="s">
        <v>44</v>
      </c>
      <c r="D29" s="8" t="s">
        <v>21</v>
      </c>
      <c r="E29" s="38">
        <v>0.06</v>
      </c>
      <c r="F29" s="39">
        <f>F27*E29</f>
        <v>0.12</v>
      </c>
      <c r="G29" s="39"/>
      <c r="H29" s="39">
        <f>F29*G29</f>
        <v>0</v>
      </c>
    </row>
    <row r="30" spans="1:8" ht="12.75">
      <c r="A30" s="40"/>
      <c r="B30" s="41"/>
      <c r="C30" s="8" t="s">
        <v>96</v>
      </c>
      <c r="D30" s="34" t="s">
        <v>84</v>
      </c>
      <c r="E30" s="32" t="s">
        <v>50</v>
      </c>
      <c r="F30" s="35">
        <v>2</v>
      </c>
      <c r="G30" s="35"/>
      <c r="H30" s="39">
        <f>F30*G30</f>
        <v>0</v>
      </c>
    </row>
    <row r="31" spans="1:8" ht="12.75">
      <c r="A31" s="40"/>
      <c r="B31" s="41"/>
      <c r="C31" s="8" t="s">
        <v>76</v>
      </c>
      <c r="D31" s="8" t="s">
        <v>21</v>
      </c>
      <c r="E31" s="42">
        <v>0.31</v>
      </c>
      <c r="F31" s="35">
        <f>F27*E31</f>
        <v>0.62</v>
      </c>
      <c r="G31" s="35"/>
      <c r="H31" s="39">
        <f>F31*G31</f>
        <v>0</v>
      </c>
    </row>
    <row r="32" spans="1:8" ht="38.25">
      <c r="A32" s="51" t="s">
        <v>60</v>
      </c>
      <c r="B32" s="51" t="s">
        <v>85</v>
      </c>
      <c r="C32" s="6" t="s">
        <v>97</v>
      </c>
      <c r="D32" s="53" t="s">
        <v>84</v>
      </c>
      <c r="E32" s="54"/>
      <c r="F32" s="7">
        <v>2</v>
      </c>
      <c r="G32" s="7"/>
      <c r="H32" s="7"/>
    </row>
    <row r="33" spans="1:8" ht="12.75">
      <c r="A33" s="37"/>
      <c r="B33" s="28"/>
      <c r="C33" s="8" t="s">
        <v>43</v>
      </c>
      <c r="D33" s="8" t="s">
        <v>11</v>
      </c>
      <c r="E33" s="38">
        <v>3.66</v>
      </c>
      <c r="F33" s="39">
        <f>F32*E33</f>
        <v>7.32</v>
      </c>
      <c r="G33" s="39"/>
      <c r="H33" s="39">
        <f>F33*G33</f>
        <v>0</v>
      </c>
    </row>
    <row r="34" spans="1:8" ht="12.75">
      <c r="A34" s="37"/>
      <c r="B34" s="28"/>
      <c r="C34" s="8" t="s">
        <v>44</v>
      </c>
      <c r="D34" s="8" t="s">
        <v>21</v>
      </c>
      <c r="E34" s="38">
        <v>0.28</v>
      </c>
      <c r="F34" s="39">
        <f>F32*E34</f>
        <v>0.56</v>
      </c>
      <c r="G34" s="39"/>
      <c r="H34" s="39">
        <f>F34*G34</f>
        <v>0</v>
      </c>
    </row>
    <row r="35" spans="1:8" ht="12.75">
      <c r="A35" s="40"/>
      <c r="B35" s="41"/>
      <c r="C35" s="8" t="s">
        <v>86</v>
      </c>
      <c r="D35" s="34" t="s">
        <v>84</v>
      </c>
      <c r="E35" s="32" t="s">
        <v>50</v>
      </c>
      <c r="F35" s="35">
        <v>2</v>
      </c>
      <c r="G35" s="35"/>
      <c r="H35" s="39">
        <f>F35*G35</f>
        <v>0</v>
      </c>
    </row>
    <row r="36" spans="1:8" ht="12.75">
      <c r="A36" s="40"/>
      <c r="B36" s="41"/>
      <c r="C36" s="8" t="s">
        <v>76</v>
      </c>
      <c r="D36" s="8" t="s">
        <v>21</v>
      </c>
      <c r="E36" s="32">
        <v>1.24</v>
      </c>
      <c r="F36" s="35">
        <f>F32*E36</f>
        <v>2.48</v>
      </c>
      <c r="G36" s="35"/>
      <c r="H36" s="39">
        <f>F36*G36</f>
        <v>0</v>
      </c>
    </row>
    <row r="37" spans="1:8" ht="12.75">
      <c r="A37" s="10"/>
      <c r="B37" s="28"/>
      <c r="C37" s="6" t="s">
        <v>22</v>
      </c>
      <c r="D37" s="6" t="s">
        <v>21</v>
      </c>
      <c r="E37" s="38"/>
      <c r="F37" s="7"/>
      <c r="G37" s="7"/>
      <c r="H37" s="9">
        <f>SUM(H10:H36)</f>
        <v>0</v>
      </c>
    </row>
    <row r="38" spans="1:8" ht="12.75">
      <c r="A38" s="10"/>
      <c r="B38" s="28"/>
      <c r="C38" s="8" t="s">
        <v>111</v>
      </c>
      <c r="D38" s="8" t="s">
        <v>47</v>
      </c>
      <c r="E38" s="38"/>
      <c r="F38" s="7"/>
      <c r="G38" s="7"/>
      <c r="H38" s="9">
        <f>(H12+H13+H14+H19+H18+H19+H23+H24+H25+H26+H31+H35+H36)*3%</f>
        <v>0</v>
      </c>
    </row>
    <row r="39" spans="1:8" ht="12.75">
      <c r="A39" s="10"/>
      <c r="B39" s="28"/>
      <c r="C39" s="8" t="s">
        <v>112</v>
      </c>
      <c r="D39" s="8" t="s">
        <v>47</v>
      </c>
      <c r="E39" s="38"/>
      <c r="F39" s="7"/>
      <c r="G39" s="7"/>
      <c r="H39" s="9">
        <f>SUM(H37:H38)</f>
        <v>0</v>
      </c>
    </row>
    <row r="40" spans="1:8" ht="15">
      <c r="A40" s="31"/>
      <c r="B40" s="30"/>
      <c r="C40" s="8" t="s">
        <v>106</v>
      </c>
      <c r="D40" s="8" t="s">
        <v>21</v>
      </c>
      <c r="E40" s="38"/>
      <c r="F40" s="9"/>
      <c r="G40" s="9"/>
      <c r="H40" s="9">
        <f>H39*12%</f>
        <v>0</v>
      </c>
    </row>
    <row r="41" spans="1:8" ht="15">
      <c r="A41" s="31"/>
      <c r="B41" s="30"/>
      <c r="C41" s="8" t="s">
        <v>22</v>
      </c>
      <c r="D41" s="8" t="s">
        <v>21</v>
      </c>
      <c r="E41" s="9"/>
      <c r="F41" s="9"/>
      <c r="G41" s="9"/>
      <c r="H41" s="9">
        <f>SUM(H39:H40)</f>
        <v>0</v>
      </c>
    </row>
    <row r="42" spans="1:8" ht="15">
      <c r="A42" s="31"/>
      <c r="B42" s="30"/>
      <c r="C42" s="8" t="s">
        <v>42</v>
      </c>
      <c r="D42" s="8" t="s">
        <v>21</v>
      </c>
      <c r="E42" s="9"/>
      <c r="F42" s="9"/>
      <c r="G42" s="9"/>
      <c r="H42" s="9">
        <f>H41*8%</f>
        <v>0</v>
      </c>
    </row>
    <row r="43" spans="1:8" ht="15">
      <c r="A43" s="31"/>
      <c r="B43" s="30"/>
      <c r="C43" s="6" t="s">
        <v>23</v>
      </c>
      <c r="D43" s="6" t="s">
        <v>21</v>
      </c>
      <c r="E43" s="9"/>
      <c r="F43" s="9"/>
      <c r="G43" s="9"/>
      <c r="H43" s="7">
        <f>SUM(H41:H42)</f>
        <v>0</v>
      </c>
    </row>
    <row r="44" spans="1:8" ht="15">
      <c r="A44" s="88"/>
      <c r="B44" s="89"/>
      <c r="C44" s="90"/>
      <c r="D44" s="90"/>
      <c r="E44" s="91"/>
      <c r="F44" s="91"/>
      <c r="G44" s="91"/>
      <c r="H44" s="92"/>
    </row>
    <row r="45" spans="1:8" ht="12.75">
      <c r="A45" s="29"/>
      <c r="B45" s="44"/>
      <c r="C45" s="15"/>
      <c r="D45" s="11"/>
      <c r="E45" s="11"/>
      <c r="F45" s="11"/>
      <c r="G45" s="11" t="s">
        <v>24</v>
      </c>
      <c r="H45" s="16"/>
    </row>
    <row r="46" spans="1:8" s="48" customFormat="1" ht="18">
      <c r="A46" s="126"/>
      <c r="B46" s="126"/>
      <c r="C46" s="126"/>
      <c r="D46" s="126"/>
      <c r="E46" s="126"/>
      <c r="F46" s="126"/>
      <c r="G46" s="126"/>
      <c r="H46" s="126"/>
    </row>
    <row r="47" spans="1:8" ht="14.25">
      <c r="A47" s="33"/>
      <c r="B47" s="33"/>
      <c r="C47" s="33"/>
      <c r="D47" s="33"/>
      <c r="E47" s="33"/>
      <c r="F47" s="33"/>
      <c r="G47" s="33"/>
      <c r="H47" s="17"/>
    </row>
  </sheetData>
  <sheetProtection/>
  <mergeCells count="13">
    <mergeCell ref="A46:H46"/>
    <mergeCell ref="A1:H1"/>
    <mergeCell ref="A3:H3"/>
    <mergeCell ref="A2:H2"/>
    <mergeCell ref="A4:E4"/>
    <mergeCell ref="G4:H4"/>
    <mergeCell ref="A5:H5"/>
    <mergeCell ref="A6:A7"/>
    <mergeCell ref="B6:B7"/>
    <mergeCell ref="C6:C7"/>
    <mergeCell ref="D6:D7"/>
    <mergeCell ref="E6:F6"/>
    <mergeCell ref="G6:H6"/>
  </mergeCells>
  <printOptions horizontalCentered="1"/>
  <pageMargins left="0.2" right="0.15748031496062992" top="0.5118110236220472" bottom="0.29" header="0.5118110236220472" footer="0"/>
  <pageSetup horizontalDpi="600" verticalDpi="600" orientation="portrait" paperSize="9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jondo kasrashvili</cp:lastModifiedBy>
  <cp:lastPrinted>2018-12-02T17:27:53Z</cp:lastPrinted>
  <dcterms:created xsi:type="dcterms:W3CDTF">1996-10-14T23:33:28Z</dcterms:created>
  <dcterms:modified xsi:type="dcterms:W3CDTF">2019-03-01T06:47:53Z</dcterms:modified>
  <cp:category/>
  <cp:version/>
  <cp:contentType/>
  <cp:contentStatus/>
</cp:coreProperties>
</file>