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a.makharashvili\Desktop\ბაკურიანი და კორტანეტი\"/>
    </mc:Choice>
  </mc:AlternateContent>
  <bookViews>
    <workbookView xWindow="0" yWindow="0" windowWidth="15600" windowHeight="9735"/>
  </bookViews>
  <sheets>
    <sheet name="კრებსითი" sheetId="50" r:id="rId1"/>
    <sheet name="ხარჯთაღრიცხვა " sheetId="49" r:id="rId2"/>
  </sheets>
  <definedNames>
    <definedName name="_xlnm.Print_Area" localSheetId="0">კრებსითი!$A$1:$I$18</definedName>
    <definedName name="_xlnm.Print_Area" localSheetId="1">'ხარჯთაღრიცხვა '!$A$1:$N$111</definedName>
    <definedName name="_xlnm.Print_Titles" localSheetId="1">'ხარჯთაღრიცხვა '!$9:$9</definedName>
  </definedNames>
  <calcPr calcId="152511"/>
</workbook>
</file>

<file path=xl/calcChain.xml><?xml version="1.0" encoding="utf-8"?>
<calcChain xmlns="http://schemas.openxmlformats.org/spreadsheetml/2006/main">
  <c r="J254" i="50" l="1"/>
  <c r="J248" i="50"/>
  <c r="J247" i="50"/>
  <c r="L223" i="50"/>
  <c r="E87" i="49"/>
  <c r="F86" i="49"/>
  <c r="F89" i="49" s="1"/>
  <c r="F84" i="49"/>
  <c r="J84" i="49" s="1"/>
  <c r="M84" i="49" s="1"/>
  <c r="M85" i="49" s="1"/>
  <c r="F82" i="49"/>
  <c r="M82" i="49" s="1"/>
  <c r="F80" i="49"/>
  <c r="M80" i="49" s="1"/>
  <c r="F79" i="49"/>
  <c r="L79" i="49" s="1"/>
  <c r="M79" i="49" s="1"/>
  <c r="F78" i="49"/>
  <c r="J78" i="49" s="1"/>
  <c r="M78" i="49" s="1"/>
  <c r="F73" i="49"/>
  <c r="M73" i="49" s="1"/>
  <c r="F72" i="49"/>
  <c r="L72" i="49" s="1"/>
  <c r="F71" i="49"/>
  <c r="M71" i="49" s="1"/>
  <c r="F70" i="49"/>
  <c r="L70" i="49" s="1"/>
  <c r="M70" i="49" s="1"/>
  <c r="F69" i="49"/>
  <c r="J69" i="49" s="1"/>
  <c r="M69" i="49" s="1"/>
  <c r="E30" i="49"/>
  <c r="F30" i="49" s="1"/>
  <c r="F29" i="49"/>
  <c r="L29" i="49" s="1"/>
  <c r="M29" i="49" s="1"/>
  <c r="M81" i="49" l="1"/>
  <c r="L89" i="49"/>
  <c r="M89" i="49"/>
  <c r="L80" i="49"/>
  <c r="L82" i="49"/>
  <c r="F87" i="49"/>
  <c r="J87" i="49" s="1"/>
  <c r="M87" i="49" s="1"/>
  <c r="M88" i="49" s="1"/>
  <c r="H73" i="49"/>
  <c r="L71" i="49"/>
  <c r="M72" i="49"/>
  <c r="M74" i="49" s="1"/>
  <c r="M30" i="49"/>
  <c r="M31" i="49" s="1"/>
  <c r="L30" i="49"/>
  <c r="F100" i="49" l="1"/>
  <c r="F99" i="49"/>
  <c r="F98" i="49"/>
  <c r="F97" i="49"/>
  <c r="F96" i="49"/>
  <c r="F93" i="49"/>
  <c r="M93" i="49" s="1"/>
  <c r="F92" i="49"/>
  <c r="L92" i="49" s="1"/>
  <c r="F91" i="49"/>
  <c r="J91" i="49" s="1"/>
  <c r="M100" i="49"/>
  <c r="H99" i="49"/>
  <c r="M98" i="49"/>
  <c r="L97" i="49"/>
  <c r="J96" i="49"/>
  <c r="M96" i="49" s="1"/>
  <c r="L102" i="49" l="1"/>
  <c r="J102" i="49"/>
  <c r="M92" i="49"/>
  <c r="M91" i="49"/>
  <c r="M94" i="49" s="1"/>
  <c r="H100" i="49"/>
  <c r="H93" i="49"/>
  <c r="H98" i="49"/>
  <c r="M97" i="49"/>
  <c r="M99" i="49"/>
  <c r="H102" i="49" l="1"/>
  <c r="M101" i="49"/>
  <c r="M102" i="49" s="1"/>
  <c r="E66" i="49"/>
  <c r="F66" i="49" s="1"/>
  <c r="F65" i="49"/>
  <c r="M65" i="49" s="1"/>
  <c r="F64" i="49"/>
  <c r="M64" i="49" s="1"/>
  <c r="F63" i="49"/>
  <c r="H63" i="49" s="1"/>
  <c r="E61" i="49"/>
  <c r="F61" i="49" s="1"/>
  <c r="H61" i="49" s="1"/>
  <c r="E62" i="49"/>
  <c r="F62" i="49" s="1"/>
  <c r="H62" i="49" s="1"/>
  <c r="E60" i="49"/>
  <c r="F60" i="49" s="1"/>
  <c r="F59" i="49"/>
  <c r="L59" i="49" s="1"/>
  <c r="M59" i="49" s="1"/>
  <c r="E58" i="49"/>
  <c r="F55" i="49"/>
  <c r="J55" i="49" s="1"/>
  <c r="M55" i="49" s="1"/>
  <c r="M56" i="49" s="1"/>
  <c r="M53" i="49"/>
  <c r="H53" i="49"/>
  <c r="M52" i="49"/>
  <c r="H52" i="49"/>
  <c r="E49" i="49"/>
  <c r="F12" i="49"/>
  <c r="J12" i="49" s="1"/>
  <c r="H65" i="49" l="1"/>
  <c r="M66" i="49"/>
  <c r="H66" i="49"/>
  <c r="M63" i="49"/>
  <c r="H64" i="49"/>
  <c r="M62" i="49"/>
  <c r="M61" i="49"/>
  <c r="M60" i="49"/>
  <c r="L60" i="49"/>
  <c r="F58" i="49"/>
  <c r="J58" i="49" s="1"/>
  <c r="M58" i="49" s="1"/>
  <c r="J13" i="49"/>
  <c r="M12" i="49"/>
  <c r="M13" i="49" s="1"/>
  <c r="M67" i="49" l="1"/>
  <c r="F50" i="49"/>
  <c r="M50" i="49" s="1"/>
  <c r="F49" i="49"/>
  <c r="F48" i="49"/>
  <c r="L48" i="49" s="1"/>
  <c r="M48" i="49" s="1"/>
  <c r="F47" i="49"/>
  <c r="L47" i="49" s="1"/>
  <c r="M47" i="49" s="1"/>
  <c r="F46" i="49"/>
  <c r="L46" i="49" s="1"/>
  <c r="M46" i="49" s="1"/>
  <c r="F45" i="49"/>
  <c r="L45" i="49" s="1"/>
  <c r="M45" i="49" s="1"/>
  <c r="F44" i="49"/>
  <c r="L44" i="49" s="1"/>
  <c r="M44" i="49" s="1"/>
  <c r="F43" i="49"/>
  <c r="L43" i="49" s="1"/>
  <c r="M43" i="49" s="1"/>
  <c r="F42" i="49"/>
  <c r="J42" i="49" s="1"/>
  <c r="M42" i="49" s="1"/>
  <c r="F39" i="49"/>
  <c r="M39" i="49" s="1"/>
  <c r="F38" i="49"/>
  <c r="M38" i="49" s="1"/>
  <c r="F37" i="49"/>
  <c r="M37" i="49" s="1"/>
  <c r="F36" i="49"/>
  <c r="L36" i="49" s="1"/>
  <c r="F35" i="49"/>
  <c r="J35" i="49" s="1"/>
  <c r="M35" i="49" l="1"/>
  <c r="J75" i="49"/>
  <c r="M36" i="49"/>
  <c r="H49" i="49"/>
  <c r="M49" i="49"/>
  <c r="M51" i="49" s="1"/>
  <c r="H50" i="49"/>
  <c r="L38" i="49"/>
  <c r="L37" i="49"/>
  <c r="H39" i="49"/>
  <c r="M40" i="49" l="1"/>
  <c r="M75" i="49" s="1"/>
  <c r="H75" i="49"/>
  <c r="L75" i="49"/>
  <c r="F24" i="49"/>
  <c r="F20" i="49"/>
  <c r="F18" i="49" l="1"/>
  <c r="M18" i="49" s="1"/>
  <c r="F17" i="49"/>
  <c r="L17" i="49" s="1"/>
  <c r="F16" i="49"/>
  <c r="J16" i="49" s="1"/>
  <c r="M16" i="49" l="1"/>
  <c r="M17" i="49"/>
  <c r="L18" i="49"/>
  <c r="M19" i="49" l="1"/>
  <c r="F27" i="49"/>
  <c r="E25" i="49"/>
  <c r="F22" i="49"/>
  <c r="J22" i="49" s="1"/>
  <c r="L20" i="49"/>
  <c r="M22" i="49" l="1"/>
  <c r="M23" i="49" s="1"/>
  <c r="H103" i="49"/>
  <c r="L27" i="49"/>
  <c r="L32" i="49" s="1"/>
  <c r="M27" i="49"/>
  <c r="F25" i="49"/>
  <c r="J25" i="49" s="1"/>
  <c r="M25" i="49" s="1"/>
  <c r="M26" i="49" s="1"/>
  <c r="M20" i="49"/>
  <c r="M32" i="49" l="1"/>
  <c r="M103" i="49" s="1"/>
  <c r="M104" i="49" s="1"/>
  <c r="M105" i="49" s="1"/>
  <c r="J32" i="49"/>
  <c r="L103" i="49"/>
  <c r="M106" i="49" l="1"/>
  <c r="M107" i="49" s="1"/>
  <c r="G8" i="50" s="1"/>
  <c r="J103" i="49"/>
  <c r="H9" i="50" l="1"/>
  <c r="H8" i="50"/>
  <c r="G9" i="50"/>
  <c r="H10" i="50" l="1"/>
  <c r="G10" i="50"/>
  <c r="G11" i="50" l="1"/>
  <c r="G12" i="50" s="1"/>
  <c r="H11" i="50"/>
  <c r="H12" i="50" s="1"/>
  <c r="G13" i="50" s="1"/>
  <c r="H13" i="50" s="1"/>
  <c r="H14" i="50" s="1"/>
  <c r="G14" i="50" l="1"/>
</calcChain>
</file>

<file path=xl/sharedStrings.xml><?xml version="1.0" encoding="utf-8"?>
<sst xmlns="http://schemas.openxmlformats.org/spreadsheetml/2006/main" count="287" uniqueCount="147">
  <si>
    <t>xelfasi</t>
  </si>
  <si>
    <t>#rigze</t>
  </si>
  <si>
    <t>normativis nomeri da Sifri</t>
  </si>
  <si>
    <t>samuSaoebis da danaxarjebis dasaxeleba, mowyobilobis daxasiaTeba</t>
  </si>
  <si>
    <t>ganzomilebis erTeuli</t>
  </si>
  <si>
    <t>raodenoba</t>
  </si>
  <si>
    <t>masala</t>
  </si>
  <si>
    <t>meqanizmebi da transporti</t>
  </si>
  <si>
    <t>jami</t>
  </si>
  <si>
    <t>sul</t>
  </si>
  <si>
    <t>erTeu- lis fasi</t>
  </si>
  <si>
    <t>kac.sT</t>
  </si>
  <si>
    <t>manq.sT</t>
  </si>
  <si>
    <t>t</t>
  </si>
  <si>
    <t>lari</t>
  </si>
  <si>
    <t>sul xarjTaRricxviT</t>
  </si>
  <si>
    <t xml:space="preserve">Sromis danaxarjebi </t>
  </si>
  <si>
    <t>sxva manqanebi</t>
  </si>
  <si>
    <r>
      <t>m</t>
    </r>
    <r>
      <rPr>
        <vertAlign val="superscript"/>
        <sz val="11"/>
        <rFont val="AcadNusx"/>
      </rPr>
      <t>3</t>
    </r>
  </si>
  <si>
    <t>normati-vis erTeul- ze</t>
  </si>
  <si>
    <r>
      <t>m</t>
    </r>
    <r>
      <rPr>
        <b/>
        <vertAlign val="superscript"/>
        <sz val="11"/>
        <rFont val="AcadNusx"/>
      </rPr>
      <t>3</t>
    </r>
  </si>
  <si>
    <t>avtogreideri 79kvt</t>
  </si>
  <si>
    <t>wyali</t>
  </si>
  <si>
    <t>satkepni sagzao 5t</t>
  </si>
  <si>
    <t>satkepni sagzao 10t</t>
  </si>
  <si>
    <t>qvis namtrvrevebis manawilebeli manqana</t>
  </si>
  <si>
    <r>
      <t>m</t>
    </r>
    <r>
      <rPr>
        <b/>
        <vertAlign val="superscript"/>
        <sz val="11"/>
        <rFont val="AcadNusx"/>
      </rPr>
      <t>2</t>
    </r>
  </si>
  <si>
    <t>II-is jami</t>
  </si>
  <si>
    <t xml:space="preserve">27-11-1,4 jami                      </t>
  </si>
  <si>
    <t>krebuli   datvirTva    gadmotvirTvaze</t>
  </si>
  <si>
    <t xml:space="preserve">1-80-3                             s.r.f.                       </t>
  </si>
  <si>
    <t xml:space="preserve">27-11-1,4                           s.r.f.                      </t>
  </si>
  <si>
    <t>1-80-3 jami</t>
  </si>
  <si>
    <t>buldozeri 79kvt</t>
  </si>
  <si>
    <t>sarwyavi avtomanqana 6000l</t>
  </si>
  <si>
    <t xml:space="preserve"> </t>
  </si>
  <si>
    <t xml:space="preserve">1-22-9              s.r.f.                       </t>
  </si>
  <si>
    <t>1-22-9 jami</t>
  </si>
  <si>
    <t>RorRi (0-40)mm</t>
  </si>
  <si>
    <t>I-is jami</t>
  </si>
  <si>
    <t>gv.136 p-119</t>
  </si>
  <si>
    <r>
      <t>eqskavatori 0,65m</t>
    </r>
    <r>
      <rPr>
        <vertAlign val="superscript"/>
        <sz val="11"/>
        <rFont val="AcadNusx"/>
      </rPr>
      <t>3</t>
    </r>
  </si>
  <si>
    <t xml:space="preserve">27-7-2              s.r.f.                       </t>
  </si>
  <si>
    <t xml:space="preserve"> gv.138 p-200            </t>
  </si>
  <si>
    <t xml:space="preserve">gv.139 p-222            </t>
  </si>
  <si>
    <t>satkepni sagzao 18t</t>
  </si>
  <si>
    <t xml:space="preserve">gv.139 p-228            </t>
  </si>
  <si>
    <t>qviSa-xreSovani narevi</t>
  </si>
  <si>
    <t xml:space="preserve">27-7-2 jami                      </t>
  </si>
  <si>
    <t xml:space="preserve">safuZvlis qveda Semasworebeli fenis mowyoba qviSa-xreSovani nareviT sisqiT 10sm </t>
  </si>
  <si>
    <t>gv.32 p-228</t>
  </si>
  <si>
    <t xml:space="preserve">gv.137 p-142            </t>
  </si>
  <si>
    <t xml:space="preserve"> gv.139 p-218            </t>
  </si>
  <si>
    <t xml:space="preserve"> gv.139 p-219           </t>
  </si>
  <si>
    <t xml:space="preserve">gv.139 p-229            </t>
  </si>
  <si>
    <t xml:space="preserve">gv.32 p-248                                         </t>
  </si>
  <si>
    <t xml:space="preserve">kvleva-Zieb.         Kkrebuli             gv.557                cxr-17 p-3-1,2                  </t>
  </si>
  <si>
    <t>trasis aRdgena da damagreba</t>
  </si>
  <si>
    <t>km</t>
  </si>
  <si>
    <t>II. miwis vakisis mowyoba</t>
  </si>
  <si>
    <t>III. sagzao samosis mowyoba</t>
  </si>
  <si>
    <t>III-is jami</t>
  </si>
  <si>
    <t>III kategoriis gruntis  damuSaveba eqskavatoriT  avtoTviTmclelebze datvirTviT</t>
  </si>
  <si>
    <t xml:space="preserve">III kategoriis gruntis  damuSaveba xeliT  </t>
  </si>
  <si>
    <t>310-5                                       s.r.f.</t>
  </si>
  <si>
    <t xml:space="preserve">tvirTis transportireba nayarSi 5 km manZilze                                  </t>
  </si>
  <si>
    <t>safuZvlis zeda fenis mowyoba fraqciuli RorRiT (0-40mm)                           sisqiT 12sm</t>
  </si>
  <si>
    <t>grZ.m</t>
  </si>
  <si>
    <t>s.r.f.                                     Ggv.1 p-23</t>
  </si>
  <si>
    <t>s.r.f.                                     Ggv.7 p-28</t>
  </si>
  <si>
    <t>samontaJo mavTuli                                                     d-2,2mm</t>
  </si>
  <si>
    <t xml:space="preserve">27-29-1                                            s.r.f.                                                                                                                                      </t>
  </si>
  <si>
    <t>armaturis badis mowyoba                     betonis safarisaTvis</t>
  </si>
  <si>
    <r>
      <t xml:space="preserve"> 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>²</t>
    </r>
  </si>
  <si>
    <t>27-29-1 jami</t>
  </si>
  <si>
    <t xml:space="preserve">27-24-17,18                                            s.r.f.                                                                                                                                      </t>
  </si>
  <si>
    <t>sagzao betoni</t>
  </si>
  <si>
    <t xml:space="preserve">gv.34 p-344            </t>
  </si>
  <si>
    <t>bitumis mastika</t>
  </si>
  <si>
    <t xml:space="preserve">gv.39 p-537            </t>
  </si>
  <si>
    <t>qviSa</t>
  </si>
  <si>
    <t xml:space="preserve">gv.32 p-226            </t>
  </si>
  <si>
    <t>fari ficris yalibis</t>
  </si>
  <si>
    <r>
      <t xml:space="preserve"> m</t>
    </r>
    <r>
      <rPr>
        <vertAlign val="superscript"/>
        <sz val="11"/>
        <rFont val="AcadNusx"/>
      </rPr>
      <t>2</t>
    </r>
    <r>
      <rPr>
        <sz val="11"/>
        <rFont val="AcadNusx"/>
      </rPr>
      <t>²</t>
    </r>
  </si>
  <si>
    <t xml:space="preserve">gv.50 p-138            </t>
  </si>
  <si>
    <t>sxva masalebi</t>
  </si>
  <si>
    <t>27-24-17,18 jami</t>
  </si>
  <si>
    <t>Tavebis I, II, III da IV-is                                     jami</t>
  </si>
  <si>
    <t>IV-is jami</t>
  </si>
  <si>
    <t>IV. xelovnuri nagebobebi</t>
  </si>
  <si>
    <t xml:space="preserve">27-5-9                 s.r.f. </t>
  </si>
  <si>
    <r>
      <t xml:space="preserve">rkinabetonis anakrebi Raris mowyoba                                        </t>
    </r>
    <r>
      <rPr>
        <b/>
        <sz val="11"/>
        <rFont val="Amiran SP"/>
        <family val="2"/>
      </rPr>
      <t>B-22.5 W-6 F-200</t>
    </r>
  </si>
  <si>
    <t>amwe saavtomobilo svlaze</t>
  </si>
  <si>
    <t>RorRi  40-70mm</t>
  </si>
  <si>
    <t>rkinabetonis Rari</t>
  </si>
  <si>
    <t>27-5-9 jami</t>
  </si>
  <si>
    <t>30-3-2                              s.r.f.</t>
  </si>
  <si>
    <t>qviSa-xreSovani narevis mowyoba Raris qveS                               sisqiT 10sm</t>
  </si>
  <si>
    <t>qviSa-xreSovani masala</t>
  </si>
  <si>
    <t xml:space="preserve">30-3-2 jami                      </t>
  </si>
  <si>
    <t>gv.134 p-43</t>
  </si>
  <si>
    <t>gv.32 p-253</t>
  </si>
  <si>
    <t>gv.30 p-141</t>
  </si>
  <si>
    <t>armatura badis mosawyobad a-III d-12mm</t>
  </si>
  <si>
    <t>I. mosamzadebeli samuSaoebi</t>
  </si>
  <si>
    <t xml:space="preserve"> lokalur-resursuli xarjTaRricxva Sedgenilia borjomis municipalitetis sofel                                                               kortaneTSi gverdos ubanSi saavtomobilo gzis savali nawilis betonis                                                                                                        safaris mowyobis samuSaoebis proeqtis safuZvelze                                                                                                                                  </t>
  </si>
  <si>
    <t>tvirTis transportireba nayarSi 5 km manZilze                                  54 X 1,95=105,3t</t>
  </si>
  <si>
    <t xml:space="preserve">gruntis datvirTva avtoTviTmclelebze xeliT                                                                                                           5 X 1,95=9,75t                                                                                                </t>
  </si>
  <si>
    <t xml:space="preserve">1-112-2,8,11                            s.r.f.                       </t>
  </si>
  <si>
    <t>ekalbardebis gakafva                        100m-ze gataniT da dawviT</t>
  </si>
  <si>
    <t>ha</t>
  </si>
  <si>
    <t>gv.137 p-167</t>
  </si>
  <si>
    <t>buCqmWreli manqana xelis</t>
  </si>
  <si>
    <t>gv.137 p-164</t>
  </si>
  <si>
    <t>amomZirkveli, momgrovebeli manqana</t>
  </si>
  <si>
    <t>1-112-2,8,11 jami</t>
  </si>
  <si>
    <t xml:space="preserve">misyreli gverdulebis mowyoba trasis marcxena  mxares </t>
  </si>
  <si>
    <t>III kategoriis gruntis da naSali masalis damuSaveba eqskavatoriT  avtoTviTmclelebze datvirTviT</t>
  </si>
  <si>
    <t xml:space="preserve">III kategoriis gruntis da naSali masalis  damuSaveba xeliT  </t>
  </si>
  <si>
    <t>tvirTis transportireba nayarSi 5 km manZilze                                  19 X 1,95=37,05t</t>
  </si>
  <si>
    <t xml:space="preserve">gruntis datvirTva avtoTviTmclelebze xeliT                                                                                                           6 X 1,95=11,7t                                                                                                </t>
  </si>
  <si>
    <t xml:space="preserve">nakrebi saxarjTaRricxvo angariSi Sedgenilia borjomis municipalitetis sofel                                                               kortaneTSi gverdos ubanSi saavtomobilo gzis savali nawilis betonis                                                                                                        safaris mowyobis samuSaoebis proeqtis safuZvelze                                                      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</si>
  <si>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</si>
  <si>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</si>
  <si>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</si>
  <si>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</si>
  <si>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</si>
  <si>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</si>
  <si>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</si>
  <si>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</si>
  <si>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</si>
  <si>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</si>
  <si>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borjomis municipalitetis sofel kortaneTSi                                                               gverdos ubanSi saavtomobilo gzis savali nawilis betonis safaris mowyobis samuSaoebi.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</si>
  <si>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</t>
  </si>
  <si>
    <t xml:space="preserve">II Tavis jami                                         </t>
  </si>
  <si>
    <t xml:space="preserve">II-XII Tavebis jami                                   </t>
  </si>
  <si>
    <t xml:space="preserve">gauTvalswinebeli xarjebi - 3%                             </t>
  </si>
  <si>
    <t xml:space="preserve">sul                                            </t>
  </si>
  <si>
    <t xml:space="preserve">d. R. g. -18%                                               </t>
  </si>
  <si>
    <t xml:space="preserve">sul nakrebi saxarjTaRricxvo angariSiT                          </t>
  </si>
  <si>
    <t>/ 1997,221 /</t>
  </si>
  <si>
    <r>
      <t xml:space="preserve">betonis safaris mowyoba                                    </t>
    </r>
    <r>
      <rPr>
        <b/>
        <sz val="11"/>
        <rFont val="Calibri"/>
        <family val="2"/>
        <charset val="204"/>
        <scheme val="minor"/>
      </rPr>
      <t xml:space="preserve">B-25, F-200, W-6    </t>
    </r>
    <r>
      <rPr>
        <b/>
        <sz val="11"/>
        <rFont val="Academiury"/>
      </rPr>
      <t xml:space="preserve">                                                                   </t>
    </r>
    <r>
      <rPr>
        <b/>
        <sz val="11"/>
        <rFont val="AcadNusx"/>
      </rPr>
      <t>sisqiT 18sm</t>
    </r>
  </si>
  <si>
    <t xml:space="preserve">zednadebi xarjebi </t>
  </si>
  <si>
    <t>%</t>
  </si>
  <si>
    <t xml:space="preserve">gegmiuri dagroveba </t>
  </si>
  <si>
    <t xml:space="preserve">    ხელმძღვანელობაზე/წარმომადგენლობაზე უფლებამოსილი პირის თანამდებობა, სახელი/გვარი:   __________________________
                                                                                                                                  </t>
  </si>
  <si>
    <t>ხელმოწერა:           ________________________   ბ.ა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</si>
</sst>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34">
    <font>
      <sz val="10"/>
      <name val="Arial Cyr"/>
    </font>
    <font>
      <sz val="11"/>
      <color theme="1"/>
      <name val="Calibri"/>
      <family val="2"/>
      <scheme val="minor"/>
    </font>
    <font>
      <b/>
      <sz val="11"/>
      <name val="AcadNusx"/>
    </font>
    <font>
      <sz val="8"/>
      <name val="Arial Cyr"/>
    </font>
    <font>
      <sz val="11"/>
      <name val="AcadNusx"/>
    </font>
    <font>
      <vertAlign val="superscript"/>
      <sz val="11"/>
      <name val="AcadNusx"/>
    </font>
    <font>
      <b/>
      <vertAlign val="superscript"/>
      <sz val="11"/>
      <name val="AcadNusx"/>
    </font>
    <font>
      <b/>
      <sz val="11"/>
      <name val="Academiury"/>
    </font>
    <font>
      <b/>
      <sz val="11"/>
      <name val="Amiran SP"/>
      <family val="2"/>
    </font>
    <font>
      <b/>
      <sz val="11"/>
      <color theme="1"/>
      <name val="Calibri"/>
      <family val="2"/>
      <scheme val="minor"/>
    </font>
    <font>
      <sz val="10"/>
      <name val="Helv"/>
    </font>
    <font>
      <b/>
      <i/>
      <sz val="11"/>
      <color indexed="8"/>
      <name val="AcadNusx"/>
    </font>
    <font>
      <sz val="11"/>
      <color indexed="8"/>
      <name val="Calibri"/>
      <family val="2"/>
    </font>
    <font>
      <sz val="11"/>
      <color indexed="8"/>
      <name val="AcadNusx"/>
    </font>
    <font>
      <b/>
      <sz val="11"/>
      <color indexed="8"/>
      <name val="AcadNusx"/>
    </font>
    <font>
      <sz val="10"/>
      <name val="Arial"/>
    </font>
    <font>
      <sz val="11"/>
      <color indexed="17"/>
      <name val="AcadNusx"/>
    </font>
    <font>
      <b/>
      <sz val="11"/>
      <color indexed="8"/>
      <name val="AcadMtavr"/>
    </font>
    <font>
      <i/>
      <sz val="11"/>
      <color indexed="8"/>
      <name val="Times New Roman Cyr"/>
      <charset val="1"/>
    </font>
    <font>
      <sz val="11"/>
      <color indexed="8"/>
      <name val="Times New Roman Cyr"/>
    </font>
    <font>
      <b/>
      <sz val="11"/>
      <color indexed="8"/>
      <name val="Times New Roman Cyr"/>
    </font>
    <font>
      <sz val="11"/>
      <color indexed="8"/>
      <name val="Times New Roman Cyr"/>
      <charset val="1"/>
    </font>
    <font>
      <b/>
      <sz val="11"/>
      <name val="Times New Roman Cyr"/>
    </font>
    <font>
      <sz val="11"/>
      <name val="Times New Roman Cyr"/>
    </font>
    <font>
      <b/>
      <i/>
      <sz val="11"/>
      <color indexed="8"/>
      <name val="Times New Roman Cyr"/>
      <charset val="204"/>
    </font>
    <font>
      <b/>
      <sz val="11"/>
      <color indexed="8"/>
      <name val="Times New Roman Cyr"/>
      <charset val="1"/>
    </font>
    <font>
      <i/>
      <sz val="11"/>
      <color indexed="8"/>
      <name val="AcadNusx"/>
    </font>
    <font>
      <b/>
      <sz val="11"/>
      <color indexed="8"/>
      <name val="Times New Roman Cyr"/>
      <charset val="204"/>
    </font>
    <font>
      <sz val="11"/>
      <color indexed="8"/>
      <name val="Arial"/>
      <family val="2"/>
      <charset val="204"/>
    </font>
    <font>
      <b/>
      <sz val="11"/>
      <color indexed="20"/>
      <name val="Times New Roman Cyr"/>
      <charset val="1"/>
    </font>
    <font>
      <b/>
      <sz val="11"/>
      <color indexed="11"/>
      <name val="Times New Roman Cyr"/>
      <charset val="1"/>
    </font>
    <font>
      <b/>
      <sz val="1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5" fillId="0" borderId="0"/>
  </cellStyleXfs>
  <cellXfs count="215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left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2" fillId="0" borderId="0" xfId="1" applyNumberFormat="1" applyFont="1" applyAlignment="1">
      <alignment wrapText="1"/>
    </xf>
    <xf numFmtId="0" fontId="14" fillId="0" borderId="0" xfId="1" applyNumberFormat="1" applyFont="1" applyFill="1" applyBorder="1" applyAlignment="1">
      <alignment wrapText="1"/>
    </xf>
    <xf numFmtId="0" fontId="2" fillId="0" borderId="0" xfId="2" applyNumberFormat="1" applyFont="1" applyAlignment="1">
      <alignment horizontal="center" wrapText="1"/>
    </xf>
    <xf numFmtId="0" fontId="13" fillId="0" borderId="0" xfId="1" applyNumberFormat="1" applyFont="1" applyAlignment="1">
      <alignment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Alignment="1">
      <alignment wrapText="1"/>
    </xf>
    <xf numFmtId="0" fontId="13" fillId="0" borderId="5" xfId="1" applyNumberFormat="1" applyFont="1" applyFill="1" applyBorder="1" applyAlignment="1">
      <alignment horizontal="left" vertical="center" wrapText="1"/>
    </xf>
    <xf numFmtId="0" fontId="19" fillId="0" borderId="1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vertical="top" wrapText="1"/>
    </xf>
    <xf numFmtId="0" fontId="14" fillId="0" borderId="4" xfId="1" applyNumberFormat="1" applyFont="1" applyFill="1" applyBorder="1" applyAlignment="1">
      <alignment horizontal="left" vertical="center" wrapText="1"/>
    </xf>
    <xf numFmtId="0" fontId="24" fillId="3" borderId="0" xfId="1" applyNumberFormat="1" applyFont="1" applyFill="1" applyBorder="1" applyAlignment="1">
      <alignment horizontal="center" vertical="center" wrapText="1"/>
    </xf>
    <xf numFmtId="0" fontId="16" fillId="0" borderId="0" xfId="1" applyNumberFormat="1" applyFont="1" applyBorder="1" applyAlignment="1">
      <alignment wrapText="1"/>
    </xf>
    <xf numFmtId="0" fontId="12" fillId="0" borderId="0" xfId="1" applyNumberFormat="1" applyFont="1" applyBorder="1" applyAlignment="1">
      <alignment wrapText="1"/>
    </xf>
    <xf numFmtId="0" fontId="12" fillId="0" borderId="0" xfId="1" applyNumberFormat="1" applyFont="1" applyBorder="1" applyAlignment="1">
      <alignment vertical="top" wrapText="1"/>
    </xf>
    <xf numFmtId="0" fontId="21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center" wrapText="1" shrinkToFit="1"/>
    </xf>
    <xf numFmtId="0" fontId="25" fillId="0" borderId="0" xfId="1" applyNumberFormat="1" applyFont="1" applyFill="1" applyBorder="1" applyAlignment="1">
      <alignment vertical="top" wrapText="1"/>
    </xf>
    <xf numFmtId="0" fontId="11" fillId="0" borderId="0" xfId="1" applyNumberFormat="1" applyFont="1" applyFill="1" applyBorder="1" applyAlignment="1">
      <alignment horizontal="center" vertical="top" wrapText="1"/>
    </xf>
    <xf numFmtId="0" fontId="14" fillId="0" borderId="0" xfId="1" applyNumberFormat="1" applyFont="1" applyFill="1" applyBorder="1" applyAlignment="1">
      <alignment vertical="top" wrapText="1"/>
    </xf>
    <xf numFmtId="0" fontId="21" fillId="0" borderId="8" xfId="1" applyNumberFormat="1" applyFont="1" applyFill="1" applyBorder="1" applyAlignment="1">
      <alignment wrapText="1"/>
    </xf>
    <xf numFmtId="0" fontId="21" fillId="0" borderId="0" xfId="1" applyNumberFormat="1" applyFont="1" applyFill="1" applyBorder="1" applyAlignment="1">
      <alignment horizontal="center" vertical="top" wrapText="1"/>
    </xf>
    <xf numFmtId="0" fontId="21" fillId="0" borderId="0" xfId="1" applyNumberFormat="1" applyFont="1" applyFill="1" applyBorder="1" applyAlignment="1">
      <alignment horizontal="left" vertical="top" wrapText="1"/>
    </xf>
    <xf numFmtId="0" fontId="21" fillId="0" borderId="0" xfId="1" applyNumberFormat="1" applyFont="1" applyFill="1" applyBorder="1" applyAlignment="1">
      <alignment wrapText="1"/>
    </xf>
    <xf numFmtId="0" fontId="27" fillId="0" borderId="0" xfId="1" applyNumberFormat="1" applyFont="1" applyFill="1" applyBorder="1" applyAlignment="1">
      <alignment horizontal="left" vertical="center" wrapText="1"/>
    </xf>
    <xf numFmtId="0" fontId="21" fillId="0" borderId="0" xfId="1" applyNumberFormat="1" applyFont="1" applyFill="1" applyBorder="1" applyAlignment="1">
      <alignment horizontal="left" vertical="center" wrapText="1"/>
    </xf>
    <xf numFmtId="0" fontId="16" fillId="4" borderId="0" xfId="1" applyNumberFormat="1" applyFont="1" applyFill="1" applyAlignment="1">
      <alignment wrapText="1"/>
    </xf>
    <xf numFmtId="0" fontId="28" fillId="0" borderId="0" xfId="1" applyNumberFormat="1" applyFont="1" applyAlignment="1">
      <alignment wrapText="1"/>
    </xf>
    <xf numFmtId="0" fontId="21" fillId="0" borderId="9" xfId="1" applyNumberFormat="1" applyFont="1" applyFill="1" applyBorder="1" applyAlignment="1">
      <alignment horizontal="right" vertical="top" wrapText="1"/>
    </xf>
    <xf numFmtId="0" fontId="29" fillId="0" borderId="1" xfId="1" applyNumberFormat="1" applyFont="1" applyFill="1" applyBorder="1" applyAlignment="1">
      <alignment horizontal="right" vertical="top" wrapText="1"/>
    </xf>
    <xf numFmtId="0" fontId="30" fillId="0" borderId="9" xfId="1" applyNumberFormat="1" applyFont="1" applyFill="1" applyBorder="1" applyAlignment="1">
      <alignment horizontal="right" vertical="top" wrapText="1"/>
    </xf>
    <xf numFmtId="0" fontId="21" fillId="0" borderId="1" xfId="1" applyNumberFormat="1" applyFont="1" applyFill="1" applyBorder="1" applyAlignment="1">
      <alignment horizontal="right" vertical="top" wrapText="1"/>
    </xf>
    <xf numFmtId="0" fontId="13" fillId="0" borderId="13" xfId="1" applyNumberFormat="1" applyFont="1" applyFill="1" applyBorder="1" applyAlignment="1">
      <alignment horizontal="center" vertical="center" wrapText="1"/>
    </xf>
    <xf numFmtId="0" fontId="21" fillId="0" borderId="13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7" fillId="0" borderId="7" xfId="1" applyNumberFormat="1" applyFont="1" applyFill="1" applyBorder="1" applyAlignment="1">
      <alignment horizontal="center" vertical="center" wrapText="1"/>
    </xf>
    <xf numFmtId="0" fontId="18" fillId="0" borderId="7" xfId="1" applyNumberFormat="1" applyFont="1" applyFill="1" applyBorder="1" applyAlignment="1">
      <alignment horizontal="right" vertical="top" wrapText="1"/>
    </xf>
    <xf numFmtId="0" fontId="18" fillId="0" borderId="22" xfId="1" applyNumberFormat="1" applyFont="1" applyFill="1" applyBorder="1" applyAlignment="1">
      <alignment horizontal="right" vertical="top" wrapText="1"/>
    </xf>
    <xf numFmtId="0" fontId="13" fillId="0" borderId="23" xfId="1" applyNumberFormat="1" applyFont="1" applyFill="1" applyBorder="1" applyAlignment="1">
      <alignment horizontal="center" vertical="center" wrapText="1"/>
    </xf>
    <xf numFmtId="0" fontId="13" fillId="0" borderId="24" xfId="1" applyNumberFormat="1" applyFont="1" applyFill="1" applyBorder="1" applyAlignment="1">
      <alignment horizontal="center" vertical="center" wrapText="1"/>
    </xf>
    <xf numFmtId="0" fontId="13" fillId="0" borderId="25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4" fillId="0" borderId="26" xfId="1" applyNumberFormat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 wrapText="1"/>
    </xf>
    <xf numFmtId="0" fontId="21" fillId="0" borderId="21" xfId="1" applyNumberFormat="1" applyFont="1" applyFill="1" applyBorder="1" applyAlignment="1">
      <alignment horizontal="center" vertical="center" wrapText="1"/>
    </xf>
    <xf numFmtId="0" fontId="13" fillId="0" borderId="27" xfId="1" applyNumberFormat="1" applyFont="1" applyFill="1" applyBorder="1" applyAlignment="1">
      <alignment vertical="top" wrapText="1"/>
    </xf>
    <xf numFmtId="0" fontId="13" fillId="0" borderId="27" xfId="1" applyNumberFormat="1" applyFont="1" applyFill="1" applyBorder="1" applyAlignment="1">
      <alignment horizontal="left" vertical="center" wrapText="1"/>
    </xf>
    <xf numFmtId="0" fontId="19" fillId="0" borderId="7" xfId="1" applyNumberFormat="1" applyFont="1" applyFill="1" applyBorder="1" applyAlignment="1">
      <alignment horizontal="center" vertical="center" wrapText="1"/>
    </xf>
    <xf numFmtId="0" fontId="21" fillId="0" borderId="19" xfId="1" applyNumberFormat="1" applyFont="1" applyFill="1" applyBorder="1" applyAlignment="1">
      <alignment horizontal="center" vertical="center" wrapText="1"/>
    </xf>
    <xf numFmtId="0" fontId="13" fillId="0" borderId="26" xfId="1" applyNumberFormat="1" applyFont="1" applyFill="1" applyBorder="1" applyAlignment="1">
      <alignment vertical="center" wrapText="1"/>
    </xf>
    <xf numFmtId="0" fontId="21" fillId="5" borderId="23" xfId="1" applyNumberFormat="1" applyFont="1" applyFill="1" applyBorder="1" applyAlignment="1">
      <alignment horizontal="center" vertical="center" wrapText="1"/>
    </xf>
    <xf numFmtId="0" fontId="14" fillId="5" borderId="28" xfId="1" applyNumberFormat="1" applyFont="1" applyFill="1" applyBorder="1" applyAlignment="1">
      <alignment vertical="top" wrapText="1"/>
    </xf>
    <xf numFmtId="0" fontId="14" fillId="5" borderId="28" xfId="1" applyNumberFormat="1" applyFont="1" applyFill="1" applyBorder="1" applyAlignment="1">
      <alignment horizontal="left" vertical="center" wrapText="1"/>
    </xf>
    <xf numFmtId="0" fontId="19" fillId="5" borderId="24" xfId="1" applyNumberFormat="1" applyFont="1" applyFill="1" applyBorder="1" applyAlignment="1">
      <alignment horizontal="center" vertical="center" wrapText="1"/>
    </xf>
    <xf numFmtId="0" fontId="21" fillId="5" borderId="23" xfId="1" applyNumberFormat="1" applyFont="1" applyFill="1" applyBorder="1" applyAlignment="1">
      <alignment horizontal="center" wrapText="1"/>
    </xf>
    <xf numFmtId="0" fontId="14" fillId="5" borderId="28" xfId="1" applyNumberFormat="1" applyFont="1" applyFill="1" applyBorder="1" applyAlignment="1">
      <alignment vertical="center" wrapText="1"/>
    </xf>
    <xf numFmtId="0" fontId="14" fillId="5" borderId="28" xfId="1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9" fontId="2" fillId="6" borderId="1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6" borderId="17" xfId="0" applyNumberFormat="1" applyFont="1" applyFill="1" applyBorder="1" applyAlignment="1">
      <alignment horizontal="center" vertical="center" wrapText="1"/>
    </xf>
    <xf numFmtId="0" fontId="4" fillId="5" borderId="23" xfId="0" applyNumberFormat="1" applyFont="1" applyFill="1" applyBorder="1" applyAlignment="1">
      <alignment horizontal="center" vertical="center" wrapText="1"/>
    </xf>
    <xf numFmtId="0" fontId="4" fillId="5" borderId="24" xfId="0" applyNumberFormat="1" applyFont="1" applyFill="1" applyBorder="1" applyAlignment="1">
      <alignment horizontal="center" vertical="center" wrapText="1"/>
    </xf>
    <xf numFmtId="0" fontId="2" fillId="5" borderId="24" xfId="0" applyNumberFormat="1" applyFont="1" applyFill="1" applyBorder="1" applyAlignment="1">
      <alignment horizontal="center" vertical="center" wrapText="1"/>
    </xf>
    <xf numFmtId="10" fontId="4" fillId="5" borderId="24" xfId="0" applyNumberFormat="1" applyFont="1" applyFill="1" applyBorder="1" applyAlignment="1">
      <alignment horizontal="center" vertical="center" wrapText="1"/>
    </xf>
    <xf numFmtId="2" fontId="2" fillId="5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2" fillId="0" borderId="0" xfId="0" applyFont="1"/>
    <xf numFmtId="0" fontId="33" fillId="0" borderId="0" xfId="0" applyFont="1" applyAlignment="1">
      <alignment vertical="center"/>
    </xf>
    <xf numFmtId="0" fontId="1" fillId="0" borderId="0" xfId="0" applyFont="1"/>
    <xf numFmtId="0" fontId="9" fillId="0" borderId="0" xfId="0" applyFont="1" applyAlignment="1">
      <alignment vertical="center"/>
    </xf>
    <xf numFmtId="1" fontId="19" fillId="0" borderId="1" xfId="1" applyNumberFormat="1" applyFont="1" applyFill="1" applyBorder="1" applyAlignment="1">
      <alignment horizontal="center" vertical="center" wrapText="1"/>
    </xf>
    <xf numFmtId="1" fontId="19" fillId="0" borderId="14" xfId="1" applyNumberFormat="1" applyFont="1" applyFill="1" applyBorder="1" applyAlignment="1">
      <alignment horizontal="center" vertical="center" wrapText="1"/>
    </xf>
    <xf numFmtId="1" fontId="20" fillId="0" borderId="2" xfId="1" applyNumberFormat="1" applyFont="1" applyFill="1" applyBorder="1" applyAlignment="1">
      <alignment horizontal="center" vertical="top" wrapText="1"/>
    </xf>
    <xf numFmtId="1" fontId="20" fillId="0" borderId="20" xfId="1" applyNumberFormat="1" applyFont="1" applyFill="1" applyBorder="1" applyAlignment="1">
      <alignment horizontal="center" vertical="top" wrapText="1"/>
    </xf>
    <xf numFmtId="1" fontId="22" fillId="5" borderId="24" xfId="1" applyNumberFormat="1" applyFont="1" applyFill="1" applyBorder="1" applyAlignment="1">
      <alignment horizontal="center" vertical="center" wrapText="1"/>
    </xf>
    <xf numFmtId="1" fontId="22" fillId="5" borderId="25" xfId="1" applyNumberFormat="1" applyFont="1" applyFill="1" applyBorder="1" applyAlignment="1">
      <alignment horizontal="center" vertical="center" wrapText="1"/>
    </xf>
    <xf numFmtId="1" fontId="23" fillId="0" borderId="7" xfId="1" applyNumberFormat="1" applyFont="1" applyFill="1" applyBorder="1" applyAlignment="1">
      <alignment horizontal="center" vertical="center" wrapText="1"/>
    </xf>
    <xf numFmtId="1" fontId="23" fillId="0" borderId="22" xfId="1" applyNumberFormat="1" applyFont="1" applyFill="1" applyBorder="1" applyAlignment="1">
      <alignment horizontal="center" vertical="center" wrapText="1"/>
    </xf>
    <xf numFmtId="1" fontId="20" fillId="2" borderId="1" xfId="1" applyNumberFormat="1" applyFont="1" applyFill="1" applyBorder="1" applyAlignment="1">
      <alignment horizontal="center" vertical="center" wrapText="1"/>
    </xf>
    <xf numFmtId="1" fontId="20" fillId="2" borderId="14" xfId="1" applyNumberFormat="1" applyFont="1" applyFill="1" applyBorder="1" applyAlignment="1">
      <alignment horizontal="center" vertical="center" wrapText="1"/>
    </xf>
    <xf numFmtId="1" fontId="19" fillId="2" borderId="2" xfId="1" applyNumberFormat="1" applyFont="1" applyFill="1" applyBorder="1" applyAlignment="1">
      <alignment horizontal="center" vertical="center" wrapText="1"/>
    </xf>
    <xf numFmtId="1" fontId="19" fillId="2" borderId="20" xfId="1" applyNumberFormat="1" applyFont="1" applyFill="1" applyBorder="1" applyAlignment="1">
      <alignment horizontal="center" vertical="center" wrapText="1"/>
    </xf>
    <xf numFmtId="1" fontId="20" fillId="5" borderId="24" xfId="1" applyNumberFormat="1" applyFont="1" applyFill="1" applyBorder="1" applyAlignment="1">
      <alignment horizontal="center" vertical="center" wrapText="1"/>
    </xf>
    <xf numFmtId="1" fontId="20" fillId="5" borderId="25" xfId="1" applyNumberFormat="1" applyFont="1" applyFill="1" applyBorder="1" applyAlignment="1">
      <alignment horizontal="center" vertical="center" wrapText="1"/>
    </xf>
    <xf numFmtId="0" fontId="2" fillId="0" borderId="0" xfId="2" applyNumberFormat="1" applyFont="1" applyAlignment="1">
      <alignment horizontal="center" wrapText="1"/>
    </xf>
    <xf numFmtId="0" fontId="21" fillId="0" borderId="0" xfId="1" applyNumberFormat="1" applyFont="1" applyFill="1" applyBorder="1" applyAlignment="1">
      <alignment horizontal="right" vertical="center" wrapText="1"/>
    </xf>
    <xf numFmtId="0" fontId="11" fillId="0" borderId="0" xfId="1" applyNumberFormat="1" applyFont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13" fillId="0" borderId="19" xfId="1" applyNumberFormat="1" applyFont="1" applyFill="1" applyBorder="1" applyAlignment="1">
      <alignment horizontal="center" vertical="center" wrapText="1"/>
    </xf>
    <xf numFmtId="0" fontId="13" fillId="0" borderId="11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12" xfId="1" applyNumberFormat="1" applyFont="1" applyFill="1" applyBorder="1" applyAlignment="1">
      <alignment horizontal="center" vertical="center" wrapText="1"/>
    </xf>
    <xf numFmtId="0" fontId="13" fillId="0" borderId="20" xfId="1" applyNumberFormat="1" applyFont="1" applyFill="1" applyBorder="1" applyAlignment="1">
      <alignment horizontal="center" vertical="center" wrapText="1"/>
    </xf>
    <xf numFmtId="0" fontId="11" fillId="0" borderId="0" xfId="1" applyNumberFormat="1" applyFont="1" applyFill="1" applyBorder="1" applyAlignment="1">
      <alignment horizontal="left" wrapText="1"/>
    </xf>
    <xf numFmtId="0" fontId="26" fillId="0" borderId="0" xfId="1" applyNumberFormat="1" applyFont="1" applyFill="1" applyBorder="1" applyAlignment="1">
      <alignment horizontal="center" vertical="top" wrapText="1"/>
    </xf>
    <xf numFmtId="0" fontId="13" fillId="0" borderId="0" xfId="1" applyNumberFormat="1" applyFont="1" applyFill="1" applyBorder="1" applyAlignment="1">
      <alignment horizontal="center" vertical="top" wrapText="1"/>
    </xf>
    <xf numFmtId="0" fontId="11" fillId="0" borderId="0" xfId="1" applyNumberFormat="1" applyFont="1" applyFill="1" applyBorder="1" applyAlignment="1">
      <alignment horizontal="center" vertical="top" wrapText="1"/>
    </xf>
    <xf numFmtId="0" fontId="27" fillId="0" borderId="8" xfId="1" applyNumberFormat="1" applyFont="1" applyFill="1" applyBorder="1" applyAlignment="1">
      <alignment horizontal="right" vertical="center" wrapText="1"/>
    </xf>
    <xf numFmtId="0" fontId="27" fillId="0" borderId="0" xfId="1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wrapText="1"/>
    </xf>
    <xf numFmtId="0" fontId="4" fillId="0" borderId="29" xfId="0" applyNumberFormat="1" applyFont="1" applyFill="1" applyBorder="1" applyAlignment="1">
      <alignment vertical="center" textRotation="90" wrapText="1"/>
    </xf>
    <xf numFmtId="0" fontId="4" fillId="0" borderId="30" xfId="0" applyNumberFormat="1" applyFont="1" applyFill="1" applyBorder="1" applyAlignment="1">
      <alignment vertical="center" textRotation="90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v.smeta-bugeuli-j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9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4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255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2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0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0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310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1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4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5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36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7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39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0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4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6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7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4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4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540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5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5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7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59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2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3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4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5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6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2924175</xdr:colOff>
      <xdr:row>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524125" y="4886325"/>
          <a:ext cx="1447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6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0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0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4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47625</xdr:rowOff>
    </xdr:to>
    <xdr:sp macro="" textlink="">
      <xdr:nvSpPr>
        <xdr:cNvPr id="716" name="Text Box 2"/>
        <xdr:cNvSpPr txBox="1">
          <a:spLocks noChangeArrowheads="1"/>
        </xdr:cNvSpPr>
      </xdr:nvSpPr>
      <xdr:spPr bwMode="auto">
        <a:xfrm>
          <a:off x="3105150" y="4886325"/>
          <a:ext cx="1866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2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4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6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771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8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7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79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0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1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8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5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65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8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89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89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0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0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1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2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4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4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5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6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69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74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7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8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8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99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99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0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0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2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3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4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4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6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57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59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1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062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69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4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7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8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09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0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18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0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1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2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47625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047750" y="4886325"/>
          <a:ext cx="85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6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47625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047750" y="4886325"/>
          <a:ext cx="762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3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38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2857500</xdr:colOff>
      <xdr:row>9</xdr:row>
      <xdr:rowOff>47625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524125" y="4886325"/>
          <a:ext cx="13811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0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47625</xdr:rowOff>
    </xdr:to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19200" y="4886325"/>
          <a:ext cx="2095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5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47625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390650" y="4886325"/>
          <a:ext cx="390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47625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524125" y="4886325"/>
          <a:ext cx="13716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47625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3143250" y="4886325"/>
          <a:ext cx="19240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0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6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2057400</xdr:colOff>
      <xdr:row>9</xdr:row>
      <xdr:rowOff>0</xdr:rowOff>
    </xdr:from>
    <xdr:to>
      <xdr:col>2</xdr:col>
      <xdr:colOff>3924300</xdr:colOff>
      <xdr:row>9</xdr:row>
      <xdr:rowOff>38100</xdr:rowOff>
    </xdr:to>
    <xdr:sp macro="" textlink="">
      <xdr:nvSpPr>
        <xdr:cNvPr id="1178" name="Text Box 2"/>
        <xdr:cNvSpPr txBox="1">
          <a:spLocks noChangeArrowheads="1"/>
        </xdr:cNvSpPr>
      </xdr:nvSpPr>
      <xdr:spPr bwMode="auto">
        <a:xfrm>
          <a:off x="3105150" y="4886325"/>
          <a:ext cx="18669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7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8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0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0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1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2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233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3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6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6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6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28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1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0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2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7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18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4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9</xdr:row>
      <xdr:rowOff>0</xdr:rowOff>
    </xdr:from>
    <xdr:to>
      <xdr:col>2</xdr:col>
      <xdr:colOff>381000</xdr:colOff>
      <xdr:row>9</xdr:row>
      <xdr:rowOff>38100</xdr:rowOff>
    </xdr:to>
    <xdr:sp macro="" textlink="">
      <xdr:nvSpPr>
        <xdr:cNvPr id="1326" name="Text Box 2"/>
        <xdr:cNvSpPr txBox="1">
          <a:spLocks noChangeArrowheads="1"/>
        </xdr:cNvSpPr>
      </xdr:nvSpPr>
      <xdr:spPr bwMode="auto">
        <a:xfrm>
          <a:off x="1219200" y="4886325"/>
          <a:ext cx="209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3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5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7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8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39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9525</xdr:rowOff>
    </xdr:to>
    <xdr:sp macro="" textlink="">
      <xdr:nvSpPr>
        <xdr:cNvPr id="1408" name="Text Box 2"/>
        <xdr:cNvSpPr txBox="1">
          <a:spLocks noChangeArrowheads="1"/>
        </xdr:cNvSpPr>
      </xdr:nvSpPr>
      <xdr:spPr bwMode="auto">
        <a:xfrm>
          <a:off x="3143250" y="4886325"/>
          <a:ext cx="19240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0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1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1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29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2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3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3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4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49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4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5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3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5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6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7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68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85725</xdr:colOff>
      <xdr:row>9</xdr:row>
      <xdr:rowOff>38100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047750" y="4886325"/>
          <a:ext cx="857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0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1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76200</xdr:colOff>
      <xdr:row>9</xdr:row>
      <xdr:rowOff>38100</xdr:rowOff>
    </xdr:to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047750" y="488632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7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1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9</xdr:row>
      <xdr:rowOff>0</xdr:rowOff>
    </xdr:from>
    <xdr:to>
      <xdr:col>2</xdr:col>
      <xdr:colOff>733425</xdr:colOff>
      <xdr:row>9</xdr:row>
      <xdr:rowOff>38100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390650" y="4886325"/>
          <a:ext cx="390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9</xdr:row>
      <xdr:rowOff>0</xdr:rowOff>
    </xdr:from>
    <xdr:to>
      <xdr:col>2</xdr:col>
      <xdr:colOff>2847975</xdr:colOff>
      <xdr:row>9</xdr:row>
      <xdr:rowOff>38100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524125" y="4886325"/>
          <a:ext cx="13716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2095500</xdr:colOff>
      <xdr:row>9</xdr:row>
      <xdr:rowOff>0</xdr:rowOff>
    </xdr:from>
    <xdr:to>
      <xdr:col>3</xdr:col>
      <xdr:colOff>38100</xdr:colOff>
      <xdr:row>9</xdr:row>
      <xdr:rowOff>38100</xdr:rowOff>
    </xdr:to>
    <xdr:sp macro="" textlink="">
      <xdr:nvSpPr>
        <xdr:cNvPr id="1490" name="Text Box 2"/>
        <xdr:cNvSpPr txBox="1">
          <a:spLocks noChangeArrowheads="1"/>
        </xdr:cNvSpPr>
      </xdr:nvSpPr>
      <xdr:spPr bwMode="auto">
        <a:xfrm>
          <a:off x="3143250" y="4886325"/>
          <a:ext cx="19240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abSelected="1" view="pageBreakPreview" topLeftCell="A5" zoomScale="130" zoomScaleNormal="100" zoomScaleSheetLayoutView="130" workbookViewId="0">
      <selection activeCell="S9" sqref="S9"/>
    </sheetView>
  </sheetViews>
  <sheetFormatPr defaultRowHeight="15"/>
  <cols>
    <col min="1" max="1" width="5.140625" style="33" customWidth="1"/>
    <col min="2" max="2" width="10.5703125" style="33" customWidth="1"/>
    <col min="3" max="3" width="59.7109375" style="33" customWidth="1"/>
    <col min="4" max="4" width="13" style="33" customWidth="1"/>
    <col min="5" max="5" width="11.85546875" style="33" customWidth="1"/>
    <col min="6" max="6" width="12.140625" style="33" customWidth="1"/>
    <col min="7" max="7" width="10.5703125" style="33" customWidth="1"/>
    <col min="8" max="8" width="15.85546875" style="33" customWidth="1"/>
    <col min="9" max="9" width="3.28515625" style="33" customWidth="1"/>
    <col min="10" max="10" width="12" style="33" hidden="1" customWidth="1"/>
    <col min="11" max="11" width="9.140625" style="33" hidden="1" customWidth="1"/>
    <col min="12" max="12" width="14.7109375" style="33" hidden="1" customWidth="1"/>
    <col min="13" max="13" width="12.42578125" style="33" bestFit="1" customWidth="1"/>
    <col min="14" max="14" width="11.85546875" style="33" bestFit="1" customWidth="1"/>
    <col min="15" max="15" width="9.28515625" style="33" bestFit="1" customWidth="1"/>
    <col min="16" max="256" width="9.140625" style="33"/>
    <col min="257" max="257" width="5.140625" style="33" customWidth="1"/>
    <col min="258" max="258" width="10.5703125" style="33" customWidth="1"/>
    <col min="259" max="259" width="59.7109375" style="33" customWidth="1"/>
    <col min="260" max="260" width="13" style="33" customWidth="1"/>
    <col min="261" max="261" width="11.85546875" style="33" customWidth="1"/>
    <col min="262" max="262" width="12.140625" style="33" customWidth="1"/>
    <col min="263" max="263" width="10.5703125" style="33" customWidth="1"/>
    <col min="264" max="264" width="15.85546875" style="33" customWidth="1"/>
    <col min="265" max="265" width="3.28515625" style="33" customWidth="1"/>
    <col min="266" max="268" width="0" style="33" hidden="1" customWidth="1"/>
    <col min="269" max="269" width="12.42578125" style="33" bestFit="1" customWidth="1"/>
    <col min="270" max="270" width="11.85546875" style="33" bestFit="1" customWidth="1"/>
    <col min="271" max="271" width="9.28515625" style="33" bestFit="1" customWidth="1"/>
    <col min="272" max="512" width="9.140625" style="33"/>
    <col min="513" max="513" width="5.140625" style="33" customWidth="1"/>
    <col min="514" max="514" width="10.5703125" style="33" customWidth="1"/>
    <col min="515" max="515" width="59.7109375" style="33" customWidth="1"/>
    <col min="516" max="516" width="13" style="33" customWidth="1"/>
    <col min="517" max="517" width="11.85546875" style="33" customWidth="1"/>
    <col min="518" max="518" width="12.140625" style="33" customWidth="1"/>
    <col min="519" max="519" width="10.5703125" style="33" customWidth="1"/>
    <col min="520" max="520" width="15.85546875" style="33" customWidth="1"/>
    <col min="521" max="521" width="3.28515625" style="33" customWidth="1"/>
    <col min="522" max="524" width="0" style="33" hidden="1" customWidth="1"/>
    <col min="525" max="525" width="12.42578125" style="33" bestFit="1" customWidth="1"/>
    <col min="526" max="526" width="11.85546875" style="33" bestFit="1" customWidth="1"/>
    <col min="527" max="527" width="9.28515625" style="33" bestFit="1" customWidth="1"/>
    <col min="528" max="768" width="9.140625" style="33"/>
    <col min="769" max="769" width="5.140625" style="33" customWidth="1"/>
    <col min="770" max="770" width="10.5703125" style="33" customWidth="1"/>
    <col min="771" max="771" width="59.7109375" style="33" customWidth="1"/>
    <col min="772" max="772" width="13" style="33" customWidth="1"/>
    <col min="773" max="773" width="11.85546875" style="33" customWidth="1"/>
    <col min="774" max="774" width="12.140625" style="33" customWidth="1"/>
    <col min="775" max="775" width="10.5703125" style="33" customWidth="1"/>
    <col min="776" max="776" width="15.85546875" style="33" customWidth="1"/>
    <col min="777" max="777" width="3.28515625" style="33" customWidth="1"/>
    <col min="778" max="780" width="0" style="33" hidden="1" customWidth="1"/>
    <col min="781" max="781" width="12.42578125" style="33" bestFit="1" customWidth="1"/>
    <col min="782" max="782" width="11.85546875" style="33" bestFit="1" customWidth="1"/>
    <col min="783" max="783" width="9.28515625" style="33" bestFit="1" customWidth="1"/>
    <col min="784" max="1024" width="9.140625" style="33"/>
    <col min="1025" max="1025" width="5.140625" style="33" customWidth="1"/>
    <col min="1026" max="1026" width="10.5703125" style="33" customWidth="1"/>
    <col min="1027" max="1027" width="59.7109375" style="33" customWidth="1"/>
    <col min="1028" max="1028" width="13" style="33" customWidth="1"/>
    <col min="1029" max="1029" width="11.85546875" style="33" customWidth="1"/>
    <col min="1030" max="1030" width="12.140625" style="33" customWidth="1"/>
    <col min="1031" max="1031" width="10.5703125" style="33" customWidth="1"/>
    <col min="1032" max="1032" width="15.85546875" style="33" customWidth="1"/>
    <col min="1033" max="1033" width="3.28515625" style="33" customWidth="1"/>
    <col min="1034" max="1036" width="0" style="33" hidden="1" customWidth="1"/>
    <col min="1037" max="1037" width="12.42578125" style="33" bestFit="1" customWidth="1"/>
    <col min="1038" max="1038" width="11.85546875" style="33" bestFit="1" customWidth="1"/>
    <col min="1039" max="1039" width="9.28515625" style="33" bestFit="1" customWidth="1"/>
    <col min="1040" max="1280" width="9.140625" style="33"/>
    <col min="1281" max="1281" width="5.140625" style="33" customWidth="1"/>
    <col min="1282" max="1282" width="10.5703125" style="33" customWidth="1"/>
    <col min="1283" max="1283" width="59.7109375" style="33" customWidth="1"/>
    <col min="1284" max="1284" width="13" style="33" customWidth="1"/>
    <col min="1285" max="1285" width="11.85546875" style="33" customWidth="1"/>
    <col min="1286" max="1286" width="12.140625" style="33" customWidth="1"/>
    <col min="1287" max="1287" width="10.5703125" style="33" customWidth="1"/>
    <col min="1288" max="1288" width="15.85546875" style="33" customWidth="1"/>
    <col min="1289" max="1289" width="3.28515625" style="33" customWidth="1"/>
    <col min="1290" max="1292" width="0" style="33" hidden="1" customWidth="1"/>
    <col min="1293" max="1293" width="12.42578125" style="33" bestFit="1" customWidth="1"/>
    <col min="1294" max="1294" width="11.85546875" style="33" bestFit="1" customWidth="1"/>
    <col min="1295" max="1295" width="9.28515625" style="33" bestFit="1" customWidth="1"/>
    <col min="1296" max="1536" width="9.140625" style="33"/>
    <col min="1537" max="1537" width="5.140625" style="33" customWidth="1"/>
    <col min="1538" max="1538" width="10.5703125" style="33" customWidth="1"/>
    <col min="1539" max="1539" width="59.7109375" style="33" customWidth="1"/>
    <col min="1540" max="1540" width="13" style="33" customWidth="1"/>
    <col min="1541" max="1541" width="11.85546875" style="33" customWidth="1"/>
    <col min="1542" max="1542" width="12.140625" style="33" customWidth="1"/>
    <col min="1543" max="1543" width="10.5703125" style="33" customWidth="1"/>
    <col min="1544" max="1544" width="15.85546875" style="33" customWidth="1"/>
    <col min="1545" max="1545" width="3.28515625" style="33" customWidth="1"/>
    <col min="1546" max="1548" width="0" style="33" hidden="1" customWidth="1"/>
    <col min="1549" max="1549" width="12.42578125" style="33" bestFit="1" customWidth="1"/>
    <col min="1550" max="1550" width="11.85546875" style="33" bestFit="1" customWidth="1"/>
    <col min="1551" max="1551" width="9.28515625" style="33" bestFit="1" customWidth="1"/>
    <col min="1552" max="1792" width="9.140625" style="33"/>
    <col min="1793" max="1793" width="5.140625" style="33" customWidth="1"/>
    <col min="1794" max="1794" width="10.5703125" style="33" customWidth="1"/>
    <col min="1795" max="1795" width="59.7109375" style="33" customWidth="1"/>
    <col min="1796" max="1796" width="13" style="33" customWidth="1"/>
    <col min="1797" max="1797" width="11.85546875" style="33" customWidth="1"/>
    <col min="1798" max="1798" width="12.140625" style="33" customWidth="1"/>
    <col min="1799" max="1799" width="10.5703125" style="33" customWidth="1"/>
    <col min="1800" max="1800" width="15.85546875" style="33" customWidth="1"/>
    <col min="1801" max="1801" width="3.28515625" style="33" customWidth="1"/>
    <col min="1802" max="1804" width="0" style="33" hidden="1" customWidth="1"/>
    <col min="1805" max="1805" width="12.42578125" style="33" bestFit="1" customWidth="1"/>
    <col min="1806" max="1806" width="11.85546875" style="33" bestFit="1" customWidth="1"/>
    <col min="1807" max="1807" width="9.28515625" style="33" bestFit="1" customWidth="1"/>
    <col min="1808" max="2048" width="9.140625" style="33"/>
    <col min="2049" max="2049" width="5.140625" style="33" customWidth="1"/>
    <col min="2050" max="2050" width="10.5703125" style="33" customWidth="1"/>
    <col min="2051" max="2051" width="59.7109375" style="33" customWidth="1"/>
    <col min="2052" max="2052" width="13" style="33" customWidth="1"/>
    <col min="2053" max="2053" width="11.85546875" style="33" customWidth="1"/>
    <col min="2054" max="2054" width="12.140625" style="33" customWidth="1"/>
    <col min="2055" max="2055" width="10.5703125" style="33" customWidth="1"/>
    <col min="2056" max="2056" width="15.85546875" style="33" customWidth="1"/>
    <col min="2057" max="2057" width="3.28515625" style="33" customWidth="1"/>
    <col min="2058" max="2060" width="0" style="33" hidden="1" customWidth="1"/>
    <col min="2061" max="2061" width="12.42578125" style="33" bestFit="1" customWidth="1"/>
    <col min="2062" max="2062" width="11.85546875" style="33" bestFit="1" customWidth="1"/>
    <col min="2063" max="2063" width="9.28515625" style="33" bestFit="1" customWidth="1"/>
    <col min="2064" max="2304" width="9.140625" style="33"/>
    <col min="2305" max="2305" width="5.140625" style="33" customWidth="1"/>
    <col min="2306" max="2306" width="10.5703125" style="33" customWidth="1"/>
    <col min="2307" max="2307" width="59.7109375" style="33" customWidth="1"/>
    <col min="2308" max="2308" width="13" style="33" customWidth="1"/>
    <col min="2309" max="2309" width="11.85546875" style="33" customWidth="1"/>
    <col min="2310" max="2310" width="12.140625" style="33" customWidth="1"/>
    <col min="2311" max="2311" width="10.5703125" style="33" customWidth="1"/>
    <col min="2312" max="2312" width="15.85546875" style="33" customWidth="1"/>
    <col min="2313" max="2313" width="3.28515625" style="33" customWidth="1"/>
    <col min="2314" max="2316" width="0" style="33" hidden="1" customWidth="1"/>
    <col min="2317" max="2317" width="12.42578125" style="33" bestFit="1" customWidth="1"/>
    <col min="2318" max="2318" width="11.85546875" style="33" bestFit="1" customWidth="1"/>
    <col min="2319" max="2319" width="9.28515625" style="33" bestFit="1" customWidth="1"/>
    <col min="2320" max="2560" width="9.140625" style="33"/>
    <col min="2561" max="2561" width="5.140625" style="33" customWidth="1"/>
    <col min="2562" max="2562" width="10.5703125" style="33" customWidth="1"/>
    <col min="2563" max="2563" width="59.7109375" style="33" customWidth="1"/>
    <col min="2564" max="2564" width="13" style="33" customWidth="1"/>
    <col min="2565" max="2565" width="11.85546875" style="33" customWidth="1"/>
    <col min="2566" max="2566" width="12.140625" style="33" customWidth="1"/>
    <col min="2567" max="2567" width="10.5703125" style="33" customWidth="1"/>
    <col min="2568" max="2568" width="15.85546875" style="33" customWidth="1"/>
    <col min="2569" max="2569" width="3.28515625" style="33" customWidth="1"/>
    <col min="2570" max="2572" width="0" style="33" hidden="1" customWidth="1"/>
    <col min="2573" max="2573" width="12.42578125" style="33" bestFit="1" customWidth="1"/>
    <col min="2574" max="2574" width="11.85546875" style="33" bestFit="1" customWidth="1"/>
    <col min="2575" max="2575" width="9.28515625" style="33" bestFit="1" customWidth="1"/>
    <col min="2576" max="2816" width="9.140625" style="33"/>
    <col min="2817" max="2817" width="5.140625" style="33" customWidth="1"/>
    <col min="2818" max="2818" width="10.5703125" style="33" customWidth="1"/>
    <col min="2819" max="2819" width="59.7109375" style="33" customWidth="1"/>
    <col min="2820" max="2820" width="13" style="33" customWidth="1"/>
    <col min="2821" max="2821" width="11.85546875" style="33" customWidth="1"/>
    <col min="2822" max="2822" width="12.140625" style="33" customWidth="1"/>
    <col min="2823" max="2823" width="10.5703125" style="33" customWidth="1"/>
    <col min="2824" max="2824" width="15.85546875" style="33" customWidth="1"/>
    <col min="2825" max="2825" width="3.28515625" style="33" customWidth="1"/>
    <col min="2826" max="2828" width="0" style="33" hidden="1" customWidth="1"/>
    <col min="2829" max="2829" width="12.42578125" style="33" bestFit="1" customWidth="1"/>
    <col min="2830" max="2830" width="11.85546875" style="33" bestFit="1" customWidth="1"/>
    <col min="2831" max="2831" width="9.28515625" style="33" bestFit="1" customWidth="1"/>
    <col min="2832" max="3072" width="9.140625" style="33"/>
    <col min="3073" max="3073" width="5.140625" style="33" customWidth="1"/>
    <col min="3074" max="3074" width="10.5703125" style="33" customWidth="1"/>
    <col min="3075" max="3075" width="59.7109375" style="33" customWidth="1"/>
    <col min="3076" max="3076" width="13" style="33" customWidth="1"/>
    <col min="3077" max="3077" width="11.85546875" style="33" customWidth="1"/>
    <col min="3078" max="3078" width="12.140625" style="33" customWidth="1"/>
    <col min="3079" max="3079" width="10.5703125" style="33" customWidth="1"/>
    <col min="3080" max="3080" width="15.85546875" style="33" customWidth="1"/>
    <col min="3081" max="3081" width="3.28515625" style="33" customWidth="1"/>
    <col min="3082" max="3084" width="0" style="33" hidden="1" customWidth="1"/>
    <col min="3085" max="3085" width="12.42578125" style="33" bestFit="1" customWidth="1"/>
    <col min="3086" max="3086" width="11.85546875" style="33" bestFit="1" customWidth="1"/>
    <col min="3087" max="3087" width="9.28515625" style="33" bestFit="1" customWidth="1"/>
    <col min="3088" max="3328" width="9.140625" style="33"/>
    <col min="3329" max="3329" width="5.140625" style="33" customWidth="1"/>
    <col min="3330" max="3330" width="10.5703125" style="33" customWidth="1"/>
    <col min="3331" max="3331" width="59.7109375" style="33" customWidth="1"/>
    <col min="3332" max="3332" width="13" style="33" customWidth="1"/>
    <col min="3333" max="3333" width="11.85546875" style="33" customWidth="1"/>
    <col min="3334" max="3334" width="12.140625" style="33" customWidth="1"/>
    <col min="3335" max="3335" width="10.5703125" style="33" customWidth="1"/>
    <col min="3336" max="3336" width="15.85546875" style="33" customWidth="1"/>
    <col min="3337" max="3337" width="3.28515625" style="33" customWidth="1"/>
    <col min="3338" max="3340" width="0" style="33" hidden="1" customWidth="1"/>
    <col min="3341" max="3341" width="12.42578125" style="33" bestFit="1" customWidth="1"/>
    <col min="3342" max="3342" width="11.85546875" style="33" bestFit="1" customWidth="1"/>
    <col min="3343" max="3343" width="9.28515625" style="33" bestFit="1" customWidth="1"/>
    <col min="3344" max="3584" width="9.140625" style="33"/>
    <col min="3585" max="3585" width="5.140625" style="33" customWidth="1"/>
    <col min="3586" max="3586" width="10.5703125" style="33" customWidth="1"/>
    <col min="3587" max="3587" width="59.7109375" style="33" customWidth="1"/>
    <col min="3588" max="3588" width="13" style="33" customWidth="1"/>
    <col min="3589" max="3589" width="11.85546875" style="33" customWidth="1"/>
    <col min="3590" max="3590" width="12.140625" style="33" customWidth="1"/>
    <col min="3591" max="3591" width="10.5703125" style="33" customWidth="1"/>
    <col min="3592" max="3592" width="15.85546875" style="33" customWidth="1"/>
    <col min="3593" max="3593" width="3.28515625" style="33" customWidth="1"/>
    <col min="3594" max="3596" width="0" style="33" hidden="1" customWidth="1"/>
    <col min="3597" max="3597" width="12.42578125" style="33" bestFit="1" customWidth="1"/>
    <col min="3598" max="3598" width="11.85546875" style="33" bestFit="1" customWidth="1"/>
    <col min="3599" max="3599" width="9.28515625" style="33" bestFit="1" customWidth="1"/>
    <col min="3600" max="3840" width="9.140625" style="33"/>
    <col min="3841" max="3841" width="5.140625" style="33" customWidth="1"/>
    <col min="3842" max="3842" width="10.5703125" style="33" customWidth="1"/>
    <col min="3843" max="3843" width="59.7109375" style="33" customWidth="1"/>
    <col min="3844" max="3844" width="13" style="33" customWidth="1"/>
    <col min="3845" max="3845" width="11.85546875" style="33" customWidth="1"/>
    <col min="3846" max="3846" width="12.140625" style="33" customWidth="1"/>
    <col min="3847" max="3847" width="10.5703125" style="33" customWidth="1"/>
    <col min="3848" max="3848" width="15.85546875" style="33" customWidth="1"/>
    <col min="3849" max="3849" width="3.28515625" style="33" customWidth="1"/>
    <col min="3850" max="3852" width="0" style="33" hidden="1" customWidth="1"/>
    <col min="3853" max="3853" width="12.42578125" style="33" bestFit="1" customWidth="1"/>
    <col min="3854" max="3854" width="11.85546875" style="33" bestFit="1" customWidth="1"/>
    <col min="3855" max="3855" width="9.28515625" style="33" bestFit="1" customWidth="1"/>
    <col min="3856" max="4096" width="9.140625" style="33"/>
    <col min="4097" max="4097" width="5.140625" style="33" customWidth="1"/>
    <col min="4098" max="4098" width="10.5703125" style="33" customWidth="1"/>
    <col min="4099" max="4099" width="59.7109375" style="33" customWidth="1"/>
    <col min="4100" max="4100" width="13" style="33" customWidth="1"/>
    <col min="4101" max="4101" width="11.85546875" style="33" customWidth="1"/>
    <col min="4102" max="4102" width="12.140625" style="33" customWidth="1"/>
    <col min="4103" max="4103" width="10.5703125" style="33" customWidth="1"/>
    <col min="4104" max="4104" width="15.85546875" style="33" customWidth="1"/>
    <col min="4105" max="4105" width="3.28515625" style="33" customWidth="1"/>
    <col min="4106" max="4108" width="0" style="33" hidden="1" customWidth="1"/>
    <col min="4109" max="4109" width="12.42578125" style="33" bestFit="1" customWidth="1"/>
    <col min="4110" max="4110" width="11.85546875" style="33" bestFit="1" customWidth="1"/>
    <col min="4111" max="4111" width="9.28515625" style="33" bestFit="1" customWidth="1"/>
    <col min="4112" max="4352" width="9.140625" style="33"/>
    <col min="4353" max="4353" width="5.140625" style="33" customWidth="1"/>
    <col min="4354" max="4354" width="10.5703125" style="33" customWidth="1"/>
    <col min="4355" max="4355" width="59.7109375" style="33" customWidth="1"/>
    <col min="4356" max="4356" width="13" style="33" customWidth="1"/>
    <col min="4357" max="4357" width="11.85546875" style="33" customWidth="1"/>
    <col min="4358" max="4358" width="12.140625" style="33" customWidth="1"/>
    <col min="4359" max="4359" width="10.5703125" style="33" customWidth="1"/>
    <col min="4360" max="4360" width="15.85546875" style="33" customWidth="1"/>
    <col min="4361" max="4361" width="3.28515625" style="33" customWidth="1"/>
    <col min="4362" max="4364" width="0" style="33" hidden="1" customWidth="1"/>
    <col min="4365" max="4365" width="12.42578125" style="33" bestFit="1" customWidth="1"/>
    <col min="4366" max="4366" width="11.85546875" style="33" bestFit="1" customWidth="1"/>
    <col min="4367" max="4367" width="9.28515625" style="33" bestFit="1" customWidth="1"/>
    <col min="4368" max="4608" width="9.140625" style="33"/>
    <col min="4609" max="4609" width="5.140625" style="33" customWidth="1"/>
    <col min="4610" max="4610" width="10.5703125" style="33" customWidth="1"/>
    <col min="4611" max="4611" width="59.7109375" style="33" customWidth="1"/>
    <col min="4612" max="4612" width="13" style="33" customWidth="1"/>
    <col min="4613" max="4613" width="11.85546875" style="33" customWidth="1"/>
    <col min="4614" max="4614" width="12.140625" style="33" customWidth="1"/>
    <col min="4615" max="4615" width="10.5703125" style="33" customWidth="1"/>
    <col min="4616" max="4616" width="15.85546875" style="33" customWidth="1"/>
    <col min="4617" max="4617" width="3.28515625" style="33" customWidth="1"/>
    <col min="4618" max="4620" width="0" style="33" hidden="1" customWidth="1"/>
    <col min="4621" max="4621" width="12.42578125" style="33" bestFit="1" customWidth="1"/>
    <col min="4622" max="4622" width="11.85546875" style="33" bestFit="1" customWidth="1"/>
    <col min="4623" max="4623" width="9.28515625" style="33" bestFit="1" customWidth="1"/>
    <col min="4624" max="4864" width="9.140625" style="33"/>
    <col min="4865" max="4865" width="5.140625" style="33" customWidth="1"/>
    <col min="4866" max="4866" width="10.5703125" style="33" customWidth="1"/>
    <col min="4867" max="4867" width="59.7109375" style="33" customWidth="1"/>
    <col min="4868" max="4868" width="13" style="33" customWidth="1"/>
    <col min="4869" max="4869" width="11.85546875" style="33" customWidth="1"/>
    <col min="4870" max="4870" width="12.140625" style="33" customWidth="1"/>
    <col min="4871" max="4871" width="10.5703125" style="33" customWidth="1"/>
    <col min="4872" max="4872" width="15.85546875" style="33" customWidth="1"/>
    <col min="4873" max="4873" width="3.28515625" style="33" customWidth="1"/>
    <col min="4874" max="4876" width="0" style="33" hidden="1" customWidth="1"/>
    <col min="4877" max="4877" width="12.42578125" style="33" bestFit="1" customWidth="1"/>
    <col min="4878" max="4878" width="11.85546875" style="33" bestFit="1" customWidth="1"/>
    <col min="4879" max="4879" width="9.28515625" style="33" bestFit="1" customWidth="1"/>
    <col min="4880" max="5120" width="9.140625" style="33"/>
    <col min="5121" max="5121" width="5.140625" style="33" customWidth="1"/>
    <col min="5122" max="5122" width="10.5703125" style="33" customWidth="1"/>
    <col min="5123" max="5123" width="59.7109375" style="33" customWidth="1"/>
    <col min="5124" max="5124" width="13" style="33" customWidth="1"/>
    <col min="5125" max="5125" width="11.85546875" style="33" customWidth="1"/>
    <col min="5126" max="5126" width="12.140625" style="33" customWidth="1"/>
    <col min="5127" max="5127" width="10.5703125" style="33" customWidth="1"/>
    <col min="5128" max="5128" width="15.85546875" style="33" customWidth="1"/>
    <col min="5129" max="5129" width="3.28515625" style="33" customWidth="1"/>
    <col min="5130" max="5132" width="0" style="33" hidden="1" customWidth="1"/>
    <col min="5133" max="5133" width="12.42578125" style="33" bestFit="1" customWidth="1"/>
    <col min="5134" max="5134" width="11.85546875" style="33" bestFit="1" customWidth="1"/>
    <col min="5135" max="5135" width="9.28515625" style="33" bestFit="1" customWidth="1"/>
    <col min="5136" max="5376" width="9.140625" style="33"/>
    <col min="5377" max="5377" width="5.140625" style="33" customWidth="1"/>
    <col min="5378" max="5378" width="10.5703125" style="33" customWidth="1"/>
    <col min="5379" max="5379" width="59.7109375" style="33" customWidth="1"/>
    <col min="5380" max="5380" width="13" style="33" customWidth="1"/>
    <col min="5381" max="5381" width="11.85546875" style="33" customWidth="1"/>
    <col min="5382" max="5382" width="12.140625" style="33" customWidth="1"/>
    <col min="5383" max="5383" width="10.5703125" style="33" customWidth="1"/>
    <col min="5384" max="5384" width="15.85546875" style="33" customWidth="1"/>
    <col min="5385" max="5385" width="3.28515625" style="33" customWidth="1"/>
    <col min="5386" max="5388" width="0" style="33" hidden="1" customWidth="1"/>
    <col min="5389" max="5389" width="12.42578125" style="33" bestFit="1" customWidth="1"/>
    <col min="5390" max="5390" width="11.85546875" style="33" bestFit="1" customWidth="1"/>
    <col min="5391" max="5391" width="9.28515625" style="33" bestFit="1" customWidth="1"/>
    <col min="5392" max="5632" width="9.140625" style="33"/>
    <col min="5633" max="5633" width="5.140625" style="33" customWidth="1"/>
    <col min="5634" max="5634" width="10.5703125" style="33" customWidth="1"/>
    <col min="5635" max="5635" width="59.7109375" style="33" customWidth="1"/>
    <col min="5636" max="5636" width="13" style="33" customWidth="1"/>
    <col min="5637" max="5637" width="11.85546875" style="33" customWidth="1"/>
    <col min="5638" max="5638" width="12.140625" style="33" customWidth="1"/>
    <col min="5639" max="5639" width="10.5703125" style="33" customWidth="1"/>
    <col min="5640" max="5640" width="15.85546875" style="33" customWidth="1"/>
    <col min="5641" max="5641" width="3.28515625" style="33" customWidth="1"/>
    <col min="5642" max="5644" width="0" style="33" hidden="1" customWidth="1"/>
    <col min="5645" max="5645" width="12.42578125" style="33" bestFit="1" customWidth="1"/>
    <col min="5646" max="5646" width="11.85546875" style="33" bestFit="1" customWidth="1"/>
    <col min="5647" max="5647" width="9.28515625" style="33" bestFit="1" customWidth="1"/>
    <col min="5648" max="5888" width="9.140625" style="33"/>
    <col min="5889" max="5889" width="5.140625" style="33" customWidth="1"/>
    <col min="5890" max="5890" width="10.5703125" style="33" customWidth="1"/>
    <col min="5891" max="5891" width="59.7109375" style="33" customWidth="1"/>
    <col min="5892" max="5892" width="13" style="33" customWidth="1"/>
    <col min="5893" max="5893" width="11.85546875" style="33" customWidth="1"/>
    <col min="5894" max="5894" width="12.140625" style="33" customWidth="1"/>
    <col min="5895" max="5895" width="10.5703125" style="33" customWidth="1"/>
    <col min="5896" max="5896" width="15.85546875" style="33" customWidth="1"/>
    <col min="5897" max="5897" width="3.28515625" style="33" customWidth="1"/>
    <col min="5898" max="5900" width="0" style="33" hidden="1" customWidth="1"/>
    <col min="5901" max="5901" width="12.42578125" style="33" bestFit="1" customWidth="1"/>
    <col min="5902" max="5902" width="11.85546875" style="33" bestFit="1" customWidth="1"/>
    <col min="5903" max="5903" width="9.28515625" style="33" bestFit="1" customWidth="1"/>
    <col min="5904" max="6144" width="9.140625" style="33"/>
    <col min="6145" max="6145" width="5.140625" style="33" customWidth="1"/>
    <col min="6146" max="6146" width="10.5703125" style="33" customWidth="1"/>
    <col min="6147" max="6147" width="59.7109375" style="33" customWidth="1"/>
    <col min="6148" max="6148" width="13" style="33" customWidth="1"/>
    <col min="6149" max="6149" width="11.85546875" style="33" customWidth="1"/>
    <col min="6150" max="6150" width="12.140625" style="33" customWidth="1"/>
    <col min="6151" max="6151" width="10.5703125" style="33" customWidth="1"/>
    <col min="6152" max="6152" width="15.85546875" style="33" customWidth="1"/>
    <col min="6153" max="6153" width="3.28515625" style="33" customWidth="1"/>
    <col min="6154" max="6156" width="0" style="33" hidden="1" customWidth="1"/>
    <col min="6157" max="6157" width="12.42578125" style="33" bestFit="1" customWidth="1"/>
    <col min="6158" max="6158" width="11.85546875" style="33" bestFit="1" customWidth="1"/>
    <col min="6159" max="6159" width="9.28515625" style="33" bestFit="1" customWidth="1"/>
    <col min="6160" max="6400" width="9.140625" style="33"/>
    <col min="6401" max="6401" width="5.140625" style="33" customWidth="1"/>
    <col min="6402" max="6402" width="10.5703125" style="33" customWidth="1"/>
    <col min="6403" max="6403" width="59.7109375" style="33" customWidth="1"/>
    <col min="6404" max="6404" width="13" style="33" customWidth="1"/>
    <col min="6405" max="6405" width="11.85546875" style="33" customWidth="1"/>
    <col min="6406" max="6406" width="12.140625" style="33" customWidth="1"/>
    <col min="6407" max="6407" width="10.5703125" style="33" customWidth="1"/>
    <col min="6408" max="6408" width="15.85546875" style="33" customWidth="1"/>
    <col min="6409" max="6409" width="3.28515625" style="33" customWidth="1"/>
    <col min="6410" max="6412" width="0" style="33" hidden="1" customWidth="1"/>
    <col min="6413" max="6413" width="12.42578125" style="33" bestFit="1" customWidth="1"/>
    <col min="6414" max="6414" width="11.85546875" style="33" bestFit="1" customWidth="1"/>
    <col min="6415" max="6415" width="9.28515625" style="33" bestFit="1" customWidth="1"/>
    <col min="6416" max="6656" width="9.140625" style="33"/>
    <col min="6657" max="6657" width="5.140625" style="33" customWidth="1"/>
    <col min="6658" max="6658" width="10.5703125" style="33" customWidth="1"/>
    <col min="6659" max="6659" width="59.7109375" style="33" customWidth="1"/>
    <col min="6660" max="6660" width="13" style="33" customWidth="1"/>
    <col min="6661" max="6661" width="11.85546875" style="33" customWidth="1"/>
    <col min="6662" max="6662" width="12.140625" style="33" customWidth="1"/>
    <col min="6663" max="6663" width="10.5703125" style="33" customWidth="1"/>
    <col min="6664" max="6664" width="15.85546875" style="33" customWidth="1"/>
    <col min="6665" max="6665" width="3.28515625" style="33" customWidth="1"/>
    <col min="6666" max="6668" width="0" style="33" hidden="1" customWidth="1"/>
    <col min="6669" max="6669" width="12.42578125" style="33" bestFit="1" customWidth="1"/>
    <col min="6670" max="6670" width="11.85546875" style="33" bestFit="1" customWidth="1"/>
    <col min="6671" max="6671" width="9.28515625" style="33" bestFit="1" customWidth="1"/>
    <col min="6672" max="6912" width="9.140625" style="33"/>
    <col min="6913" max="6913" width="5.140625" style="33" customWidth="1"/>
    <col min="6914" max="6914" width="10.5703125" style="33" customWidth="1"/>
    <col min="6915" max="6915" width="59.7109375" style="33" customWidth="1"/>
    <col min="6916" max="6916" width="13" style="33" customWidth="1"/>
    <col min="6917" max="6917" width="11.85546875" style="33" customWidth="1"/>
    <col min="6918" max="6918" width="12.140625" style="33" customWidth="1"/>
    <col min="6919" max="6919" width="10.5703125" style="33" customWidth="1"/>
    <col min="6920" max="6920" width="15.85546875" style="33" customWidth="1"/>
    <col min="6921" max="6921" width="3.28515625" style="33" customWidth="1"/>
    <col min="6922" max="6924" width="0" style="33" hidden="1" customWidth="1"/>
    <col min="6925" max="6925" width="12.42578125" style="33" bestFit="1" customWidth="1"/>
    <col min="6926" max="6926" width="11.85546875" style="33" bestFit="1" customWidth="1"/>
    <col min="6927" max="6927" width="9.28515625" style="33" bestFit="1" customWidth="1"/>
    <col min="6928" max="7168" width="9.140625" style="33"/>
    <col min="7169" max="7169" width="5.140625" style="33" customWidth="1"/>
    <col min="7170" max="7170" width="10.5703125" style="33" customWidth="1"/>
    <col min="7171" max="7171" width="59.7109375" style="33" customWidth="1"/>
    <col min="7172" max="7172" width="13" style="33" customWidth="1"/>
    <col min="7173" max="7173" width="11.85546875" style="33" customWidth="1"/>
    <col min="7174" max="7174" width="12.140625" style="33" customWidth="1"/>
    <col min="7175" max="7175" width="10.5703125" style="33" customWidth="1"/>
    <col min="7176" max="7176" width="15.85546875" style="33" customWidth="1"/>
    <col min="7177" max="7177" width="3.28515625" style="33" customWidth="1"/>
    <col min="7178" max="7180" width="0" style="33" hidden="1" customWidth="1"/>
    <col min="7181" max="7181" width="12.42578125" style="33" bestFit="1" customWidth="1"/>
    <col min="7182" max="7182" width="11.85546875" style="33" bestFit="1" customWidth="1"/>
    <col min="7183" max="7183" width="9.28515625" style="33" bestFit="1" customWidth="1"/>
    <col min="7184" max="7424" width="9.140625" style="33"/>
    <col min="7425" max="7425" width="5.140625" style="33" customWidth="1"/>
    <col min="7426" max="7426" width="10.5703125" style="33" customWidth="1"/>
    <col min="7427" max="7427" width="59.7109375" style="33" customWidth="1"/>
    <col min="7428" max="7428" width="13" style="33" customWidth="1"/>
    <col min="7429" max="7429" width="11.85546875" style="33" customWidth="1"/>
    <col min="7430" max="7430" width="12.140625" style="33" customWidth="1"/>
    <col min="7431" max="7431" width="10.5703125" style="33" customWidth="1"/>
    <col min="7432" max="7432" width="15.85546875" style="33" customWidth="1"/>
    <col min="7433" max="7433" width="3.28515625" style="33" customWidth="1"/>
    <col min="7434" max="7436" width="0" style="33" hidden="1" customWidth="1"/>
    <col min="7437" max="7437" width="12.42578125" style="33" bestFit="1" customWidth="1"/>
    <col min="7438" max="7438" width="11.85546875" style="33" bestFit="1" customWidth="1"/>
    <col min="7439" max="7439" width="9.28515625" style="33" bestFit="1" customWidth="1"/>
    <col min="7440" max="7680" width="9.140625" style="33"/>
    <col min="7681" max="7681" width="5.140625" style="33" customWidth="1"/>
    <col min="7682" max="7682" width="10.5703125" style="33" customWidth="1"/>
    <col min="7683" max="7683" width="59.7109375" style="33" customWidth="1"/>
    <col min="7684" max="7684" width="13" style="33" customWidth="1"/>
    <col min="7685" max="7685" width="11.85546875" style="33" customWidth="1"/>
    <col min="7686" max="7686" width="12.140625" style="33" customWidth="1"/>
    <col min="7687" max="7687" width="10.5703125" style="33" customWidth="1"/>
    <col min="7688" max="7688" width="15.85546875" style="33" customWidth="1"/>
    <col min="7689" max="7689" width="3.28515625" style="33" customWidth="1"/>
    <col min="7690" max="7692" width="0" style="33" hidden="1" customWidth="1"/>
    <col min="7693" max="7693" width="12.42578125" style="33" bestFit="1" customWidth="1"/>
    <col min="7694" max="7694" width="11.85546875" style="33" bestFit="1" customWidth="1"/>
    <col min="7695" max="7695" width="9.28515625" style="33" bestFit="1" customWidth="1"/>
    <col min="7696" max="7936" width="9.140625" style="33"/>
    <col min="7937" max="7937" width="5.140625" style="33" customWidth="1"/>
    <col min="7938" max="7938" width="10.5703125" style="33" customWidth="1"/>
    <col min="7939" max="7939" width="59.7109375" style="33" customWidth="1"/>
    <col min="7940" max="7940" width="13" style="33" customWidth="1"/>
    <col min="7941" max="7941" width="11.85546875" style="33" customWidth="1"/>
    <col min="7942" max="7942" width="12.140625" style="33" customWidth="1"/>
    <col min="7943" max="7943" width="10.5703125" style="33" customWidth="1"/>
    <col min="7944" max="7944" width="15.85546875" style="33" customWidth="1"/>
    <col min="7945" max="7945" width="3.28515625" style="33" customWidth="1"/>
    <col min="7946" max="7948" width="0" style="33" hidden="1" customWidth="1"/>
    <col min="7949" max="7949" width="12.42578125" style="33" bestFit="1" customWidth="1"/>
    <col min="7950" max="7950" width="11.85546875" style="33" bestFit="1" customWidth="1"/>
    <col min="7951" max="7951" width="9.28515625" style="33" bestFit="1" customWidth="1"/>
    <col min="7952" max="8192" width="9.140625" style="33"/>
    <col min="8193" max="8193" width="5.140625" style="33" customWidth="1"/>
    <col min="8194" max="8194" width="10.5703125" style="33" customWidth="1"/>
    <col min="8195" max="8195" width="59.7109375" style="33" customWidth="1"/>
    <col min="8196" max="8196" width="13" style="33" customWidth="1"/>
    <col min="8197" max="8197" width="11.85546875" style="33" customWidth="1"/>
    <col min="8198" max="8198" width="12.140625" style="33" customWidth="1"/>
    <col min="8199" max="8199" width="10.5703125" style="33" customWidth="1"/>
    <col min="8200" max="8200" width="15.85546875" style="33" customWidth="1"/>
    <col min="8201" max="8201" width="3.28515625" style="33" customWidth="1"/>
    <col min="8202" max="8204" width="0" style="33" hidden="1" customWidth="1"/>
    <col min="8205" max="8205" width="12.42578125" style="33" bestFit="1" customWidth="1"/>
    <col min="8206" max="8206" width="11.85546875" style="33" bestFit="1" customWidth="1"/>
    <col min="8207" max="8207" width="9.28515625" style="33" bestFit="1" customWidth="1"/>
    <col min="8208" max="8448" width="9.140625" style="33"/>
    <col min="8449" max="8449" width="5.140625" style="33" customWidth="1"/>
    <col min="8450" max="8450" width="10.5703125" style="33" customWidth="1"/>
    <col min="8451" max="8451" width="59.7109375" style="33" customWidth="1"/>
    <col min="8452" max="8452" width="13" style="33" customWidth="1"/>
    <col min="8453" max="8453" width="11.85546875" style="33" customWidth="1"/>
    <col min="8454" max="8454" width="12.140625" style="33" customWidth="1"/>
    <col min="8455" max="8455" width="10.5703125" style="33" customWidth="1"/>
    <col min="8456" max="8456" width="15.85546875" style="33" customWidth="1"/>
    <col min="8457" max="8457" width="3.28515625" style="33" customWidth="1"/>
    <col min="8458" max="8460" width="0" style="33" hidden="1" customWidth="1"/>
    <col min="8461" max="8461" width="12.42578125" style="33" bestFit="1" customWidth="1"/>
    <col min="8462" max="8462" width="11.85546875" style="33" bestFit="1" customWidth="1"/>
    <col min="8463" max="8463" width="9.28515625" style="33" bestFit="1" customWidth="1"/>
    <col min="8464" max="8704" width="9.140625" style="33"/>
    <col min="8705" max="8705" width="5.140625" style="33" customWidth="1"/>
    <col min="8706" max="8706" width="10.5703125" style="33" customWidth="1"/>
    <col min="8707" max="8707" width="59.7109375" style="33" customWidth="1"/>
    <col min="8708" max="8708" width="13" style="33" customWidth="1"/>
    <col min="8709" max="8709" width="11.85546875" style="33" customWidth="1"/>
    <col min="8710" max="8710" width="12.140625" style="33" customWidth="1"/>
    <col min="8711" max="8711" width="10.5703125" style="33" customWidth="1"/>
    <col min="8712" max="8712" width="15.85546875" style="33" customWidth="1"/>
    <col min="8713" max="8713" width="3.28515625" style="33" customWidth="1"/>
    <col min="8714" max="8716" width="0" style="33" hidden="1" customWidth="1"/>
    <col min="8717" max="8717" width="12.42578125" style="33" bestFit="1" customWidth="1"/>
    <col min="8718" max="8718" width="11.85546875" style="33" bestFit="1" customWidth="1"/>
    <col min="8719" max="8719" width="9.28515625" style="33" bestFit="1" customWidth="1"/>
    <col min="8720" max="8960" width="9.140625" style="33"/>
    <col min="8961" max="8961" width="5.140625" style="33" customWidth="1"/>
    <col min="8962" max="8962" width="10.5703125" style="33" customWidth="1"/>
    <col min="8963" max="8963" width="59.7109375" style="33" customWidth="1"/>
    <col min="8964" max="8964" width="13" style="33" customWidth="1"/>
    <col min="8965" max="8965" width="11.85546875" style="33" customWidth="1"/>
    <col min="8966" max="8966" width="12.140625" style="33" customWidth="1"/>
    <col min="8967" max="8967" width="10.5703125" style="33" customWidth="1"/>
    <col min="8968" max="8968" width="15.85546875" style="33" customWidth="1"/>
    <col min="8969" max="8969" width="3.28515625" style="33" customWidth="1"/>
    <col min="8970" max="8972" width="0" style="33" hidden="1" customWidth="1"/>
    <col min="8973" max="8973" width="12.42578125" style="33" bestFit="1" customWidth="1"/>
    <col min="8974" max="8974" width="11.85546875" style="33" bestFit="1" customWidth="1"/>
    <col min="8975" max="8975" width="9.28515625" style="33" bestFit="1" customWidth="1"/>
    <col min="8976" max="9216" width="9.140625" style="33"/>
    <col min="9217" max="9217" width="5.140625" style="33" customWidth="1"/>
    <col min="9218" max="9218" width="10.5703125" style="33" customWidth="1"/>
    <col min="9219" max="9219" width="59.7109375" style="33" customWidth="1"/>
    <col min="9220" max="9220" width="13" style="33" customWidth="1"/>
    <col min="9221" max="9221" width="11.85546875" style="33" customWidth="1"/>
    <col min="9222" max="9222" width="12.140625" style="33" customWidth="1"/>
    <col min="9223" max="9223" width="10.5703125" style="33" customWidth="1"/>
    <col min="9224" max="9224" width="15.85546875" style="33" customWidth="1"/>
    <col min="9225" max="9225" width="3.28515625" style="33" customWidth="1"/>
    <col min="9226" max="9228" width="0" style="33" hidden="1" customWidth="1"/>
    <col min="9229" max="9229" width="12.42578125" style="33" bestFit="1" customWidth="1"/>
    <col min="9230" max="9230" width="11.85546875" style="33" bestFit="1" customWidth="1"/>
    <col min="9231" max="9231" width="9.28515625" style="33" bestFit="1" customWidth="1"/>
    <col min="9232" max="9472" width="9.140625" style="33"/>
    <col min="9473" max="9473" width="5.140625" style="33" customWidth="1"/>
    <col min="9474" max="9474" width="10.5703125" style="33" customWidth="1"/>
    <col min="9475" max="9475" width="59.7109375" style="33" customWidth="1"/>
    <col min="9476" max="9476" width="13" style="33" customWidth="1"/>
    <col min="9477" max="9477" width="11.85546875" style="33" customWidth="1"/>
    <col min="9478" max="9478" width="12.140625" style="33" customWidth="1"/>
    <col min="9479" max="9479" width="10.5703125" style="33" customWidth="1"/>
    <col min="9480" max="9480" width="15.85546875" style="33" customWidth="1"/>
    <col min="9481" max="9481" width="3.28515625" style="33" customWidth="1"/>
    <col min="9482" max="9484" width="0" style="33" hidden="1" customWidth="1"/>
    <col min="9485" max="9485" width="12.42578125" style="33" bestFit="1" customWidth="1"/>
    <col min="9486" max="9486" width="11.85546875" style="33" bestFit="1" customWidth="1"/>
    <col min="9487" max="9487" width="9.28515625" style="33" bestFit="1" customWidth="1"/>
    <col min="9488" max="9728" width="9.140625" style="33"/>
    <col min="9729" max="9729" width="5.140625" style="33" customWidth="1"/>
    <col min="9730" max="9730" width="10.5703125" style="33" customWidth="1"/>
    <col min="9731" max="9731" width="59.7109375" style="33" customWidth="1"/>
    <col min="9732" max="9732" width="13" style="33" customWidth="1"/>
    <col min="9733" max="9733" width="11.85546875" style="33" customWidth="1"/>
    <col min="9734" max="9734" width="12.140625" style="33" customWidth="1"/>
    <col min="9735" max="9735" width="10.5703125" style="33" customWidth="1"/>
    <col min="9736" max="9736" width="15.85546875" style="33" customWidth="1"/>
    <col min="9737" max="9737" width="3.28515625" style="33" customWidth="1"/>
    <col min="9738" max="9740" width="0" style="33" hidden="1" customWidth="1"/>
    <col min="9741" max="9741" width="12.42578125" style="33" bestFit="1" customWidth="1"/>
    <col min="9742" max="9742" width="11.85546875" style="33" bestFit="1" customWidth="1"/>
    <col min="9743" max="9743" width="9.28515625" style="33" bestFit="1" customWidth="1"/>
    <col min="9744" max="9984" width="9.140625" style="33"/>
    <col min="9985" max="9985" width="5.140625" style="33" customWidth="1"/>
    <col min="9986" max="9986" width="10.5703125" style="33" customWidth="1"/>
    <col min="9987" max="9987" width="59.7109375" style="33" customWidth="1"/>
    <col min="9988" max="9988" width="13" style="33" customWidth="1"/>
    <col min="9989" max="9989" width="11.85546875" style="33" customWidth="1"/>
    <col min="9990" max="9990" width="12.140625" style="33" customWidth="1"/>
    <col min="9991" max="9991" width="10.5703125" style="33" customWidth="1"/>
    <col min="9992" max="9992" width="15.85546875" style="33" customWidth="1"/>
    <col min="9993" max="9993" width="3.28515625" style="33" customWidth="1"/>
    <col min="9994" max="9996" width="0" style="33" hidden="1" customWidth="1"/>
    <col min="9997" max="9997" width="12.42578125" style="33" bestFit="1" customWidth="1"/>
    <col min="9998" max="9998" width="11.85546875" style="33" bestFit="1" customWidth="1"/>
    <col min="9999" max="9999" width="9.28515625" style="33" bestFit="1" customWidth="1"/>
    <col min="10000" max="10240" width="9.140625" style="33"/>
    <col min="10241" max="10241" width="5.140625" style="33" customWidth="1"/>
    <col min="10242" max="10242" width="10.5703125" style="33" customWidth="1"/>
    <col min="10243" max="10243" width="59.7109375" style="33" customWidth="1"/>
    <col min="10244" max="10244" width="13" style="33" customWidth="1"/>
    <col min="10245" max="10245" width="11.85546875" style="33" customWidth="1"/>
    <col min="10246" max="10246" width="12.140625" style="33" customWidth="1"/>
    <col min="10247" max="10247" width="10.5703125" style="33" customWidth="1"/>
    <col min="10248" max="10248" width="15.85546875" style="33" customWidth="1"/>
    <col min="10249" max="10249" width="3.28515625" style="33" customWidth="1"/>
    <col min="10250" max="10252" width="0" style="33" hidden="1" customWidth="1"/>
    <col min="10253" max="10253" width="12.42578125" style="33" bestFit="1" customWidth="1"/>
    <col min="10254" max="10254" width="11.85546875" style="33" bestFit="1" customWidth="1"/>
    <col min="10255" max="10255" width="9.28515625" style="33" bestFit="1" customWidth="1"/>
    <col min="10256" max="10496" width="9.140625" style="33"/>
    <col min="10497" max="10497" width="5.140625" style="33" customWidth="1"/>
    <col min="10498" max="10498" width="10.5703125" style="33" customWidth="1"/>
    <col min="10499" max="10499" width="59.7109375" style="33" customWidth="1"/>
    <col min="10500" max="10500" width="13" style="33" customWidth="1"/>
    <col min="10501" max="10501" width="11.85546875" style="33" customWidth="1"/>
    <col min="10502" max="10502" width="12.140625" style="33" customWidth="1"/>
    <col min="10503" max="10503" width="10.5703125" style="33" customWidth="1"/>
    <col min="10504" max="10504" width="15.85546875" style="33" customWidth="1"/>
    <col min="10505" max="10505" width="3.28515625" style="33" customWidth="1"/>
    <col min="10506" max="10508" width="0" style="33" hidden="1" customWidth="1"/>
    <col min="10509" max="10509" width="12.42578125" style="33" bestFit="1" customWidth="1"/>
    <col min="10510" max="10510" width="11.85546875" style="33" bestFit="1" customWidth="1"/>
    <col min="10511" max="10511" width="9.28515625" style="33" bestFit="1" customWidth="1"/>
    <col min="10512" max="10752" width="9.140625" style="33"/>
    <col min="10753" max="10753" width="5.140625" style="33" customWidth="1"/>
    <col min="10754" max="10754" width="10.5703125" style="33" customWidth="1"/>
    <col min="10755" max="10755" width="59.7109375" style="33" customWidth="1"/>
    <col min="10756" max="10756" width="13" style="33" customWidth="1"/>
    <col min="10757" max="10757" width="11.85546875" style="33" customWidth="1"/>
    <col min="10758" max="10758" width="12.140625" style="33" customWidth="1"/>
    <col min="10759" max="10759" width="10.5703125" style="33" customWidth="1"/>
    <col min="10760" max="10760" width="15.85546875" style="33" customWidth="1"/>
    <col min="10761" max="10761" width="3.28515625" style="33" customWidth="1"/>
    <col min="10762" max="10764" width="0" style="33" hidden="1" customWidth="1"/>
    <col min="10765" max="10765" width="12.42578125" style="33" bestFit="1" customWidth="1"/>
    <col min="10766" max="10766" width="11.85546875" style="33" bestFit="1" customWidth="1"/>
    <col min="10767" max="10767" width="9.28515625" style="33" bestFit="1" customWidth="1"/>
    <col min="10768" max="11008" width="9.140625" style="33"/>
    <col min="11009" max="11009" width="5.140625" style="33" customWidth="1"/>
    <col min="11010" max="11010" width="10.5703125" style="33" customWidth="1"/>
    <col min="11011" max="11011" width="59.7109375" style="33" customWidth="1"/>
    <col min="11012" max="11012" width="13" style="33" customWidth="1"/>
    <col min="11013" max="11013" width="11.85546875" style="33" customWidth="1"/>
    <col min="11014" max="11014" width="12.140625" style="33" customWidth="1"/>
    <col min="11015" max="11015" width="10.5703125" style="33" customWidth="1"/>
    <col min="11016" max="11016" width="15.85546875" style="33" customWidth="1"/>
    <col min="11017" max="11017" width="3.28515625" style="33" customWidth="1"/>
    <col min="11018" max="11020" width="0" style="33" hidden="1" customWidth="1"/>
    <col min="11021" max="11021" width="12.42578125" style="33" bestFit="1" customWidth="1"/>
    <col min="11022" max="11022" width="11.85546875" style="33" bestFit="1" customWidth="1"/>
    <col min="11023" max="11023" width="9.28515625" style="33" bestFit="1" customWidth="1"/>
    <col min="11024" max="11264" width="9.140625" style="33"/>
    <col min="11265" max="11265" width="5.140625" style="33" customWidth="1"/>
    <col min="11266" max="11266" width="10.5703125" style="33" customWidth="1"/>
    <col min="11267" max="11267" width="59.7109375" style="33" customWidth="1"/>
    <col min="11268" max="11268" width="13" style="33" customWidth="1"/>
    <col min="11269" max="11269" width="11.85546875" style="33" customWidth="1"/>
    <col min="11270" max="11270" width="12.140625" style="33" customWidth="1"/>
    <col min="11271" max="11271" width="10.5703125" style="33" customWidth="1"/>
    <col min="11272" max="11272" width="15.85546875" style="33" customWidth="1"/>
    <col min="11273" max="11273" width="3.28515625" style="33" customWidth="1"/>
    <col min="11274" max="11276" width="0" style="33" hidden="1" customWidth="1"/>
    <col min="11277" max="11277" width="12.42578125" style="33" bestFit="1" customWidth="1"/>
    <col min="11278" max="11278" width="11.85546875" style="33" bestFit="1" customWidth="1"/>
    <col min="11279" max="11279" width="9.28515625" style="33" bestFit="1" customWidth="1"/>
    <col min="11280" max="11520" width="9.140625" style="33"/>
    <col min="11521" max="11521" width="5.140625" style="33" customWidth="1"/>
    <col min="11522" max="11522" width="10.5703125" style="33" customWidth="1"/>
    <col min="11523" max="11523" width="59.7109375" style="33" customWidth="1"/>
    <col min="11524" max="11524" width="13" style="33" customWidth="1"/>
    <col min="11525" max="11525" width="11.85546875" style="33" customWidth="1"/>
    <col min="11526" max="11526" width="12.140625" style="33" customWidth="1"/>
    <col min="11527" max="11527" width="10.5703125" style="33" customWidth="1"/>
    <col min="11528" max="11528" width="15.85546875" style="33" customWidth="1"/>
    <col min="11529" max="11529" width="3.28515625" style="33" customWidth="1"/>
    <col min="11530" max="11532" width="0" style="33" hidden="1" customWidth="1"/>
    <col min="11533" max="11533" width="12.42578125" style="33" bestFit="1" customWidth="1"/>
    <col min="11534" max="11534" width="11.85546875" style="33" bestFit="1" customWidth="1"/>
    <col min="11535" max="11535" width="9.28515625" style="33" bestFit="1" customWidth="1"/>
    <col min="11536" max="11776" width="9.140625" style="33"/>
    <col min="11777" max="11777" width="5.140625" style="33" customWidth="1"/>
    <col min="11778" max="11778" width="10.5703125" style="33" customWidth="1"/>
    <col min="11779" max="11779" width="59.7109375" style="33" customWidth="1"/>
    <col min="11780" max="11780" width="13" style="33" customWidth="1"/>
    <col min="11781" max="11781" width="11.85546875" style="33" customWidth="1"/>
    <col min="11782" max="11782" width="12.140625" style="33" customWidth="1"/>
    <col min="11783" max="11783" width="10.5703125" style="33" customWidth="1"/>
    <col min="11784" max="11784" width="15.85546875" style="33" customWidth="1"/>
    <col min="11785" max="11785" width="3.28515625" style="33" customWidth="1"/>
    <col min="11786" max="11788" width="0" style="33" hidden="1" customWidth="1"/>
    <col min="11789" max="11789" width="12.42578125" style="33" bestFit="1" customWidth="1"/>
    <col min="11790" max="11790" width="11.85546875" style="33" bestFit="1" customWidth="1"/>
    <col min="11791" max="11791" width="9.28515625" style="33" bestFit="1" customWidth="1"/>
    <col min="11792" max="12032" width="9.140625" style="33"/>
    <col min="12033" max="12033" width="5.140625" style="33" customWidth="1"/>
    <col min="12034" max="12034" width="10.5703125" style="33" customWidth="1"/>
    <col min="12035" max="12035" width="59.7109375" style="33" customWidth="1"/>
    <col min="12036" max="12036" width="13" style="33" customWidth="1"/>
    <col min="12037" max="12037" width="11.85546875" style="33" customWidth="1"/>
    <col min="12038" max="12038" width="12.140625" style="33" customWidth="1"/>
    <col min="12039" max="12039" width="10.5703125" style="33" customWidth="1"/>
    <col min="12040" max="12040" width="15.85546875" style="33" customWidth="1"/>
    <col min="12041" max="12041" width="3.28515625" style="33" customWidth="1"/>
    <col min="12042" max="12044" width="0" style="33" hidden="1" customWidth="1"/>
    <col min="12045" max="12045" width="12.42578125" style="33" bestFit="1" customWidth="1"/>
    <col min="12046" max="12046" width="11.85546875" style="33" bestFit="1" customWidth="1"/>
    <col min="12047" max="12047" width="9.28515625" style="33" bestFit="1" customWidth="1"/>
    <col min="12048" max="12288" width="9.140625" style="33"/>
    <col min="12289" max="12289" width="5.140625" style="33" customWidth="1"/>
    <col min="12290" max="12290" width="10.5703125" style="33" customWidth="1"/>
    <col min="12291" max="12291" width="59.7109375" style="33" customWidth="1"/>
    <col min="12292" max="12292" width="13" style="33" customWidth="1"/>
    <col min="12293" max="12293" width="11.85546875" style="33" customWidth="1"/>
    <col min="12294" max="12294" width="12.140625" style="33" customWidth="1"/>
    <col min="12295" max="12295" width="10.5703125" style="33" customWidth="1"/>
    <col min="12296" max="12296" width="15.85546875" style="33" customWidth="1"/>
    <col min="12297" max="12297" width="3.28515625" style="33" customWidth="1"/>
    <col min="12298" max="12300" width="0" style="33" hidden="1" customWidth="1"/>
    <col min="12301" max="12301" width="12.42578125" style="33" bestFit="1" customWidth="1"/>
    <col min="12302" max="12302" width="11.85546875" style="33" bestFit="1" customWidth="1"/>
    <col min="12303" max="12303" width="9.28515625" style="33" bestFit="1" customWidth="1"/>
    <col min="12304" max="12544" width="9.140625" style="33"/>
    <col min="12545" max="12545" width="5.140625" style="33" customWidth="1"/>
    <col min="12546" max="12546" width="10.5703125" style="33" customWidth="1"/>
    <col min="12547" max="12547" width="59.7109375" style="33" customWidth="1"/>
    <col min="12548" max="12548" width="13" style="33" customWidth="1"/>
    <col min="12549" max="12549" width="11.85546875" style="33" customWidth="1"/>
    <col min="12550" max="12550" width="12.140625" style="33" customWidth="1"/>
    <col min="12551" max="12551" width="10.5703125" style="33" customWidth="1"/>
    <col min="12552" max="12552" width="15.85546875" style="33" customWidth="1"/>
    <col min="12553" max="12553" width="3.28515625" style="33" customWidth="1"/>
    <col min="12554" max="12556" width="0" style="33" hidden="1" customWidth="1"/>
    <col min="12557" max="12557" width="12.42578125" style="33" bestFit="1" customWidth="1"/>
    <col min="12558" max="12558" width="11.85546875" style="33" bestFit="1" customWidth="1"/>
    <col min="12559" max="12559" width="9.28515625" style="33" bestFit="1" customWidth="1"/>
    <col min="12560" max="12800" width="9.140625" style="33"/>
    <col min="12801" max="12801" width="5.140625" style="33" customWidth="1"/>
    <col min="12802" max="12802" width="10.5703125" style="33" customWidth="1"/>
    <col min="12803" max="12803" width="59.7109375" style="33" customWidth="1"/>
    <col min="12804" max="12804" width="13" style="33" customWidth="1"/>
    <col min="12805" max="12805" width="11.85546875" style="33" customWidth="1"/>
    <col min="12806" max="12806" width="12.140625" style="33" customWidth="1"/>
    <col min="12807" max="12807" width="10.5703125" style="33" customWidth="1"/>
    <col min="12808" max="12808" width="15.85546875" style="33" customWidth="1"/>
    <col min="12809" max="12809" width="3.28515625" style="33" customWidth="1"/>
    <col min="12810" max="12812" width="0" style="33" hidden="1" customWidth="1"/>
    <col min="12813" max="12813" width="12.42578125" style="33" bestFit="1" customWidth="1"/>
    <col min="12814" max="12814" width="11.85546875" style="33" bestFit="1" customWidth="1"/>
    <col min="12815" max="12815" width="9.28515625" style="33" bestFit="1" customWidth="1"/>
    <col min="12816" max="13056" width="9.140625" style="33"/>
    <col min="13057" max="13057" width="5.140625" style="33" customWidth="1"/>
    <col min="13058" max="13058" width="10.5703125" style="33" customWidth="1"/>
    <col min="13059" max="13059" width="59.7109375" style="33" customWidth="1"/>
    <col min="13060" max="13060" width="13" style="33" customWidth="1"/>
    <col min="13061" max="13061" width="11.85546875" style="33" customWidth="1"/>
    <col min="13062" max="13062" width="12.140625" style="33" customWidth="1"/>
    <col min="13063" max="13063" width="10.5703125" style="33" customWidth="1"/>
    <col min="13064" max="13064" width="15.85546875" style="33" customWidth="1"/>
    <col min="13065" max="13065" width="3.28515625" style="33" customWidth="1"/>
    <col min="13066" max="13068" width="0" style="33" hidden="1" customWidth="1"/>
    <col min="13069" max="13069" width="12.42578125" style="33" bestFit="1" customWidth="1"/>
    <col min="13070" max="13070" width="11.85546875" style="33" bestFit="1" customWidth="1"/>
    <col min="13071" max="13071" width="9.28515625" style="33" bestFit="1" customWidth="1"/>
    <col min="13072" max="13312" width="9.140625" style="33"/>
    <col min="13313" max="13313" width="5.140625" style="33" customWidth="1"/>
    <col min="13314" max="13314" width="10.5703125" style="33" customWidth="1"/>
    <col min="13315" max="13315" width="59.7109375" style="33" customWidth="1"/>
    <col min="13316" max="13316" width="13" style="33" customWidth="1"/>
    <col min="13317" max="13317" width="11.85546875" style="33" customWidth="1"/>
    <col min="13318" max="13318" width="12.140625" style="33" customWidth="1"/>
    <col min="13319" max="13319" width="10.5703125" style="33" customWidth="1"/>
    <col min="13320" max="13320" width="15.85546875" style="33" customWidth="1"/>
    <col min="13321" max="13321" width="3.28515625" style="33" customWidth="1"/>
    <col min="13322" max="13324" width="0" style="33" hidden="1" customWidth="1"/>
    <col min="13325" max="13325" width="12.42578125" style="33" bestFit="1" customWidth="1"/>
    <col min="13326" max="13326" width="11.85546875" style="33" bestFit="1" customWidth="1"/>
    <col min="13327" max="13327" width="9.28515625" style="33" bestFit="1" customWidth="1"/>
    <col min="13328" max="13568" width="9.140625" style="33"/>
    <col min="13569" max="13569" width="5.140625" style="33" customWidth="1"/>
    <col min="13570" max="13570" width="10.5703125" style="33" customWidth="1"/>
    <col min="13571" max="13571" width="59.7109375" style="33" customWidth="1"/>
    <col min="13572" max="13572" width="13" style="33" customWidth="1"/>
    <col min="13573" max="13573" width="11.85546875" style="33" customWidth="1"/>
    <col min="13574" max="13574" width="12.140625" style="33" customWidth="1"/>
    <col min="13575" max="13575" width="10.5703125" style="33" customWidth="1"/>
    <col min="13576" max="13576" width="15.85546875" style="33" customWidth="1"/>
    <col min="13577" max="13577" width="3.28515625" style="33" customWidth="1"/>
    <col min="13578" max="13580" width="0" style="33" hidden="1" customWidth="1"/>
    <col min="13581" max="13581" width="12.42578125" style="33" bestFit="1" customWidth="1"/>
    <col min="13582" max="13582" width="11.85546875" style="33" bestFit="1" customWidth="1"/>
    <col min="13583" max="13583" width="9.28515625" style="33" bestFit="1" customWidth="1"/>
    <col min="13584" max="13824" width="9.140625" style="33"/>
    <col min="13825" max="13825" width="5.140625" style="33" customWidth="1"/>
    <col min="13826" max="13826" width="10.5703125" style="33" customWidth="1"/>
    <col min="13827" max="13827" width="59.7109375" style="33" customWidth="1"/>
    <col min="13828" max="13828" width="13" style="33" customWidth="1"/>
    <col min="13829" max="13829" width="11.85546875" style="33" customWidth="1"/>
    <col min="13830" max="13830" width="12.140625" style="33" customWidth="1"/>
    <col min="13831" max="13831" width="10.5703125" style="33" customWidth="1"/>
    <col min="13832" max="13832" width="15.85546875" style="33" customWidth="1"/>
    <col min="13833" max="13833" width="3.28515625" style="33" customWidth="1"/>
    <col min="13834" max="13836" width="0" style="33" hidden="1" customWidth="1"/>
    <col min="13837" max="13837" width="12.42578125" style="33" bestFit="1" customWidth="1"/>
    <col min="13838" max="13838" width="11.85546875" style="33" bestFit="1" customWidth="1"/>
    <col min="13839" max="13839" width="9.28515625" style="33" bestFit="1" customWidth="1"/>
    <col min="13840" max="14080" width="9.140625" style="33"/>
    <col min="14081" max="14081" width="5.140625" style="33" customWidth="1"/>
    <col min="14082" max="14082" width="10.5703125" style="33" customWidth="1"/>
    <col min="14083" max="14083" width="59.7109375" style="33" customWidth="1"/>
    <col min="14084" max="14084" width="13" style="33" customWidth="1"/>
    <col min="14085" max="14085" width="11.85546875" style="33" customWidth="1"/>
    <col min="14086" max="14086" width="12.140625" style="33" customWidth="1"/>
    <col min="14087" max="14087" width="10.5703125" style="33" customWidth="1"/>
    <col min="14088" max="14088" width="15.85546875" style="33" customWidth="1"/>
    <col min="14089" max="14089" width="3.28515625" style="33" customWidth="1"/>
    <col min="14090" max="14092" width="0" style="33" hidden="1" customWidth="1"/>
    <col min="14093" max="14093" width="12.42578125" style="33" bestFit="1" customWidth="1"/>
    <col min="14094" max="14094" width="11.85546875" style="33" bestFit="1" customWidth="1"/>
    <col min="14095" max="14095" width="9.28515625" style="33" bestFit="1" customWidth="1"/>
    <col min="14096" max="14336" width="9.140625" style="33"/>
    <col min="14337" max="14337" width="5.140625" style="33" customWidth="1"/>
    <col min="14338" max="14338" width="10.5703125" style="33" customWidth="1"/>
    <col min="14339" max="14339" width="59.7109375" style="33" customWidth="1"/>
    <col min="14340" max="14340" width="13" style="33" customWidth="1"/>
    <col min="14341" max="14341" width="11.85546875" style="33" customWidth="1"/>
    <col min="14342" max="14342" width="12.140625" style="33" customWidth="1"/>
    <col min="14343" max="14343" width="10.5703125" style="33" customWidth="1"/>
    <col min="14344" max="14344" width="15.85546875" style="33" customWidth="1"/>
    <col min="14345" max="14345" width="3.28515625" style="33" customWidth="1"/>
    <col min="14346" max="14348" width="0" style="33" hidden="1" customWidth="1"/>
    <col min="14349" max="14349" width="12.42578125" style="33" bestFit="1" customWidth="1"/>
    <col min="14350" max="14350" width="11.85546875" style="33" bestFit="1" customWidth="1"/>
    <col min="14351" max="14351" width="9.28515625" style="33" bestFit="1" customWidth="1"/>
    <col min="14352" max="14592" width="9.140625" style="33"/>
    <col min="14593" max="14593" width="5.140625" style="33" customWidth="1"/>
    <col min="14594" max="14594" width="10.5703125" style="33" customWidth="1"/>
    <col min="14595" max="14595" width="59.7109375" style="33" customWidth="1"/>
    <col min="14596" max="14596" width="13" style="33" customWidth="1"/>
    <col min="14597" max="14597" width="11.85546875" style="33" customWidth="1"/>
    <col min="14598" max="14598" width="12.140625" style="33" customWidth="1"/>
    <col min="14599" max="14599" width="10.5703125" style="33" customWidth="1"/>
    <col min="14600" max="14600" width="15.85546875" style="33" customWidth="1"/>
    <col min="14601" max="14601" width="3.28515625" style="33" customWidth="1"/>
    <col min="14602" max="14604" width="0" style="33" hidden="1" customWidth="1"/>
    <col min="14605" max="14605" width="12.42578125" style="33" bestFit="1" customWidth="1"/>
    <col min="14606" max="14606" width="11.85546875" style="33" bestFit="1" customWidth="1"/>
    <col min="14607" max="14607" width="9.28515625" style="33" bestFit="1" customWidth="1"/>
    <col min="14608" max="14848" width="9.140625" style="33"/>
    <col min="14849" max="14849" width="5.140625" style="33" customWidth="1"/>
    <col min="14850" max="14850" width="10.5703125" style="33" customWidth="1"/>
    <col min="14851" max="14851" width="59.7109375" style="33" customWidth="1"/>
    <col min="14852" max="14852" width="13" style="33" customWidth="1"/>
    <col min="14853" max="14853" width="11.85546875" style="33" customWidth="1"/>
    <col min="14854" max="14854" width="12.140625" style="33" customWidth="1"/>
    <col min="14855" max="14855" width="10.5703125" style="33" customWidth="1"/>
    <col min="14856" max="14856" width="15.85546875" style="33" customWidth="1"/>
    <col min="14857" max="14857" width="3.28515625" style="33" customWidth="1"/>
    <col min="14858" max="14860" width="0" style="33" hidden="1" customWidth="1"/>
    <col min="14861" max="14861" width="12.42578125" style="33" bestFit="1" customWidth="1"/>
    <col min="14862" max="14862" width="11.85546875" style="33" bestFit="1" customWidth="1"/>
    <col min="14863" max="14863" width="9.28515625" style="33" bestFit="1" customWidth="1"/>
    <col min="14864" max="15104" width="9.140625" style="33"/>
    <col min="15105" max="15105" width="5.140625" style="33" customWidth="1"/>
    <col min="15106" max="15106" width="10.5703125" style="33" customWidth="1"/>
    <col min="15107" max="15107" width="59.7109375" style="33" customWidth="1"/>
    <col min="15108" max="15108" width="13" style="33" customWidth="1"/>
    <col min="15109" max="15109" width="11.85546875" style="33" customWidth="1"/>
    <col min="15110" max="15110" width="12.140625" style="33" customWidth="1"/>
    <col min="15111" max="15111" width="10.5703125" style="33" customWidth="1"/>
    <col min="15112" max="15112" width="15.85546875" style="33" customWidth="1"/>
    <col min="15113" max="15113" width="3.28515625" style="33" customWidth="1"/>
    <col min="15114" max="15116" width="0" style="33" hidden="1" customWidth="1"/>
    <col min="15117" max="15117" width="12.42578125" style="33" bestFit="1" customWidth="1"/>
    <col min="15118" max="15118" width="11.85546875" style="33" bestFit="1" customWidth="1"/>
    <col min="15119" max="15119" width="9.28515625" style="33" bestFit="1" customWidth="1"/>
    <col min="15120" max="15360" width="9.140625" style="33"/>
    <col min="15361" max="15361" width="5.140625" style="33" customWidth="1"/>
    <col min="15362" max="15362" width="10.5703125" style="33" customWidth="1"/>
    <col min="15363" max="15363" width="59.7109375" style="33" customWidth="1"/>
    <col min="15364" max="15364" width="13" style="33" customWidth="1"/>
    <col min="15365" max="15365" width="11.85546875" style="33" customWidth="1"/>
    <col min="15366" max="15366" width="12.140625" style="33" customWidth="1"/>
    <col min="15367" max="15367" width="10.5703125" style="33" customWidth="1"/>
    <col min="15368" max="15368" width="15.85546875" style="33" customWidth="1"/>
    <col min="15369" max="15369" width="3.28515625" style="33" customWidth="1"/>
    <col min="15370" max="15372" width="0" style="33" hidden="1" customWidth="1"/>
    <col min="15373" max="15373" width="12.42578125" style="33" bestFit="1" customWidth="1"/>
    <col min="15374" max="15374" width="11.85546875" style="33" bestFit="1" customWidth="1"/>
    <col min="15375" max="15375" width="9.28515625" style="33" bestFit="1" customWidth="1"/>
    <col min="15376" max="15616" width="9.140625" style="33"/>
    <col min="15617" max="15617" width="5.140625" style="33" customWidth="1"/>
    <col min="15618" max="15618" width="10.5703125" style="33" customWidth="1"/>
    <col min="15619" max="15619" width="59.7109375" style="33" customWidth="1"/>
    <col min="15620" max="15620" width="13" style="33" customWidth="1"/>
    <col min="15621" max="15621" width="11.85546875" style="33" customWidth="1"/>
    <col min="15622" max="15622" width="12.140625" style="33" customWidth="1"/>
    <col min="15623" max="15623" width="10.5703125" style="33" customWidth="1"/>
    <col min="15624" max="15624" width="15.85546875" style="33" customWidth="1"/>
    <col min="15625" max="15625" width="3.28515625" style="33" customWidth="1"/>
    <col min="15626" max="15628" width="0" style="33" hidden="1" customWidth="1"/>
    <col min="15629" max="15629" width="12.42578125" style="33" bestFit="1" customWidth="1"/>
    <col min="15630" max="15630" width="11.85546875" style="33" bestFit="1" customWidth="1"/>
    <col min="15631" max="15631" width="9.28515625" style="33" bestFit="1" customWidth="1"/>
    <col min="15632" max="15872" width="9.140625" style="33"/>
    <col min="15873" max="15873" width="5.140625" style="33" customWidth="1"/>
    <col min="15874" max="15874" width="10.5703125" style="33" customWidth="1"/>
    <col min="15875" max="15875" width="59.7109375" style="33" customWidth="1"/>
    <col min="15876" max="15876" width="13" style="33" customWidth="1"/>
    <col min="15877" max="15877" width="11.85546875" style="33" customWidth="1"/>
    <col min="15878" max="15878" width="12.140625" style="33" customWidth="1"/>
    <col min="15879" max="15879" width="10.5703125" style="33" customWidth="1"/>
    <col min="15880" max="15880" width="15.85546875" style="33" customWidth="1"/>
    <col min="15881" max="15881" width="3.28515625" style="33" customWidth="1"/>
    <col min="15882" max="15884" width="0" style="33" hidden="1" customWidth="1"/>
    <col min="15885" max="15885" width="12.42578125" style="33" bestFit="1" customWidth="1"/>
    <col min="15886" max="15886" width="11.85546875" style="33" bestFit="1" customWidth="1"/>
    <col min="15887" max="15887" width="9.28515625" style="33" bestFit="1" customWidth="1"/>
    <col min="15888" max="16128" width="9.140625" style="33"/>
    <col min="16129" max="16129" width="5.140625" style="33" customWidth="1"/>
    <col min="16130" max="16130" width="10.5703125" style="33" customWidth="1"/>
    <col min="16131" max="16131" width="59.7109375" style="33" customWidth="1"/>
    <col min="16132" max="16132" width="13" style="33" customWidth="1"/>
    <col min="16133" max="16133" width="11.85546875" style="33" customWidth="1"/>
    <col min="16134" max="16134" width="12.140625" style="33" customWidth="1"/>
    <col min="16135" max="16135" width="10.5703125" style="33" customWidth="1"/>
    <col min="16136" max="16136" width="15.85546875" style="33" customWidth="1"/>
    <col min="16137" max="16137" width="3.28515625" style="33" customWidth="1"/>
    <col min="16138" max="16140" width="0" style="33" hidden="1" customWidth="1"/>
    <col min="16141" max="16141" width="12.42578125" style="33" bestFit="1" customWidth="1"/>
    <col min="16142" max="16142" width="11.85546875" style="33" bestFit="1" customWidth="1"/>
    <col min="16143" max="16143" width="9.28515625" style="33" bestFit="1" customWidth="1"/>
    <col min="16144" max="16384" width="9.140625" style="33"/>
  </cols>
  <sheetData>
    <row r="1" spans="1:14" ht="15.75" hidden="1">
      <c r="A1" s="34"/>
      <c r="B1" s="34"/>
      <c r="C1" s="34"/>
      <c r="D1" s="34"/>
      <c r="E1" s="34"/>
      <c r="F1" s="34"/>
      <c r="G1" s="34"/>
      <c r="H1" s="34"/>
    </row>
    <row r="2" spans="1:14" ht="50.25" customHeight="1">
      <c r="A2" s="185" t="s">
        <v>121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4" ht="19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4" ht="15.75">
      <c r="A4" s="190" t="s">
        <v>122</v>
      </c>
      <c r="B4" s="192" t="s">
        <v>123</v>
      </c>
      <c r="C4" s="192" t="s">
        <v>124</v>
      </c>
      <c r="D4" s="192" t="s">
        <v>5</v>
      </c>
      <c r="E4" s="192"/>
      <c r="F4" s="192"/>
      <c r="G4" s="192"/>
      <c r="H4" s="194" t="s">
        <v>125</v>
      </c>
      <c r="I4" s="36"/>
    </row>
    <row r="5" spans="1:14" ht="63.75" thickBot="1">
      <c r="A5" s="191"/>
      <c r="B5" s="193"/>
      <c r="C5" s="193"/>
      <c r="D5" s="66" t="s">
        <v>126</v>
      </c>
      <c r="E5" s="66" t="s">
        <v>127</v>
      </c>
      <c r="F5" s="66" t="s">
        <v>128</v>
      </c>
      <c r="G5" s="66" t="s">
        <v>129</v>
      </c>
      <c r="H5" s="195"/>
      <c r="I5" s="36"/>
    </row>
    <row r="6" spans="1:14" ht="16.5" thickBo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4">
        <v>8</v>
      </c>
      <c r="I6" s="38"/>
      <c r="N6" s="33" t="s">
        <v>35</v>
      </c>
    </row>
    <row r="7" spans="1:14" ht="20.25" customHeight="1">
      <c r="A7" s="67"/>
      <c r="B7" s="68"/>
      <c r="C7" s="69" t="s">
        <v>130</v>
      </c>
      <c r="D7" s="70"/>
      <c r="E7" s="70"/>
      <c r="F7" s="70"/>
      <c r="G7" s="70"/>
      <c r="H7" s="71"/>
      <c r="I7" s="38"/>
    </row>
    <row r="8" spans="1:14" ht="47.25">
      <c r="A8" s="64">
        <v>1</v>
      </c>
      <c r="B8" s="37" t="s">
        <v>131</v>
      </c>
      <c r="C8" s="39" t="s">
        <v>132</v>
      </c>
      <c r="D8" s="40" t="s">
        <v>133</v>
      </c>
      <c r="E8" s="40" t="s">
        <v>133</v>
      </c>
      <c r="F8" s="40" t="s">
        <v>133</v>
      </c>
      <c r="G8" s="171">
        <f>'ხარჯთაღრიცხვა '!M107</f>
        <v>0</v>
      </c>
      <c r="H8" s="172">
        <f>G8*1</f>
        <v>0</v>
      </c>
      <c r="I8" s="38"/>
    </row>
    <row r="9" spans="1:14" ht="24" customHeight="1" thickBot="1">
      <c r="A9" s="75"/>
      <c r="B9" s="66"/>
      <c r="C9" s="76" t="s">
        <v>134</v>
      </c>
      <c r="D9" s="77" t="s">
        <v>133</v>
      </c>
      <c r="E9" s="77" t="s">
        <v>133</v>
      </c>
      <c r="F9" s="77" t="s">
        <v>133</v>
      </c>
      <c r="G9" s="173">
        <f>G8*1</f>
        <v>0</v>
      </c>
      <c r="H9" s="174">
        <f>G8*1</f>
        <v>0</v>
      </c>
      <c r="I9" s="38"/>
    </row>
    <row r="10" spans="1:14" ht="25.5" customHeight="1" thickBot="1">
      <c r="A10" s="88" t="s">
        <v>35</v>
      </c>
      <c r="B10" s="89"/>
      <c r="C10" s="90" t="s">
        <v>135</v>
      </c>
      <c r="D10" s="87" t="s">
        <v>133</v>
      </c>
      <c r="E10" s="87" t="s">
        <v>133</v>
      </c>
      <c r="F10" s="87" t="s">
        <v>133</v>
      </c>
      <c r="G10" s="175">
        <f>G9*1</f>
        <v>0</v>
      </c>
      <c r="H10" s="176">
        <f>G9*1</f>
        <v>0</v>
      </c>
      <c r="I10" s="38"/>
    </row>
    <row r="11" spans="1:14" ht="31.5" customHeight="1">
      <c r="A11" s="78">
        <v>2</v>
      </c>
      <c r="B11" s="79"/>
      <c r="C11" s="80" t="s">
        <v>136</v>
      </c>
      <c r="D11" s="81" t="s">
        <v>133</v>
      </c>
      <c r="E11" s="81" t="s">
        <v>133</v>
      </c>
      <c r="F11" s="81" t="s">
        <v>133</v>
      </c>
      <c r="G11" s="177">
        <f>H10*0.03</f>
        <v>0</v>
      </c>
      <c r="H11" s="178">
        <f>H10*0.03</f>
        <v>0</v>
      </c>
      <c r="I11" s="38"/>
    </row>
    <row r="12" spans="1:14" ht="25.5" customHeight="1">
      <c r="A12" s="65">
        <v>3</v>
      </c>
      <c r="B12" s="41"/>
      <c r="C12" s="42" t="s">
        <v>137</v>
      </c>
      <c r="D12" s="40" t="s">
        <v>133</v>
      </c>
      <c r="E12" s="40" t="s">
        <v>133</v>
      </c>
      <c r="F12" s="40" t="s">
        <v>133</v>
      </c>
      <c r="G12" s="179">
        <f>G10+G11</f>
        <v>0</v>
      </c>
      <c r="H12" s="180">
        <f>H10+H11</f>
        <v>0</v>
      </c>
      <c r="I12" s="38"/>
    </row>
    <row r="13" spans="1:14" ht="27" customHeight="1" thickBot="1">
      <c r="A13" s="82">
        <v>4</v>
      </c>
      <c r="B13" s="83"/>
      <c r="C13" s="83" t="s">
        <v>138</v>
      </c>
      <c r="D13" s="77" t="s">
        <v>133</v>
      </c>
      <c r="E13" s="77" t="s">
        <v>133</v>
      </c>
      <c r="F13" s="77" t="s">
        <v>133</v>
      </c>
      <c r="G13" s="181">
        <f>H12*0.18</f>
        <v>0</v>
      </c>
      <c r="H13" s="182">
        <f>G13</f>
        <v>0</v>
      </c>
      <c r="I13" s="38"/>
    </row>
    <row r="14" spans="1:14" ht="31.5" customHeight="1" thickBot="1">
      <c r="A14" s="84">
        <v>5</v>
      </c>
      <c r="B14" s="85"/>
      <c r="C14" s="86" t="s">
        <v>139</v>
      </c>
      <c r="D14" s="87" t="s">
        <v>133</v>
      </c>
      <c r="E14" s="87" t="s">
        <v>133</v>
      </c>
      <c r="F14" s="87" t="s">
        <v>133</v>
      </c>
      <c r="G14" s="183">
        <f>G12+G13</f>
        <v>0</v>
      </c>
      <c r="H14" s="184">
        <f>H12+H13</f>
        <v>0</v>
      </c>
      <c r="I14" s="38"/>
    </row>
    <row r="15" spans="1:14" s="45" customFormat="1" ht="21.75" customHeight="1">
      <c r="A15" s="196"/>
      <c r="B15" s="196"/>
      <c r="C15" s="196"/>
      <c r="D15" s="43"/>
      <c r="E15" s="43"/>
      <c r="F15" s="43"/>
      <c r="G15" s="43"/>
      <c r="H15" s="43"/>
      <c r="I15" s="44"/>
    </row>
    <row r="16" spans="1:14" s="167" customFormat="1" ht="31.5" customHeight="1">
      <c r="A16" s="189" t="s">
        <v>145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9" s="167" customFormat="1" ht="23.25" customHeight="1">
      <c r="A17" s="168"/>
      <c r="B17" s="169"/>
      <c r="C17" s="169"/>
      <c r="D17" s="170" t="s">
        <v>146</v>
      </c>
      <c r="E17" s="169"/>
      <c r="F17" s="169"/>
      <c r="G17" s="169"/>
      <c r="H17" s="168"/>
    </row>
    <row r="18" spans="1:9" ht="31.5" customHeight="1">
      <c r="A18" s="46"/>
      <c r="B18" s="187"/>
      <c r="C18" s="187"/>
      <c r="D18" s="188"/>
      <c r="E18" s="188"/>
      <c r="F18" s="188"/>
      <c r="G18" s="188"/>
      <c r="H18" s="46"/>
      <c r="I18" s="38"/>
    </row>
    <row r="19" spans="1:9" ht="31.5" customHeight="1">
      <c r="A19" s="47"/>
      <c r="B19" s="47"/>
      <c r="C19" s="48"/>
      <c r="D19" s="47"/>
      <c r="E19" s="47"/>
      <c r="F19" s="47"/>
      <c r="G19" s="47"/>
      <c r="H19" s="47"/>
      <c r="I19" s="38"/>
    </row>
    <row r="20" spans="1:9" ht="31.5" customHeight="1">
      <c r="A20" s="47"/>
      <c r="B20" s="49"/>
      <c r="C20" s="50"/>
      <c r="D20" s="197"/>
      <c r="E20" s="197"/>
      <c r="F20" s="197"/>
      <c r="G20" s="47"/>
      <c r="H20" s="47"/>
      <c r="I20" s="38"/>
    </row>
    <row r="21" spans="1:9" ht="31.5" customHeight="1">
      <c r="A21" s="47"/>
      <c r="B21" s="47"/>
      <c r="C21" s="51"/>
      <c r="D21" s="198"/>
      <c r="E21" s="198"/>
      <c r="F21" s="198"/>
      <c r="G21" s="47"/>
      <c r="H21" s="47"/>
      <c r="I21" s="38"/>
    </row>
    <row r="22" spans="1:9" ht="31.5" customHeight="1">
      <c r="A22" s="47"/>
      <c r="B22" s="47"/>
      <c r="C22" s="50"/>
      <c r="D22" s="199"/>
      <c r="E22" s="199"/>
      <c r="F22" s="199"/>
      <c r="G22" s="47"/>
      <c r="H22" s="47"/>
      <c r="I22" s="38"/>
    </row>
    <row r="23" spans="1:9" ht="31.5" customHeight="1">
      <c r="A23" s="47"/>
      <c r="B23" s="47"/>
      <c r="C23" s="47"/>
      <c r="D23" s="47"/>
      <c r="E23" s="47"/>
      <c r="F23" s="47"/>
      <c r="G23" s="47"/>
      <c r="H23" s="47"/>
      <c r="I23" s="38"/>
    </row>
    <row r="24" spans="1:9" ht="31.5" customHeight="1">
      <c r="A24" s="47"/>
      <c r="B24" s="47"/>
      <c r="C24" s="47"/>
      <c r="D24" s="47"/>
      <c r="E24" s="47"/>
      <c r="F24" s="47"/>
      <c r="G24" s="47"/>
      <c r="H24" s="47"/>
      <c r="I24" s="38"/>
    </row>
    <row r="25" spans="1:9" ht="31.5" customHeight="1">
      <c r="A25" s="47"/>
      <c r="B25" s="47"/>
      <c r="C25" s="47"/>
      <c r="D25" s="47"/>
      <c r="E25" s="47"/>
      <c r="F25" s="47"/>
      <c r="G25" s="47"/>
      <c r="H25" s="47"/>
      <c r="I25" s="38"/>
    </row>
    <row r="26" spans="1:9" ht="31.5" customHeight="1">
      <c r="A26" s="47"/>
      <c r="B26" s="47"/>
      <c r="C26" s="47"/>
      <c r="D26" s="47"/>
      <c r="E26" s="47"/>
      <c r="F26" s="47"/>
      <c r="G26" s="47"/>
      <c r="H26" s="47"/>
      <c r="I26" s="38"/>
    </row>
    <row r="27" spans="1:9" ht="36" customHeight="1">
      <c r="A27" s="47"/>
      <c r="B27" s="47"/>
      <c r="C27" s="47"/>
      <c r="D27" s="47"/>
      <c r="E27" s="47"/>
      <c r="F27" s="47"/>
      <c r="G27" s="47"/>
      <c r="H27" s="47"/>
      <c r="I27" s="38"/>
    </row>
    <row r="28" spans="1:9" ht="33" customHeight="1">
      <c r="A28" s="47"/>
      <c r="B28" s="47"/>
      <c r="C28" s="47"/>
      <c r="D28" s="47"/>
      <c r="E28" s="47"/>
      <c r="F28" s="47"/>
      <c r="G28" s="47"/>
      <c r="H28" s="47"/>
      <c r="I28" s="38"/>
    </row>
    <row r="29" spans="1:9" ht="21.75" customHeight="1">
      <c r="A29" s="52"/>
      <c r="B29" s="200"/>
      <c r="C29" s="200"/>
      <c r="I29" s="38"/>
    </row>
    <row r="30" spans="1:9" ht="36" customHeight="1">
      <c r="A30" s="53"/>
      <c r="B30" s="53"/>
      <c r="C30" s="54"/>
      <c r="I30" s="38"/>
    </row>
    <row r="31" spans="1:9" ht="32.25" customHeight="1">
      <c r="A31" s="55"/>
      <c r="B31" s="201"/>
      <c r="C31" s="201"/>
      <c r="I31" s="38"/>
    </row>
    <row r="32" spans="1:9" ht="32.25" customHeight="1">
      <c r="A32" s="55"/>
      <c r="B32" s="186"/>
      <c r="C32" s="186"/>
      <c r="I32" s="38"/>
    </row>
    <row r="33" spans="1:9" ht="29.25" customHeight="1">
      <c r="A33" s="45"/>
      <c r="B33" s="45"/>
      <c r="C33" s="45"/>
      <c r="I33" s="38"/>
    </row>
    <row r="34" spans="1:9" ht="33" customHeight="1">
      <c r="I34" s="38"/>
    </row>
    <row r="35" spans="1:9" ht="33" customHeight="1">
      <c r="I35" s="38"/>
    </row>
    <row r="36" spans="1:9" ht="33" customHeight="1">
      <c r="I36" s="38"/>
    </row>
    <row r="37" spans="1:9" ht="24" customHeight="1">
      <c r="B37" s="56"/>
      <c r="C37" s="56"/>
      <c r="I37" s="38"/>
    </row>
    <row r="38" spans="1:9" ht="23.25" customHeight="1">
      <c r="B38" s="56"/>
      <c r="C38" s="56"/>
      <c r="I38" s="38"/>
    </row>
    <row r="39" spans="1:9" ht="23.25" customHeight="1">
      <c r="B39" s="56"/>
      <c r="C39" s="56"/>
      <c r="I39" s="38"/>
    </row>
    <row r="40" spans="1:9" ht="23.25" customHeight="1">
      <c r="B40" s="57"/>
      <c r="C40" s="57"/>
      <c r="I40" s="38"/>
    </row>
    <row r="41" spans="1:9" ht="36.75" customHeight="1">
      <c r="B41" s="57"/>
      <c r="C41" s="57"/>
      <c r="I41" s="38"/>
    </row>
    <row r="42" spans="1:9" ht="28.5" customHeight="1">
      <c r="I42" s="38"/>
    </row>
    <row r="43" spans="1:9" ht="36.75" customHeight="1">
      <c r="I43" s="38"/>
    </row>
    <row r="44" spans="1:9" ht="33" customHeight="1">
      <c r="I44" s="38"/>
    </row>
    <row r="45" spans="1:9" ht="25.5" customHeight="1">
      <c r="I45" s="38"/>
    </row>
    <row r="46" spans="1:9" ht="35.25" customHeight="1">
      <c r="I46" s="38"/>
    </row>
    <row r="47" spans="1:9" ht="30" customHeight="1">
      <c r="I47" s="38"/>
    </row>
    <row r="48" spans="1:9" ht="48" customHeight="1">
      <c r="I48" s="38"/>
    </row>
    <row r="49" spans="9:9" ht="31.5" customHeight="1">
      <c r="I49" s="38"/>
    </row>
    <row r="50" spans="9:9" ht="57" customHeight="1">
      <c r="I50" s="38"/>
    </row>
    <row r="51" spans="9:9" ht="29.25" customHeight="1">
      <c r="I51" s="38"/>
    </row>
    <row r="52" spans="9:9" ht="32.25" customHeight="1">
      <c r="I52" s="38"/>
    </row>
    <row r="53" spans="9:9" ht="36" customHeight="1">
      <c r="I53" s="38"/>
    </row>
    <row r="54" spans="9:9" ht="30.75" customHeight="1">
      <c r="I54" s="38"/>
    </row>
    <row r="55" spans="9:9" ht="31.5" customHeight="1">
      <c r="I55" s="38"/>
    </row>
    <row r="56" spans="9:9" ht="52.5" customHeight="1">
      <c r="I56" s="38"/>
    </row>
    <row r="57" spans="9:9" ht="15.75">
      <c r="I57" s="38"/>
    </row>
    <row r="58" spans="9:9" ht="30" customHeight="1">
      <c r="I58" s="38"/>
    </row>
    <row r="59" spans="9:9" ht="31.5" customHeight="1">
      <c r="I59" s="38"/>
    </row>
    <row r="60" spans="9:9" ht="36" customHeight="1">
      <c r="I60" s="38"/>
    </row>
    <row r="61" spans="9:9" ht="30" customHeight="1">
      <c r="I61" s="38"/>
    </row>
    <row r="62" spans="9:9" ht="48" customHeight="1">
      <c r="I62" s="38"/>
    </row>
    <row r="63" spans="9:9" ht="32.25" customHeight="1">
      <c r="I63" s="38"/>
    </row>
    <row r="64" spans="9:9" ht="33.75" customHeight="1">
      <c r="I64" s="38"/>
    </row>
    <row r="65" spans="9:9" ht="32.25" customHeight="1">
      <c r="I65" s="38"/>
    </row>
    <row r="66" spans="9:9" ht="36" customHeight="1">
      <c r="I66" s="38"/>
    </row>
    <row r="67" spans="9:9" ht="42" customHeight="1">
      <c r="I67" s="38"/>
    </row>
    <row r="68" spans="9:9" ht="47.25" customHeight="1">
      <c r="I68" s="38"/>
    </row>
    <row r="69" spans="9:9" ht="39.75" customHeight="1">
      <c r="I69" s="38"/>
    </row>
    <row r="70" spans="9:9" ht="31.5" customHeight="1">
      <c r="I70" s="38"/>
    </row>
    <row r="71" spans="9:9" ht="47.25" customHeight="1">
      <c r="I71" s="38"/>
    </row>
    <row r="72" spans="9:9" ht="32.25" customHeight="1">
      <c r="I72" s="38"/>
    </row>
    <row r="73" spans="9:9" ht="33.75" customHeight="1">
      <c r="I73" s="38"/>
    </row>
    <row r="74" spans="9:9" ht="32.25" customHeight="1">
      <c r="I74" s="38"/>
    </row>
    <row r="75" spans="9:9" ht="15.75">
      <c r="I75" s="38"/>
    </row>
    <row r="76" spans="9:9" ht="45.75" customHeight="1">
      <c r="I76" s="38"/>
    </row>
    <row r="77" spans="9:9" ht="15.75" customHeight="1">
      <c r="I77" s="38"/>
    </row>
    <row r="78" spans="9:9" ht="36.75" customHeight="1">
      <c r="I78" s="38"/>
    </row>
    <row r="79" spans="9:9" ht="63" hidden="1" customHeight="1">
      <c r="I79" s="38"/>
    </row>
    <row r="80" spans="9:9" ht="15.75">
      <c r="I80" s="38"/>
    </row>
    <row r="81" spans="9:9" ht="34.5" customHeight="1">
      <c r="I81" s="38"/>
    </row>
    <row r="82" spans="9:9" ht="16.5" customHeight="1">
      <c r="I82" s="38"/>
    </row>
    <row r="83" spans="9:9" ht="37.5" customHeight="1">
      <c r="I83" s="38"/>
    </row>
    <row r="84" spans="9:9" ht="20.25" customHeight="1">
      <c r="I84" s="38"/>
    </row>
    <row r="85" spans="9:9" ht="15.75">
      <c r="I85" s="38"/>
    </row>
    <row r="86" spans="9:9" ht="15.75">
      <c r="I86" s="38"/>
    </row>
    <row r="87" spans="9:9" ht="15.75">
      <c r="I87" s="38"/>
    </row>
    <row r="88" spans="9:9" ht="15.75">
      <c r="I88" s="38"/>
    </row>
    <row r="89" spans="9:9" ht="15.75">
      <c r="I89" s="38"/>
    </row>
    <row r="90" spans="9:9" ht="15.75">
      <c r="I90" s="38"/>
    </row>
    <row r="91" spans="9:9" ht="15.75" customHeight="1">
      <c r="I91" s="38"/>
    </row>
    <row r="92" spans="9:9" ht="15.75">
      <c r="I92" s="38"/>
    </row>
    <row r="93" spans="9:9" ht="15.75">
      <c r="I93" s="38"/>
    </row>
    <row r="94" spans="9:9" ht="15.75">
      <c r="I94" s="38"/>
    </row>
    <row r="95" spans="9:9" ht="15.75">
      <c r="I95" s="38"/>
    </row>
    <row r="96" spans="9:9" ht="15.75">
      <c r="I96" s="38"/>
    </row>
    <row r="97" spans="9:9" ht="15.75">
      <c r="I97" s="38"/>
    </row>
    <row r="98" spans="9:9" ht="15.75">
      <c r="I98" s="38"/>
    </row>
    <row r="99" spans="9:9" ht="15.75">
      <c r="I99" s="38"/>
    </row>
    <row r="100" spans="9:9" ht="32.25" customHeight="1">
      <c r="I100" s="38"/>
    </row>
    <row r="101" spans="9:9" ht="15.75">
      <c r="I101" s="38"/>
    </row>
    <row r="102" spans="9:9" ht="15.75">
      <c r="I102" s="38"/>
    </row>
    <row r="103" spans="9:9" ht="15.75">
      <c r="I103" s="38"/>
    </row>
    <row r="104" spans="9:9" ht="15.75">
      <c r="I104" s="38"/>
    </row>
    <row r="105" spans="9:9" ht="15.75">
      <c r="I105" s="38"/>
    </row>
    <row r="106" spans="9:9" ht="15.75">
      <c r="I106" s="38"/>
    </row>
    <row r="107" spans="9:9" ht="15.75">
      <c r="I107" s="38"/>
    </row>
    <row r="108" spans="9:9" ht="15.75">
      <c r="I108" s="38"/>
    </row>
    <row r="109" spans="9:9" ht="15.75">
      <c r="I109" s="38"/>
    </row>
    <row r="110" spans="9:9" ht="18.75" customHeight="1">
      <c r="I110" s="38"/>
    </row>
    <row r="111" spans="9:9" ht="19.5" customHeight="1">
      <c r="I111" s="38"/>
    </row>
    <row r="112" spans="9:9" ht="15.75">
      <c r="I112" s="58"/>
    </row>
    <row r="113" spans="9:9" ht="15.75">
      <c r="I113" s="38"/>
    </row>
    <row r="114" spans="9:9" ht="15.75">
      <c r="I114" s="38"/>
    </row>
    <row r="115" spans="9:9" ht="15.75">
      <c r="I115" s="38"/>
    </row>
    <row r="116" spans="9:9" ht="20.25" customHeight="1">
      <c r="I116" s="38"/>
    </row>
    <row r="117" spans="9:9" ht="15.75">
      <c r="I117" s="38"/>
    </row>
    <row r="118" spans="9:9" ht="15.75">
      <c r="I118" s="38"/>
    </row>
    <row r="119" spans="9:9" ht="15.75">
      <c r="I119" s="38"/>
    </row>
    <row r="120" spans="9:9" ht="15.75">
      <c r="I120" s="38"/>
    </row>
    <row r="121" spans="9:9" ht="20.25" customHeight="1">
      <c r="I121" s="38"/>
    </row>
    <row r="122" spans="9:9" ht="15.75">
      <c r="I122" s="38"/>
    </row>
    <row r="123" spans="9:9" ht="26.25" customHeight="1">
      <c r="I123" s="38"/>
    </row>
    <row r="124" spans="9:9" ht="32.25" customHeight="1">
      <c r="I124" s="38"/>
    </row>
    <row r="125" spans="9:9" ht="15.75">
      <c r="I125" s="38"/>
    </row>
    <row r="126" spans="9:9" ht="34.5" customHeight="1">
      <c r="I126" s="38"/>
    </row>
    <row r="127" spans="9:9" ht="30.75" customHeight="1">
      <c r="I127" s="38"/>
    </row>
    <row r="128" spans="9:9" ht="33.75" customHeight="1">
      <c r="I128" s="38"/>
    </row>
    <row r="129" spans="9:9" ht="15.75">
      <c r="I129" s="38"/>
    </row>
    <row r="130" spans="9:9" ht="34.5" customHeight="1">
      <c r="I130" s="38"/>
    </row>
    <row r="131" spans="9:9" ht="50.25" customHeight="1">
      <c r="I131" s="38"/>
    </row>
    <row r="132" spans="9:9" ht="52.5" customHeight="1">
      <c r="I132" s="38"/>
    </row>
    <row r="133" spans="9:9" ht="48" customHeight="1">
      <c r="I133" s="38"/>
    </row>
    <row r="134" spans="9:9" ht="48.75" customHeight="1">
      <c r="I134" s="38"/>
    </row>
    <row r="135" spans="9:9" ht="15.75">
      <c r="I135" s="38"/>
    </row>
    <row r="136" spans="9:9" ht="36" customHeight="1">
      <c r="I136" s="38"/>
    </row>
    <row r="137" spans="9:9" ht="37.5" customHeight="1">
      <c r="I137" s="38"/>
    </row>
    <row r="138" spans="9:9" ht="33" customHeight="1">
      <c r="I138" s="38"/>
    </row>
    <row r="139" spans="9:9" ht="15.75">
      <c r="I139" s="38"/>
    </row>
    <row r="140" spans="9:9" ht="33" customHeight="1">
      <c r="I140" s="38"/>
    </row>
    <row r="141" spans="9:9" ht="15.75">
      <c r="I141" s="38"/>
    </row>
    <row r="142" spans="9:9" ht="15.75">
      <c r="I142" s="38"/>
    </row>
    <row r="143" spans="9:9" ht="15.75">
      <c r="I143" s="38"/>
    </row>
    <row r="144" spans="9:9" ht="19.5" customHeight="1">
      <c r="I144" s="38"/>
    </row>
    <row r="145" spans="9:9" ht="15.75">
      <c r="I145" s="38"/>
    </row>
    <row r="146" spans="9:9" ht="15.75">
      <c r="I146" s="38"/>
    </row>
    <row r="147" spans="9:9" ht="15.75">
      <c r="I147" s="38"/>
    </row>
    <row r="148" spans="9:9" ht="15.75">
      <c r="I148" s="38"/>
    </row>
    <row r="149" spans="9:9" ht="24" customHeight="1">
      <c r="I149" s="38"/>
    </row>
    <row r="150" spans="9:9" ht="15.75">
      <c r="I150" s="38"/>
    </row>
    <row r="151" spans="9:9" ht="15.75">
      <c r="I151" s="38"/>
    </row>
    <row r="152" spans="9:9" ht="15.75">
      <c r="I152" s="38"/>
    </row>
    <row r="153" spans="9:9" ht="15.75">
      <c r="I153" s="38"/>
    </row>
    <row r="154" spans="9:9" ht="15.75">
      <c r="I154" s="38"/>
    </row>
    <row r="155" spans="9:9" ht="15.75">
      <c r="I155" s="38"/>
    </row>
    <row r="156" spans="9:9" ht="15.75">
      <c r="I156" s="38"/>
    </row>
    <row r="157" spans="9:9" ht="17.25" customHeight="1">
      <c r="I157" s="38"/>
    </row>
    <row r="158" spans="9:9" ht="15.75">
      <c r="I158" s="38"/>
    </row>
    <row r="159" spans="9:9" ht="18" customHeight="1">
      <c r="I159" s="38"/>
    </row>
    <row r="160" spans="9:9" ht="15.75">
      <c r="I160" s="38"/>
    </row>
    <row r="161" spans="9:9" ht="19.5" customHeight="1">
      <c r="I161" s="38"/>
    </row>
    <row r="162" spans="9:9" ht="15.75">
      <c r="I162" s="38"/>
    </row>
    <row r="163" spans="9:9" ht="22.5" customHeight="1">
      <c r="I163" s="38"/>
    </row>
    <row r="164" spans="9:9" ht="32.25" customHeight="1">
      <c r="I164" s="38"/>
    </row>
    <row r="165" spans="9:9" ht="15.75">
      <c r="I165" s="38"/>
    </row>
    <row r="166" spans="9:9" ht="15.75">
      <c r="I166" s="38"/>
    </row>
    <row r="167" spans="9:9" ht="15.75">
      <c r="I167" s="38"/>
    </row>
    <row r="168" spans="9:9" ht="15.75">
      <c r="I168" s="38"/>
    </row>
    <row r="169" spans="9:9" ht="23.25" customHeight="1">
      <c r="I169" s="38"/>
    </row>
    <row r="170" spans="9:9" ht="39.75" customHeight="1">
      <c r="I170" s="38"/>
    </row>
    <row r="171" spans="9:9" ht="15.75">
      <c r="I171" s="38"/>
    </row>
    <row r="172" spans="9:9" ht="15.75">
      <c r="I172" s="38"/>
    </row>
    <row r="173" spans="9:9" ht="15.75">
      <c r="I173" s="38"/>
    </row>
    <row r="174" spans="9:9" ht="15.75">
      <c r="I174" s="38"/>
    </row>
    <row r="175" spans="9:9" ht="15.75">
      <c r="I175" s="38"/>
    </row>
    <row r="176" spans="9:9" ht="15.75">
      <c r="I176" s="38"/>
    </row>
    <row r="177" spans="9:9" ht="15.75">
      <c r="I177" s="38"/>
    </row>
    <row r="178" spans="9:9" ht="15.75">
      <c r="I178" s="38"/>
    </row>
    <row r="179" spans="9:9" ht="15.75">
      <c r="I179" s="38"/>
    </row>
    <row r="180" spans="9:9" ht="15.75">
      <c r="I180" s="38"/>
    </row>
    <row r="181" spans="9:9" ht="15.75">
      <c r="I181" s="38"/>
    </row>
    <row r="182" spans="9:9" ht="15.75">
      <c r="I182" s="38"/>
    </row>
    <row r="183" spans="9:9" ht="15.75">
      <c r="I183" s="38"/>
    </row>
    <row r="184" spans="9:9" ht="15.75">
      <c r="I184" s="38"/>
    </row>
    <row r="185" spans="9:9" ht="15.75">
      <c r="I185" s="38"/>
    </row>
    <row r="186" spans="9:9" ht="15.75">
      <c r="I186" s="38"/>
    </row>
    <row r="187" spans="9:9" ht="15.75">
      <c r="I187" s="38"/>
    </row>
    <row r="188" spans="9:9" ht="15.75">
      <c r="I188" s="38"/>
    </row>
    <row r="189" spans="9:9" ht="15.75">
      <c r="I189" s="38"/>
    </row>
    <row r="190" spans="9:9" ht="15.75">
      <c r="I190" s="38"/>
    </row>
    <row r="191" spans="9:9" ht="15.75">
      <c r="I191" s="38"/>
    </row>
    <row r="192" spans="9:9" ht="34.5" customHeight="1">
      <c r="I192" s="38"/>
    </row>
    <row r="193" spans="9:9" ht="32.25" customHeight="1">
      <c r="I193" s="38"/>
    </row>
    <row r="194" spans="9:9" ht="15.75">
      <c r="I194" s="38"/>
    </row>
    <row r="195" spans="9:9" ht="15.75">
      <c r="I195" s="38"/>
    </row>
    <row r="196" spans="9:9" ht="15.75">
      <c r="I196" s="38"/>
    </row>
    <row r="197" spans="9:9" ht="15.75">
      <c r="I197" s="38"/>
    </row>
    <row r="198" spans="9:9" ht="15.75">
      <c r="I198" s="38"/>
    </row>
    <row r="199" spans="9:9" ht="15.75">
      <c r="I199" s="38"/>
    </row>
    <row r="200" spans="9:9" ht="15.75">
      <c r="I200" s="38"/>
    </row>
    <row r="201" spans="9:9" ht="15.75">
      <c r="I201" s="38"/>
    </row>
    <row r="202" spans="9:9" ht="15.75">
      <c r="I202" s="38"/>
    </row>
    <row r="203" spans="9:9" ht="15.75">
      <c r="I203" s="38"/>
    </row>
    <row r="204" spans="9:9" ht="15.75">
      <c r="I204" s="38"/>
    </row>
    <row r="205" spans="9:9" ht="15.75">
      <c r="I205" s="38"/>
    </row>
    <row r="206" spans="9:9" ht="15.75">
      <c r="I206" s="38"/>
    </row>
    <row r="207" spans="9:9" ht="15.75">
      <c r="I207" s="38"/>
    </row>
    <row r="208" spans="9:9" ht="15.75">
      <c r="I208" s="38"/>
    </row>
    <row r="209" spans="9:12" ht="15.75">
      <c r="I209" s="38"/>
    </row>
    <row r="210" spans="9:12" ht="15.75">
      <c r="I210" s="38"/>
    </row>
    <row r="211" spans="9:12" ht="15.75">
      <c r="I211" s="38"/>
    </row>
    <row r="212" spans="9:12" ht="15.75">
      <c r="I212" s="38"/>
    </row>
    <row r="213" spans="9:12" ht="15.75">
      <c r="I213" s="38"/>
    </row>
    <row r="214" spans="9:12" ht="15.75">
      <c r="I214" s="38"/>
    </row>
    <row r="215" spans="9:12" ht="15.75">
      <c r="I215" s="38"/>
    </row>
    <row r="216" spans="9:12" ht="15.75">
      <c r="I216" s="38"/>
    </row>
    <row r="217" spans="9:12" ht="15.75">
      <c r="I217" s="38"/>
    </row>
    <row r="218" spans="9:12" ht="15.75">
      <c r="I218" s="38"/>
    </row>
    <row r="219" spans="9:12" ht="15.75">
      <c r="I219" s="38"/>
    </row>
    <row r="220" spans="9:12" ht="15.75">
      <c r="I220" s="38"/>
    </row>
    <row r="221" spans="9:12" ht="15.75">
      <c r="I221" s="38"/>
    </row>
    <row r="222" spans="9:12" ht="30.75" customHeight="1">
      <c r="I222" s="38"/>
    </row>
    <row r="223" spans="9:12" ht="15.75">
      <c r="I223" s="38"/>
      <c r="L223" s="33" t="e">
        <f>#REF!+#REF!+#REF!+#REF!+#REF!+#REF!+#REF!+#REF!+#REF!+#REF!</f>
        <v>#REF!</v>
      </c>
    </row>
    <row r="224" spans="9:12" ht="15.75">
      <c r="I224" s="38"/>
    </row>
    <row r="225" spans="9:9" ht="15.75">
      <c r="I225" s="38"/>
    </row>
    <row r="226" spans="9:9" ht="15.75">
      <c r="I226" s="38"/>
    </row>
    <row r="227" spans="9:9" ht="15.75">
      <c r="I227" s="38"/>
    </row>
    <row r="228" spans="9:9" ht="15.75">
      <c r="I228" s="38"/>
    </row>
    <row r="229" spans="9:9" ht="15.75">
      <c r="I229" s="38"/>
    </row>
    <row r="230" spans="9:9" ht="15.75">
      <c r="I230" s="38"/>
    </row>
    <row r="231" spans="9:9" ht="15.75">
      <c r="I231" s="38"/>
    </row>
    <row r="232" spans="9:9" ht="15.75">
      <c r="I232" s="38"/>
    </row>
    <row r="233" spans="9:9" ht="15.75">
      <c r="I233" s="38"/>
    </row>
    <row r="234" spans="9:9" ht="15.75">
      <c r="I234" s="38"/>
    </row>
    <row r="235" spans="9:9" ht="15.75">
      <c r="I235" s="38"/>
    </row>
    <row r="236" spans="9:9" ht="15.75">
      <c r="I236" s="38"/>
    </row>
    <row r="237" spans="9:9" ht="15.75">
      <c r="I237" s="38"/>
    </row>
    <row r="238" spans="9:9" ht="15.75">
      <c r="I238" s="38"/>
    </row>
    <row r="239" spans="9:9" ht="15.75">
      <c r="I239" s="38"/>
    </row>
    <row r="240" spans="9:9" ht="15.75">
      <c r="I240" s="38"/>
    </row>
    <row r="241" spans="9:10" ht="15.75">
      <c r="I241" s="38"/>
    </row>
    <row r="242" spans="9:10" ht="63" hidden="1" customHeight="1">
      <c r="I242" s="38"/>
    </row>
    <row r="243" spans="9:10" ht="15.75" hidden="1">
      <c r="I243" s="38"/>
    </row>
    <row r="244" spans="9:10" hidden="1">
      <c r="I244" s="59"/>
    </row>
    <row r="245" spans="9:10" hidden="1">
      <c r="I245" s="59"/>
    </row>
    <row r="246" spans="9:10">
      <c r="I246" s="59"/>
      <c r="J246" s="33">
        <v>1997.221</v>
      </c>
    </row>
    <row r="247" spans="9:10">
      <c r="I247" s="60">
        <v>0.15</v>
      </c>
      <c r="J247" s="33" t="e">
        <f>#REF!*I247</f>
        <v>#REF!</v>
      </c>
    </row>
    <row r="248" spans="9:10">
      <c r="I248" s="59"/>
      <c r="J248" s="33" t="e">
        <f>SUM(J246:J247)</f>
        <v>#REF!</v>
      </c>
    </row>
    <row r="249" spans="9:10">
      <c r="I249" s="59">
        <v>3.4000000000000002E-2</v>
      </c>
    </row>
    <row r="250" spans="9:10">
      <c r="I250" s="59"/>
    </row>
    <row r="251" spans="9:10">
      <c r="I251" s="59"/>
    </row>
    <row r="252" spans="9:10">
      <c r="I252" s="59"/>
    </row>
    <row r="253" spans="9:10">
      <c r="I253" s="59"/>
    </row>
    <row r="254" spans="9:10">
      <c r="I254" s="59"/>
      <c r="J254" s="61">
        <f>J252</f>
        <v>0</v>
      </c>
    </row>
    <row r="255" spans="9:10">
      <c r="I255" s="59"/>
    </row>
    <row r="256" spans="9:10">
      <c r="I256" s="59"/>
    </row>
    <row r="257" spans="9:10">
      <c r="I257" s="62">
        <v>0.03</v>
      </c>
    </row>
    <row r="258" spans="9:10">
      <c r="I258" s="59"/>
    </row>
    <row r="259" spans="9:10">
      <c r="I259" s="59">
        <v>0.18</v>
      </c>
    </row>
    <row r="260" spans="9:10">
      <c r="I260" s="59"/>
      <c r="J260" s="63" t="s">
        <v>140</v>
      </c>
    </row>
    <row r="261" spans="9:10">
      <c r="I261" s="59"/>
    </row>
    <row r="262" spans="9:10">
      <c r="I262" s="59"/>
    </row>
    <row r="263" spans="9:10">
      <c r="I263" s="59"/>
    </row>
    <row r="264" spans="9:10">
      <c r="I264" s="59"/>
    </row>
  </sheetData>
  <mergeCells count="16">
    <mergeCell ref="A2:L2"/>
    <mergeCell ref="B32:C32"/>
    <mergeCell ref="B18:C18"/>
    <mergeCell ref="D18:G18"/>
    <mergeCell ref="A16:M16"/>
    <mergeCell ref="A4:A5"/>
    <mergeCell ref="B4:B5"/>
    <mergeCell ref="C4:C5"/>
    <mergeCell ref="D4:G4"/>
    <mergeCell ref="H4:H5"/>
    <mergeCell ref="A15:C15"/>
    <mergeCell ref="D20:F20"/>
    <mergeCell ref="D21:F21"/>
    <mergeCell ref="D22:F22"/>
    <mergeCell ref="B29:C29"/>
    <mergeCell ref="B31:C31"/>
  </mergeCells>
  <pageMargins left="0.39370078740157483" right="0.31496062992125984" top="0.6692913385826772" bottom="0.35433070866141736" header="0.6692913385826772" footer="0.31496062992125984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229"/>
  <sheetViews>
    <sheetView view="pageBreakPreview" topLeftCell="A94" zoomScale="130" zoomScaleSheetLayoutView="130" workbookViewId="0">
      <selection activeCell="H106" sqref="H106"/>
    </sheetView>
  </sheetViews>
  <sheetFormatPr defaultRowHeight="15.75"/>
  <cols>
    <col min="1" max="1" width="4" style="17" customWidth="1"/>
    <col min="2" max="2" width="15.5703125" style="17" customWidth="1"/>
    <col min="3" max="3" width="33.7109375" style="17" customWidth="1"/>
    <col min="4" max="4" width="11.140625" style="17" customWidth="1"/>
    <col min="5" max="5" width="10.28515625" style="17" customWidth="1"/>
    <col min="6" max="6" width="8.140625" style="17" customWidth="1"/>
    <col min="7" max="7" width="7.7109375" style="17" customWidth="1"/>
    <col min="8" max="8" width="11.28515625" style="17" customWidth="1"/>
    <col min="9" max="9" width="7.7109375" style="17" customWidth="1"/>
    <col min="10" max="10" width="9.7109375" style="17" customWidth="1"/>
    <col min="11" max="11" width="7.7109375" style="17" customWidth="1"/>
    <col min="12" max="12" width="10.28515625" style="17" customWidth="1"/>
    <col min="13" max="13" width="11.42578125" style="17" customWidth="1"/>
    <col min="14" max="14" width="2.28515625" style="17" customWidth="1"/>
    <col min="15" max="15" width="10.28515625" style="17" customWidth="1"/>
    <col min="16" max="16" width="11.85546875" style="17" customWidth="1"/>
    <col min="17" max="16384" width="9.140625" style="17"/>
  </cols>
  <sheetData>
    <row r="1" spans="1:13" ht="54" customHeight="1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6.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>
      <c r="A3" s="203" t="s">
        <v>1</v>
      </c>
      <c r="B3" s="205" t="s">
        <v>2</v>
      </c>
      <c r="C3" s="205" t="s">
        <v>3</v>
      </c>
      <c r="D3" s="205" t="s">
        <v>4</v>
      </c>
      <c r="E3" s="205" t="s">
        <v>5</v>
      </c>
      <c r="F3" s="205"/>
      <c r="G3" s="205" t="s">
        <v>6</v>
      </c>
      <c r="H3" s="205"/>
      <c r="I3" s="205" t="s">
        <v>0</v>
      </c>
      <c r="J3" s="205"/>
      <c r="K3" s="205" t="s">
        <v>7</v>
      </c>
      <c r="L3" s="205"/>
      <c r="M3" s="212" t="s">
        <v>8</v>
      </c>
    </row>
    <row r="4" spans="1:13" ht="19.5" customHeight="1">
      <c r="A4" s="20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13"/>
    </row>
    <row r="5" spans="1:13" ht="13.5" customHeight="1">
      <c r="A5" s="204"/>
      <c r="B5" s="206"/>
      <c r="C5" s="206"/>
      <c r="D5" s="206"/>
      <c r="E5" s="206" t="s">
        <v>19</v>
      </c>
      <c r="F5" s="206" t="s">
        <v>9</v>
      </c>
      <c r="G5" s="206" t="s">
        <v>10</v>
      </c>
      <c r="H5" s="206" t="s">
        <v>9</v>
      </c>
      <c r="I5" s="206" t="s">
        <v>10</v>
      </c>
      <c r="J5" s="206" t="s">
        <v>9</v>
      </c>
      <c r="K5" s="206" t="s">
        <v>10</v>
      </c>
      <c r="L5" s="206" t="s">
        <v>9</v>
      </c>
      <c r="M5" s="213"/>
    </row>
    <row r="6" spans="1:13">
      <c r="A6" s="204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13"/>
    </row>
    <row r="7" spans="1:13">
      <c r="A7" s="204"/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13"/>
    </row>
    <row r="8" spans="1:13" ht="27.75" customHeight="1" thickBot="1">
      <c r="A8" s="204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14"/>
    </row>
    <row r="9" spans="1:13" ht="16.5" thickBot="1">
      <c r="A9" s="100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  <c r="J9" s="101">
        <v>10</v>
      </c>
      <c r="K9" s="101">
        <v>11</v>
      </c>
      <c r="L9" s="101">
        <v>12</v>
      </c>
      <c r="M9" s="102">
        <v>13</v>
      </c>
    </row>
    <row r="10" spans="1:13" ht="16.5" thickBot="1">
      <c r="A10" s="209" t="s">
        <v>104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1"/>
    </row>
    <row r="11" spans="1:13" ht="78.75">
      <c r="A11" s="105">
        <v>1</v>
      </c>
      <c r="B11" s="106" t="s">
        <v>56</v>
      </c>
      <c r="C11" s="107" t="s">
        <v>57</v>
      </c>
      <c r="D11" s="106" t="s">
        <v>58</v>
      </c>
      <c r="E11" s="106"/>
      <c r="F11" s="108">
        <v>0.13200000000000001</v>
      </c>
      <c r="G11" s="109"/>
      <c r="H11" s="106"/>
      <c r="I11" s="109"/>
      <c r="J11" s="106"/>
      <c r="K11" s="109"/>
      <c r="L11" s="106"/>
      <c r="M11" s="110"/>
    </row>
    <row r="12" spans="1:13">
      <c r="A12" s="91"/>
      <c r="B12" s="30"/>
      <c r="C12" s="6" t="s">
        <v>16</v>
      </c>
      <c r="D12" s="30" t="s">
        <v>11</v>
      </c>
      <c r="E12" s="30">
        <v>93.215000000000003</v>
      </c>
      <c r="F12" s="4">
        <f>F11*E12</f>
        <v>12.304380000000002</v>
      </c>
      <c r="G12" s="30"/>
      <c r="H12" s="1"/>
      <c r="I12" s="30"/>
      <c r="J12" s="5">
        <f>F12*I12</f>
        <v>0</v>
      </c>
      <c r="K12" s="30"/>
      <c r="L12" s="1"/>
      <c r="M12" s="94">
        <f>H12+J12+L12</f>
        <v>0</v>
      </c>
    </row>
    <row r="13" spans="1:13" ht="16.5" thickBot="1">
      <c r="A13" s="111"/>
      <c r="B13" s="112"/>
      <c r="C13" s="97" t="s">
        <v>39</v>
      </c>
      <c r="D13" s="112"/>
      <c r="E13" s="112"/>
      <c r="F13" s="112"/>
      <c r="G13" s="112"/>
      <c r="H13" s="97"/>
      <c r="I13" s="112"/>
      <c r="J13" s="98">
        <f>J12*1</f>
        <v>0</v>
      </c>
      <c r="K13" s="112"/>
      <c r="L13" s="97"/>
      <c r="M13" s="99">
        <f>M12*1</f>
        <v>0</v>
      </c>
    </row>
    <row r="14" spans="1:13" ht="16.5" thickBot="1">
      <c r="A14" s="209" t="s">
        <v>59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1"/>
    </row>
    <row r="15" spans="1:13" ht="63">
      <c r="A15" s="105">
        <v>1</v>
      </c>
      <c r="B15" s="114" t="s">
        <v>36</v>
      </c>
      <c r="C15" s="106" t="s">
        <v>62</v>
      </c>
      <c r="D15" s="106" t="s">
        <v>20</v>
      </c>
      <c r="E15" s="109"/>
      <c r="F15" s="106">
        <v>54</v>
      </c>
      <c r="G15" s="109"/>
      <c r="H15" s="106"/>
      <c r="I15" s="109"/>
      <c r="J15" s="115"/>
      <c r="K15" s="109"/>
      <c r="L15" s="106"/>
      <c r="M15" s="116"/>
    </row>
    <row r="16" spans="1:13">
      <c r="A16" s="92"/>
      <c r="B16" s="30"/>
      <c r="C16" s="6" t="s">
        <v>16</v>
      </c>
      <c r="D16" s="30" t="s">
        <v>11</v>
      </c>
      <c r="E16" s="30">
        <v>1.32E-2</v>
      </c>
      <c r="F16" s="30">
        <f>F15*E16</f>
        <v>0.71279999999999999</v>
      </c>
      <c r="G16" s="30"/>
      <c r="H16" s="1"/>
      <c r="I16" s="30"/>
      <c r="J16" s="4">
        <f>F16*I16</f>
        <v>0</v>
      </c>
      <c r="K16" s="30"/>
      <c r="L16" s="30"/>
      <c r="M16" s="95">
        <f>H16+J16+L16</f>
        <v>0</v>
      </c>
    </row>
    <row r="17" spans="1:17" ht="18">
      <c r="A17" s="92"/>
      <c r="B17" s="30" t="s">
        <v>40</v>
      </c>
      <c r="C17" s="6" t="s">
        <v>41</v>
      </c>
      <c r="D17" s="30" t="s">
        <v>12</v>
      </c>
      <c r="E17" s="30">
        <v>2.9499999999999998E-2</v>
      </c>
      <c r="F17" s="30">
        <f>E17*F15</f>
        <v>1.593</v>
      </c>
      <c r="G17" s="30"/>
      <c r="H17" s="1"/>
      <c r="I17" s="30"/>
      <c r="J17" s="8"/>
      <c r="K17" s="30"/>
      <c r="L17" s="4">
        <f>K17*F17</f>
        <v>0</v>
      </c>
      <c r="M17" s="95">
        <f>H17+J17+L17</f>
        <v>0</v>
      </c>
    </row>
    <row r="18" spans="1:17">
      <c r="A18" s="92"/>
      <c r="B18" s="30"/>
      <c r="C18" s="6" t="s">
        <v>17</v>
      </c>
      <c r="D18" s="30" t="s">
        <v>14</v>
      </c>
      <c r="E18" s="30">
        <v>2.0999999999999999E-3</v>
      </c>
      <c r="F18" s="30">
        <f>E18*F15</f>
        <v>0.11339999999999999</v>
      </c>
      <c r="G18" s="30"/>
      <c r="H18" s="1"/>
      <c r="I18" s="30"/>
      <c r="J18" s="8"/>
      <c r="K18" s="30"/>
      <c r="L18" s="4">
        <f>K18*F18</f>
        <v>0</v>
      </c>
      <c r="M18" s="95">
        <f>K18*F18</f>
        <v>0</v>
      </c>
    </row>
    <row r="19" spans="1:17" ht="16.5" thickBot="1">
      <c r="A19" s="96"/>
      <c r="B19" s="112"/>
      <c r="C19" s="117" t="s">
        <v>37</v>
      </c>
      <c r="D19" s="112"/>
      <c r="E19" s="112"/>
      <c r="F19" s="112"/>
      <c r="G19" s="112"/>
      <c r="H19" s="97"/>
      <c r="I19" s="112"/>
      <c r="J19" s="118"/>
      <c r="K19" s="112"/>
      <c r="L19" s="118"/>
      <c r="M19" s="99">
        <f>SUM(M16:M18)</f>
        <v>0</v>
      </c>
    </row>
    <row r="20" spans="1:17" ht="48" thickBot="1">
      <c r="A20" s="119">
        <v>2</v>
      </c>
      <c r="B20" s="120" t="s">
        <v>64</v>
      </c>
      <c r="C20" s="120" t="s">
        <v>106</v>
      </c>
      <c r="D20" s="120" t="s">
        <v>13</v>
      </c>
      <c r="E20" s="101"/>
      <c r="F20" s="120">
        <f>F15*1.95</f>
        <v>105.3</v>
      </c>
      <c r="G20" s="101"/>
      <c r="H20" s="120"/>
      <c r="I20" s="101"/>
      <c r="J20" s="120"/>
      <c r="K20" s="101"/>
      <c r="L20" s="101">
        <f>ROUND(K20*F20,2)</f>
        <v>0</v>
      </c>
      <c r="M20" s="121">
        <f>K20*F20</f>
        <v>0</v>
      </c>
    </row>
    <row r="21" spans="1:17" ht="42.75" customHeight="1">
      <c r="A21" s="105">
        <v>3</v>
      </c>
      <c r="B21" s="114" t="s">
        <v>30</v>
      </c>
      <c r="C21" s="106" t="s">
        <v>63</v>
      </c>
      <c r="D21" s="106" t="s">
        <v>20</v>
      </c>
      <c r="E21" s="109"/>
      <c r="F21" s="106">
        <v>5</v>
      </c>
      <c r="G21" s="109"/>
      <c r="H21" s="106"/>
      <c r="I21" s="109"/>
      <c r="J21" s="106"/>
      <c r="K21" s="109"/>
      <c r="L21" s="109"/>
      <c r="M21" s="110"/>
    </row>
    <row r="22" spans="1:17">
      <c r="A22" s="92"/>
      <c r="B22" s="30"/>
      <c r="C22" s="6" t="s">
        <v>16</v>
      </c>
      <c r="D22" s="30" t="s">
        <v>11</v>
      </c>
      <c r="E22" s="30">
        <v>2.06</v>
      </c>
      <c r="F22" s="30">
        <f>F21*E22</f>
        <v>10.3</v>
      </c>
      <c r="G22" s="30"/>
      <c r="H22" s="1"/>
      <c r="I22" s="11"/>
      <c r="J22" s="30">
        <f>F22*I22</f>
        <v>0</v>
      </c>
      <c r="K22" s="30"/>
      <c r="L22" s="30"/>
      <c r="M22" s="95">
        <f>H22+J22+L22</f>
        <v>0</v>
      </c>
    </row>
    <row r="23" spans="1:17" ht="16.5" thickBot="1">
      <c r="A23" s="96"/>
      <c r="B23" s="97"/>
      <c r="C23" s="117" t="s">
        <v>32</v>
      </c>
      <c r="D23" s="97"/>
      <c r="E23" s="112"/>
      <c r="F23" s="97"/>
      <c r="G23" s="112"/>
      <c r="H23" s="97"/>
      <c r="I23" s="112"/>
      <c r="J23" s="97"/>
      <c r="K23" s="112"/>
      <c r="L23" s="112"/>
      <c r="M23" s="99">
        <f>SUM(M22:M22)</f>
        <v>0</v>
      </c>
    </row>
    <row r="24" spans="1:17" ht="63">
      <c r="A24" s="105">
        <v>4</v>
      </c>
      <c r="B24" s="114" t="s">
        <v>29</v>
      </c>
      <c r="C24" s="106" t="s">
        <v>107</v>
      </c>
      <c r="D24" s="106" t="s">
        <v>13</v>
      </c>
      <c r="E24" s="109"/>
      <c r="F24" s="106">
        <f>F21*1.95</f>
        <v>9.75</v>
      </c>
      <c r="G24" s="109"/>
      <c r="H24" s="106"/>
      <c r="I24" s="109"/>
      <c r="J24" s="106"/>
      <c r="K24" s="109"/>
      <c r="L24" s="109"/>
      <c r="M24" s="110"/>
      <c r="Q24" s="20"/>
    </row>
    <row r="25" spans="1:17">
      <c r="A25" s="92"/>
      <c r="B25" s="30"/>
      <c r="C25" s="6" t="s">
        <v>16</v>
      </c>
      <c r="D25" s="30" t="s">
        <v>11</v>
      </c>
      <c r="E25" s="4">
        <f>(0.18+0.22)/0.438*0.7+(0.18+0.22)*0.3*3.2</f>
        <v>1.0232694063926941</v>
      </c>
      <c r="F25" s="30">
        <f>F24*E25</f>
        <v>9.9768767123287674</v>
      </c>
      <c r="G25" s="30"/>
      <c r="H25" s="1"/>
      <c r="I25" s="30"/>
      <c r="J25" s="4">
        <f>I25*F25</f>
        <v>0</v>
      </c>
      <c r="K25" s="4"/>
      <c r="L25" s="4"/>
      <c r="M25" s="95">
        <f>H25+J25+L25</f>
        <v>0</v>
      </c>
    </row>
    <row r="26" spans="1:17" ht="16.5" thickBot="1">
      <c r="A26" s="96"/>
      <c r="B26" s="112"/>
      <c r="C26" s="117" t="s">
        <v>8</v>
      </c>
      <c r="D26" s="112"/>
      <c r="E26" s="112"/>
      <c r="F26" s="112"/>
      <c r="G26" s="112"/>
      <c r="H26" s="97"/>
      <c r="I26" s="112"/>
      <c r="J26" s="123"/>
      <c r="K26" s="123"/>
      <c r="L26" s="123"/>
      <c r="M26" s="99">
        <f>M25*1</f>
        <v>0</v>
      </c>
    </row>
    <row r="27" spans="1:17" ht="46.5" customHeight="1">
      <c r="A27" s="105">
        <v>5</v>
      </c>
      <c r="B27" s="106" t="s">
        <v>64</v>
      </c>
      <c r="C27" s="106" t="s">
        <v>65</v>
      </c>
      <c r="D27" s="106" t="s">
        <v>13</v>
      </c>
      <c r="E27" s="109"/>
      <c r="F27" s="106">
        <f>F24*1</f>
        <v>9.75</v>
      </c>
      <c r="G27" s="109"/>
      <c r="H27" s="106"/>
      <c r="I27" s="109"/>
      <c r="J27" s="124"/>
      <c r="K27" s="125"/>
      <c r="L27" s="125">
        <f>K27*F27</f>
        <v>0</v>
      </c>
      <c r="M27" s="116">
        <f>K27*F27</f>
        <v>0</v>
      </c>
    </row>
    <row r="28" spans="1:17" ht="48" customHeight="1">
      <c r="A28" s="92"/>
      <c r="B28" s="24" t="s">
        <v>108</v>
      </c>
      <c r="C28" s="1" t="s">
        <v>109</v>
      </c>
      <c r="D28" s="1" t="s">
        <v>110</v>
      </c>
      <c r="E28" s="1"/>
      <c r="F28" s="1">
        <v>0.1</v>
      </c>
      <c r="G28" s="30"/>
      <c r="H28" s="1"/>
      <c r="I28" s="30"/>
      <c r="J28" s="1"/>
      <c r="K28" s="30"/>
      <c r="L28" s="1"/>
      <c r="M28" s="93"/>
    </row>
    <row r="29" spans="1:17">
      <c r="A29" s="92"/>
      <c r="B29" s="30" t="s">
        <v>111</v>
      </c>
      <c r="C29" s="6" t="s">
        <v>112</v>
      </c>
      <c r="D29" s="30" t="s">
        <v>12</v>
      </c>
      <c r="E29" s="30">
        <v>1.78</v>
      </c>
      <c r="F29" s="30">
        <f>E29*F28</f>
        <v>0.17800000000000002</v>
      </c>
      <c r="G29" s="30"/>
      <c r="H29" s="1"/>
      <c r="I29" s="30"/>
      <c r="J29" s="4"/>
      <c r="K29" s="4"/>
      <c r="L29" s="4">
        <f>K29*F29</f>
        <v>0</v>
      </c>
      <c r="M29" s="95">
        <f>H29+J29+L29</f>
        <v>0</v>
      </c>
    </row>
    <row r="30" spans="1:17" ht="31.5">
      <c r="A30" s="92"/>
      <c r="B30" s="30" t="s">
        <v>113</v>
      </c>
      <c r="C30" s="29" t="s">
        <v>114</v>
      </c>
      <c r="D30" s="30" t="s">
        <v>12</v>
      </c>
      <c r="E30" s="30">
        <f>5.15+1.21</f>
        <v>6.36</v>
      </c>
      <c r="F30" s="30">
        <f>E30*F28</f>
        <v>0.63600000000000012</v>
      </c>
      <c r="G30" s="30"/>
      <c r="H30" s="30"/>
      <c r="I30" s="30"/>
      <c r="J30" s="30"/>
      <c r="K30" s="30"/>
      <c r="L30" s="4">
        <f>K30*F30</f>
        <v>0</v>
      </c>
      <c r="M30" s="95">
        <f>K30*F30</f>
        <v>0</v>
      </c>
    </row>
    <row r="31" spans="1:17">
      <c r="A31" s="92"/>
      <c r="B31" s="32"/>
      <c r="C31" s="29" t="s">
        <v>115</v>
      </c>
      <c r="D31" s="1"/>
      <c r="E31" s="30"/>
      <c r="F31" s="1"/>
      <c r="G31" s="30"/>
      <c r="H31" s="1"/>
      <c r="I31" s="30"/>
      <c r="J31" s="5"/>
      <c r="K31" s="4"/>
      <c r="L31" s="4"/>
      <c r="M31" s="94">
        <f>SUM(M29:M30)</f>
        <v>0</v>
      </c>
    </row>
    <row r="32" spans="1:17" ht="18" customHeight="1" thickBot="1">
      <c r="A32" s="96"/>
      <c r="B32" s="112"/>
      <c r="C32" s="97" t="s">
        <v>27</v>
      </c>
      <c r="D32" s="112"/>
      <c r="E32" s="112"/>
      <c r="F32" s="112"/>
      <c r="G32" s="112"/>
      <c r="H32" s="98"/>
      <c r="I32" s="126"/>
      <c r="J32" s="98">
        <f>SUM(J16:J31)</f>
        <v>0</v>
      </c>
      <c r="K32" s="123"/>
      <c r="L32" s="98">
        <f>SUM(L16:L31)</f>
        <v>0</v>
      </c>
      <c r="M32" s="99">
        <f>M19+M20+M23+M26+M27+M31</f>
        <v>0</v>
      </c>
      <c r="O32" s="20"/>
    </row>
    <row r="33" spans="1:15" ht="16.5" thickBot="1">
      <c r="A33" s="209" t="s">
        <v>60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1"/>
    </row>
    <row r="34" spans="1:15" ht="63">
      <c r="A34" s="105">
        <v>1</v>
      </c>
      <c r="B34" s="114" t="s">
        <v>42</v>
      </c>
      <c r="C34" s="106" t="s">
        <v>49</v>
      </c>
      <c r="D34" s="106" t="s">
        <v>20</v>
      </c>
      <c r="E34" s="109"/>
      <c r="F34" s="106">
        <v>89</v>
      </c>
      <c r="G34" s="109"/>
      <c r="H34" s="106"/>
      <c r="I34" s="109"/>
      <c r="J34" s="115"/>
      <c r="K34" s="109"/>
      <c r="L34" s="106"/>
      <c r="M34" s="116"/>
      <c r="O34" s="20"/>
    </row>
    <row r="35" spans="1:15">
      <c r="A35" s="92"/>
      <c r="B35" s="30"/>
      <c r="C35" s="6" t="s">
        <v>16</v>
      </c>
      <c r="D35" s="30" t="s">
        <v>11</v>
      </c>
      <c r="E35" s="30">
        <v>0.15</v>
      </c>
      <c r="F35" s="30">
        <f>F34*E35</f>
        <v>13.35</v>
      </c>
      <c r="G35" s="30"/>
      <c r="H35" s="1"/>
      <c r="I35" s="30"/>
      <c r="J35" s="4">
        <f>F35*I35</f>
        <v>0</v>
      </c>
      <c r="K35" s="30"/>
      <c r="L35" s="30"/>
      <c r="M35" s="95">
        <f>H35+J35+L35</f>
        <v>0</v>
      </c>
    </row>
    <row r="36" spans="1:15">
      <c r="A36" s="92"/>
      <c r="B36" s="30" t="s">
        <v>43</v>
      </c>
      <c r="C36" s="26" t="s">
        <v>21</v>
      </c>
      <c r="D36" s="30" t="s">
        <v>12</v>
      </c>
      <c r="E36" s="30">
        <v>2.1600000000000001E-2</v>
      </c>
      <c r="F36" s="30">
        <f>E36*F34</f>
        <v>1.9224000000000001</v>
      </c>
      <c r="G36" s="30"/>
      <c r="H36" s="1"/>
      <c r="I36" s="30"/>
      <c r="J36" s="8"/>
      <c r="K36" s="30"/>
      <c r="L36" s="4">
        <f>K36*F36</f>
        <v>0</v>
      </c>
      <c r="M36" s="95">
        <f>H36+J36+L36</f>
        <v>0</v>
      </c>
    </row>
    <row r="37" spans="1:15">
      <c r="A37" s="92"/>
      <c r="B37" s="30" t="s">
        <v>44</v>
      </c>
      <c r="C37" s="26" t="s">
        <v>45</v>
      </c>
      <c r="D37" s="30" t="s">
        <v>12</v>
      </c>
      <c r="E37" s="30">
        <v>2.7300000000000001E-2</v>
      </c>
      <c r="F37" s="30">
        <f>F34*E37</f>
        <v>2.4297</v>
      </c>
      <c r="G37" s="30"/>
      <c r="H37" s="1"/>
      <c r="I37" s="30"/>
      <c r="J37" s="8"/>
      <c r="K37" s="30"/>
      <c r="L37" s="4">
        <f>F37*K37</f>
        <v>0</v>
      </c>
      <c r="M37" s="95">
        <f>K37*F37</f>
        <v>0</v>
      </c>
    </row>
    <row r="38" spans="1:15">
      <c r="A38" s="92"/>
      <c r="B38" s="30" t="s">
        <v>46</v>
      </c>
      <c r="C38" s="26" t="s">
        <v>34</v>
      </c>
      <c r="D38" s="30" t="s">
        <v>12</v>
      </c>
      <c r="E38" s="30">
        <v>9.7000000000000003E-3</v>
      </c>
      <c r="F38" s="30">
        <f>E38*F34</f>
        <v>0.86330000000000007</v>
      </c>
      <c r="G38" s="30"/>
      <c r="H38" s="1"/>
      <c r="I38" s="30"/>
      <c r="J38" s="8"/>
      <c r="K38" s="30"/>
      <c r="L38" s="4">
        <f>K38*F38</f>
        <v>0</v>
      </c>
      <c r="M38" s="95">
        <f>K38*F38</f>
        <v>0</v>
      </c>
    </row>
    <row r="39" spans="1:15" ht="18">
      <c r="A39" s="92"/>
      <c r="B39" s="30" t="s">
        <v>50</v>
      </c>
      <c r="C39" s="6" t="s">
        <v>47</v>
      </c>
      <c r="D39" s="30" t="s">
        <v>18</v>
      </c>
      <c r="E39" s="30">
        <v>1.22</v>
      </c>
      <c r="F39" s="30">
        <f>E39*F34</f>
        <v>108.58</v>
      </c>
      <c r="G39" s="30"/>
      <c r="H39" s="4">
        <f>G39*F39</f>
        <v>0</v>
      </c>
      <c r="I39" s="30"/>
      <c r="J39" s="8"/>
      <c r="K39" s="30"/>
      <c r="L39" s="8"/>
      <c r="M39" s="95">
        <f>G39*F39</f>
        <v>0</v>
      </c>
    </row>
    <row r="40" spans="1:15" ht="16.5" thickBot="1">
      <c r="A40" s="96"/>
      <c r="B40" s="112"/>
      <c r="C40" s="127" t="s">
        <v>48</v>
      </c>
      <c r="D40" s="112"/>
      <c r="E40" s="112"/>
      <c r="F40" s="112"/>
      <c r="G40" s="112"/>
      <c r="H40" s="98"/>
      <c r="I40" s="112"/>
      <c r="J40" s="98"/>
      <c r="K40" s="112"/>
      <c r="L40" s="98"/>
      <c r="M40" s="99">
        <f>SUM(M35:M39)</f>
        <v>0</v>
      </c>
    </row>
    <row r="41" spans="1:15" ht="63">
      <c r="A41" s="105">
        <v>2</v>
      </c>
      <c r="B41" s="114" t="s">
        <v>31</v>
      </c>
      <c r="C41" s="106" t="s">
        <v>66</v>
      </c>
      <c r="D41" s="106" t="s">
        <v>26</v>
      </c>
      <c r="E41" s="109"/>
      <c r="F41" s="106">
        <v>595</v>
      </c>
      <c r="G41" s="109"/>
      <c r="H41" s="124"/>
      <c r="I41" s="109"/>
      <c r="J41" s="115"/>
      <c r="K41" s="109"/>
      <c r="L41" s="106"/>
      <c r="M41" s="116"/>
      <c r="O41" s="20"/>
    </row>
    <row r="42" spans="1:15">
      <c r="A42" s="92"/>
      <c r="B42" s="30"/>
      <c r="C42" s="6" t="s">
        <v>16</v>
      </c>
      <c r="D42" s="30" t="s">
        <v>11</v>
      </c>
      <c r="E42" s="30">
        <v>3.3000000000000002E-2</v>
      </c>
      <c r="F42" s="30">
        <f>F41*E42</f>
        <v>19.635000000000002</v>
      </c>
      <c r="G42" s="30"/>
      <c r="H42" s="5"/>
      <c r="I42" s="11"/>
      <c r="J42" s="4">
        <f>F42*I42</f>
        <v>0</v>
      </c>
      <c r="K42" s="30"/>
      <c r="L42" s="30"/>
      <c r="M42" s="95">
        <f>H42+J42+L42</f>
        <v>0</v>
      </c>
    </row>
    <row r="43" spans="1:15">
      <c r="A43" s="92"/>
      <c r="B43" s="30" t="s">
        <v>43</v>
      </c>
      <c r="C43" s="26" t="s">
        <v>21</v>
      </c>
      <c r="D43" s="30" t="s">
        <v>12</v>
      </c>
      <c r="E43" s="30">
        <v>2.1600000000000001E-2</v>
      </c>
      <c r="F43" s="30">
        <f>E43*F41</f>
        <v>12.852</v>
      </c>
      <c r="G43" s="30"/>
      <c r="H43" s="1"/>
      <c r="I43" s="30"/>
      <c r="J43" s="8"/>
      <c r="K43" s="30"/>
      <c r="L43" s="4">
        <f>K43*F43</f>
        <v>0</v>
      </c>
      <c r="M43" s="95">
        <f>H43+J43+L43</f>
        <v>0</v>
      </c>
    </row>
    <row r="44" spans="1:15">
      <c r="A44" s="92"/>
      <c r="B44" s="30" t="s">
        <v>51</v>
      </c>
      <c r="C44" s="6" t="s">
        <v>33</v>
      </c>
      <c r="D44" s="30" t="s">
        <v>12</v>
      </c>
      <c r="E44" s="30">
        <v>2.5799999999999998E-3</v>
      </c>
      <c r="F44" s="18">
        <f>E44*F41</f>
        <v>1.5350999999999999</v>
      </c>
      <c r="G44" s="30"/>
      <c r="H44" s="5"/>
      <c r="I44" s="30"/>
      <c r="J44" s="4"/>
      <c r="K44" s="30"/>
      <c r="L44" s="4">
        <f>K44*F44</f>
        <v>0</v>
      </c>
      <c r="M44" s="95">
        <f>L44+J44+H44</f>
        <v>0</v>
      </c>
    </row>
    <row r="45" spans="1:15">
      <c r="A45" s="92"/>
      <c r="B45" s="30" t="s">
        <v>52</v>
      </c>
      <c r="C45" s="6" t="s">
        <v>23</v>
      </c>
      <c r="D45" s="30" t="s">
        <v>12</v>
      </c>
      <c r="E45" s="30">
        <v>1.12E-2</v>
      </c>
      <c r="F45" s="30">
        <f>F41*E45</f>
        <v>6.6639999999999997</v>
      </c>
      <c r="G45" s="30"/>
      <c r="H45" s="5"/>
      <c r="I45" s="30"/>
      <c r="J45" s="4"/>
      <c r="K45" s="30"/>
      <c r="L45" s="4">
        <f>F45*K45</f>
        <v>0</v>
      </c>
      <c r="M45" s="95">
        <f>L45+J45+H45</f>
        <v>0</v>
      </c>
    </row>
    <row r="46" spans="1:15">
      <c r="A46" s="92"/>
      <c r="B46" s="30" t="s">
        <v>53</v>
      </c>
      <c r="C46" s="6" t="s">
        <v>24</v>
      </c>
      <c r="D46" s="30" t="s">
        <v>12</v>
      </c>
      <c r="E46" s="30">
        <v>2.4799999999999999E-2</v>
      </c>
      <c r="F46" s="30">
        <f>F41*E46</f>
        <v>14.756</v>
      </c>
      <c r="G46" s="30"/>
      <c r="H46" s="5"/>
      <c r="I46" s="30"/>
      <c r="J46" s="4"/>
      <c r="K46" s="30"/>
      <c r="L46" s="4">
        <f>F46*K46</f>
        <v>0</v>
      </c>
      <c r="M46" s="95">
        <f>L46+J46+H46</f>
        <v>0</v>
      </c>
    </row>
    <row r="47" spans="1:15">
      <c r="A47" s="92"/>
      <c r="B47" s="30" t="s">
        <v>46</v>
      </c>
      <c r="C47" s="6" t="s">
        <v>34</v>
      </c>
      <c r="D47" s="30" t="s">
        <v>12</v>
      </c>
      <c r="E47" s="30">
        <v>4.1399999999999996E-3</v>
      </c>
      <c r="F47" s="18">
        <f>E47*F41</f>
        <v>2.4632999999999998</v>
      </c>
      <c r="G47" s="30"/>
      <c r="H47" s="5"/>
      <c r="I47" s="30"/>
      <c r="J47" s="4"/>
      <c r="K47" s="30"/>
      <c r="L47" s="4">
        <f>K47*F47</f>
        <v>0</v>
      </c>
      <c r="M47" s="95">
        <f>L47+J47+H47</f>
        <v>0</v>
      </c>
    </row>
    <row r="48" spans="1:15" ht="31.5">
      <c r="A48" s="92"/>
      <c r="B48" s="30" t="s">
        <v>54</v>
      </c>
      <c r="C48" s="6" t="s">
        <v>25</v>
      </c>
      <c r="D48" s="30" t="s">
        <v>12</v>
      </c>
      <c r="E48" s="30">
        <v>5.2999999999999998E-4</v>
      </c>
      <c r="F48" s="18">
        <f>E48*F41</f>
        <v>0.31534999999999996</v>
      </c>
      <c r="G48" s="30"/>
      <c r="H48" s="5"/>
      <c r="I48" s="30"/>
      <c r="J48" s="4"/>
      <c r="K48" s="30"/>
      <c r="L48" s="4">
        <f>K48*F48</f>
        <v>0</v>
      </c>
      <c r="M48" s="95">
        <f>L48+J48</f>
        <v>0</v>
      </c>
    </row>
    <row r="49" spans="1:13" ht="18">
      <c r="A49" s="92"/>
      <c r="B49" s="30" t="s">
        <v>55</v>
      </c>
      <c r="C49" s="6" t="s">
        <v>38</v>
      </c>
      <c r="D49" s="30" t="s">
        <v>18</v>
      </c>
      <c r="E49" s="30">
        <f>0.189-0.0126*3</f>
        <v>0.1512</v>
      </c>
      <c r="F49" s="30">
        <f>E49*F41</f>
        <v>89.963999999999999</v>
      </c>
      <c r="G49" s="4"/>
      <c r="H49" s="4">
        <f>G49*F49</f>
        <v>0</v>
      </c>
      <c r="I49" s="30"/>
      <c r="J49" s="4"/>
      <c r="K49" s="30"/>
      <c r="L49" s="8"/>
      <c r="M49" s="95">
        <f>G49*F49</f>
        <v>0</v>
      </c>
    </row>
    <row r="50" spans="1:13" ht="18">
      <c r="A50" s="92"/>
      <c r="B50" s="30"/>
      <c r="C50" s="6" t="s">
        <v>22</v>
      </c>
      <c r="D50" s="30" t="s">
        <v>18</v>
      </c>
      <c r="E50" s="30">
        <v>0.03</v>
      </c>
      <c r="F50" s="30">
        <f>E50*F41</f>
        <v>17.849999999999998</v>
      </c>
      <c r="G50" s="30"/>
      <c r="H50" s="4">
        <f>G50*F50</f>
        <v>0</v>
      </c>
      <c r="I50" s="30"/>
      <c r="J50" s="4"/>
      <c r="K50" s="30"/>
      <c r="L50" s="8"/>
      <c r="M50" s="95">
        <f>G50*F50</f>
        <v>0</v>
      </c>
    </row>
    <row r="51" spans="1:13" ht="16.5" thickBot="1">
      <c r="A51" s="96"/>
      <c r="B51" s="112"/>
      <c r="C51" s="127" t="s">
        <v>28</v>
      </c>
      <c r="D51" s="112"/>
      <c r="E51" s="112"/>
      <c r="F51" s="112"/>
      <c r="G51" s="112"/>
      <c r="H51" s="98"/>
      <c r="I51" s="112"/>
      <c r="J51" s="118"/>
      <c r="K51" s="112"/>
      <c r="L51" s="118"/>
      <c r="M51" s="99">
        <f>SUM(M42:M50)</f>
        <v>0</v>
      </c>
    </row>
    <row r="52" spans="1:13" ht="35.25" customHeight="1" thickBot="1">
      <c r="A52" s="128">
        <v>3</v>
      </c>
      <c r="B52" s="129" t="s">
        <v>68</v>
      </c>
      <c r="C52" s="130" t="s">
        <v>103</v>
      </c>
      <c r="D52" s="130" t="s">
        <v>67</v>
      </c>
      <c r="E52" s="130"/>
      <c r="F52" s="131">
        <v>11360</v>
      </c>
      <c r="G52" s="132"/>
      <c r="H52" s="133">
        <f>G52*F52</f>
        <v>0</v>
      </c>
      <c r="I52" s="132"/>
      <c r="J52" s="131"/>
      <c r="K52" s="132"/>
      <c r="L52" s="130"/>
      <c r="M52" s="134">
        <f>G52*F52</f>
        <v>0</v>
      </c>
    </row>
    <row r="53" spans="1:13" ht="32.25" thickBot="1">
      <c r="A53" s="119">
        <v>4</v>
      </c>
      <c r="B53" s="138" t="s">
        <v>69</v>
      </c>
      <c r="C53" s="120" t="s">
        <v>70</v>
      </c>
      <c r="D53" s="120" t="s">
        <v>13</v>
      </c>
      <c r="E53" s="120"/>
      <c r="F53" s="139">
        <v>0.1</v>
      </c>
      <c r="G53" s="101"/>
      <c r="H53" s="140">
        <f>G53*F53</f>
        <v>0</v>
      </c>
      <c r="I53" s="101"/>
      <c r="J53" s="141"/>
      <c r="K53" s="101"/>
      <c r="L53" s="120"/>
      <c r="M53" s="121">
        <f>G53*F53</f>
        <v>0</v>
      </c>
    </row>
    <row r="54" spans="1:13" ht="31.5">
      <c r="A54" s="103">
        <v>5</v>
      </c>
      <c r="B54" s="25" t="s">
        <v>71</v>
      </c>
      <c r="C54" s="135" t="s">
        <v>72</v>
      </c>
      <c r="D54" s="25" t="s">
        <v>73</v>
      </c>
      <c r="E54" s="28"/>
      <c r="F54" s="25">
        <v>568</v>
      </c>
      <c r="G54" s="28"/>
      <c r="H54" s="122"/>
      <c r="I54" s="28"/>
      <c r="J54" s="136"/>
      <c r="K54" s="28"/>
      <c r="L54" s="136"/>
      <c r="M54" s="137"/>
    </row>
    <row r="55" spans="1:13">
      <c r="A55" s="92"/>
      <c r="B55" s="30"/>
      <c r="C55" s="6" t="s">
        <v>16</v>
      </c>
      <c r="D55" s="30" t="s">
        <v>11</v>
      </c>
      <c r="E55" s="30">
        <v>1.17E-2</v>
      </c>
      <c r="F55" s="18">
        <f>F54*E55</f>
        <v>6.6456</v>
      </c>
      <c r="G55" s="30"/>
      <c r="H55" s="5"/>
      <c r="I55" s="11"/>
      <c r="J55" s="4">
        <f>F55*I55</f>
        <v>0</v>
      </c>
      <c r="K55" s="30"/>
      <c r="L55" s="30"/>
      <c r="M55" s="95">
        <f>H55+J55+L55</f>
        <v>0</v>
      </c>
    </row>
    <row r="56" spans="1:13">
      <c r="A56" s="92"/>
      <c r="B56" s="2"/>
      <c r="C56" s="6" t="s">
        <v>74</v>
      </c>
      <c r="D56" s="1"/>
      <c r="E56" s="30"/>
      <c r="F56" s="1"/>
      <c r="G56" s="30"/>
      <c r="H56" s="1"/>
      <c r="I56" s="30"/>
      <c r="J56" s="7"/>
      <c r="K56" s="30"/>
      <c r="L56" s="1"/>
      <c r="M56" s="94">
        <f>M55*1</f>
        <v>0</v>
      </c>
    </row>
    <row r="57" spans="1:13" ht="48">
      <c r="A57" s="92">
        <v>6</v>
      </c>
      <c r="B57" s="1" t="s">
        <v>75</v>
      </c>
      <c r="C57" s="24" t="s">
        <v>141</v>
      </c>
      <c r="D57" s="25" t="s">
        <v>73</v>
      </c>
      <c r="E57" s="30"/>
      <c r="F57" s="1">
        <v>568</v>
      </c>
      <c r="G57" s="30"/>
      <c r="H57" s="1"/>
      <c r="I57" s="30"/>
      <c r="J57" s="4"/>
      <c r="K57" s="30"/>
      <c r="L57" s="30"/>
      <c r="M57" s="95"/>
    </row>
    <row r="58" spans="1:13">
      <c r="A58" s="92"/>
      <c r="B58" s="30"/>
      <c r="C58" s="6" t="s">
        <v>16</v>
      </c>
      <c r="D58" s="30" t="s">
        <v>11</v>
      </c>
      <c r="E58" s="30">
        <f>0.405-0.00464*2</f>
        <v>0.39572000000000002</v>
      </c>
      <c r="F58" s="30">
        <f>F57*E58</f>
        <v>224.76896000000002</v>
      </c>
      <c r="G58" s="30"/>
      <c r="H58" s="5"/>
      <c r="I58" s="11"/>
      <c r="J58" s="4">
        <f>F58*I58</f>
        <v>0</v>
      </c>
      <c r="K58" s="30"/>
      <c r="L58" s="30"/>
      <c r="M58" s="95">
        <f>H58+J58+L58</f>
        <v>0</v>
      </c>
    </row>
    <row r="59" spans="1:13">
      <c r="A59" s="92"/>
      <c r="B59" s="30" t="s">
        <v>46</v>
      </c>
      <c r="C59" s="6" t="s">
        <v>34</v>
      </c>
      <c r="D59" s="30" t="s">
        <v>12</v>
      </c>
      <c r="E59" s="30">
        <v>2.2599999999999999E-2</v>
      </c>
      <c r="F59" s="18">
        <f>E59*F57</f>
        <v>12.836799999999998</v>
      </c>
      <c r="G59" s="30"/>
      <c r="H59" s="5"/>
      <c r="I59" s="30"/>
      <c r="J59" s="4"/>
      <c r="K59" s="30"/>
      <c r="L59" s="4">
        <f>K59*F59</f>
        <v>0</v>
      </c>
      <c r="M59" s="95">
        <f>L59+J59+H59</f>
        <v>0</v>
      </c>
    </row>
    <row r="60" spans="1:13">
      <c r="A60" s="92"/>
      <c r="B60" s="30"/>
      <c r="C60" s="3" t="s">
        <v>17</v>
      </c>
      <c r="D60" s="30" t="s">
        <v>14</v>
      </c>
      <c r="E60" s="30">
        <f>0.0135-0.0001*2</f>
        <v>1.3299999999999999E-2</v>
      </c>
      <c r="F60" s="18">
        <f>E60*F57</f>
        <v>7.5543999999999993</v>
      </c>
      <c r="G60" s="30"/>
      <c r="H60" s="1"/>
      <c r="I60" s="30"/>
      <c r="J60" s="7"/>
      <c r="K60" s="30"/>
      <c r="L60" s="4">
        <f>K60*F60</f>
        <v>0</v>
      </c>
      <c r="M60" s="95">
        <f>K60*F60</f>
        <v>0</v>
      </c>
    </row>
    <row r="61" spans="1:13" ht="18">
      <c r="A61" s="92"/>
      <c r="B61" s="30" t="s">
        <v>77</v>
      </c>
      <c r="C61" s="6" t="s">
        <v>76</v>
      </c>
      <c r="D61" s="30" t="s">
        <v>18</v>
      </c>
      <c r="E61" s="19">
        <f>0.204-0.0102*2</f>
        <v>0.18359999999999999</v>
      </c>
      <c r="F61" s="4">
        <f>E61*F57</f>
        <v>104.28479999999999</v>
      </c>
      <c r="G61" s="30"/>
      <c r="H61" s="4">
        <f t="shared" ref="H61:H66" si="0">G61*F61</f>
        <v>0</v>
      </c>
      <c r="I61" s="30"/>
      <c r="J61" s="7"/>
      <c r="K61" s="30"/>
      <c r="L61" s="1"/>
      <c r="M61" s="95">
        <f t="shared" ref="M61:M66" si="1">G61*F61</f>
        <v>0</v>
      </c>
    </row>
    <row r="62" spans="1:13">
      <c r="A62" s="92"/>
      <c r="B62" s="30" t="s">
        <v>79</v>
      </c>
      <c r="C62" s="6" t="s">
        <v>78</v>
      </c>
      <c r="D62" s="30" t="s">
        <v>13</v>
      </c>
      <c r="E62" s="27">
        <f>0.00023-0.00001*2</f>
        <v>2.1000000000000001E-4</v>
      </c>
      <c r="F62" s="18">
        <f>E62*F57</f>
        <v>0.11928000000000001</v>
      </c>
      <c r="G62" s="30"/>
      <c r="H62" s="4">
        <f t="shared" si="0"/>
        <v>0</v>
      </c>
      <c r="I62" s="30"/>
      <c r="J62" s="4"/>
      <c r="K62" s="30"/>
      <c r="L62" s="4"/>
      <c r="M62" s="95">
        <f t="shared" si="1"/>
        <v>0</v>
      </c>
    </row>
    <row r="63" spans="1:13" ht="18">
      <c r="A63" s="92"/>
      <c r="B63" s="30" t="s">
        <v>81</v>
      </c>
      <c r="C63" s="6" t="s">
        <v>80</v>
      </c>
      <c r="D63" s="30" t="s">
        <v>18</v>
      </c>
      <c r="E63" s="30">
        <v>0.04</v>
      </c>
      <c r="F63" s="30">
        <f>E63*F57</f>
        <v>22.72</v>
      </c>
      <c r="G63" s="30"/>
      <c r="H63" s="4">
        <f t="shared" si="0"/>
        <v>0</v>
      </c>
      <c r="I63" s="30"/>
      <c r="J63" s="8"/>
      <c r="K63" s="30"/>
      <c r="L63" s="8"/>
      <c r="M63" s="95">
        <f t="shared" si="1"/>
        <v>0</v>
      </c>
    </row>
    <row r="64" spans="1:13" ht="18">
      <c r="A64" s="92"/>
      <c r="B64" s="30" t="s">
        <v>84</v>
      </c>
      <c r="C64" s="6" t="s">
        <v>82</v>
      </c>
      <c r="D64" s="28" t="s">
        <v>83</v>
      </c>
      <c r="E64" s="30">
        <v>1.17E-2</v>
      </c>
      <c r="F64" s="18">
        <f>E64*F57</f>
        <v>6.6456</v>
      </c>
      <c r="G64" s="30"/>
      <c r="H64" s="4">
        <f t="shared" si="0"/>
        <v>0</v>
      </c>
      <c r="I64" s="30"/>
      <c r="J64" s="8"/>
      <c r="K64" s="30"/>
      <c r="L64" s="8"/>
      <c r="M64" s="95">
        <f t="shared" si="1"/>
        <v>0</v>
      </c>
    </row>
    <row r="65" spans="1:16" ht="18">
      <c r="A65" s="92"/>
      <c r="B65" s="2"/>
      <c r="C65" s="6" t="s">
        <v>22</v>
      </c>
      <c r="D65" s="30" t="s">
        <v>18</v>
      </c>
      <c r="E65" s="30">
        <v>0.17799999999999999</v>
      </c>
      <c r="F65" s="30">
        <f>E65*F57</f>
        <v>101.104</v>
      </c>
      <c r="G65" s="30"/>
      <c r="H65" s="4">
        <f t="shared" si="0"/>
        <v>0</v>
      </c>
      <c r="I65" s="30"/>
      <c r="J65" s="8"/>
      <c r="K65" s="30"/>
      <c r="L65" s="30"/>
      <c r="M65" s="95">
        <f t="shared" si="1"/>
        <v>0</v>
      </c>
    </row>
    <row r="66" spans="1:16">
      <c r="A66" s="92"/>
      <c r="B66" s="30"/>
      <c r="C66" s="6" t="s">
        <v>85</v>
      </c>
      <c r="D66" s="30" t="s">
        <v>14</v>
      </c>
      <c r="E66" s="30">
        <f>0.0064-0.00019*2</f>
        <v>6.0200000000000002E-3</v>
      </c>
      <c r="F66" s="4">
        <f>E66*F57</f>
        <v>3.4193600000000002</v>
      </c>
      <c r="G66" s="30"/>
      <c r="H66" s="4">
        <f t="shared" si="0"/>
        <v>0</v>
      </c>
      <c r="I66" s="8"/>
      <c r="J66" s="4"/>
      <c r="K66" s="30"/>
      <c r="L66" s="30"/>
      <c r="M66" s="95">
        <f t="shared" si="1"/>
        <v>0</v>
      </c>
    </row>
    <row r="67" spans="1:16" ht="16.5" thickBot="1">
      <c r="A67" s="142"/>
      <c r="B67" s="31"/>
      <c r="C67" s="143" t="s">
        <v>86</v>
      </c>
      <c r="D67" s="31"/>
      <c r="E67" s="31"/>
      <c r="F67" s="144"/>
      <c r="G67" s="31"/>
      <c r="H67" s="10"/>
      <c r="I67" s="31"/>
      <c r="J67" s="145"/>
      <c r="K67" s="31"/>
      <c r="L67" s="145"/>
      <c r="M67" s="146">
        <f>SUM(M58:M66)</f>
        <v>0</v>
      </c>
    </row>
    <row r="68" spans="1:16" ht="47.25">
      <c r="A68" s="105">
        <v>7</v>
      </c>
      <c r="B68" s="114" t="s">
        <v>42</v>
      </c>
      <c r="C68" s="106" t="s">
        <v>116</v>
      </c>
      <c r="D68" s="106" t="s">
        <v>20</v>
      </c>
      <c r="E68" s="109"/>
      <c r="F68" s="106">
        <v>6</v>
      </c>
      <c r="G68" s="109"/>
      <c r="H68" s="106"/>
      <c r="I68" s="109"/>
      <c r="J68" s="115"/>
      <c r="K68" s="109"/>
      <c r="L68" s="106"/>
      <c r="M68" s="116"/>
    </row>
    <row r="69" spans="1:16">
      <c r="A69" s="92"/>
      <c r="B69" s="30"/>
      <c r="C69" s="6" t="s">
        <v>16</v>
      </c>
      <c r="D69" s="30" t="s">
        <v>11</v>
      </c>
      <c r="E69" s="30">
        <v>0.15</v>
      </c>
      <c r="F69" s="30">
        <f>F68*E69</f>
        <v>0.89999999999999991</v>
      </c>
      <c r="G69" s="30"/>
      <c r="H69" s="1"/>
      <c r="I69" s="30"/>
      <c r="J69" s="4">
        <f>F69*I69</f>
        <v>0</v>
      </c>
      <c r="K69" s="30"/>
      <c r="L69" s="30"/>
      <c r="M69" s="95">
        <f>H69+J69+L69</f>
        <v>0</v>
      </c>
    </row>
    <row r="70" spans="1:16">
      <c r="A70" s="92"/>
      <c r="B70" s="30" t="s">
        <v>43</v>
      </c>
      <c r="C70" s="26" t="s">
        <v>21</v>
      </c>
      <c r="D70" s="30" t="s">
        <v>12</v>
      </c>
      <c r="E70" s="30">
        <v>2.1600000000000001E-2</v>
      </c>
      <c r="F70" s="30">
        <f>E70*F68</f>
        <v>0.12959999999999999</v>
      </c>
      <c r="G70" s="30"/>
      <c r="H70" s="1"/>
      <c r="I70" s="30"/>
      <c r="J70" s="8"/>
      <c r="K70" s="30"/>
      <c r="L70" s="4">
        <f>K70*F70</f>
        <v>0</v>
      </c>
      <c r="M70" s="95">
        <f>H70+J70+L70</f>
        <v>0</v>
      </c>
    </row>
    <row r="71" spans="1:16">
      <c r="A71" s="92"/>
      <c r="B71" s="30" t="s">
        <v>44</v>
      </c>
      <c r="C71" s="26" t="s">
        <v>45</v>
      </c>
      <c r="D71" s="30" t="s">
        <v>12</v>
      </c>
      <c r="E71" s="30">
        <v>2.7300000000000001E-2</v>
      </c>
      <c r="F71" s="30">
        <f>F68*E71</f>
        <v>0.1638</v>
      </c>
      <c r="G71" s="30"/>
      <c r="H71" s="1"/>
      <c r="I71" s="30"/>
      <c r="J71" s="8"/>
      <c r="K71" s="30"/>
      <c r="L71" s="4">
        <f>F71*K71</f>
        <v>0</v>
      </c>
      <c r="M71" s="95">
        <f>K71*F71</f>
        <v>0</v>
      </c>
    </row>
    <row r="72" spans="1:16">
      <c r="A72" s="92"/>
      <c r="B72" s="30" t="s">
        <v>46</v>
      </c>
      <c r="C72" s="26" t="s">
        <v>34</v>
      </c>
      <c r="D72" s="30" t="s">
        <v>12</v>
      </c>
      <c r="E72" s="30">
        <v>9.7000000000000003E-3</v>
      </c>
      <c r="F72" s="30">
        <f>E72*F68</f>
        <v>5.8200000000000002E-2</v>
      </c>
      <c r="G72" s="30"/>
      <c r="H72" s="1"/>
      <c r="I72" s="30"/>
      <c r="J72" s="8"/>
      <c r="K72" s="30"/>
      <c r="L72" s="4">
        <f>K72*F72</f>
        <v>0</v>
      </c>
      <c r="M72" s="95">
        <f>K72*F72</f>
        <v>0</v>
      </c>
    </row>
    <row r="73" spans="1:16" ht="18">
      <c r="A73" s="92"/>
      <c r="B73" s="30" t="s">
        <v>50</v>
      </c>
      <c r="C73" s="6" t="s">
        <v>47</v>
      </c>
      <c r="D73" s="30" t="s">
        <v>18</v>
      </c>
      <c r="E73" s="30">
        <v>1.22</v>
      </c>
      <c r="F73" s="30">
        <f>E73*F68</f>
        <v>7.32</v>
      </c>
      <c r="G73" s="30"/>
      <c r="H73" s="4">
        <f>G73*F73</f>
        <v>0</v>
      </c>
      <c r="I73" s="30"/>
      <c r="J73" s="8"/>
      <c r="K73" s="30"/>
      <c r="L73" s="8"/>
      <c r="M73" s="95">
        <f>G73*F73</f>
        <v>0</v>
      </c>
    </row>
    <row r="74" spans="1:16">
      <c r="A74" s="92"/>
      <c r="B74" s="30"/>
      <c r="C74" s="3" t="s">
        <v>48</v>
      </c>
      <c r="D74" s="30"/>
      <c r="E74" s="30"/>
      <c r="F74" s="30"/>
      <c r="G74" s="30"/>
      <c r="H74" s="5"/>
      <c r="I74" s="30"/>
      <c r="J74" s="5"/>
      <c r="K74" s="30"/>
      <c r="L74" s="5"/>
      <c r="M74" s="94">
        <f>SUM(M69:M73)</f>
        <v>0</v>
      </c>
    </row>
    <row r="75" spans="1:16" ht="16.5" thickBot="1">
      <c r="A75" s="96"/>
      <c r="B75" s="112"/>
      <c r="C75" s="97" t="s">
        <v>61</v>
      </c>
      <c r="D75" s="112"/>
      <c r="E75" s="112"/>
      <c r="F75" s="112"/>
      <c r="G75" s="112"/>
      <c r="H75" s="98">
        <f>SUM(H36:H74)</f>
        <v>0</v>
      </c>
      <c r="I75" s="147"/>
      <c r="J75" s="98">
        <f>SUM(J35:J74)</f>
        <v>0</v>
      </c>
      <c r="K75" s="112"/>
      <c r="L75" s="98">
        <f>SUM(L36:L74)</f>
        <v>0</v>
      </c>
      <c r="M75" s="99">
        <f>M40+M51+M52+M53+M56+M67+M74</f>
        <v>0</v>
      </c>
      <c r="O75" s="20"/>
      <c r="P75" s="20"/>
    </row>
    <row r="76" spans="1:16" ht="15.75" customHeight="1" thickBot="1">
      <c r="A76" s="209" t="s">
        <v>89</v>
      </c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1"/>
      <c r="O76" s="20"/>
      <c r="P76" s="20"/>
    </row>
    <row r="77" spans="1:16" ht="78.75">
      <c r="A77" s="105">
        <v>1</v>
      </c>
      <c r="B77" s="114" t="s">
        <v>36</v>
      </c>
      <c r="C77" s="106" t="s">
        <v>117</v>
      </c>
      <c r="D77" s="106" t="s">
        <v>20</v>
      </c>
      <c r="E77" s="109"/>
      <c r="F77" s="106">
        <v>19</v>
      </c>
      <c r="G77" s="109"/>
      <c r="H77" s="106"/>
      <c r="I77" s="109"/>
      <c r="J77" s="115"/>
      <c r="K77" s="109"/>
      <c r="L77" s="106"/>
      <c r="M77" s="116"/>
      <c r="O77" s="20"/>
      <c r="P77" s="20"/>
    </row>
    <row r="78" spans="1:16" ht="15.75" customHeight="1">
      <c r="A78" s="92"/>
      <c r="B78" s="30"/>
      <c r="C78" s="6" t="s">
        <v>16</v>
      </c>
      <c r="D78" s="30" t="s">
        <v>11</v>
      </c>
      <c r="E78" s="30">
        <v>1.32E-2</v>
      </c>
      <c r="F78" s="30">
        <f>F77*E78</f>
        <v>0.25080000000000002</v>
      </c>
      <c r="G78" s="30"/>
      <c r="H78" s="1"/>
      <c r="I78" s="30"/>
      <c r="J78" s="4">
        <f>F78*I78</f>
        <v>0</v>
      </c>
      <c r="K78" s="30"/>
      <c r="L78" s="30"/>
      <c r="M78" s="95">
        <f>H78+J78+L78</f>
        <v>0</v>
      </c>
      <c r="O78" s="20"/>
      <c r="P78" s="20"/>
    </row>
    <row r="79" spans="1:16" ht="15.75" customHeight="1">
      <c r="A79" s="92"/>
      <c r="B79" s="30" t="s">
        <v>40</v>
      </c>
      <c r="C79" s="6" t="s">
        <v>41</v>
      </c>
      <c r="D79" s="30" t="s">
        <v>12</v>
      </c>
      <c r="E79" s="30">
        <v>2.9499999999999998E-2</v>
      </c>
      <c r="F79" s="30">
        <f>E79*F77</f>
        <v>0.5605</v>
      </c>
      <c r="G79" s="30"/>
      <c r="H79" s="1"/>
      <c r="I79" s="30"/>
      <c r="J79" s="8"/>
      <c r="K79" s="30"/>
      <c r="L79" s="4">
        <f>K79*F79</f>
        <v>0</v>
      </c>
      <c r="M79" s="95">
        <f>H79+J79+L79</f>
        <v>0</v>
      </c>
      <c r="O79" s="20"/>
      <c r="P79" s="20"/>
    </row>
    <row r="80" spans="1:16" ht="15.75" customHeight="1">
      <c r="A80" s="92"/>
      <c r="B80" s="30"/>
      <c r="C80" s="6" t="s">
        <v>17</v>
      </c>
      <c r="D80" s="30" t="s">
        <v>14</v>
      </c>
      <c r="E80" s="30">
        <v>2.0999999999999999E-3</v>
      </c>
      <c r="F80" s="30">
        <f>E80*F77</f>
        <v>3.9899999999999998E-2</v>
      </c>
      <c r="G80" s="30"/>
      <c r="H80" s="1"/>
      <c r="I80" s="30"/>
      <c r="J80" s="8"/>
      <c r="K80" s="30"/>
      <c r="L80" s="4">
        <f>K80*F80</f>
        <v>0</v>
      </c>
      <c r="M80" s="95">
        <f>K80*F80</f>
        <v>0</v>
      </c>
      <c r="O80" s="20"/>
      <c r="P80" s="20"/>
    </row>
    <row r="81" spans="1:16" ht="15.75" customHeight="1" thickBot="1">
      <c r="A81" s="96"/>
      <c r="B81" s="112"/>
      <c r="C81" s="117" t="s">
        <v>37</v>
      </c>
      <c r="D81" s="112"/>
      <c r="E81" s="112"/>
      <c r="F81" s="112"/>
      <c r="G81" s="112"/>
      <c r="H81" s="97"/>
      <c r="I81" s="112"/>
      <c r="J81" s="118"/>
      <c r="K81" s="112"/>
      <c r="L81" s="118"/>
      <c r="M81" s="99">
        <f>SUM(M78:M80)</f>
        <v>0</v>
      </c>
      <c r="O81" s="20"/>
      <c r="P81" s="20"/>
    </row>
    <row r="82" spans="1:16" ht="48" thickBot="1">
      <c r="A82" s="128">
        <v>2</v>
      </c>
      <c r="B82" s="130" t="s">
        <v>64</v>
      </c>
      <c r="C82" s="130" t="s">
        <v>119</v>
      </c>
      <c r="D82" s="130" t="s">
        <v>13</v>
      </c>
      <c r="E82" s="132"/>
      <c r="F82" s="130">
        <f>F77*1.95</f>
        <v>37.049999999999997</v>
      </c>
      <c r="G82" s="132"/>
      <c r="H82" s="130"/>
      <c r="I82" s="132"/>
      <c r="J82" s="130"/>
      <c r="K82" s="132"/>
      <c r="L82" s="132">
        <f>ROUND(K82*F82,2)</f>
        <v>0</v>
      </c>
      <c r="M82" s="134">
        <f>K82*F82</f>
        <v>0</v>
      </c>
      <c r="O82" s="20"/>
      <c r="P82" s="20"/>
    </row>
    <row r="83" spans="1:16" ht="47.25">
      <c r="A83" s="105">
        <v>3</v>
      </c>
      <c r="B83" s="114" t="s">
        <v>30</v>
      </c>
      <c r="C83" s="106" t="s">
        <v>118</v>
      </c>
      <c r="D83" s="106" t="s">
        <v>20</v>
      </c>
      <c r="E83" s="109"/>
      <c r="F83" s="106">
        <v>6</v>
      </c>
      <c r="G83" s="109"/>
      <c r="H83" s="106"/>
      <c r="I83" s="109"/>
      <c r="J83" s="106"/>
      <c r="K83" s="109"/>
      <c r="L83" s="109"/>
      <c r="M83" s="110"/>
      <c r="O83" s="20"/>
      <c r="P83" s="20"/>
    </row>
    <row r="84" spans="1:16" ht="15.75" customHeight="1">
      <c r="A84" s="92"/>
      <c r="B84" s="30"/>
      <c r="C84" s="6" t="s">
        <v>16</v>
      </c>
      <c r="D84" s="30" t="s">
        <v>11</v>
      </c>
      <c r="E84" s="30">
        <v>2.06</v>
      </c>
      <c r="F84" s="30">
        <f>F83*E84</f>
        <v>12.36</v>
      </c>
      <c r="G84" s="30"/>
      <c r="H84" s="1"/>
      <c r="I84" s="11"/>
      <c r="J84" s="30">
        <f>F84*I84</f>
        <v>0</v>
      </c>
      <c r="K84" s="30"/>
      <c r="L84" s="30"/>
      <c r="M84" s="95">
        <f>H84+J84+L84</f>
        <v>0</v>
      </c>
      <c r="O84" s="20"/>
      <c r="P84" s="20"/>
    </row>
    <row r="85" spans="1:16" ht="15.75" customHeight="1" thickBot="1">
      <c r="A85" s="96"/>
      <c r="B85" s="97"/>
      <c r="C85" s="117" t="s">
        <v>32</v>
      </c>
      <c r="D85" s="97"/>
      <c r="E85" s="112"/>
      <c r="F85" s="97"/>
      <c r="G85" s="112"/>
      <c r="H85" s="97"/>
      <c r="I85" s="112"/>
      <c r="J85" s="97"/>
      <c r="K85" s="112"/>
      <c r="L85" s="112"/>
      <c r="M85" s="99">
        <f>SUM(M84:M84)</f>
        <v>0</v>
      </c>
      <c r="O85" s="20"/>
      <c r="P85" s="20"/>
    </row>
    <row r="86" spans="1:16" ht="63">
      <c r="A86" s="103">
        <v>4</v>
      </c>
      <c r="B86" s="113" t="s">
        <v>29</v>
      </c>
      <c r="C86" s="25" t="s">
        <v>120</v>
      </c>
      <c r="D86" s="25" t="s">
        <v>13</v>
      </c>
      <c r="E86" s="28"/>
      <c r="F86" s="25">
        <f>F83*1.95</f>
        <v>11.7</v>
      </c>
      <c r="G86" s="28"/>
      <c r="H86" s="25"/>
      <c r="I86" s="28"/>
      <c r="J86" s="25"/>
      <c r="K86" s="28"/>
      <c r="L86" s="28"/>
      <c r="M86" s="104"/>
      <c r="O86" s="20"/>
      <c r="P86" s="20"/>
    </row>
    <row r="87" spans="1:16" ht="15.75" customHeight="1">
      <c r="A87" s="92"/>
      <c r="B87" s="30"/>
      <c r="C87" s="6" t="s">
        <v>16</v>
      </c>
      <c r="D87" s="30" t="s">
        <v>11</v>
      </c>
      <c r="E87" s="4">
        <f>(0.18+0.22)/0.438*0.7+(0.18+0.22)*0.3*3.2</f>
        <v>1.0232694063926941</v>
      </c>
      <c r="F87" s="30">
        <f>F86*E87</f>
        <v>11.97225205479452</v>
      </c>
      <c r="G87" s="30"/>
      <c r="H87" s="1"/>
      <c r="I87" s="30"/>
      <c r="J87" s="4">
        <f>I87*F87</f>
        <v>0</v>
      </c>
      <c r="K87" s="4"/>
      <c r="L87" s="4"/>
      <c r="M87" s="95">
        <f>H87+J87+L87</f>
        <v>0</v>
      </c>
      <c r="O87" s="20"/>
      <c r="P87" s="20"/>
    </row>
    <row r="88" spans="1:16" ht="15.75" customHeight="1" thickBot="1">
      <c r="A88" s="142"/>
      <c r="B88" s="31"/>
      <c r="C88" s="143" t="s">
        <v>8</v>
      </c>
      <c r="D88" s="31"/>
      <c r="E88" s="31"/>
      <c r="F88" s="31"/>
      <c r="G88" s="31"/>
      <c r="H88" s="9"/>
      <c r="I88" s="31"/>
      <c r="J88" s="145"/>
      <c r="K88" s="145"/>
      <c r="L88" s="145"/>
      <c r="M88" s="146">
        <f>M87*1</f>
        <v>0</v>
      </c>
      <c r="O88" s="20"/>
      <c r="P88" s="20"/>
    </row>
    <row r="89" spans="1:16" ht="40.5" customHeight="1" thickBot="1">
      <c r="A89" s="119">
        <v>5</v>
      </c>
      <c r="B89" s="120" t="s">
        <v>64</v>
      </c>
      <c r="C89" s="120" t="s">
        <v>65</v>
      </c>
      <c r="D89" s="120" t="s">
        <v>13</v>
      </c>
      <c r="E89" s="101"/>
      <c r="F89" s="120">
        <f>F86*1</f>
        <v>11.7</v>
      </c>
      <c r="G89" s="101"/>
      <c r="H89" s="120"/>
      <c r="I89" s="101"/>
      <c r="J89" s="140"/>
      <c r="K89" s="149"/>
      <c r="L89" s="149">
        <f>K89*F89</f>
        <v>0</v>
      </c>
      <c r="M89" s="121">
        <f>K89*F89</f>
        <v>0</v>
      </c>
      <c r="O89" s="20"/>
      <c r="P89" s="20"/>
    </row>
    <row r="90" spans="1:16" ht="47.25">
      <c r="A90" s="103">
        <v>6</v>
      </c>
      <c r="B90" s="148" t="s">
        <v>96</v>
      </c>
      <c r="C90" s="25" t="s">
        <v>97</v>
      </c>
      <c r="D90" s="25" t="s">
        <v>20</v>
      </c>
      <c r="E90" s="28"/>
      <c r="F90" s="25">
        <v>0.6</v>
      </c>
      <c r="G90" s="28"/>
      <c r="H90" s="25"/>
      <c r="I90" s="28"/>
      <c r="J90" s="25"/>
      <c r="K90" s="28"/>
      <c r="L90" s="25"/>
      <c r="M90" s="104"/>
      <c r="O90" s="20"/>
      <c r="P90" s="20"/>
    </row>
    <row r="91" spans="1:16">
      <c r="A91" s="92"/>
      <c r="B91" s="30"/>
      <c r="C91" s="6" t="s">
        <v>16</v>
      </c>
      <c r="D91" s="30" t="s">
        <v>11</v>
      </c>
      <c r="E91" s="30">
        <v>2.12</v>
      </c>
      <c r="F91" s="30">
        <f>F90*E91</f>
        <v>1.272</v>
      </c>
      <c r="G91" s="30"/>
      <c r="H91" s="1"/>
      <c r="I91" s="30"/>
      <c r="J91" s="4">
        <f>F91*I91</f>
        <v>0</v>
      </c>
      <c r="K91" s="30"/>
      <c r="L91" s="30"/>
      <c r="M91" s="95">
        <f>H91+J91+L91</f>
        <v>0</v>
      </c>
      <c r="O91" s="20"/>
      <c r="P91" s="20"/>
    </row>
    <row r="92" spans="1:16">
      <c r="A92" s="92"/>
      <c r="B92" s="30"/>
      <c r="C92" s="26" t="s">
        <v>17</v>
      </c>
      <c r="D92" s="30" t="s">
        <v>14</v>
      </c>
      <c r="E92" s="30">
        <v>0.10100000000000001</v>
      </c>
      <c r="F92" s="30">
        <f>E92*F90</f>
        <v>6.0600000000000001E-2</v>
      </c>
      <c r="G92" s="30"/>
      <c r="H92" s="1"/>
      <c r="I92" s="30"/>
      <c r="J92" s="8"/>
      <c r="K92" s="30"/>
      <c r="L92" s="4">
        <f>K92*F92</f>
        <v>0</v>
      </c>
      <c r="M92" s="95">
        <f>H92+J92+L92</f>
        <v>0</v>
      </c>
      <c r="O92" s="20"/>
      <c r="P92" s="20"/>
    </row>
    <row r="93" spans="1:16" ht="18">
      <c r="A93" s="92"/>
      <c r="B93" s="30" t="s">
        <v>50</v>
      </c>
      <c r="C93" s="6" t="s">
        <v>98</v>
      </c>
      <c r="D93" s="30" t="s">
        <v>18</v>
      </c>
      <c r="E93" s="30">
        <v>1.1000000000000001</v>
      </c>
      <c r="F93" s="30">
        <f>E93*F90</f>
        <v>0.66</v>
      </c>
      <c r="G93" s="30"/>
      <c r="H93" s="30">
        <f>G93*F93</f>
        <v>0</v>
      </c>
      <c r="I93" s="30"/>
      <c r="J93" s="8"/>
      <c r="K93" s="30"/>
      <c r="L93" s="8"/>
      <c r="M93" s="95">
        <f>G93*F93</f>
        <v>0</v>
      </c>
      <c r="O93" s="20"/>
      <c r="P93" s="20"/>
    </row>
    <row r="94" spans="1:16" ht="16.5" thickBot="1">
      <c r="A94" s="142"/>
      <c r="B94" s="31"/>
      <c r="C94" s="150" t="s">
        <v>99</v>
      </c>
      <c r="D94" s="31"/>
      <c r="E94" s="31"/>
      <c r="F94" s="31"/>
      <c r="G94" s="31"/>
      <c r="H94" s="9"/>
      <c r="I94" s="31"/>
      <c r="J94" s="151"/>
      <c r="K94" s="31"/>
      <c r="L94" s="151"/>
      <c r="M94" s="146">
        <f>SUM(M91:M93)</f>
        <v>0</v>
      </c>
      <c r="O94" s="20"/>
      <c r="P94" s="20"/>
    </row>
    <row r="95" spans="1:16" ht="46.5">
      <c r="A95" s="105">
        <v>7</v>
      </c>
      <c r="B95" s="114" t="s">
        <v>90</v>
      </c>
      <c r="C95" s="106" t="s">
        <v>91</v>
      </c>
      <c r="D95" s="106" t="s">
        <v>67</v>
      </c>
      <c r="E95" s="109"/>
      <c r="F95" s="106">
        <v>18</v>
      </c>
      <c r="G95" s="109"/>
      <c r="H95" s="106"/>
      <c r="I95" s="109"/>
      <c r="J95" s="124"/>
      <c r="K95" s="125"/>
      <c r="L95" s="124"/>
      <c r="M95" s="116"/>
      <c r="O95" s="20"/>
      <c r="P95" s="20"/>
    </row>
    <row r="96" spans="1:16">
      <c r="A96" s="92"/>
      <c r="B96" s="30"/>
      <c r="C96" s="6" t="s">
        <v>16</v>
      </c>
      <c r="D96" s="30" t="s">
        <v>11</v>
      </c>
      <c r="E96" s="30">
        <v>1.62</v>
      </c>
      <c r="F96" s="4">
        <f>F95*E96</f>
        <v>29.160000000000004</v>
      </c>
      <c r="G96" s="30"/>
      <c r="H96" s="1"/>
      <c r="I96" s="8"/>
      <c r="J96" s="4">
        <f>F96*I96</f>
        <v>0</v>
      </c>
      <c r="K96" s="30"/>
      <c r="L96" s="30"/>
      <c r="M96" s="95">
        <f>H96+J96+L96</f>
        <v>0</v>
      </c>
      <c r="O96" s="20"/>
      <c r="P96" s="20"/>
    </row>
    <row r="97" spans="1:16">
      <c r="A97" s="92"/>
      <c r="B97" s="30" t="s">
        <v>100</v>
      </c>
      <c r="C97" s="6" t="s">
        <v>92</v>
      </c>
      <c r="D97" s="30" t="s">
        <v>12</v>
      </c>
      <c r="E97" s="30">
        <v>0.41599999999999998</v>
      </c>
      <c r="F97" s="4">
        <f>F95*E97</f>
        <v>7.4879999999999995</v>
      </c>
      <c r="G97" s="30"/>
      <c r="H97" s="30"/>
      <c r="I97" s="30"/>
      <c r="J97" s="30"/>
      <c r="K97" s="30"/>
      <c r="L97" s="4">
        <f>K97*F97</f>
        <v>0</v>
      </c>
      <c r="M97" s="95">
        <f>K97*F97</f>
        <v>0</v>
      </c>
      <c r="O97" s="20"/>
      <c r="P97" s="20"/>
    </row>
    <row r="98" spans="1:16" ht="18">
      <c r="A98" s="92"/>
      <c r="B98" s="30" t="s">
        <v>101</v>
      </c>
      <c r="C98" s="6" t="s">
        <v>93</v>
      </c>
      <c r="D98" s="30" t="s">
        <v>18</v>
      </c>
      <c r="E98" s="30">
        <v>7.5999999999999998E-2</v>
      </c>
      <c r="F98" s="4">
        <f>E98*F95</f>
        <v>1.3679999999999999</v>
      </c>
      <c r="G98" s="30"/>
      <c r="H98" s="30">
        <f>G98*F98</f>
        <v>0</v>
      </c>
      <c r="I98" s="30"/>
      <c r="J98" s="30"/>
      <c r="K98" s="30"/>
      <c r="L98" s="30"/>
      <c r="M98" s="95">
        <f>G98*F98</f>
        <v>0</v>
      </c>
      <c r="O98" s="20"/>
      <c r="P98" s="20"/>
    </row>
    <row r="99" spans="1:16" ht="18">
      <c r="A99" s="92"/>
      <c r="B99" s="30" t="s">
        <v>102</v>
      </c>
      <c r="C99" s="6" t="s">
        <v>94</v>
      </c>
      <c r="D99" s="30" t="s">
        <v>18</v>
      </c>
      <c r="E99" s="30">
        <v>4.6199999999999998E-2</v>
      </c>
      <c r="F99" s="4">
        <f>E99*F95</f>
        <v>0.83160000000000001</v>
      </c>
      <c r="G99" s="30"/>
      <c r="H99" s="4">
        <f>G99*F99</f>
        <v>0</v>
      </c>
      <c r="I99" s="30"/>
      <c r="J99" s="30"/>
      <c r="K99" s="30"/>
      <c r="L99" s="30"/>
      <c r="M99" s="95">
        <f>G99*F99</f>
        <v>0</v>
      </c>
      <c r="O99" s="20"/>
      <c r="P99" s="20"/>
    </row>
    <row r="100" spans="1:16">
      <c r="A100" s="92"/>
      <c r="B100" s="30"/>
      <c r="C100" s="6" t="s">
        <v>85</v>
      </c>
      <c r="D100" s="30" t="s">
        <v>14</v>
      </c>
      <c r="E100" s="30">
        <v>9.7999999999999997E-3</v>
      </c>
      <c r="F100" s="4">
        <f>E100*F95</f>
        <v>0.1764</v>
      </c>
      <c r="G100" s="30"/>
      <c r="H100" s="4">
        <f>G100*F100</f>
        <v>0</v>
      </c>
      <c r="I100" s="30"/>
      <c r="J100" s="30"/>
      <c r="K100" s="30"/>
      <c r="L100" s="30"/>
      <c r="M100" s="95">
        <f>G100*F100</f>
        <v>0</v>
      </c>
      <c r="O100" s="20"/>
      <c r="P100" s="20"/>
    </row>
    <row r="101" spans="1:16">
      <c r="A101" s="92"/>
      <c r="B101" s="30"/>
      <c r="C101" s="6" t="s">
        <v>95</v>
      </c>
      <c r="D101" s="30"/>
      <c r="E101" s="30"/>
      <c r="F101" s="30"/>
      <c r="G101" s="30"/>
      <c r="H101" s="1"/>
      <c r="I101" s="30"/>
      <c r="J101" s="1"/>
      <c r="K101" s="30"/>
      <c r="L101" s="1"/>
      <c r="M101" s="94">
        <f>SUM(M96:M100)</f>
        <v>0</v>
      </c>
      <c r="O101" s="20"/>
      <c r="P101" s="20"/>
    </row>
    <row r="102" spans="1:16" ht="16.5" thickBot="1">
      <c r="A102" s="96"/>
      <c r="B102" s="112"/>
      <c r="C102" s="97" t="s">
        <v>88</v>
      </c>
      <c r="D102" s="112"/>
      <c r="E102" s="112"/>
      <c r="F102" s="112"/>
      <c r="G102" s="112"/>
      <c r="H102" s="98">
        <f>SUM(H78:H101)</f>
        <v>0</v>
      </c>
      <c r="I102" s="147"/>
      <c r="J102" s="98">
        <f>SUM(J78:J101)</f>
        <v>0</v>
      </c>
      <c r="K102" s="112"/>
      <c r="L102" s="98">
        <f>SUM(L78:L101)</f>
        <v>0</v>
      </c>
      <c r="M102" s="99">
        <f>M81+M82+M85+M88+M89+M94+M101</f>
        <v>0</v>
      </c>
      <c r="O102" s="20"/>
      <c r="P102" s="20"/>
    </row>
    <row r="103" spans="1:16" s="21" customFormat="1" ht="32.25" thickBot="1">
      <c r="A103" s="152"/>
      <c r="B103" s="153"/>
      <c r="C103" s="153" t="s">
        <v>87</v>
      </c>
      <c r="D103" s="153"/>
      <c r="E103" s="153"/>
      <c r="F103" s="153"/>
      <c r="G103" s="153"/>
      <c r="H103" s="154">
        <f>H75+H102</f>
        <v>0</v>
      </c>
      <c r="I103" s="155"/>
      <c r="J103" s="154">
        <f>J13+J32+J75+J102</f>
        <v>0</v>
      </c>
      <c r="K103" s="154"/>
      <c r="L103" s="154">
        <f>L32+L75+L102</f>
        <v>0</v>
      </c>
      <c r="M103" s="156">
        <f>M13+M32+M75+M102</f>
        <v>0</v>
      </c>
      <c r="O103" s="22"/>
      <c r="P103" s="22"/>
    </row>
    <row r="104" spans="1:16" ht="21" customHeight="1">
      <c r="A104" s="157"/>
      <c r="B104" s="109"/>
      <c r="C104" s="106" t="s">
        <v>142</v>
      </c>
      <c r="D104" s="106" t="s">
        <v>143</v>
      </c>
      <c r="E104" s="158"/>
      <c r="F104" s="109"/>
      <c r="G104" s="109"/>
      <c r="H104" s="109"/>
      <c r="I104" s="109"/>
      <c r="J104" s="109"/>
      <c r="K104" s="109"/>
      <c r="L104" s="109"/>
      <c r="M104" s="116">
        <f>M103*E104</f>
        <v>0</v>
      </c>
    </row>
    <row r="105" spans="1:16" ht="21" customHeight="1">
      <c r="A105" s="91"/>
      <c r="B105" s="30"/>
      <c r="C105" s="1" t="s">
        <v>8</v>
      </c>
      <c r="D105" s="1" t="s">
        <v>14</v>
      </c>
      <c r="E105" s="159"/>
      <c r="F105" s="30"/>
      <c r="G105" s="30"/>
      <c r="H105" s="30"/>
      <c r="I105" s="30"/>
      <c r="J105" s="30"/>
      <c r="K105" s="30"/>
      <c r="L105" s="30"/>
      <c r="M105" s="94">
        <f>SUM(M103:M104)</f>
        <v>0</v>
      </c>
    </row>
    <row r="106" spans="1:16" ht="21" customHeight="1" thickBot="1">
      <c r="A106" s="111"/>
      <c r="B106" s="112"/>
      <c r="C106" s="97" t="s">
        <v>144</v>
      </c>
      <c r="D106" s="97" t="s">
        <v>143</v>
      </c>
      <c r="E106" s="160"/>
      <c r="F106" s="112"/>
      <c r="G106" s="112"/>
      <c r="H106" s="112"/>
      <c r="I106" s="112"/>
      <c r="J106" s="112"/>
      <c r="K106" s="112"/>
      <c r="L106" s="112"/>
      <c r="M106" s="99">
        <f>M105*E106</f>
        <v>0</v>
      </c>
    </row>
    <row r="107" spans="1:16" ht="21" customHeight="1" thickBot="1">
      <c r="A107" s="161"/>
      <c r="B107" s="162"/>
      <c r="C107" s="163" t="s">
        <v>15</v>
      </c>
      <c r="D107" s="163" t="s">
        <v>14</v>
      </c>
      <c r="E107" s="164"/>
      <c r="F107" s="162"/>
      <c r="G107" s="162"/>
      <c r="H107" s="162"/>
      <c r="I107" s="162"/>
      <c r="J107" s="162"/>
      <c r="K107" s="162"/>
      <c r="L107" s="162"/>
      <c r="M107" s="165">
        <f>SUM(M105:M106)</f>
        <v>0</v>
      </c>
    </row>
    <row r="108" spans="1:16">
      <c r="A108" s="13"/>
      <c r="B108" s="13"/>
      <c r="C108" s="14"/>
      <c r="D108" s="13"/>
      <c r="E108" s="13"/>
      <c r="F108" s="13"/>
      <c r="G108" s="13"/>
      <c r="H108" s="166"/>
      <c r="I108" s="13"/>
      <c r="J108" s="13"/>
      <c r="K108" s="13"/>
      <c r="L108" s="13"/>
      <c r="M108" s="13"/>
    </row>
    <row r="109" spans="1:16" s="167" customFormat="1" ht="42.75" customHeight="1">
      <c r="A109" s="189" t="s">
        <v>145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</row>
    <row r="110" spans="1:16" s="167" customFormat="1" ht="25.5" customHeight="1">
      <c r="A110" s="168"/>
      <c r="B110" s="169"/>
      <c r="C110" s="169"/>
      <c r="D110" s="170" t="s">
        <v>146</v>
      </c>
      <c r="E110" s="169"/>
      <c r="F110" s="169"/>
      <c r="G110" s="169"/>
      <c r="H110" s="168"/>
    </row>
    <row r="111" spans="1:16" ht="15.75" customHeight="1">
      <c r="A111" s="15"/>
      <c r="B111" s="15"/>
      <c r="C111" s="16"/>
      <c r="D111" s="15"/>
      <c r="E111" s="208"/>
      <c r="F111" s="208"/>
      <c r="G111" s="15"/>
      <c r="H111" s="208"/>
      <c r="I111" s="208"/>
      <c r="J111" s="15"/>
      <c r="K111" s="15"/>
      <c r="L111" s="15"/>
      <c r="M111" s="15"/>
    </row>
    <row r="112" spans="1:1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</row>
    <row r="115" spans="1:1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1:1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</row>
    <row r="117" spans="1:1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</row>
    <row r="119" spans="1:1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</row>
    <row r="120" spans="1:1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</row>
    <row r="121" spans="1:1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</row>
    <row r="123" spans="1:1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</row>
    <row r="125" spans="1:1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</row>
    <row r="126" spans="1:1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</row>
    <row r="127" spans="1:1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</row>
    <row r="128" spans="1:1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</row>
    <row r="129" spans="1:1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</row>
    <row r="130" spans="1:1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</row>
    <row r="134" spans="1:1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</row>
    <row r="136" spans="1:1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</row>
    <row r="137" spans="1:1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</row>
    <row r="138" spans="1:1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</row>
    <row r="140" spans="1:1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</row>
    <row r="141" spans="1:1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</row>
    <row r="142" spans="1:1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</row>
    <row r="143" spans="1:1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</row>
    <row r="144" spans="1:1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</row>
    <row r="146" spans="1:1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</row>
    <row r="147" spans="1:1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</row>
    <row r="154" spans="1:1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</row>
    <row r="155" spans="1:1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</row>
    <row r="156" spans="1:1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</row>
    <row r="157" spans="1:1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</row>
    <row r="158" spans="1:1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</row>
    <row r="160" spans="1:1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</row>
    <row r="161" spans="1:1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</row>
    <row r="162" spans="1:1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</row>
    <row r="164" spans="1:1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</row>
    <row r="165" spans="1:1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</row>
    <row r="166" spans="1:1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</row>
    <row r="167" spans="1:1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</row>
    <row r="168" spans="1:1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</row>
    <row r="169" spans="1:1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</row>
    <row r="170" spans="1:1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</row>
    <row r="172" spans="1:1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1:1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</row>
    <row r="174" spans="1:1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</row>
    <row r="176" spans="1:1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</row>
    <row r="178" spans="1:1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</row>
    <row r="179" spans="1:1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</row>
    <row r="180" spans="1:1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</row>
    <row r="182" spans="1:1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</row>
    <row r="183" spans="1:1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</row>
    <row r="184" spans="1:1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</row>
    <row r="185" spans="1:1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</row>
    <row r="186" spans="1:1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</row>
    <row r="187" spans="1:1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</row>
    <row r="188" spans="1:1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</row>
    <row r="189" spans="1:1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</row>
    <row r="190" spans="1:1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</row>
    <row r="191" spans="1:1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</row>
    <row r="192" spans="1:1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</row>
    <row r="193" spans="1:1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</row>
    <row r="194" spans="1:1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1:1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</row>
    <row r="198" spans="1:1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</row>
    <row r="199" spans="1:1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</row>
    <row r="200" spans="1:1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</row>
    <row r="201" spans="1:1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</row>
    <row r="202" spans="1:1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</row>
    <row r="204" spans="1:1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</row>
    <row r="205" spans="1:1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</row>
    <row r="206" spans="1:1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</row>
    <row r="207" spans="1:1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</row>
    <row r="209" spans="1:1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</row>
    <row r="210" spans="1:1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</row>
    <row r="211" spans="1:1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</row>
    <row r="212" spans="1:1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</row>
    <row r="213" spans="1:1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</row>
    <row r="214" spans="1:1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</row>
    <row r="215" spans="1:1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</row>
    <row r="216" spans="1:1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</row>
    <row r="217" spans="1:1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</row>
    <row r="218" spans="1:1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</row>
    <row r="219" spans="1:1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</row>
    <row r="221" spans="1:1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</row>
    <row r="222" spans="1:1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</row>
    <row r="223" spans="1:1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</row>
    <row r="224" spans="1:1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</row>
    <row r="225" spans="1:1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</row>
    <row r="226" spans="1:1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</row>
    <row r="227" spans="1:1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</row>
    <row r="228" spans="1:1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</row>
    <row r="229" spans="1:1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</row>
    <row r="230" spans="1:1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</row>
    <row r="231" spans="1:1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</row>
    <row r="232" spans="1:1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</row>
    <row r="233" spans="1:1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</row>
    <row r="234" spans="1:1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</row>
    <row r="235" spans="1:1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</row>
    <row r="236" spans="1:1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</row>
    <row r="238" spans="1:1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</row>
    <row r="239" spans="1:1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</row>
    <row r="240" spans="1:1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</row>
    <row r="241" spans="1:1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</row>
    <row r="242" spans="1:1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</row>
    <row r="243" spans="1:1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</row>
    <row r="244" spans="1:1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</row>
    <row r="245" spans="1:1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</row>
    <row r="247" spans="1:1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</row>
    <row r="248" spans="1:1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</row>
    <row r="249" spans="1:1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</row>
    <row r="250" spans="1:1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</row>
    <row r="252" spans="1:1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</row>
    <row r="253" spans="1:1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</row>
    <row r="254" spans="1:1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</row>
    <row r="255" spans="1:1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</row>
    <row r="257" spans="1:1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</row>
    <row r="258" spans="1:1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</row>
    <row r="259" spans="1:1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</row>
    <row r="260" spans="1:1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</row>
    <row r="262" spans="1:1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</row>
    <row r="263" spans="1:1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</row>
    <row r="264" spans="1:1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</row>
    <row r="265" spans="1:1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</row>
    <row r="267" spans="1:1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</row>
    <row r="268" spans="1:1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</row>
    <row r="269" spans="1:1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</row>
    <row r="270" spans="1:1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</row>
    <row r="272" spans="1:1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</row>
    <row r="273" spans="1:1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</row>
    <row r="274" spans="1:1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</row>
    <row r="275" spans="1:1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</row>
    <row r="276" spans="1:1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</row>
    <row r="277" spans="1:1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</row>
    <row r="279" spans="1:1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</row>
    <row r="280" spans="1:1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</row>
    <row r="281" spans="1:1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</row>
    <row r="282" spans="1:1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</row>
    <row r="283" spans="1:1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</row>
    <row r="284" spans="1:1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</row>
    <row r="285" spans="1:1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</row>
    <row r="286" spans="1:1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</row>
    <row r="287" spans="1:1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</row>
    <row r="288" spans="1:1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</row>
    <row r="290" spans="1:1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</row>
    <row r="291" spans="1:1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</row>
    <row r="292" spans="1:1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</row>
    <row r="293" spans="1:1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</row>
    <row r="294" spans="1:1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</row>
    <row r="295" spans="1:1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</row>
    <row r="296" spans="1:1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</row>
    <row r="297" spans="1:1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</row>
    <row r="298" spans="1:1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</row>
    <row r="299" spans="1:1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</row>
    <row r="301" spans="1:1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</row>
    <row r="302" spans="1:1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</row>
    <row r="304" spans="1:1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</row>
    <row r="306" spans="1:1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</row>
    <row r="307" spans="1:1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</row>
    <row r="308" spans="1:1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</row>
    <row r="309" spans="1:1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</row>
    <row r="311" spans="1:1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</row>
    <row r="312" spans="1:1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</row>
    <row r="313" spans="1:1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</row>
    <row r="314" spans="1:1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</row>
    <row r="315" spans="1:1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</row>
    <row r="316" spans="1:1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</row>
    <row r="317" spans="1:1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</row>
    <row r="318" spans="1:1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</row>
    <row r="319" spans="1:1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</row>
    <row r="320" spans="1:1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</row>
    <row r="321" spans="1:1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</row>
    <row r="322" spans="1:1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</row>
    <row r="323" spans="1:1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</row>
    <row r="324" spans="1:1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</row>
    <row r="325" spans="1:1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</row>
    <row r="326" spans="1:1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</row>
    <row r="327" spans="1:1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</row>
    <row r="329" spans="1:1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</row>
    <row r="330" spans="1:1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</row>
    <row r="331" spans="1:1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</row>
    <row r="332" spans="1:1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</row>
    <row r="334" spans="1:1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</row>
    <row r="335" spans="1:1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</row>
    <row r="336" spans="1:1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</row>
    <row r="337" spans="1:1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</row>
    <row r="338" spans="1:1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</row>
    <row r="340" spans="1:1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</row>
    <row r="341" spans="1:1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</row>
    <row r="342" spans="1:1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</row>
    <row r="343" spans="1:1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</row>
    <row r="344" spans="1:1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</row>
    <row r="345" spans="1:1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</row>
    <row r="347" spans="1:1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</row>
    <row r="348" spans="1:1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</row>
    <row r="349" spans="1:1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</row>
    <row r="350" spans="1:1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</row>
    <row r="351" spans="1:1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</row>
    <row r="352" spans="1:1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</row>
    <row r="353" spans="1:1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</row>
    <row r="354" spans="1:1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</row>
    <row r="355" spans="1:1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</row>
    <row r="356" spans="1:1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</row>
    <row r="357" spans="1:1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</row>
    <row r="358" spans="1:1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</row>
    <row r="359" spans="1:1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</row>
    <row r="360" spans="1:1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</row>
    <row r="361" spans="1:1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</row>
    <row r="362" spans="1:1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</row>
    <row r="363" spans="1:1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</row>
    <row r="364" spans="1:1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</row>
    <row r="365" spans="1:1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</row>
    <row r="366" spans="1:1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</row>
    <row r="367" spans="1:1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</row>
    <row r="368" spans="1:1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</row>
    <row r="369" spans="1:1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</row>
    <row r="370" spans="1:1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</row>
    <row r="371" spans="1:1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</row>
    <row r="372" spans="1:1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</row>
    <row r="373" spans="1:1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</row>
    <row r="374" spans="1:1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</row>
    <row r="375" spans="1:1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</row>
    <row r="376" spans="1:1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</row>
    <row r="377" spans="1:1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</row>
    <row r="378" spans="1:1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</row>
    <row r="379" spans="1:1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</row>
    <row r="380" spans="1:1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</row>
    <row r="381" spans="1:1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</row>
    <row r="382" spans="1:1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</row>
    <row r="383" spans="1:1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</row>
    <row r="384" spans="1:1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</row>
    <row r="385" spans="1:1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</row>
    <row r="386" spans="1:1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</row>
    <row r="387" spans="1:1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</row>
    <row r="388" spans="1:1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</row>
    <row r="389" spans="1:1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</row>
    <row r="390" spans="1:1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</row>
    <row r="391" spans="1:1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</row>
    <row r="392" spans="1:1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</row>
    <row r="393" spans="1:1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</row>
    <row r="394" spans="1:1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</row>
    <row r="395" spans="1:1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</row>
    <row r="396" spans="1:1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</row>
    <row r="397" spans="1:1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</row>
    <row r="398" spans="1:1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</row>
    <row r="399" spans="1:1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</row>
    <row r="400" spans="1:1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</row>
    <row r="401" spans="1:1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</row>
    <row r="402" spans="1:1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</row>
    <row r="403" spans="1:1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</row>
    <row r="404" spans="1:1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</row>
    <row r="405" spans="1:1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</row>
    <row r="406" spans="1:1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</row>
    <row r="407" spans="1:1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</row>
    <row r="408" spans="1:1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</row>
    <row r="409" spans="1:1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</row>
    <row r="410" spans="1:1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</row>
    <row r="411" spans="1:1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</row>
    <row r="412" spans="1:1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</row>
    <row r="413" spans="1:1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</row>
    <row r="414" spans="1:1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</row>
    <row r="415" spans="1:1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</row>
    <row r="416" spans="1:1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</row>
    <row r="417" spans="1:1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</row>
    <row r="418" spans="1:1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</row>
    <row r="419" spans="1:1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</row>
    <row r="420" spans="1:1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</row>
    <row r="421" spans="1:1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</row>
    <row r="422" spans="1:1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</row>
    <row r="423" spans="1:1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</row>
    <row r="424" spans="1:1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</row>
    <row r="425" spans="1:1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</row>
    <row r="426" spans="1:1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</row>
    <row r="427" spans="1:1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</row>
    <row r="428" spans="1:1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</row>
    <row r="429" spans="1:1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</row>
    <row r="430" spans="1:1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</row>
    <row r="431" spans="1:1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</row>
    <row r="432" spans="1:1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</row>
    <row r="433" spans="1:1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</row>
    <row r="434" spans="1:1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</row>
    <row r="435" spans="1:1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</row>
    <row r="436" spans="1:1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</row>
    <row r="437" spans="1:1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</row>
    <row r="438" spans="1:1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</row>
    <row r="439" spans="1:1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</row>
    <row r="440" spans="1:1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</row>
    <row r="441" spans="1:1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</row>
    <row r="442" spans="1:1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</row>
    <row r="443" spans="1:1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</row>
    <row r="444" spans="1:1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</row>
    <row r="445" spans="1:1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</row>
    <row r="446" spans="1:1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</row>
    <row r="447" spans="1:1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</row>
    <row r="448" spans="1:1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</row>
    <row r="449" spans="1:1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</row>
    <row r="450" spans="1:1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</row>
    <row r="451" spans="1:1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</row>
    <row r="452" spans="1:1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</row>
    <row r="453" spans="1:1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</row>
    <row r="454" spans="1:1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</row>
    <row r="455" spans="1:1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</row>
    <row r="456" spans="1:1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</row>
    <row r="457" spans="1:1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</row>
    <row r="458" spans="1:1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</row>
    <row r="459" spans="1:1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</row>
    <row r="460" spans="1:1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</row>
    <row r="461" spans="1:1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</row>
    <row r="462" spans="1:1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</row>
    <row r="463" spans="1:1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</row>
    <row r="464" spans="1:1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</row>
    <row r="465" spans="1:1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</row>
    <row r="466" spans="1:1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</row>
    <row r="467" spans="1:1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</row>
    <row r="468" spans="1:1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</row>
    <row r="469" spans="1:1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</row>
    <row r="470" spans="1:1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</row>
    <row r="471" spans="1:1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</row>
    <row r="472" spans="1:1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</row>
    <row r="473" spans="1:1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</row>
    <row r="474" spans="1:1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</row>
    <row r="475" spans="1:1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</row>
    <row r="476" spans="1:1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</row>
    <row r="477" spans="1:1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</row>
    <row r="478" spans="1:1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</row>
    <row r="479" spans="1:1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</row>
    <row r="480" spans="1:1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</row>
    <row r="481" spans="1:1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</row>
    <row r="482" spans="1:1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</row>
    <row r="483" spans="1:1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</row>
    <row r="484" spans="1:1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</row>
    <row r="485" spans="1:1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</row>
    <row r="486" spans="1:1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</row>
    <row r="487" spans="1:1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</row>
    <row r="488" spans="1:1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</row>
    <row r="489" spans="1:1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</row>
    <row r="490" spans="1:1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</row>
    <row r="491" spans="1:1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</row>
    <row r="492" spans="1:1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</row>
    <row r="493" spans="1:1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</row>
    <row r="494" spans="1:1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</row>
    <row r="495" spans="1:1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</row>
    <row r="496" spans="1:1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</row>
    <row r="497" spans="1:1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</row>
    <row r="498" spans="1:1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</row>
    <row r="499" spans="1:1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</row>
    <row r="500" spans="1:1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</row>
    <row r="501" spans="1:1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</row>
    <row r="502" spans="1:1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</row>
    <row r="503" spans="1:1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</row>
    <row r="504" spans="1:1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</row>
    <row r="505" spans="1:1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</row>
    <row r="506" spans="1:1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</row>
    <row r="507" spans="1:1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</row>
    <row r="508" spans="1:1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</row>
    <row r="509" spans="1:1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</row>
    <row r="510" spans="1:1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</row>
    <row r="511" spans="1:1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</row>
    <row r="512" spans="1:1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</row>
    <row r="513" spans="1:1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</row>
    <row r="514" spans="1:1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</row>
    <row r="515" spans="1:1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</row>
    <row r="516" spans="1:1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</row>
    <row r="517" spans="1:1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</row>
    <row r="518" spans="1:1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</row>
    <row r="519" spans="1:1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</row>
    <row r="520" spans="1:1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</row>
    <row r="521" spans="1:1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</row>
    <row r="522" spans="1:1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</row>
    <row r="523" spans="1:1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</row>
    <row r="524" spans="1:1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</row>
    <row r="525" spans="1:1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</row>
    <row r="526" spans="1:1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</row>
    <row r="527" spans="1:1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</row>
    <row r="528" spans="1:1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</row>
    <row r="529" spans="1:1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</row>
    <row r="530" spans="1:1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</row>
    <row r="531" spans="1:1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</row>
    <row r="532" spans="1:1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</row>
    <row r="533" spans="1:1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</row>
    <row r="534" spans="1:1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</row>
    <row r="535" spans="1:1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</row>
    <row r="536" spans="1:1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</row>
    <row r="537" spans="1:1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</row>
    <row r="538" spans="1:1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</row>
    <row r="539" spans="1:1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</row>
    <row r="540" spans="1:1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</row>
    <row r="541" spans="1:1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</row>
    <row r="542" spans="1:1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</row>
    <row r="543" spans="1:1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</row>
    <row r="544" spans="1:1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</row>
    <row r="545" spans="1:1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</row>
    <row r="546" spans="1:1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</row>
    <row r="547" spans="1:1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</row>
    <row r="548" spans="1:1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</row>
    <row r="549" spans="1:1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</row>
    <row r="550" spans="1:1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</row>
    <row r="551" spans="1:1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</row>
    <row r="552" spans="1:1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</row>
    <row r="553" spans="1:1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</row>
    <row r="554" spans="1:1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</row>
    <row r="555" spans="1:1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</row>
    <row r="556" spans="1:1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</row>
    <row r="557" spans="1:1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</row>
    <row r="558" spans="1:1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</row>
    <row r="559" spans="1:1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</row>
    <row r="560" spans="1:1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</row>
    <row r="561" spans="1:1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</row>
    <row r="562" spans="1:1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</row>
    <row r="563" spans="1:1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</row>
    <row r="564" spans="1:1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</row>
    <row r="565" spans="1:1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</row>
    <row r="566" spans="1:1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</row>
    <row r="567" spans="1:1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</row>
    <row r="568" spans="1:1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</row>
    <row r="569" spans="1:1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</row>
    <row r="570" spans="1:1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</row>
    <row r="571" spans="1:1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</row>
    <row r="572" spans="1:1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</row>
    <row r="573" spans="1:1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</row>
    <row r="574" spans="1:1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</row>
    <row r="575" spans="1:1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</row>
    <row r="576" spans="1:1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</row>
    <row r="577" spans="1:1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</row>
    <row r="578" spans="1:1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</row>
    <row r="579" spans="1:1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</row>
    <row r="580" spans="1:1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</row>
    <row r="581" spans="1:1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</row>
    <row r="582" spans="1:1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</row>
    <row r="583" spans="1:1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</row>
    <row r="584" spans="1:1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</row>
    <row r="585" spans="1:1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</row>
    <row r="586" spans="1:1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</row>
    <row r="587" spans="1:1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</row>
    <row r="588" spans="1:1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</row>
    <row r="589" spans="1:1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</row>
    <row r="590" spans="1:1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</row>
    <row r="591" spans="1:1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</row>
    <row r="592" spans="1:1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</row>
    <row r="593" spans="1:1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</row>
    <row r="594" spans="1:1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</row>
    <row r="595" spans="1:1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</row>
    <row r="596" spans="1:1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</row>
    <row r="597" spans="1:1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</row>
    <row r="598" spans="1:1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</row>
    <row r="599" spans="1:1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</row>
    <row r="600" spans="1:1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</row>
    <row r="601" spans="1:1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</row>
    <row r="602" spans="1:1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</row>
    <row r="603" spans="1:1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</row>
    <row r="604" spans="1:1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</row>
    <row r="605" spans="1:1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</row>
    <row r="606" spans="1:1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</row>
    <row r="607" spans="1:1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</row>
    <row r="608" spans="1:1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</row>
    <row r="609" spans="1:1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</row>
    <row r="610" spans="1:1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</row>
    <row r="611" spans="1:1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</row>
    <row r="612" spans="1:1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</row>
    <row r="613" spans="1:1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</row>
    <row r="614" spans="1:1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</row>
    <row r="615" spans="1:1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</row>
    <row r="616" spans="1:1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</row>
    <row r="617" spans="1:1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</row>
    <row r="618" spans="1:1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</row>
    <row r="619" spans="1:1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</row>
    <row r="620" spans="1:1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</row>
    <row r="621" spans="1:1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</row>
    <row r="622" spans="1:1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</row>
    <row r="623" spans="1:1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</row>
    <row r="624" spans="1:1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</row>
    <row r="625" spans="1:1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</row>
    <row r="626" spans="1:1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</row>
    <row r="627" spans="1:1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</row>
    <row r="628" spans="1:1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</row>
    <row r="629" spans="1:1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</row>
    <row r="630" spans="1:1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</row>
    <row r="631" spans="1:1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</row>
    <row r="632" spans="1:1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</row>
    <row r="633" spans="1:1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</row>
    <row r="634" spans="1:1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</row>
    <row r="635" spans="1:1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</row>
    <row r="636" spans="1:1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</row>
    <row r="637" spans="1:1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</row>
    <row r="638" spans="1:1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</row>
    <row r="639" spans="1:1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</row>
    <row r="640" spans="1:1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</row>
    <row r="641" spans="1:1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</row>
    <row r="642" spans="1:1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</row>
    <row r="643" spans="1:1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</row>
    <row r="644" spans="1:1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</row>
    <row r="645" spans="1:1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</row>
    <row r="646" spans="1:1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</row>
    <row r="647" spans="1:1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</row>
    <row r="648" spans="1:1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</row>
    <row r="649" spans="1:1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</row>
    <row r="650" spans="1:1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</row>
    <row r="651" spans="1:1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</row>
    <row r="652" spans="1:1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</row>
    <row r="653" spans="1:1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</row>
    <row r="654" spans="1:1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</row>
    <row r="655" spans="1:1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</row>
    <row r="656" spans="1:1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</row>
    <row r="657" spans="1:1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</row>
    <row r="658" spans="1:1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</row>
    <row r="659" spans="1:1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</row>
    <row r="660" spans="1:1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</row>
    <row r="661" spans="1:1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</row>
    <row r="662" spans="1:1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</row>
    <row r="663" spans="1:1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</row>
    <row r="664" spans="1:1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</row>
    <row r="665" spans="1:1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</row>
    <row r="666" spans="1:1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</row>
    <row r="667" spans="1:1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</row>
    <row r="668" spans="1:1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</row>
    <row r="669" spans="1:1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</row>
    <row r="670" spans="1:1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</row>
    <row r="671" spans="1:1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</row>
    <row r="672" spans="1:1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</row>
    <row r="673" spans="1:1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</row>
    <row r="674" spans="1:1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</row>
    <row r="675" spans="1:1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</row>
    <row r="676" spans="1:1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</row>
    <row r="677" spans="1:1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</row>
    <row r="678" spans="1:1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</row>
    <row r="679" spans="1:1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</row>
    <row r="680" spans="1:1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</row>
    <row r="681" spans="1:1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</row>
    <row r="682" spans="1:1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</row>
    <row r="683" spans="1:1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</row>
    <row r="684" spans="1:1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</row>
    <row r="685" spans="1:1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</row>
    <row r="686" spans="1:1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</row>
    <row r="687" spans="1:1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</row>
    <row r="688" spans="1:1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</row>
    <row r="689" spans="1:1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</row>
    <row r="690" spans="1:1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</row>
    <row r="691" spans="1:1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</row>
    <row r="692" spans="1:1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</row>
    <row r="693" spans="1:1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</row>
    <row r="694" spans="1:1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</row>
    <row r="695" spans="1:1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</row>
    <row r="696" spans="1:1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</row>
    <row r="697" spans="1:1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</row>
    <row r="698" spans="1:1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</row>
    <row r="699" spans="1:1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</row>
    <row r="700" spans="1:1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</row>
    <row r="701" spans="1:1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</row>
    <row r="702" spans="1:1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</row>
    <row r="703" spans="1:1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</row>
    <row r="704" spans="1:1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</row>
    <row r="705" spans="1:1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</row>
    <row r="706" spans="1:1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</row>
    <row r="707" spans="1:1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</row>
    <row r="708" spans="1:1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</row>
    <row r="709" spans="1:1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</row>
    <row r="710" spans="1:1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</row>
    <row r="711" spans="1:1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</row>
    <row r="712" spans="1:1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</row>
    <row r="713" spans="1:1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</row>
    <row r="714" spans="1:1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</row>
    <row r="715" spans="1:1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</row>
    <row r="716" spans="1:1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</row>
    <row r="717" spans="1:1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</row>
    <row r="718" spans="1:1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</row>
    <row r="719" spans="1:1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</row>
    <row r="720" spans="1:1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</row>
    <row r="721" spans="1:1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</row>
    <row r="722" spans="1:1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</row>
    <row r="723" spans="1:1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</row>
    <row r="724" spans="1:1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</row>
    <row r="725" spans="1:1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</row>
    <row r="726" spans="1:1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</row>
    <row r="727" spans="1:1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</row>
    <row r="728" spans="1:1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</row>
    <row r="729" spans="1:1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</row>
    <row r="730" spans="1:1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</row>
    <row r="731" spans="1:1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</row>
    <row r="732" spans="1:1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</row>
    <row r="733" spans="1:1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</row>
    <row r="734" spans="1:1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</row>
    <row r="735" spans="1:1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</row>
    <row r="736" spans="1:1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</row>
    <row r="737" spans="1:1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</row>
    <row r="738" spans="1:1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</row>
    <row r="739" spans="1:1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</row>
    <row r="740" spans="1:1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</row>
    <row r="741" spans="1:1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</row>
    <row r="742" spans="1:1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</row>
    <row r="743" spans="1:1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</row>
    <row r="744" spans="1:1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</row>
    <row r="745" spans="1:1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</row>
    <row r="746" spans="1:1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</row>
    <row r="747" spans="1:1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</row>
    <row r="748" spans="1:1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</row>
    <row r="749" spans="1:1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</row>
    <row r="750" spans="1:1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</row>
    <row r="751" spans="1:1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</row>
    <row r="752" spans="1:1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</row>
    <row r="753" spans="1:1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</row>
    <row r="754" spans="1:1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</row>
    <row r="755" spans="1:1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</row>
    <row r="756" spans="1:1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</row>
    <row r="757" spans="1:1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</row>
    <row r="758" spans="1:1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</row>
    <row r="759" spans="1:1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</row>
    <row r="760" spans="1:1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</row>
    <row r="761" spans="1:1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</row>
    <row r="762" spans="1:1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</row>
    <row r="763" spans="1:1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</row>
    <row r="764" spans="1:1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</row>
    <row r="765" spans="1:1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</row>
    <row r="766" spans="1:1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</row>
    <row r="767" spans="1:1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</row>
    <row r="768" spans="1:1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</row>
    <row r="769" spans="1:1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</row>
    <row r="770" spans="1:1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</row>
    <row r="771" spans="1:1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</row>
    <row r="772" spans="1:1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</row>
    <row r="773" spans="1:1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</row>
    <row r="774" spans="1:1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</row>
    <row r="775" spans="1:1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</row>
    <row r="776" spans="1:1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</row>
    <row r="777" spans="1:1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</row>
    <row r="778" spans="1:1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</row>
    <row r="779" spans="1:1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</row>
    <row r="780" spans="1:1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</row>
    <row r="781" spans="1:1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</row>
    <row r="782" spans="1:1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</row>
    <row r="783" spans="1:1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</row>
    <row r="784" spans="1:1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</row>
    <row r="785" spans="1:1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</row>
    <row r="786" spans="1:1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</row>
    <row r="787" spans="1:1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</row>
    <row r="788" spans="1:1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</row>
    <row r="789" spans="1:1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</row>
    <row r="790" spans="1:1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</row>
    <row r="791" spans="1:1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</row>
    <row r="792" spans="1:1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</row>
    <row r="793" spans="1:1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</row>
    <row r="794" spans="1:1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</row>
    <row r="795" spans="1:1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</row>
    <row r="796" spans="1:1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</row>
    <row r="797" spans="1:1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</row>
    <row r="798" spans="1:1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</row>
    <row r="799" spans="1:1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</row>
    <row r="800" spans="1:1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</row>
    <row r="801" spans="1:1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</row>
    <row r="802" spans="1:1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</row>
    <row r="803" spans="1:1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</row>
    <row r="804" spans="1:1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</row>
    <row r="805" spans="1:1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</row>
    <row r="806" spans="1:1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</row>
    <row r="807" spans="1:1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</row>
    <row r="808" spans="1:1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</row>
    <row r="809" spans="1:1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</row>
    <row r="810" spans="1:1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</row>
    <row r="811" spans="1:1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</row>
    <row r="812" spans="1:1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</row>
    <row r="813" spans="1:1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</row>
    <row r="814" spans="1:1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</row>
    <row r="815" spans="1:1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</row>
    <row r="816" spans="1:1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</row>
    <row r="817" spans="1:1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</row>
    <row r="818" spans="1:1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</row>
    <row r="819" spans="1:1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</row>
    <row r="820" spans="1:1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</row>
    <row r="821" spans="1:1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</row>
    <row r="822" spans="1:1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</row>
    <row r="823" spans="1:1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</row>
    <row r="824" spans="1:1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</row>
    <row r="825" spans="1:1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</row>
    <row r="826" spans="1:1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</row>
    <row r="827" spans="1:1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</row>
    <row r="828" spans="1:1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</row>
    <row r="829" spans="1:1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</row>
    <row r="830" spans="1:1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</row>
    <row r="831" spans="1:1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</row>
    <row r="832" spans="1:1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</row>
    <row r="833" spans="1:1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</row>
    <row r="834" spans="1:1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</row>
    <row r="835" spans="1:1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</row>
    <row r="836" spans="1:1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</row>
    <row r="837" spans="1:1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</row>
    <row r="838" spans="1:1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</row>
    <row r="839" spans="1:1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</row>
    <row r="840" spans="1:1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</row>
    <row r="841" spans="1:1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</row>
    <row r="842" spans="1:1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</row>
    <row r="843" spans="1:1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</row>
    <row r="844" spans="1:1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</row>
    <row r="845" spans="1:1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</row>
    <row r="846" spans="1:1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</row>
    <row r="847" spans="1:1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</row>
    <row r="848" spans="1:1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</row>
    <row r="849" spans="1:1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</row>
    <row r="850" spans="1:1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</row>
    <row r="851" spans="1:1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</row>
    <row r="852" spans="1:1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</row>
    <row r="853" spans="1:1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</row>
    <row r="854" spans="1:1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</row>
    <row r="855" spans="1:1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</row>
    <row r="856" spans="1:1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</row>
    <row r="857" spans="1:1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</row>
    <row r="858" spans="1:1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</row>
    <row r="859" spans="1:1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</row>
    <row r="860" spans="1:1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</row>
    <row r="861" spans="1:1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</row>
    <row r="862" spans="1:1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</row>
    <row r="863" spans="1:1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</row>
    <row r="864" spans="1:1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</row>
    <row r="865" spans="1:1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</row>
    <row r="866" spans="1:1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</row>
    <row r="867" spans="1:1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</row>
    <row r="868" spans="1:1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</row>
    <row r="869" spans="1:1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</row>
    <row r="870" spans="1:1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</row>
    <row r="871" spans="1:1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</row>
    <row r="872" spans="1:1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</row>
    <row r="873" spans="1:1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</row>
    <row r="874" spans="1:1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</row>
    <row r="875" spans="1:1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</row>
    <row r="876" spans="1:1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</row>
    <row r="877" spans="1:1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</row>
    <row r="878" spans="1:1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</row>
    <row r="879" spans="1:1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</row>
    <row r="880" spans="1:1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</row>
    <row r="881" spans="1:1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</row>
    <row r="882" spans="1:1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</row>
    <row r="883" spans="1:1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</row>
    <row r="884" spans="1:1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</row>
    <row r="885" spans="1:1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</row>
    <row r="886" spans="1:1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</row>
    <row r="887" spans="1:1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</row>
    <row r="888" spans="1:1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</row>
    <row r="889" spans="1:1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</row>
    <row r="890" spans="1:1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</row>
    <row r="891" spans="1:1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</row>
    <row r="892" spans="1:1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</row>
    <row r="893" spans="1:1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</row>
    <row r="894" spans="1:1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</row>
    <row r="895" spans="1:1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</row>
    <row r="896" spans="1:1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</row>
    <row r="897" spans="1:1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</row>
    <row r="898" spans="1:1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</row>
    <row r="899" spans="1:1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</row>
    <row r="900" spans="1:1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</row>
    <row r="901" spans="1:1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</row>
    <row r="902" spans="1:1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</row>
    <row r="903" spans="1:1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</row>
    <row r="904" spans="1:1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</row>
    <row r="905" spans="1:1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</row>
    <row r="906" spans="1:1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</row>
    <row r="907" spans="1:1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</row>
    <row r="908" spans="1:1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</row>
    <row r="909" spans="1:1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</row>
    <row r="910" spans="1:1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</row>
    <row r="911" spans="1:1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</row>
    <row r="912" spans="1:1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</row>
    <row r="913" spans="1:1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</row>
    <row r="914" spans="1:1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</row>
    <row r="915" spans="1:1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</row>
    <row r="916" spans="1:1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</row>
    <row r="917" spans="1:1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</row>
    <row r="918" spans="1:1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</row>
    <row r="919" spans="1:1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</row>
    <row r="920" spans="1:1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</row>
    <row r="921" spans="1:1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</row>
    <row r="922" spans="1:1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</row>
    <row r="923" spans="1:1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</row>
    <row r="924" spans="1:1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</row>
    <row r="925" spans="1:1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</row>
    <row r="926" spans="1:1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</row>
    <row r="927" spans="1:1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</row>
    <row r="928" spans="1:1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</row>
    <row r="929" spans="1:1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</row>
    <row r="930" spans="1:1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</row>
    <row r="931" spans="1:1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</row>
    <row r="932" spans="1:1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</row>
    <row r="933" spans="1:1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</row>
    <row r="934" spans="1:1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</row>
    <row r="935" spans="1:1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</row>
    <row r="936" spans="1:1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</row>
    <row r="937" spans="1:1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</row>
    <row r="938" spans="1:1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</row>
    <row r="939" spans="1:1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</row>
    <row r="940" spans="1:1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</row>
    <row r="941" spans="1:1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</row>
    <row r="942" spans="1:1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</row>
    <row r="943" spans="1:1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</row>
    <row r="944" spans="1:1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</row>
    <row r="945" spans="1:1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</row>
    <row r="946" spans="1:1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</row>
    <row r="947" spans="1:1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</row>
    <row r="948" spans="1:1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</row>
    <row r="949" spans="1:1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</row>
    <row r="950" spans="1:1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</row>
    <row r="951" spans="1:1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</row>
    <row r="952" spans="1:1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</row>
    <row r="953" spans="1:1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</row>
    <row r="954" spans="1:1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</row>
    <row r="955" spans="1:1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</row>
    <row r="956" spans="1:1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</row>
    <row r="957" spans="1:1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</row>
    <row r="958" spans="1:1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</row>
    <row r="959" spans="1:1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</row>
    <row r="960" spans="1:1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</row>
    <row r="961" spans="1:1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</row>
    <row r="962" spans="1:1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</row>
    <row r="963" spans="1:1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</row>
    <row r="964" spans="1:1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</row>
    <row r="965" spans="1:1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</row>
    <row r="966" spans="1:1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</row>
    <row r="967" spans="1:1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</row>
    <row r="968" spans="1:1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</row>
    <row r="969" spans="1:1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</row>
    <row r="970" spans="1:1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</row>
    <row r="971" spans="1:1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</row>
    <row r="972" spans="1:1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</row>
    <row r="973" spans="1:1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</row>
    <row r="974" spans="1:1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</row>
    <row r="975" spans="1:1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</row>
    <row r="976" spans="1:1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</row>
    <row r="977" spans="1:1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</row>
    <row r="978" spans="1:1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</row>
    <row r="979" spans="1:1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</row>
    <row r="980" spans="1:1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</row>
    <row r="981" spans="1:1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</row>
    <row r="982" spans="1:1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</row>
    <row r="983" spans="1:1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</row>
    <row r="984" spans="1:1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</row>
    <row r="985" spans="1:1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</row>
    <row r="986" spans="1:1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</row>
    <row r="987" spans="1:1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</row>
    <row r="988" spans="1:1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</row>
    <row r="989" spans="1:1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</row>
    <row r="990" spans="1:1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</row>
    <row r="991" spans="1:1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</row>
    <row r="992" spans="1:1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</row>
    <row r="993" spans="1:1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</row>
    <row r="994" spans="1:1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</row>
    <row r="995" spans="1:1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</row>
    <row r="996" spans="1:1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</row>
    <row r="997" spans="1:1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</row>
    <row r="998" spans="1:1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</row>
    <row r="999" spans="1:1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</row>
    <row r="1000" spans="1:1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</row>
    <row r="1001" spans="1:13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</row>
    <row r="1002" spans="1:13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</row>
    <row r="1003" spans="1:13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</row>
    <row r="1004" spans="1:13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</row>
    <row r="1005" spans="1:13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</row>
    <row r="1006" spans="1:13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</row>
    <row r="1007" spans="1:13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</row>
    <row r="1008" spans="1:13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</row>
    <row r="1009" spans="1:13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</row>
    <row r="1010" spans="1:13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</row>
    <row r="1011" spans="1:13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</row>
    <row r="1012" spans="1:13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</row>
    <row r="1013" spans="1:13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</row>
    <row r="1014" spans="1:13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</row>
    <row r="1015" spans="1:13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</row>
    <row r="1016" spans="1:13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</row>
    <row r="1017" spans="1:13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</row>
    <row r="1018" spans="1:13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</row>
    <row r="1019" spans="1:13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</row>
    <row r="1020" spans="1:13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</row>
    <row r="1021" spans="1:13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</row>
    <row r="1022" spans="1:13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</row>
    <row r="1023" spans="1:13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</row>
    <row r="1024" spans="1:13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</row>
    <row r="1025" spans="1:13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</row>
    <row r="1026" spans="1:13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</row>
    <row r="1027" spans="1:13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</row>
    <row r="1028" spans="1:13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</row>
    <row r="1029" spans="1:13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</row>
    <row r="1030" spans="1:13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</row>
    <row r="1031" spans="1:13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</row>
    <row r="1032" spans="1:13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</row>
    <row r="1033" spans="1:13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</row>
    <row r="1034" spans="1:13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</row>
    <row r="1035" spans="1:13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</row>
    <row r="1036" spans="1:13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</row>
    <row r="1037" spans="1:13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</row>
    <row r="1038" spans="1:13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</row>
    <row r="1039" spans="1:13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</row>
    <row r="1040" spans="1:13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</row>
    <row r="1041" spans="1:13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</row>
    <row r="1042" spans="1:13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</row>
    <row r="1043" spans="1:13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</row>
    <row r="1044" spans="1:13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</row>
    <row r="1045" spans="1:13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</row>
    <row r="1046" spans="1:13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</row>
    <row r="1047" spans="1:13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</row>
    <row r="1048" spans="1:13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</row>
    <row r="1049" spans="1:13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</row>
    <row r="1050" spans="1:13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</row>
    <row r="1051" spans="1:13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</row>
    <row r="1052" spans="1:13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</row>
    <row r="1053" spans="1:13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</row>
    <row r="1054" spans="1:13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</row>
    <row r="1055" spans="1:13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</row>
    <row r="1056" spans="1:13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</row>
    <row r="1057" spans="1:13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</row>
    <row r="1058" spans="1:13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</row>
    <row r="1059" spans="1:13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</row>
    <row r="1060" spans="1:13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</row>
    <row r="1061" spans="1:13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</row>
    <row r="1062" spans="1:13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</row>
    <row r="1063" spans="1:13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</row>
    <row r="1064" spans="1:13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</row>
    <row r="1065" spans="1:13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</row>
    <row r="1066" spans="1:13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</row>
    <row r="1067" spans="1:13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</row>
    <row r="1068" spans="1:13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</row>
    <row r="1069" spans="1:13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</row>
    <row r="1070" spans="1:13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</row>
    <row r="1071" spans="1:13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</row>
    <row r="1072" spans="1:13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</row>
    <row r="1073" spans="1:13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</row>
    <row r="1074" spans="1:13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</row>
    <row r="1075" spans="1:13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</row>
    <row r="1076" spans="1:13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</row>
    <row r="1077" spans="1:13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</row>
    <row r="1078" spans="1:13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</row>
    <row r="1079" spans="1:13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</row>
    <row r="1080" spans="1:13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</row>
    <row r="1081" spans="1:13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</row>
    <row r="1082" spans="1:13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</row>
    <row r="1083" spans="1:13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</row>
    <row r="1084" spans="1:13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</row>
    <row r="1085" spans="1:13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</row>
    <row r="1086" spans="1:13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</row>
    <row r="1087" spans="1:13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</row>
    <row r="1088" spans="1:13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</row>
    <row r="1089" spans="1:13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</row>
    <row r="1090" spans="1:13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</row>
    <row r="1091" spans="1:13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</row>
    <row r="1092" spans="1:13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</row>
    <row r="1093" spans="1:13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</row>
    <row r="1094" spans="1:13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</row>
    <row r="1095" spans="1:13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</row>
    <row r="1096" spans="1:13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</row>
    <row r="1097" spans="1:13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</row>
    <row r="1098" spans="1:13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</row>
    <row r="1099" spans="1:13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</row>
    <row r="1100" spans="1:13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</row>
    <row r="1101" spans="1:13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</row>
    <row r="1102" spans="1:13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</row>
    <row r="1103" spans="1:13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</row>
    <row r="1104" spans="1:13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</row>
    <row r="1105" spans="1:13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</row>
    <row r="1106" spans="1:13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</row>
    <row r="1107" spans="1:13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</row>
    <row r="1108" spans="1:13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</row>
    <row r="1109" spans="1:13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</row>
    <row r="1110" spans="1:13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</row>
    <row r="1111" spans="1:13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</row>
    <row r="1112" spans="1:13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</row>
    <row r="1113" spans="1:13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</row>
    <row r="1114" spans="1:13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</row>
    <row r="1115" spans="1:13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</row>
    <row r="1116" spans="1:13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</row>
    <row r="1117" spans="1:13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</row>
    <row r="1118" spans="1:13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</row>
    <row r="1119" spans="1:13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</row>
    <row r="1120" spans="1:13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</row>
    <row r="1121" spans="1:13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</row>
    <row r="1122" spans="1:13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</row>
    <row r="1123" spans="1:13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</row>
    <row r="1124" spans="1:13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</row>
    <row r="1125" spans="1:13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</row>
    <row r="1126" spans="1:13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</row>
    <row r="1127" spans="1:13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</row>
    <row r="1128" spans="1:13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</row>
    <row r="1129" spans="1:13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</row>
    <row r="1130" spans="1:13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</row>
    <row r="1131" spans="1:13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</row>
    <row r="1132" spans="1:13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</row>
    <row r="1133" spans="1:1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</row>
    <row r="1134" spans="1:13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</row>
    <row r="1135" spans="1:13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</row>
    <row r="1136" spans="1:13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</row>
    <row r="1137" spans="1:13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</row>
    <row r="1138" spans="1:13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</row>
    <row r="1139" spans="1:13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</row>
    <row r="1140" spans="1:13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</row>
    <row r="1141" spans="1:13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</row>
    <row r="1142" spans="1:13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</row>
    <row r="1143" spans="1:13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</row>
    <row r="1144" spans="1:13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</row>
    <row r="1145" spans="1:13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</row>
    <row r="1146" spans="1:13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</row>
    <row r="1147" spans="1:13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</row>
    <row r="1148" spans="1:13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</row>
    <row r="1149" spans="1:13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</row>
    <row r="1150" spans="1:13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</row>
    <row r="1151" spans="1:13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</row>
    <row r="1152" spans="1:13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</row>
    <row r="1153" spans="1:13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</row>
    <row r="1154" spans="1:13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</row>
    <row r="1155" spans="1:13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</row>
    <row r="1156" spans="1:13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</row>
    <row r="1157" spans="1:13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</row>
    <row r="1158" spans="1:13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</row>
    <row r="1159" spans="1:13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</row>
    <row r="1160" spans="1:13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</row>
    <row r="1161" spans="1:13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</row>
    <row r="1162" spans="1:13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</row>
    <row r="1163" spans="1:13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</row>
    <row r="1164" spans="1:13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</row>
    <row r="1165" spans="1:13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</row>
    <row r="1166" spans="1:13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</row>
    <row r="1167" spans="1:13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</row>
    <row r="1168" spans="1:13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</row>
    <row r="1169" spans="1:13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</row>
    <row r="1170" spans="1:13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</row>
    <row r="1171" spans="1:13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</row>
    <row r="1172" spans="1:13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</row>
    <row r="1173" spans="1:13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</row>
    <row r="1174" spans="1:13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</row>
    <row r="1175" spans="1:13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</row>
    <row r="1176" spans="1:13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</row>
    <row r="1177" spans="1:13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</row>
    <row r="1178" spans="1:13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</row>
    <row r="1179" spans="1:13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</row>
    <row r="1180" spans="1:13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</row>
    <row r="1181" spans="1:13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</row>
    <row r="1182" spans="1:13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</row>
    <row r="1183" spans="1:13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</row>
    <row r="1184" spans="1:13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</row>
    <row r="1185" spans="1:13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</row>
    <row r="1186" spans="1:13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</row>
    <row r="1187" spans="1:13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</row>
    <row r="1188" spans="1:13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</row>
    <row r="1189" spans="1:13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</row>
    <row r="1190" spans="1:13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</row>
    <row r="1191" spans="1:13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</row>
    <row r="1192" spans="1:13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</row>
    <row r="1193" spans="1:13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</row>
    <row r="1194" spans="1:13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</row>
    <row r="1195" spans="1:13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</row>
    <row r="1196" spans="1:13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</row>
    <row r="1197" spans="1:13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</row>
    <row r="1198" spans="1:13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</row>
    <row r="1199" spans="1:13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</row>
    <row r="1200" spans="1:13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</row>
    <row r="1201" spans="1:13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</row>
    <row r="1202" spans="1:13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</row>
    <row r="1203" spans="1:13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</row>
    <row r="1204" spans="1:13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</row>
    <row r="1205" spans="1:13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</row>
    <row r="1206" spans="1:13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</row>
    <row r="1207" spans="1:13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</row>
    <row r="1208" spans="1:13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</row>
    <row r="1209" spans="1:13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</row>
    <row r="1210" spans="1:13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</row>
    <row r="1211" spans="1:13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</row>
    <row r="1212" spans="1:13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</row>
    <row r="1213" spans="1:13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</row>
    <row r="1214" spans="1:13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</row>
    <row r="1215" spans="1:13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</row>
    <row r="1216" spans="1:13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</row>
    <row r="1217" spans="1:13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</row>
    <row r="1218" spans="1:13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</row>
    <row r="1219" spans="1:13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</row>
    <row r="1220" spans="1:13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</row>
    <row r="1221" spans="1:13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</row>
    <row r="1222" spans="1:13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</row>
    <row r="1223" spans="1:13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</row>
    <row r="1224" spans="1:13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</row>
    <row r="1225" spans="1:13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</row>
    <row r="1226" spans="1:13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</row>
    <row r="1227" spans="1:13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</row>
    <row r="1228" spans="1:13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</row>
    <row r="1229" spans="1:13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</row>
  </sheetData>
  <mergeCells count="25">
    <mergeCell ref="A10:M10"/>
    <mergeCell ref="L5:L8"/>
    <mergeCell ref="M3:M8"/>
    <mergeCell ref="C3:C8"/>
    <mergeCell ref="D3:D8"/>
    <mergeCell ref="H5:H8"/>
    <mergeCell ref="I5:I8"/>
    <mergeCell ref="E3:F4"/>
    <mergeCell ref="G3:H4"/>
    <mergeCell ref="A109:M109"/>
    <mergeCell ref="A1:M1"/>
    <mergeCell ref="A3:A8"/>
    <mergeCell ref="B3:B8"/>
    <mergeCell ref="E111:F111"/>
    <mergeCell ref="H111:I111"/>
    <mergeCell ref="A33:M33"/>
    <mergeCell ref="I3:J4"/>
    <mergeCell ref="K3:L4"/>
    <mergeCell ref="E5:E8"/>
    <mergeCell ref="F5:F8"/>
    <mergeCell ref="G5:G8"/>
    <mergeCell ref="J5:J8"/>
    <mergeCell ref="K5:K8"/>
    <mergeCell ref="A14:M14"/>
    <mergeCell ref="A76:M76"/>
  </mergeCells>
  <phoneticPr fontId="3" type="noConversion"/>
  <pageMargins left="0.74803149606299213" right="0.51181102362204722" top="0.51181102362204722" bottom="0.51181102362204722" header="0.51181102362204722" footer="0.51181102362204722"/>
  <pageSetup paperSize="9" scale="80" orientation="landscape" r:id="rId1"/>
  <headerFooter alignWithMargins="0"/>
  <rowBreaks count="4" manualBreakCount="4">
    <brk id="20" max="13" man="1"/>
    <brk id="40" max="13" man="1"/>
    <brk id="67" max="13" man="1"/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კრებსითი</vt:lpstr>
      <vt:lpstr>ხარჯთაღრიცხვა </vt:lpstr>
      <vt:lpstr>კრებსითი!Print_Area</vt:lpstr>
      <vt:lpstr>'ხარჯთაღრიცხვა '!Print_Area</vt:lpstr>
      <vt:lpstr>'ხარჯთაღრიცხვა '!Print_Titles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Maia Makharashvili</cp:lastModifiedBy>
  <cp:lastPrinted>2018-12-22T19:29:51Z</cp:lastPrinted>
  <dcterms:created xsi:type="dcterms:W3CDTF">2005-10-26T10:27:32Z</dcterms:created>
  <dcterms:modified xsi:type="dcterms:W3CDTF">2019-02-21T10:36:44Z</dcterms:modified>
</cp:coreProperties>
</file>