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i.tavadze\Desktop\ნიკო მარის ქუჩა\ნიკო მარის ქუჩა\SMETA-NIKO MARIS q-kor\"/>
    </mc:Choice>
  </mc:AlternateContent>
  <bookViews>
    <workbookView xWindow="0" yWindow="-165" windowWidth="19320" windowHeight="12555" tabRatio="795"/>
  </bookViews>
  <sheets>
    <sheet name="krebs" sheetId="45" r:id="rId1"/>
    <sheet name="1-1" sheetId="77" r:id="rId2"/>
    <sheet name="2-1" sheetId="47" r:id="rId3"/>
    <sheet name="3-1" sheetId="48" r:id="rId4"/>
    <sheet name="5-1" sheetId="52" r:id="rId5"/>
    <sheet name="5-2" sheetId="79" r:id="rId6"/>
    <sheet name="6-1" sheetId="75" r:id="rId7"/>
  </sheets>
  <definedNames>
    <definedName name="_xlnm.Print_Area" localSheetId="2">'2-1'!$A$1:$M$107</definedName>
    <definedName name="_xlnm.Print_Area" localSheetId="3">'3-1'!$A$1:$M$52</definedName>
    <definedName name="_xlnm.Print_Area" localSheetId="4">'5-1'!$A$1:$M$34</definedName>
    <definedName name="_xlnm.Print_Area" localSheetId="0">krebs!$A$1:$H$42</definedName>
    <definedName name="_xlnm.Print_Titles" localSheetId="0">krebs!$10:$10</definedName>
  </definedNames>
  <calcPr calcId="152511"/>
</workbook>
</file>

<file path=xl/calcChain.xml><?xml version="1.0" encoding="utf-8"?>
<calcChain xmlns="http://schemas.openxmlformats.org/spreadsheetml/2006/main">
  <c r="F10" i="52" l="1"/>
  <c r="F11" i="52"/>
  <c r="F12" i="52"/>
  <c r="F13" i="52"/>
  <c r="F14" i="52"/>
  <c r="F15" i="52"/>
  <c r="F16" i="52"/>
  <c r="F17" i="52"/>
  <c r="F20" i="52"/>
  <c r="F21" i="52"/>
  <c r="F23" i="52"/>
  <c r="F24" i="52"/>
  <c r="F25" i="52"/>
  <c r="F26" i="52"/>
  <c r="F27" i="52"/>
  <c r="F28" i="52"/>
  <c r="F29" i="52"/>
  <c r="F94" i="47"/>
  <c r="F31" i="47"/>
  <c r="F28" i="47"/>
  <c r="F24" i="47"/>
  <c r="D4" i="52" l="1"/>
  <c r="F18" i="75" l="1"/>
  <c r="F17" i="75"/>
  <c r="F15" i="75"/>
  <c r="F12" i="75"/>
  <c r="F11" i="75"/>
  <c r="F10" i="75"/>
  <c r="F56" i="79"/>
  <c r="F55" i="79"/>
  <c r="F54" i="79"/>
  <c r="F53" i="79"/>
  <c r="F50" i="79"/>
  <c r="F49" i="79"/>
  <c r="F48" i="79"/>
  <c r="F47" i="79"/>
  <c r="F45" i="79"/>
  <c r="F43" i="79"/>
  <c r="F42" i="79"/>
  <c r="F41" i="79"/>
  <c r="F40" i="79"/>
  <c r="F39" i="79"/>
  <c r="F38" i="79"/>
  <c r="F37" i="79"/>
  <c r="F35" i="79"/>
  <c r="F34" i="79"/>
  <c r="E33" i="79"/>
  <c r="F33" i="79" s="1"/>
  <c r="F32" i="79"/>
  <c r="F31" i="79"/>
  <c r="F30" i="79"/>
  <c r="F29" i="79"/>
  <c r="F28" i="79"/>
  <c r="F27" i="79"/>
  <c r="F25" i="79"/>
  <c r="F24" i="79"/>
  <c r="F23" i="79"/>
  <c r="F22" i="79"/>
  <c r="F21" i="79"/>
  <c r="F20" i="79"/>
  <c r="F18" i="79"/>
  <c r="F17" i="79"/>
  <c r="F16" i="79"/>
  <c r="F15" i="79"/>
  <c r="F13" i="79"/>
  <c r="F12" i="79"/>
  <c r="F10" i="79"/>
  <c r="D4" i="79" l="1"/>
  <c r="H23" i="45" s="1"/>
  <c r="F42" i="48" l="1"/>
  <c r="F41" i="48"/>
  <c r="F40" i="48"/>
  <c r="F39" i="48"/>
  <c r="F38" i="48"/>
  <c r="F36" i="48"/>
  <c r="F35" i="48"/>
  <c r="F34" i="48"/>
  <c r="F33" i="48"/>
  <c r="F32" i="48"/>
  <c r="F31" i="48"/>
  <c r="F30" i="48"/>
  <c r="F28" i="48"/>
  <c r="F27" i="48"/>
  <c r="F24" i="48"/>
  <c r="F23" i="48"/>
  <c r="F22" i="48"/>
  <c r="F21" i="48"/>
  <c r="F20" i="48"/>
  <c r="F19" i="48"/>
  <c r="F18" i="48"/>
  <c r="F17" i="48"/>
  <c r="F15" i="48"/>
  <c r="F14" i="48"/>
  <c r="F13" i="48"/>
  <c r="F12" i="48"/>
  <c r="F11" i="48"/>
  <c r="F10" i="48"/>
  <c r="F88" i="47"/>
  <c r="F91" i="47"/>
  <c r="F97" i="47" l="1"/>
  <c r="F86" i="47"/>
  <c r="E85" i="47"/>
  <c r="F85" i="47" s="1"/>
  <c r="F84" i="47"/>
  <c r="F83" i="47"/>
  <c r="F82" i="47"/>
  <c r="F81" i="47"/>
  <c r="F79" i="47"/>
  <c r="F78" i="47"/>
  <c r="F77" i="47"/>
  <c r="F75" i="47"/>
  <c r="F74" i="47"/>
  <c r="F73" i="47"/>
  <c r="F72" i="47"/>
  <c r="F69" i="47"/>
  <c r="F67" i="47"/>
  <c r="F66" i="47"/>
  <c r="F65" i="47"/>
  <c r="F62" i="47"/>
  <c r="F60" i="47"/>
  <c r="E59" i="47"/>
  <c r="F59" i="47" s="1"/>
  <c r="F58" i="47"/>
  <c r="F57" i="47"/>
  <c r="F56" i="47"/>
  <c r="F55" i="47"/>
  <c r="F53" i="47"/>
  <c r="F52" i="47"/>
  <c r="F51" i="47"/>
  <c r="F49" i="47"/>
  <c r="F48" i="47"/>
  <c r="F47" i="47"/>
  <c r="F46" i="47"/>
  <c r="F43" i="47"/>
  <c r="F41" i="47"/>
  <c r="F40" i="47"/>
  <c r="F39" i="47"/>
  <c r="F36" i="47"/>
  <c r="F35" i="47"/>
  <c r="F34" i="47"/>
  <c r="F22" i="47"/>
  <c r="F21" i="47"/>
  <c r="F20" i="47"/>
  <c r="F19" i="47"/>
  <c r="F16" i="47"/>
  <c r="F15" i="47"/>
  <c r="F14" i="47"/>
  <c r="F13" i="47"/>
  <c r="E11" i="47"/>
  <c r="F11" i="47" s="1"/>
  <c r="D4" i="77" l="1"/>
  <c r="D4" i="75"/>
  <c r="H26" i="45" l="1"/>
  <c r="H12" i="45"/>
  <c r="H13" i="45" s="1"/>
  <c r="D4" i="47" l="1"/>
  <c r="D4" i="48" l="1"/>
  <c r="H22" i="45" l="1"/>
  <c r="H24" i="45" s="1"/>
  <c r="H18" i="45" l="1"/>
  <c r="H19" i="45" s="1"/>
  <c r="D30" i="45" l="1"/>
  <c r="H15" i="45"/>
  <c r="H16" i="45" s="1"/>
  <c r="G32" i="45" l="1"/>
  <c r="G34" i="45" s="1"/>
  <c r="G37" i="45" s="1"/>
  <c r="G30" i="45" l="1"/>
  <c r="H34" i="45" l="1"/>
  <c r="H37" i="45" s="1"/>
  <c r="D34" i="45"/>
  <c r="D37" i="45" s="1"/>
  <c r="D39" i="45" s="1"/>
  <c r="D41" i="45" s="1"/>
  <c r="G38" i="45" l="1"/>
  <c r="H38" i="45" l="1"/>
  <c r="H39" i="45" s="1"/>
  <c r="G39" i="45"/>
  <c r="G40" i="45" l="1"/>
  <c r="G41" i="45" s="1"/>
  <c r="H40" i="45"/>
  <c r="H41" i="45" s="1"/>
</calcChain>
</file>

<file path=xl/sharedStrings.xml><?xml version="1.0" encoding="utf-8"?>
<sst xmlns="http://schemas.openxmlformats.org/spreadsheetml/2006/main" count="807" uniqueCount="299">
  <si>
    <t>#</t>
  </si>
  <si>
    <t>sul</t>
  </si>
  <si>
    <t>trasis aRdgena da damagreba</t>
  </si>
  <si>
    <t xml:space="preserve">saZiebo samuS.. Kkreb.kap. mSeneblobaze   gv 557 cxr 17 </t>
  </si>
  <si>
    <t>sagzao samosis mowyoba</t>
  </si>
  <si>
    <t>`damtkicebulia~</t>
  </si>
  <si>
    <t>saministro, uwyeba</t>
  </si>
  <si>
    <t>nakrebi xarjTaRricxvis angariSi TanxiT</t>
  </si>
  <si>
    <t>_ aTasi lari</t>
  </si>
  <si>
    <t>mTavari samarTvelo</t>
  </si>
  <si>
    <t>maT Soris dasabrunebeli Tanxa</t>
  </si>
  <si>
    <t>nakrebi xarjTaRricxvis angariSi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</si>
  <si>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</si>
  <si>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</si>
  <si>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</si>
  <si>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</si>
  <si>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</si>
  <si>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</si>
  <si>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</si>
  <si>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</si>
  <si>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t>_</t>
  </si>
  <si>
    <t>sul Tavi 1-is mixedviT</t>
  </si>
  <si>
    <t>samuSaoebi da danaxarjebi ar aris</t>
  </si>
  <si>
    <t>Tavi 3 sagzao samosi</t>
  </si>
  <si>
    <t>sul Tavi 3-is mixedviT</t>
  </si>
  <si>
    <t>Tavi 6. gzebis mowyoba da sagzao mowyobiloba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</si>
  <si>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</si>
  <si>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</si>
  <si>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</si>
  <si>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</si>
  <si>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</si>
  <si>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</si>
  <si>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</si>
  <si>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</si>
  <si>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sul 1_12 Tavebis mixedviT </t>
  </si>
  <si>
    <t>d.R.g. _ 18%</t>
  </si>
  <si>
    <t>sul nakrebi xarjTaRricxvis angariSiT</t>
  </si>
  <si>
    <t>sul Tavi 2-is mixedviT</t>
  </si>
  <si>
    <t>Tavi 2. miwis vakisi</t>
  </si>
  <si>
    <t>Tavi 4. xelovnuri nagebobebi</t>
  </si>
  <si>
    <t>Tavi 5. gadakveTebi da mierTebebi</t>
  </si>
  <si>
    <t>5-1</t>
  </si>
  <si>
    <t>sul Tavi 5-is mixedviT</t>
  </si>
  <si>
    <t>mSen.Semf.kavS.                      2015w ,,meToduri cnobari~</t>
  </si>
  <si>
    <t>miwis vakisis mowyobis samuSaoebi</t>
  </si>
  <si>
    <t>aTasi lari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</si>
  <si>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</si>
  <si>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</si>
  <si>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</si>
  <si>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</si>
  <si>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</si>
  <si>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</si>
  <si>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</si>
  <si>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</si>
  <si>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</si>
  <si>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erT. Ffasi</t>
  </si>
  <si>
    <t>13</t>
  </si>
  <si>
    <t>Sromis  danaxarji</t>
  </si>
  <si>
    <t>k/sT</t>
  </si>
  <si>
    <t>t</t>
  </si>
  <si>
    <t>m3</t>
  </si>
  <si>
    <t>sxva manqanebi</t>
  </si>
  <si>
    <t>lari</t>
  </si>
  <si>
    <t>m/sT</t>
  </si>
  <si>
    <t>mosarwyavi manqana</t>
  </si>
  <si>
    <t>wyali</t>
  </si>
  <si>
    <t>zednadebi xarjebi</t>
  </si>
  <si>
    <t>%</t>
  </si>
  <si>
    <t>sul xarjTaRricxviT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</si>
  <si>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</si>
  <si>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</si>
  <si>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</si>
  <si>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</si>
  <si>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</si>
  <si>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t>RorRi</t>
  </si>
  <si>
    <r>
      <t>m</t>
    </r>
    <r>
      <rPr>
        <vertAlign val="superscript"/>
        <sz val="10"/>
        <rFont val="AcadNusx"/>
      </rPr>
      <t>3</t>
    </r>
  </si>
  <si>
    <t>1-25-2</t>
  </si>
  <si>
    <t>samuSaoebi nayarSi</t>
  </si>
  <si>
    <t>1000 m3</t>
  </si>
  <si>
    <t>buldozeri 108 cx.Z.</t>
  </si>
  <si>
    <t>jami:</t>
  </si>
  <si>
    <t>sul:</t>
  </si>
  <si>
    <t>27-7-2</t>
  </si>
  <si>
    <r>
      <t>100m</t>
    </r>
    <r>
      <rPr>
        <vertAlign val="superscript"/>
        <sz val="10"/>
        <rFont val="AcadNusx"/>
      </rPr>
      <t>3</t>
    </r>
  </si>
  <si>
    <t>manq/sT</t>
  </si>
  <si>
    <t>qviSa-xreSovani narevi</t>
  </si>
  <si>
    <t>avtogreideri 108 cx. Z.</t>
  </si>
  <si>
    <t>qvis gamanawilebeli</t>
  </si>
  <si>
    <t>27-63-1</t>
  </si>
  <si>
    <t>bitumi</t>
  </si>
  <si>
    <t>1000 m2</t>
  </si>
  <si>
    <t>asfaltis damgebi</t>
  </si>
  <si>
    <t>sxva masalebi</t>
  </si>
  <si>
    <t xml:space="preserve">asfaltobetonis wvrilmarclovani narevi </t>
  </si>
  <si>
    <t>misayreli gverdulebis mowyoba qviSa-xreSovani nareviT</t>
  </si>
  <si>
    <t>qviSa-xreSi</t>
  </si>
  <si>
    <t>kg</t>
  </si>
  <si>
    <t>saRebavi</t>
  </si>
  <si>
    <t>gamxsneli</t>
  </si>
  <si>
    <t>avtogudronatori 3500 l</t>
  </si>
  <si>
    <r>
      <t>1000 m</t>
    </r>
    <r>
      <rPr>
        <vertAlign val="superscript"/>
        <sz val="10"/>
        <rFont val="AcadNusx"/>
      </rPr>
      <t>2</t>
    </r>
  </si>
  <si>
    <t>Txevadi bitumis mosxma</t>
  </si>
  <si>
    <t>RorRi 0-40 mm</t>
  </si>
  <si>
    <t>buldozeri 130 cx. Z.</t>
  </si>
  <si>
    <t>betoni В 20</t>
  </si>
  <si>
    <t xml:space="preserve">27-11-1.   </t>
  </si>
  <si>
    <t>1-23-6</t>
  </si>
  <si>
    <r>
      <t>eqskavatori 0,25 m</t>
    </r>
    <r>
      <rPr>
        <vertAlign val="superscript"/>
        <sz val="10"/>
        <rFont val="AcadNusx"/>
      </rPr>
      <t>3</t>
    </r>
  </si>
  <si>
    <t>buldozeri 108 c.Z</t>
  </si>
  <si>
    <t>sagzao satkepni 10 t</t>
  </si>
  <si>
    <t>sagzao satkepni 5 t</t>
  </si>
  <si>
    <t>avtogreideri (108 cx. Z)</t>
  </si>
  <si>
    <t>satkepni sagzao TviTmavali pnevmosvliT 18 t</t>
  </si>
  <si>
    <t>gruntis ukuCayra xeliT</t>
  </si>
  <si>
    <t>Tavi 12. saproeqto-saZiebo samuSaoebi</t>
  </si>
  <si>
    <t>gauTvaliswinebeli samuSaoebi da danaxarjebi _ 3 %</t>
  </si>
  <si>
    <t xml:space="preserve"> Tavi 1. mSeneblobisaTvis teritoriis momzadeba</t>
  </si>
  <si>
    <t xml:space="preserve">1-80-3         </t>
  </si>
  <si>
    <t>gruntis damuSaveba xeliT</t>
  </si>
  <si>
    <t>30-3-3</t>
  </si>
  <si>
    <t xml:space="preserve"> m3</t>
  </si>
  <si>
    <t xml:space="preserve">1-81-3         </t>
  </si>
  <si>
    <t>1-22-13 tnp.1.14</t>
  </si>
  <si>
    <r>
      <t>eqskavatori 0.5 m</t>
    </r>
    <r>
      <rPr>
        <vertAlign val="superscript"/>
        <sz val="10"/>
        <rFont val="AcadNusx"/>
      </rPr>
      <t>3</t>
    </r>
  </si>
  <si>
    <t>buldozeri 108 cx. Z.</t>
  </si>
  <si>
    <t>27-39-1            27-40-1</t>
  </si>
  <si>
    <t>lokaluri xarjTaRricxva #5-1</t>
  </si>
  <si>
    <t>1-22-16</t>
  </si>
  <si>
    <r>
      <t>eqskavatori 0,5 m</t>
    </r>
    <r>
      <rPr>
        <vertAlign val="superscript"/>
        <sz val="10"/>
        <rFont val="AcadNusx"/>
      </rPr>
      <t>3</t>
    </r>
  </si>
  <si>
    <t>1-25-3</t>
  </si>
  <si>
    <t xml:space="preserve">          miwis vakisis mowyoba</t>
  </si>
  <si>
    <t>kiuvetis mosawyobad gruntis damuSaveba V=0.25m3 eqskavatoriT nawilobriv a/T-ze datvirTviT</t>
  </si>
  <si>
    <t>qviSa-xreSovani mosamzadebeli Sre kiuvetis qveS</t>
  </si>
  <si>
    <t>6-28-2</t>
  </si>
  <si>
    <r>
      <t xml:space="preserve">kiuvetis mowyoba monoliTuri betoniT  </t>
    </r>
    <r>
      <rPr>
        <sz val="10"/>
        <rFont val="Times New Roman"/>
        <family val="1"/>
        <charset val="204"/>
      </rPr>
      <t>B20;  F100</t>
    </r>
  </si>
  <si>
    <t xml:space="preserve">xis Zelebi </t>
  </si>
  <si>
    <t xml:space="preserve">daxerx. Mmas. </t>
  </si>
  <si>
    <r>
      <t>1000 m</t>
    </r>
    <r>
      <rPr>
        <vertAlign val="superscript"/>
        <sz val="10"/>
        <color theme="1"/>
        <rFont val="AcadNusx"/>
      </rPr>
      <t>3</t>
    </r>
  </si>
  <si>
    <t>14-142</t>
  </si>
  <si>
    <t>1-29-6,12</t>
  </si>
  <si>
    <t>gruntis damuSaveba WrilSi buldozeriT, 20 m-ze gadaadgilebiT</t>
  </si>
  <si>
    <t>14-143</t>
  </si>
  <si>
    <t>moxsnili gruntis  datvirTva eqskavatoriT TviTmclelebze</t>
  </si>
  <si>
    <t>14-118</t>
  </si>
  <si>
    <t>4.1-230</t>
  </si>
  <si>
    <t>moxsnili gruntis gadazidva nayarSi a/TviTmcl-iT</t>
  </si>
  <si>
    <t>14-116</t>
  </si>
  <si>
    <t>14-200</t>
  </si>
  <si>
    <t>14-218</t>
  </si>
  <si>
    <t>14-219</t>
  </si>
  <si>
    <t>14-228</t>
  </si>
  <si>
    <t>14-229</t>
  </si>
  <si>
    <t>14-198</t>
  </si>
  <si>
    <t>14-231</t>
  </si>
  <si>
    <t>14-222</t>
  </si>
  <si>
    <t xml:space="preserve">1-80-3    </t>
  </si>
  <si>
    <t>gruntis xeliT damuSaveba gverdze gadayriT</t>
  </si>
  <si>
    <r>
      <t>100 m</t>
    </r>
    <r>
      <rPr>
        <vertAlign val="superscript"/>
        <sz val="10"/>
        <color theme="1"/>
        <rFont val="AcadNusx"/>
      </rPr>
      <t>3</t>
    </r>
  </si>
  <si>
    <t>23-1-3</t>
  </si>
  <si>
    <t>qviSa-xreSovani sagebi liTonis milebis qveS</t>
  </si>
  <si>
    <r>
      <t>10 m</t>
    </r>
    <r>
      <rPr>
        <vertAlign val="superscript"/>
        <sz val="10"/>
        <color theme="1"/>
        <rFont val="AcadNusx"/>
      </rPr>
      <t>3</t>
    </r>
  </si>
  <si>
    <r>
      <t>m</t>
    </r>
    <r>
      <rPr>
        <vertAlign val="superscript"/>
        <sz val="10"/>
        <color theme="1"/>
        <rFont val="AcadNusx"/>
      </rPr>
      <t>3</t>
    </r>
  </si>
  <si>
    <t>22-5-12</t>
  </si>
  <si>
    <t>km</t>
  </si>
  <si>
    <t>m</t>
  </si>
  <si>
    <t>22-11-12</t>
  </si>
  <si>
    <t>wasacxebi hidroizolacia cxeli bitumiT         (2 fena)</t>
  </si>
  <si>
    <t>bitum-polimeluri mastika</t>
  </si>
  <si>
    <t>minabamba</t>
  </si>
  <si>
    <r>
      <t>m</t>
    </r>
    <r>
      <rPr>
        <vertAlign val="superscript"/>
        <sz val="10"/>
        <color theme="1"/>
        <rFont val="AcadNusx"/>
      </rPr>
      <t>2</t>
    </r>
  </si>
  <si>
    <t>qaRaldi SesafuTi</t>
  </si>
  <si>
    <t>6-11-3</t>
  </si>
  <si>
    <t>yalibis fari</t>
  </si>
  <si>
    <r>
      <t>m</t>
    </r>
    <r>
      <rPr>
        <vertAlign val="superscript"/>
        <sz val="10"/>
        <rFont val="AcadNusx"/>
      </rPr>
      <t>2</t>
    </r>
  </si>
  <si>
    <t>5.1-37</t>
  </si>
  <si>
    <t>Zelebi 130mm sisqis</t>
  </si>
  <si>
    <t>5.1-22</t>
  </si>
  <si>
    <t>daxerxili masala 40-60mm, III xar.</t>
  </si>
  <si>
    <t>1.10-28</t>
  </si>
  <si>
    <t>samSeneblo WanWikebi</t>
  </si>
  <si>
    <t>1.10-14</t>
  </si>
  <si>
    <t>eleqtrodi</t>
  </si>
  <si>
    <t>1-81-3</t>
  </si>
  <si>
    <t>gruntis ukuCayra xeliT milis irgvliv</t>
  </si>
  <si>
    <t>100m3</t>
  </si>
  <si>
    <t>saxarjTaRricxvo mogeba</t>
  </si>
  <si>
    <t>15-156-4</t>
  </si>
  <si>
    <t xml:space="preserve">parapetebis  SeRebva </t>
  </si>
  <si>
    <t>safiTxi</t>
  </si>
  <si>
    <t>sagrunti</t>
  </si>
  <si>
    <t>4.2-88</t>
  </si>
  <si>
    <t>4.2-105</t>
  </si>
  <si>
    <t>4.2-61</t>
  </si>
  <si>
    <t>4.2-129</t>
  </si>
  <si>
    <r>
      <t>100 m</t>
    </r>
    <r>
      <rPr>
        <vertAlign val="superscript"/>
        <sz val="10"/>
        <color theme="1"/>
        <rFont val="AcadNusx"/>
      </rPr>
      <t>2</t>
    </r>
  </si>
  <si>
    <t>zedmeti gruntis datvirTva eqskavatoriT V-0.5m3 a/TviTmclelebze da gatana nayarSi</t>
  </si>
  <si>
    <t>Rirebuleba _ 2015 IVkv   fasebSi _</t>
  </si>
  <si>
    <t>lokaluri xarjTaRricxva #2-1</t>
  </si>
  <si>
    <t>2-1</t>
  </si>
  <si>
    <t>3-1</t>
  </si>
  <si>
    <t xml:space="preserve">                    lokaluri xarjTaRricxva # 3-1</t>
  </si>
  <si>
    <t>5-2</t>
  </si>
  <si>
    <t xml:space="preserve">srf                       T.15-5 </t>
  </si>
  <si>
    <r>
      <t>100m</t>
    </r>
    <r>
      <rPr>
        <vertAlign val="superscript"/>
        <sz val="10"/>
        <color theme="1"/>
        <rFont val="AcadNusx"/>
      </rPr>
      <t>3</t>
    </r>
  </si>
  <si>
    <t>avtogreideri</t>
  </si>
  <si>
    <t>sagzao satkepni 18 t</t>
  </si>
  <si>
    <t>sarwyavi manqana</t>
  </si>
  <si>
    <t>4.1-228</t>
  </si>
  <si>
    <t>4.1-252</t>
  </si>
  <si>
    <t>lokaluri xarjTaRricxva #5-2</t>
  </si>
  <si>
    <t>ezoSi Sesasvlelebis mowyoba</t>
  </si>
  <si>
    <t xml:space="preserve">zedmeti gruntis gadazidva nayarSi TviTmclelebiT  </t>
  </si>
  <si>
    <t>4-543</t>
  </si>
  <si>
    <t>4-530</t>
  </si>
  <si>
    <r>
      <t xml:space="preserve">milis monoliTuri parapeti </t>
    </r>
    <r>
      <rPr>
        <sz val="10"/>
        <rFont val="Times New Roman"/>
        <family val="1"/>
        <charset val="204"/>
      </rPr>
      <t>B20; F100; W6</t>
    </r>
    <r>
      <rPr>
        <sz val="10"/>
        <rFont val="AcadNusx"/>
      </rPr>
      <t xml:space="preserve">
</t>
    </r>
  </si>
  <si>
    <r>
      <t>betoni</t>
    </r>
    <r>
      <rPr>
        <sz val="10"/>
        <rFont val="Calibri"/>
        <family val="2"/>
        <charset val="204"/>
      </rPr>
      <t xml:space="preserve"> B20; F100; W6 </t>
    </r>
  </si>
  <si>
    <t>2.1-97</t>
  </si>
  <si>
    <t>4.1-547</t>
  </si>
  <si>
    <t>4.1-485</t>
  </si>
  <si>
    <t>lokaluri xarjTaRricxva #1-1</t>
  </si>
  <si>
    <t>Sedgenilia 2018 wlis IV kv. fasebSi</t>
  </si>
  <si>
    <t>mosamzadebeli samuSaoebi</t>
  </si>
  <si>
    <t>Rirebuleba _ 2018 IVkv   fasebSi _</t>
  </si>
  <si>
    <t>1-1</t>
  </si>
  <si>
    <t>II.1. miwis samuSaoebi</t>
  </si>
  <si>
    <t>14-7</t>
  </si>
  <si>
    <t>traqtori 108 cx. Z.</t>
  </si>
  <si>
    <t>1-118-5</t>
  </si>
  <si>
    <t>yrilis datkepvna vibraciuli satkepnebiT, fenis sisqiT 30sm, 6-jer gavliT</t>
  </si>
  <si>
    <t>14-207</t>
  </si>
  <si>
    <t>vibraciuli satkepni 6 t</t>
  </si>
  <si>
    <t>II.3. betonis kiuvetebis mowyoba</t>
  </si>
  <si>
    <t>4.1-227</t>
  </si>
  <si>
    <t>4-345</t>
  </si>
  <si>
    <t>II.4. cxauriani betonis kiuvetebis mowyoba</t>
  </si>
  <si>
    <t>30-5-2</t>
  </si>
  <si>
    <t>kiuvetis gadaxurva liTonis cxauriT</t>
  </si>
  <si>
    <t>liTonis profilebi</t>
  </si>
  <si>
    <t>kiuvetSi liTonis Casatanebeli detalebi</t>
  </si>
  <si>
    <t>1.4-52</t>
  </si>
  <si>
    <t>2.2-73</t>
  </si>
  <si>
    <t>eba 2018 w. IV kv. fasebSi -</t>
  </si>
  <si>
    <t>safaris mowyoba wvrilmarcvlovani, mkvrivi, RorRovani asfaltobetonis cxeli nareviT tipi Б marka II  sisqiT 5 sm</t>
  </si>
  <si>
    <t>Rirebuleba _ 2018w IVkv. fasebSi _</t>
  </si>
  <si>
    <t>4.1-347</t>
  </si>
  <si>
    <t>5.1-126</t>
  </si>
  <si>
    <t>c</t>
  </si>
  <si>
    <r>
      <t xml:space="preserve">liTonis mili </t>
    </r>
    <r>
      <rPr>
        <sz val="10"/>
        <color theme="1"/>
        <rFont val="Arial"/>
        <family val="2"/>
      </rPr>
      <t xml:space="preserve">Φ </t>
    </r>
    <r>
      <rPr>
        <sz val="10"/>
        <color theme="1"/>
        <rFont val="AcadNusx"/>
      </rPr>
      <t>530 mm kedlebis sisqiT 6mm</t>
    </r>
  </si>
  <si>
    <t>6-1</t>
  </si>
  <si>
    <t>sul Tavi 6-is mixedviT</t>
  </si>
  <si>
    <t>4.1-345</t>
  </si>
  <si>
    <t>lokaluri xarjTaRricxva #6-1</t>
  </si>
  <si>
    <t>27-46-3
gamoy.</t>
  </si>
  <si>
    <r>
      <t xml:space="preserve">sagzao niSnebis mowyoba liTonis dgarze sigrZiT 3,5 m, miwis samuSaoebis, dabetonebis </t>
    </r>
    <r>
      <rPr>
        <sz val="10"/>
        <rFont val="Arial"/>
        <family val="2"/>
        <charset val="204"/>
      </rPr>
      <t>B</t>
    </r>
    <r>
      <rPr>
        <sz val="10"/>
        <rFont val="Grigolia"/>
      </rPr>
      <t xml:space="preserve">-20, </t>
    </r>
    <r>
      <rPr>
        <sz val="10"/>
        <rFont val="Arial"/>
        <family val="2"/>
        <charset val="204"/>
      </rPr>
      <t>F</t>
    </r>
    <r>
      <rPr>
        <sz val="10"/>
        <rFont val="Grigolia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Grigolia"/>
      </rPr>
      <t>-6  da dgarebis SeRebvis gaTvaliswinebiT</t>
    </r>
  </si>
  <si>
    <t>100 c</t>
  </si>
  <si>
    <t>14-297</t>
  </si>
  <si>
    <t>amwe saburRi mowyobilobiT</t>
  </si>
  <si>
    <t>14-43</t>
  </si>
  <si>
    <t>amwe saavtomobilo svliT 3 t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</si>
  <si>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-25,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AcadNusx"/>
      </rPr>
      <t>-6</t>
    </r>
  </si>
  <si>
    <t>2.1-44</t>
  </si>
  <si>
    <r>
      <t xml:space="preserve">dgarebi </t>
    </r>
    <r>
      <rPr>
        <sz val="10"/>
        <rFont val="Arial"/>
        <family val="2"/>
        <charset val="204"/>
      </rPr>
      <t>L</t>
    </r>
    <r>
      <rPr>
        <sz val="10"/>
        <rFont val="AcadNusx"/>
      </rPr>
      <t xml:space="preserve">-3,5 m </t>
    </r>
    <r>
      <rPr>
        <sz val="10"/>
        <rFont val="Symbol"/>
        <family val="2"/>
      </rPr>
      <t xml:space="preserve"> f</t>
    </r>
    <r>
      <rPr>
        <sz val="10"/>
        <rFont val="AcadNusx"/>
      </rPr>
      <t>-76 mm</t>
    </r>
  </si>
  <si>
    <t>g.m</t>
  </si>
  <si>
    <t>27-47</t>
  </si>
  <si>
    <t>arsebul dgarebze farebis dakideba</t>
  </si>
  <si>
    <t>1.9-60</t>
  </si>
  <si>
    <t>kavebi</t>
  </si>
  <si>
    <t>sagz. niSn. Rir. pr.</t>
  </si>
  <si>
    <t>farebis Rirebuleba</t>
  </si>
  <si>
    <t xml:space="preserve">prioritetis fari 630 mm </t>
  </si>
  <si>
    <t>amkrZalavi fari 400 mm diam.</t>
  </si>
  <si>
    <t xml:space="preserve">          sagzao niSnebi</t>
  </si>
  <si>
    <t xml:space="preserve">          mosamzadebeli samuSaoebi</t>
  </si>
  <si>
    <t xml:space="preserve">                                                                            sagzao samosis mowyoba </t>
  </si>
  <si>
    <t>sagzao niSnebi</t>
  </si>
  <si>
    <r>
      <t xml:space="preserve">pk0+56 ezos Sesasavlelze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=0.53 milis mowyoba</t>
    </r>
  </si>
  <si>
    <t xml:space="preserve">daba CoxataurSi niko maris quCis reabilitacia
  </t>
  </si>
  <si>
    <t xml:space="preserve">1-80-4         </t>
  </si>
  <si>
    <r>
      <t>qvis d</t>
    </r>
    <r>
      <rPr>
        <sz val="10"/>
        <color theme="1"/>
        <rFont val="Times New Roman"/>
        <family val="1"/>
        <charset val="204"/>
      </rPr>
      <t>≥3</t>
    </r>
    <r>
      <rPr>
        <sz val="10"/>
        <color theme="1"/>
        <rFont val="AcadNusx"/>
      </rPr>
      <t>0sm moZieba</t>
    </r>
  </si>
  <si>
    <t>T.4.1.-227</t>
  </si>
  <si>
    <t>qvis Rirebuleba</t>
  </si>
  <si>
    <t>qvis gadazidva obieqtamde</t>
  </si>
  <si>
    <t xml:space="preserve">1-81-4         </t>
  </si>
  <si>
    <t>Semotanili qvebis Cawyoba qvabulSi yrilis mosawyobad xeliT</t>
  </si>
  <si>
    <t xml:space="preserve">srf                       T.15-10 </t>
  </si>
  <si>
    <t xml:space="preserve">gruntis gadazidva obieqtamde TviTmclelebiT </t>
  </si>
  <si>
    <t>qviSa-xreSovani gruntis Cayra xeliT</t>
  </si>
  <si>
    <t>qviSa-xreSovani gruntis Rirebuleba</t>
  </si>
  <si>
    <t>safuZvlis qveda fenis mowyoba qviSa-xreSovani nareviT sisqiT 20sm</t>
  </si>
  <si>
    <t>pk1+28-ze kiuvetis gadaxurva liTonis cxauriT</t>
  </si>
  <si>
    <t>safuZvlis zeda fenis mowyoba fraqciuli RorRiT (0-40 mm)   sisqiT 15 sm</t>
  </si>
  <si>
    <t xml:space="preserve">           ezoSi Sesasvlelebis mowyoba (4c) </t>
  </si>
  <si>
    <t>safuZvlis mowyoba fraqciuli RorRiT (0-40 mm)   sisqiT 10 sm</t>
  </si>
  <si>
    <t>safaris mowyoba wvrilmarcvlovani, mkvrivi, RorRovani asfaltobetonis cxeli nareviT tipi Б marka II  sisqiT 4 sm</t>
  </si>
  <si>
    <r>
      <t xml:space="preserve">                           pk0+56 ezoSi Sesasvlelze liTonis mrgvali milis 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 xml:space="preserve">=0.53m mowyoba </t>
    </r>
  </si>
  <si>
    <t xml:space="preserve">gruntis gadazidva nayarSi (4m3) </t>
  </si>
  <si>
    <r>
      <t xml:space="preserve">liTonis mili </t>
    </r>
    <r>
      <rPr>
        <sz val="10"/>
        <color theme="1"/>
        <rFont val="Arial"/>
        <family val="2"/>
      </rPr>
      <t xml:space="preserve">Φ </t>
    </r>
    <r>
      <rPr>
        <sz val="10"/>
        <color theme="1"/>
        <rFont val="AcadNusx"/>
      </rPr>
      <t>0.53 m</t>
    </r>
  </si>
  <si>
    <t xml:space="preserve">zednadebi xarjebi </t>
  </si>
  <si>
    <t xml:space="preserve">gegmiuri dagroveba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</si>
</sst>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a_r_i_-;\-* #,##0.00\ _L_a_r_i_-;_-* &quot;-&quot;??\ _L_a_r_i_-;_-@_-"/>
    <numFmt numFmtId="165" formatCode="0.000"/>
    <numFmt numFmtId="166" formatCode="0.0"/>
    <numFmt numFmtId="167" formatCode="0.0000"/>
    <numFmt numFmtId="168" formatCode="0;[Red]0"/>
    <numFmt numFmtId="169" formatCode="0.00;[Red]0.00"/>
    <numFmt numFmtId="170" formatCode="0.0;[Red]0.0"/>
    <numFmt numFmtId="171" formatCode="0.00000"/>
    <numFmt numFmtId="172" formatCode="_-* #,##0.0000\ _L_a_r_i_-;\-* #,##0.0000\ _L_a_r_i_-;_-* &quot;-&quot;??\ _L_a_r_i_-;_-@_-"/>
    <numFmt numFmtId="173" formatCode="_-* #,##0.00\ _-;\-* #,##0.00\ _-;_-* &quot;-&quot;??\ _-;_-@_-"/>
    <numFmt numFmtId="174" formatCode="_-* #,##0\ _-;\-* #,##0\ _-;_-* &quot;-&quot;??\ _-;_-@_-"/>
  </numFmts>
  <fonts count="50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sz val="1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1"/>
      <name val="AcadMtavr"/>
    </font>
    <font>
      <sz val="10"/>
      <name val="Arial"/>
      <family val="2"/>
    </font>
    <font>
      <b/>
      <u/>
      <sz val="11"/>
      <name val="AcadMtavr"/>
    </font>
    <font>
      <u/>
      <sz val="11"/>
      <color theme="1"/>
      <name val="Calibri"/>
      <family val="2"/>
      <scheme val="minor"/>
    </font>
    <font>
      <b/>
      <sz val="11"/>
      <color theme="1"/>
      <name val="AcadMtavr"/>
    </font>
    <font>
      <b/>
      <u/>
      <sz val="10"/>
      <name val="AcadNusx"/>
    </font>
    <font>
      <sz val="10"/>
      <name val="Times New Roman"/>
      <family val="1"/>
      <charset val="204"/>
    </font>
    <font>
      <vertAlign val="superscript"/>
      <sz val="10"/>
      <color theme="1"/>
      <name val="AcadNusx"/>
    </font>
    <font>
      <sz val="9"/>
      <color theme="1"/>
      <name val="AcadNusx"/>
    </font>
    <font>
      <sz val="11"/>
      <name val="Arachveulebrivi Thin"/>
      <family val="2"/>
    </font>
    <font>
      <b/>
      <sz val="10"/>
      <color theme="1"/>
      <name val="AcadNusx"/>
    </font>
    <font>
      <sz val="12"/>
      <name val="Sylfaen"/>
      <family val="1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3"/>
      <name val="AcadNusx"/>
    </font>
    <font>
      <b/>
      <sz val="14"/>
      <name val="AcadMtavr"/>
    </font>
    <font>
      <b/>
      <u/>
      <sz val="11"/>
      <color theme="1"/>
      <name val="AcadMtavr"/>
    </font>
    <font>
      <sz val="10"/>
      <color rgb="FFFF0000"/>
      <name val="AcadNusx"/>
    </font>
    <font>
      <sz val="10"/>
      <color rgb="FFFF0000"/>
      <name val="Arial"/>
      <family val="2"/>
      <charset val="204"/>
    </font>
    <font>
      <b/>
      <sz val="10"/>
      <color rgb="FFFF0000"/>
      <name val="AcadNusx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</font>
    <font>
      <sz val="10"/>
      <name val="Arial Cyr"/>
    </font>
    <font>
      <sz val="10"/>
      <name val="Calibri"/>
      <family val="2"/>
      <charset val="204"/>
    </font>
    <font>
      <sz val="10"/>
      <color indexed="8"/>
      <name val="AcadNusx"/>
    </font>
    <font>
      <sz val="10"/>
      <color theme="1"/>
      <name val="Grigolia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30" fillId="0" borderId="0"/>
    <xf numFmtId="0" fontId="31" fillId="0" borderId="0"/>
    <xf numFmtId="164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20" fillId="0" borderId="0"/>
    <xf numFmtId="0" fontId="48" fillId="0" borderId="0"/>
    <xf numFmtId="9" fontId="32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165" fontId="1" fillId="0" borderId="0" xfId="0" applyNumberFormat="1" applyFont="1" applyAlignment="1"/>
    <xf numFmtId="0" fontId="11" fillId="0" borderId="0" xfId="0" applyFont="1"/>
    <xf numFmtId="0" fontId="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2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2" fontId="6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vertical="center"/>
    </xf>
    <xf numFmtId="165" fontId="1" fillId="3" borderId="1" xfId="0" applyNumberFormat="1" applyFont="1" applyFill="1" applyBorder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14" fillId="0" borderId="0" xfId="0" applyFont="1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3" fillId="0" borderId="0" xfId="0" applyFont="1"/>
    <xf numFmtId="0" fontId="21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right" vertical="center"/>
    </xf>
    <xf numFmtId="0" fontId="24" fillId="3" borderId="1" xfId="0" applyFont="1" applyFill="1" applyBorder="1" applyAlignment="1">
      <alignment horizontal="center" vertical="center" wrapText="1"/>
    </xf>
    <xf numFmtId="0" fontId="0" fillId="0" borderId="0" xfId="0" applyFont="1"/>
    <xf numFmtId="2" fontId="17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/>
    <xf numFmtId="172" fontId="0" fillId="0" borderId="0" xfId="9" applyNumberFormat="1" applyFont="1"/>
    <xf numFmtId="2" fontId="19" fillId="0" borderId="1" xfId="0" applyNumberFormat="1" applyFont="1" applyBorder="1" applyAlignment="1">
      <alignment horizontal="center" vertical="center"/>
    </xf>
    <xf numFmtId="173" fontId="1" fillId="0" borderId="1" xfId="9" applyNumberFormat="1" applyFont="1" applyBorder="1" applyAlignment="1">
      <alignment horizontal="center" vertical="center"/>
    </xf>
    <xf numFmtId="173" fontId="1" fillId="0" borderId="1" xfId="9" applyNumberFormat="1" applyFont="1" applyBorder="1"/>
    <xf numFmtId="173" fontId="1" fillId="3" borderId="1" xfId="9" applyNumberFormat="1" applyFont="1" applyFill="1" applyBorder="1" applyAlignment="1">
      <alignment horizontal="center" vertical="center"/>
    </xf>
    <xf numFmtId="173" fontId="2" fillId="0" borderId="1" xfId="9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49" fontId="12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left" vertical="top" wrapText="1"/>
    </xf>
    <xf numFmtId="1" fontId="1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6" fillId="3" borderId="0" xfId="4" applyFont="1" applyFill="1"/>
    <xf numFmtId="49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67" fontId="1" fillId="3" borderId="1" xfId="1" applyNumberFormat="1" applyFont="1" applyFill="1" applyBorder="1" applyAlignment="1">
      <alignment horizontal="center" vertical="center"/>
    </xf>
    <xf numFmtId="166" fontId="1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/>
    </xf>
    <xf numFmtId="49" fontId="27" fillId="3" borderId="1" xfId="0" applyNumberFormat="1" applyFont="1" applyFill="1" applyBorder="1" applyAlignment="1">
      <alignment horizontal="center" vertical="top" wrapText="1"/>
    </xf>
    <xf numFmtId="2" fontId="17" fillId="3" borderId="1" xfId="1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top"/>
    </xf>
    <xf numFmtId="167" fontId="1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173" fontId="1" fillId="3" borderId="1" xfId="9" applyNumberFormat="1" applyFont="1" applyFill="1" applyBorder="1"/>
    <xf numFmtId="173" fontId="2" fillId="3" borderId="1" xfId="9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top"/>
    </xf>
    <xf numFmtId="49" fontId="17" fillId="3" borderId="1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center"/>
    </xf>
    <xf numFmtId="49" fontId="29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173" fontId="1" fillId="3" borderId="1" xfId="9" applyNumberFormat="1" applyFont="1" applyFill="1" applyBorder="1" applyAlignment="1">
      <alignment horizontal="center"/>
    </xf>
    <xf numFmtId="0" fontId="1" fillId="3" borderId="0" xfId="0" applyFont="1" applyFill="1"/>
    <xf numFmtId="49" fontId="17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6" fillId="3" borderId="0" xfId="4" applyFill="1"/>
    <xf numFmtId="49" fontId="2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 wrapText="1"/>
    </xf>
    <xf numFmtId="2" fontId="1" fillId="3" borderId="1" xfId="1" applyNumberFormat="1" applyFont="1" applyFill="1" applyBorder="1" applyAlignment="1">
      <alignment vertical="top" wrapText="1"/>
    </xf>
    <xf numFmtId="168" fontId="1" fillId="3" borderId="1" xfId="0" applyNumberFormat="1" applyFont="1" applyFill="1" applyBorder="1" applyAlignment="1">
      <alignment horizontal="center" vertical="top" wrapText="1"/>
    </xf>
    <xf numFmtId="169" fontId="1" fillId="3" borderId="1" xfId="0" applyNumberFormat="1" applyFont="1" applyFill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vertical="top" wrapText="1"/>
    </xf>
    <xf numFmtId="169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top" wrapText="1"/>
    </xf>
    <xf numFmtId="16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70" fontId="1" fillId="3" borderId="1" xfId="0" applyNumberFormat="1" applyFont="1" applyFill="1" applyBorder="1" applyAlignment="1">
      <alignment horizontal="center" vertical="center" wrapText="1"/>
    </xf>
    <xf numFmtId="171" fontId="1" fillId="3" borderId="1" xfId="0" applyNumberFormat="1" applyFont="1" applyFill="1" applyBorder="1" applyAlignment="1">
      <alignment horizontal="center" vertical="center"/>
    </xf>
    <xf numFmtId="0" fontId="13" fillId="3" borderId="8" xfId="3" applyFont="1" applyFill="1" applyBorder="1" applyAlignment="1">
      <alignment vertical="top" wrapText="1"/>
    </xf>
    <xf numFmtId="173" fontId="2" fillId="3" borderId="1" xfId="9" applyNumberFormat="1" applyFont="1" applyFill="1" applyBorder="1" applyAlignment="1">
      <alignment horizontal="center"/>
    </xf>
    <xf numFmtId="173" fontId="2" fillId="3" borderId="1" xfId="9" applyNumberFormat="1" applyFont="1" applyFill="1" applyBorder="1"/>
    <xf numFmtId="43" fontId="1" fillId="3" borderId="1" xfId="0" applyNumberFormat="1" applyFont="1" applyFill="1" applyBorder="1"/>
    <xf numFmtId="43" fontId="2" fillId="3" borderId="1" xfId="0" applyNumberFormat="1" applyFont="1" applyFill="1" applyBorder="1"/>
    <xf numFmtId="0" fontId="1" fillId="3" borderId="0" xfId="0" applyFont="1" applyFill="1" applyAlignment="1"/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/>
    <xf numFmtId="0" fontId="6" fillId="0" borderId="0" xfId="4" applyFont="1" applyFill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0" fontId="37" fillId="0" borderId="0" xfId="0" applyFont="1" applyFill="1" applyAlignment="1">
      <alignment vertical="center"/>
    </xf>
    <xf numFmtId="2" fontId="17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2" fontId="17" fillId="3" borderId="1" xfId="0" applyNumberFormat="1" applyFont="1" applyFill="1" applyBorder="1" applyAlignment="1">
      <alignment horizontal="left" vertical="top" wrapText="1"/>
    </xf>
    <xf numFmtId="2" fontId="17" fillId="3" borderId="1" xfId="0" applyNumberFormat="1" applyFont="1" applyFill="1" applyBorder="1" applyAlignment="1">
      <alignment horizontal="center" vertical="center"/>
    </xf>
    <xf numFmtId="165" fontId="17" fillId="3" borderId="1" xfId="1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49" fontId="17" fillId="3" borderId="1" xfId="0" applyNumberFormat="1" applyFont="1" applyFill="1" applyBorder="1" applyAlignment="1">
      <alignment horizontal="center" vertical="center"/>
    </xf>
    <xf numFmtId="174" fontId="2" fillId="3" borderId="1" xfId="9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2" fontId="17" fillId="3" borderId="1" xfId="0" applyNumberFormat="1" applyFont="1" applyFill="1" applyBorder="1" applyAlignment="1">
      <alignment vertical="top" wrapText="1"/>
    </xf>
    <xf numFmtId="0" fontId="37" fillId="3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38" fillId="3" borderId="0" xfId="0" applyFont="1" applyFill="1" applyAlignment="1">
      <alignment vertical="center"/>
    </xf>
    <xf numFmtId="165" fontId="17" fillId="3" borderId="1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Alignment="1">
      <alignment vertical="center"/>
    </xf>
    <xf numFmtId="49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167" fontId="17" fillId="3" borderId="1" xfId="0" applyNumberFormat="1" applyFont="1" applyFill="1" applyBorder="1" applyAlignment="1">
      <alignment horizontal="center" vertical="top" wrapText="1"/>
    </xf>
    <xf numFmtId="2" fontId="1" fillId="3" borderId="1" xfId="29" applyNumberFormat="1" applyFont="1" applyFill="1" applyBorder="1" applyAlignment="1">
      <alignment horizontal="center" vertical="top"/>
    </xf>
    <xf numFmtId="0" fontId="28" fillId="0" borderId="0" xfId="6" applyFont="1" applyFill="1" applyBorder="1" applyAlignment="1">
      <alignment horizontal="center"/>
    </xf>
    <xf numFmtId="0" fontId="28" fillId="0" borderId="0" xfId="6" applyFont="1" applyFill="1" applyAlignment="1">
      <alignment horizontal="center"/>
    </xf>
    <xf numFmtId="1" fontId="1" fillId="3" borderId="1" xfId="0" applyNumberFormat="1" applyFont="1" applyFill="1" applyBorder="1" applyAlignment="1">
      <alignment horizontal="center" vertical="top" wrapText="1"/>
    </xf>
    <xf numFmtId="2" fontId="1" fillId="3" borderId="1" xfId="6" applyNumberFormat="1" applyFont="1" applyFill="1" applyBorder="1" applyAlignment="1">
      <alignment horizontal="center" vertical="top"/>
    </xf>
    <xf numFmtId="2" fontId="1" fillId="3" borderId="1" xfId="3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/>
    <xf numFmtId="166" fontId="2" fillId="3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top"/>
    </xf>
    <xf numFmtId="165" fontId="17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/>
    </xf>
    <xf numFmtId="168" fontId="17" fillId="3" borderId="1" xfId="0" applyNumberFormat="1" applyFont="1" applyFill="1" applyBorder="1" applyAlignment="1">
      <alignment vertical="top" wrapText="1"/>
    </xf>
    <xf numFmtId="168" fontId="17" fillId="3" borderId="1" xfId="0" applyNumberFormat="1" applyFont="1" applyFill="1" applyBorder="1" applyAlignment="1">
      <alignment horizontal="center" vertical="center"/>
    </xf>
    <xf numFmtId="168" fontId="17" fillId="3" borderId="1" xfId="0" applyNumberFormat="1" applyFont="1" applyFill="1" applyBorder="1" applyAlignment="1">
      <alignment horizontal="center" vertical="top" wrapText="1"/>
    </xf>
    <xf numFmtId="169" fontId="17" fillId="0" borderId="0" xfId="0" applyNumberFormat="1" applyFont="1" applyFill="1" applyAlignment="1">
      <alignment vertical="center"/>
    </xf>
    <xf numFmtId="0" fontId="17" fillId="3" borderId="1" xfId="0" applyFont="1" applyFill="1" applyBorder="1" applyAlignment="1">
      <alignment horizontal="center"/>
    </xf>
    <xf numFmtId="2" fontId="40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right" vertical="center"/>
    </xf>
    <xf numFmtId="2" fontId="1" fillId="3" borderId="1" xfId="0" applyNumberFormat="1" applyFont="1" applyFill="1" applyBorder="1" applyAlignment="1">
      <alignment horizontal="center" vertical="center"/>
    </xf>
    <xf numFmtId="167" fontId="1" fillId="3" borderId="1" xfId="1" applyNumberFormat="1" applyFont="1" applyFill="1" applyBorder="1" applyAlignment="1">
      <alignment horizontal="center" vertical="top"/>
    </xf>
    <xf numFmtId="0" fontId="17" fillId="3" borderId="1" xfId="1" applyFont="1" applyFill="1" applyBorder="1" applyAlignment="1">
      <alignment vertical="top" wrapText="1"/>
    </xf>
    <xf numFmtId="169" fontId="17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169" fontId="17" fillId="3" borderId="1" xfId="0" applyNumberFormat="1" applyFont="1" applyFill="1" applyBorder="1" applyAlignment="1">
      <alignment horizontal="center" vertical="center"/>
    </xf>
    <xf numFmtId="0" fontId="46" fillId="3" borderId="8" xfId="3" applyFont="1" applyFill="1" applyBorder="1" applyAlignment="1">
      <alignment vertical="top" wrapText="1"/>
    </xf>
    <xf numFmtId="168" fontId="1" fillId="3" borderId="1" xfId="0" applyNumberFormat="1" applyFont="1" applyFill="1" applyBorder="1" applyAlignment="1">
      <alignment horizontal="center" vertical="top"/>
    </xf>
    <xf numFmtId="2" fontId="25" fillId="3" borderId="1" xfId="0" applyNumberFormat="1" applyFont="1" applyFill="1" applyBorder="1" applyAlignment="1">
      <alignment horizontal="center" vertical="center"/>
    </xf>
    <xf numFmtId="173" fontId="2" fillId="3" borderId="1" xfId="0" applyNumberFormat="1" applyFont="1" applyFill="1" applyBorder="1" applyAlignment="1">
      <alignment horizontal="right" vertical="top"/>
    </xf>
    <xf numFmtId="2" fontId="1" fillId="3" borderId="1" xfId="1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7" fontId="17" fillId="3" borderId="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 vertical="center"/>
    </xf>
    <xf numFmtId="2" fontId="1" fillId="3" borderId="1" xfId="9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2" fontId="17" fillId="3" borderId="1" xfId="9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vertical="top" wrapText="1"/>
    </xf>
    <xf numFmtId="0" fontId="17" fillId="3" borderId="1" xfId="9" applyNumberFormat="1" applyFont="1" applyFill="1" applyBorder="1" applyAlignment="1">
      <alignment horizontal="center" vertical="center"/>
    </xf>
    <xf numFmtId="0" fontId="1" fillId="3" borderId="1" xfId="9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17" fillId="3" borderId="1" xfId="9" applyNumberFormat="1" applyFont="1" applyFill="1" applyBorder="1" applyAlignment="1">
      <alignment horizontal="center"/>
    </xf>
    <xf numFmtId="0" fontId="17" fillId="3" borderId="0" xfId="0" applyFont="1" applyFill="1"/>
    <xf numFmtId="0" fontId="17" fillId="0" borderId="0" xfId="0" applyFont="1"/>
    <xf numFmtId="2" fontId="17" fillId="3" borderId="0" xfId="0" applyNumberFormat="1" applyFont="1" applyFill="1" applyAlignment="1">
      <alignment vertical="center"/>
    </xf>
    <xf numFmtId="2" fontId="17" fillId="3" borderId="1" xfId="9" applyNumberFormat="1" applyFont="1" applyFill="1" applyBorder="1" applyAlignment="1">
      <alignment horizontal="center"/>
    </xf>
    <xf numFmtId="2" fontId="1" fillId="3" borderId="1" xfId="9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49" fontId="17" fillId="0" borderId="1" xfId="0" applyNumberFormat="1" applyFont="1" applyBorder="1" applyAlignment="1">
      <alignment horizontal="center" vertical="top" wrapText="1"/>
    </xf>
    <xf numFmtId="1" fontId="17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top"/>
    </xf>
    <xf numFmtId="2" fontId="17" fillId="0" borderId="1" xfId="1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/>
    </xf>
    <xf numFmtId="2" fontId="17" fillId="0" borderId="1" xfId="1" applyNumberFormat="1" applyFont="1" applyFill="1" applyBorder="1" applyAlignment="1">
      <alignment horizontal="center" vertical="center"/>
    </xf>
    <xf numFmtId="2" fontId="17" fillId="3" borderId="1" xfId="9" applyNumberFormat="1" applyFont="1" applyFill="1" applyBorder="1" applyAlignment="1">
      <alignment horizontal="center" vertical="center" wrapText="1"/>
    </xf>
    <xf numFmtId="2" fontId="1" fillId="3" borderId="1" xfId="9" applyNumberFormat="1" applyFont="1" applyFill="1" applyBorder="1" applyAlignment="1">
      <alignment horizontal="center"/>
    </xf>
    <xf numFmtId="2" fontId="1" fillId="3" borderId="1" xfId="9" applyNumberFormat="1" applyFont="1" applyFill="1" applyBorder="1" applyAlignment="1">
      <alignment horizontal="center" vertical="center" wrapText="1"/>
    </xf>
    <xf numFmtId="171" fontId="1" fillId="3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top"/>
    </xf>
    <xf numFmtId="0" fontId="1" fillId="3" borderId="1" xfId="29" applyNumberFormat="1" applyFont="1" applyFill="1" applyBorder="1" applyAlignment="1">
      <alignment horizontal="center" vertical="top" wrapText="1"/>
    </xf>
    <xf numFmtId="0" fontId="1" fillId="3" borderId="1" xfId="6" applyNumberFormat="1" applyFont="1" applyFill="1" applyBorder="1" applyAlignment="1">
      <alignment horizontal="center" vertical="top"/>
    </xf>
    <xf numFmtId="0" fontId="1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45" fillId="3" borderId="1" xfId="0" applyNumberFormat="1" applyFont="1" applyFill="1" applyBorder="1" applyAlignment="1">
      <alignment horizontal="center" vertical="top" wrapText="1"/>
    </xf>
    <xf numFmtId="0" fontId="13" fillId="3" borderId="9" xfId="3" applyFont="1" applyFill="1" applyBorder="1" applyAlignment="1">
      <alignment horizontal="left" vertical="top" wrapText="1"/>
    </xf>
    <xf numFmtId="0" fontId="1" fillId="3" borderId="1" xfId="3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168" fontId="24" fillId="3" borderId="1" xfId="0" applyNumberFormat="1" applyFont="1" applyFill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center" vertical="top" wrapText="1"/>
    </xf>
    <xf numFmtId="166" fontId="17" fillId="0" borderId="1" xfId="1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2" fontId="17" fillId="0" borderId="1" xfId="1" applyNumberFormat="1" applyFont="1" applyFill="1" applyBorder="1" applyAlignment="1">
      <alignment horizontal="left" vertical="top" wrapText="1"/>
    </xf>
    <xf numFmtId="2" fontId="17" fillId="0" borderId="1" xfId="1" applyNumberFormat="1" applyFont="1" applyFill="1" applyBorder="1" applyAlignment="1">
      <alignment vertical="top" wrapText="1"/>
    </xf>
    <xf numFmtId="2" fontId="17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" fillId="3" borderId="1" xfId="3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textRotation="90"/>
    </xf>
    <xf numFmtId="49" fontId="1" fillId="3" borderId="8" xfId="0" applyNumberFormat="1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33">
    <cellStyle name="Comma" xfId="9" builtinId="3"/>
    <cellStyle name="Normal" xfId="0" builtinId="0"/>
    <cellStyle name="Normal 10" xfId="6"/>
    <cellStyle name="Normal 2" xfId="5"/>
    <cellStyle name="Normal_3-1----6-4" xfId="31"/>
    <cellStyle name="Normal_abasha" xfId="29"/>
    <cellStyle name="Normal_gare wyalsadfenigagarini 2_SMSH2008-IIkv ." xfId="30"/>
    <cellStyle name="Normal_Xulos seminaria TSIN" xfId="4"/>
    <cellStyle name="Percent" xfId="32" builtinId="5"/>
    <cellStyle name="silfain" xfId="7"/>
    <cellStyle name="Обычный 2" xfId="2"/>
    <cellStyle name="Обычный 2 10" xfId="21"/>
    <cellStyle name="Обычный 2 11" xfId="20"/>
    <cellStyle name="Обычный 2 12" xfId="19"/>
    <cellStyle name="Обычный 2 13" xfId="15"/>
    <cellStyle name="Обычный 2 14" xfId="22"/>
    <cellStyle name="Обычный 2 15" xfId="24"/>
    <cellStyle name="Обычный 2 16" xfId="25"/>
    <cellStyle name="Обычный 2 17" xfId="16"/>
    <cellStyle name="Обычный 2 18" xfId="23"/>
    <cellStyle name="Обычный 2 19" xfId="26"/>
    <cellStyle name="Обычный 2 2" xfId="3"/>
    <cellStyle name="Обычный 2 20" xfId="27"/>
    <cellStyle name="Обычный 2 21" xfId="28"/>
    <cellStyle name="Обычный 2 3" xfId="10"/>
    <cellStyle name="Обычный 2 4" xfId="11"/>
    <cellStyle name="Обычный 2 5" xfId="12"/>
    <cellStyle name="Обычный 2 6" xfId="14"/>
    <cellStyle name="Обычный 2 7" xfId="13"/>
    <cellStyle name="Обычный 2 8" xfId="17"/>
    <cellStyle name="Обычный 2 9" xfId="18"/>
    <cellStyle name="Обычный_Лист1" xfId="1"/>
    <cellStyle name="არიალი" xfId="8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281135</xdr:colOff>
      <xdr:row>9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4</xdr:col>
      <xdr:colOff>529928</xdr:colOff>
      <xdr:row>97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43150" y="14230350"/>
          <a:ext cx="152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33625" y="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336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1478280</xdr:colOff>
      <xdr:row>0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33625" y="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1477137</xdr:colOff>
      <xdr:row>0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33625" y="0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333625" y="70008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333625" y="70008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333625" y="70008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333625" y="55626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333625" y="89630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333625" y="22002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333625" y="876300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333625" y="5124450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33625" y="22002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622935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333625" y="114204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333625" y="1142047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1477137</xdr:colOff>
      <xdr:row>56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333625" y="2200275"/>
          <a:ext cx="113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333625" y="950595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33625" y="950595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333625" y="950595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333625" y="950595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33625" y="950595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333625" y="950595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333625" y="9505950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33625" y="112490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333625" y="1073467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333625" y="10220325"/>
          <a:ext cx="1123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1478280</xdr:colOff>
      <xdr:row>56</xdr:row>
      <xdr:rowOff>27051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333625" y="10563225"/>
          <a:ext cx="11239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1917954</xdr:colOff>
      <xdr:row>34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352675" y="6595110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1917954</xdr:colOff>
      <xdr:row>34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352675" y="6595110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1917954</xdr:colOff>
      <xdr:row>34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352675" y="6595110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1917954</xdr:colOff>
      <xdr:row>27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352675" y="645128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1917954</xdr:colOff>
      <xdr:row>44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352675" y="679132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27051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352675" y="610933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1917954</xdr:colOff>
      <xdr:row>43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352675" y="6771322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1917954</xdr:colOff>
      <xdr:row>25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352675" y="64074675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1917954</xdr:colOff>
      <xdr:row>10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352675" y="610933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1919097</xdr:colOff>
      <xdr:row>10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352675" y="61093350"/>
          <a:ext cx="4427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2</xdr:col>
      <xdr:colOff>1917954</xdr:colOff>
      <xdr:row>46</xdr:row>
      <xdr:rowOff>27051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352675" y="68456175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2</xdr:col>
      <xdr:colOff>1917954</xdr:colOff>
      <xdr:row>46</xdr:row>
      <xdr:rowOff>27051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352675" y="68456175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2</xdr:col>
      <xdr:colOff>1917954</xdr:colOff>
      <xdr:row>46</xdr:row>
      <xdr:rowOff>27051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352675" y="68456175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2</xdr:col>
      <xdr:colOff>1917954</xdr:colOff>
      <xdr:row>46</xdr:row>
      <xdr:rowOff>27051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352675" y="68456175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2</xdr:col>
      <xdr:colOff>1917954</xdr:colOff>
      <xdr:row>46</xdr:row>
      <xdr:rowOff>27051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352675" y="68456175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2</xdr:col>
      <xdr:colOff>1917954</xdr:colOff>
      <xdr:row>46</xdr:row>
      <xdr:rowOff>27051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352675" y="68456175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2</xdr:col>
      <xdr:colOff>1917954</xdr:colOff>
      <xdr:row>46</xdr:row>
      <xdr:rowOff>27051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352675" y="68456175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1917954</xdr:colOff>
      <xdr:row>55</xdr:row>
      <xdr:rowOff>27051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352675" y="701992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1917954</xdr:colOff>
      <xdr:row>52</xdr:row>
      <xdr:rowOff>27051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352675" y="6968490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50</xdr:row>
      <xdr:rowOff>0</xdr:rowOff>
    </xdr:from>
    <xdr:to>
      <xdr:col>2</xdr:col>
      <xdr:colOff>1917954</xdr:colOff>
      <xdr:row>50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352675" y="69170550"/>
          <a:ext cx="44157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1917954</xdr:colOff>
      <xdr:row>51</xdr:row>
      <xdr:rowOff>27051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352675" y="69513450"/>
          <a:ext cx="4415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2428494</xdr:colOff>
      <xdr:row>10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352675" y="610933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71725" y="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717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1588770</xdr:colOff>
      <xdr:row>0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71725" y="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1589913</xdr:colOff>
      <xdr:row>0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71725" y="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371725" y="753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371725" y="753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371725" y="753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371725" y="609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371725" y="94964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371725" y="20383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371725" y="2038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371725" y="929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371725" y="5657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71725" y="273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622935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371725" y="11953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371725" y="11953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1589913</xdr:colOff>
      <xdr:row>21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371725" y="20383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371725" y="10039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71725" y="10039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371725" y="10039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371725" y="10039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71725" y="10039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371725" y="10039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371725" y="1003935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71725" y="117824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371725" y="1126807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371725" y="107537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1588770</xdr:colOff>
      <xdr:row>21</xdr:row>
      <xdr:rowOff>27051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371725" y="110966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3"/>
  <sheetViews>
    <sheetView tabSelected="1" topLeftCell="A34" zoomScaleSheetLayoutView="100" workbookViewId="0">
      <selection activeCell="A42" sqref="A42:XFD44"/>
    </sheetView>
  </sheetViews>
  <sheetFormatPr defaultRowHeight="15" x14ac:dyDescent="0.25"/>
  <cols>
    <col min="1" max="1" width="4.5703125" customWidth="1"/>
    <col min="2" max="2" width="16.85546875" customWidth="1"/>
    <col min="3" max="3" width="54.28515625" customWidth="1"/>
    <col min="4" max="4" width="14.42578125" customWidth="1"/>
    <col min="5" max="5" width="14" customWidth="1"/>
    <col min="6" max="6" width="17.42578125" customWidth="1"/>
    <col min="7" max="7" width="14" customWidth="1"/>
    <col min="8" max="8" width="17.85546875" customWidth="1"/>
    <col min="9" max="9" width="9.5703125" bestFit="1" customWidth="1"/>
    <col min="10" max="10" width="16.28515625" bestFit="1" customWidth="1"/>
  </cols>
  <sheetData>
    <row r="1" spans="1:13" ht="15.75" x14ac:dyDescent="0.3">
      <c r="A1" s="2"/>
      <c r="B1" s="2"/>
      <c r="C1" s="2"/>
      <c r="D1" s="2"/>
      <c r="E1" s="2"/>
      <c r="F1" s="299" t="s">
        <v>5</v>
      </c>
      <c r="G1" s="299"/>
      <c r="H1" s="299"/>
    </row>
    <row r="2" spans="1:13" x14ac:dyDescent="0.25">
      <c r="A2" s="300" t="s">
        <v>6</v>
      </c>
      <c r="B2" s="300"/>
      <c r="C2" s="301" t="s">
        <v>7</v>
      </c>
      <c r="D2" s="301"/>
      <c r="E2" s="301"/>
      <c r="F2" s="10"/>
      <c r="G2" s="300" t="s">
        <v>8</v>
      </c>
      <c r="H2" s="300"/>
    </row>
    <row r="3" spans="1:13" ht="15" customHeight="1" x14ac:dyDescent="0.25">
      <c r="A3" s="15" t="s">
        <v>9</v>
      </c>
      <c r="B3" s="15"/>
      <c r="C3" s="301" t="s">
        <v>10</v>
      </c>
      <c r="D3" s="301"/>
      <c r="E3" s="301"/>
      <c r="F3" s="11"/>
      <c r="G3" s="300" t="s">
        <v>8</v>
      </c>
      <c r="H3" s="300"/>
    </row>
    <row r="4" spans="1:13" ht="16.5" customHeight="1" x14ac:dyDescent="0.25">
      <c r="A4" s="2"/>
      <c r="B4" s="2"/>
      <c r="C4" s="2"/>
      <c r="D4" s="2"/>
      <c r="E4" s="2"/>
      <c r="F4" s="2"/>
      <c r="G4" s="2"/>
      <c r="H4" s="2"/>
    </row>
    <row r="5" spans="1:13" s="12" customFormat="1" ht="26.25" customHeight="1" x14ac:dyDescent="0.25">
      <c r="A5" s="302" t="s">
        <v>276</v>
      </c>
      <c r="B5" s="302"/>
      <c r="C5" s="302"/>
      <c r="D5" s="302"/>
      <c r="E5" s="302"/>
      <c r="F5" s="302"/>
      <c r="G5" s="302"/>
      <c r="H5" s="302"/>
      <c r="I5" s="13"/>
      <c r="J5" s="13"/>
      <c r="K5" s="13"/>
      <c r="L5" s="13"/>
      <c r="M5" s="13"/>
    </row>
    <row r="6" spans="1:13" ht="31.5" customHeight="1" x14ac:dyDescent="0.25">
      <c r="A6" s="303" t="s">
        <v>11</v>
      </c>
      <c r="B6" s="303"/>
      <c r="C6" s="303"/>
      <c r="D6" s="303"/>
      <c r="E6" s="303"/>
      <c r="F6" s="303"/>
      <c r="G6" s="303"/>
      <c r="H6" s="303"/>
    </row>
    <row r="7" spans="1:13" ht="15.75" customHeight="1" x14ac:dyDescent="0.25">
      <c r="A7" s="4"/>
      <c r="B7" s="5"/>
      <c r="C7" s="4"/>
      <c r="D7" s="4"/>
      <c r="E7" s="4"/>
      <c r="F7" s="304" t="s">
        <v>220</v>
      </c>
      <c r="G7" s="305"/>
      <c r="H7" s="305"/>
    </row>
    <row r="8" spans="1:13" ht="24.75" customHeight="1" x14ac:dyDescent="0.25">
      <c r="A8" s="306" t="s">
        <v>0</v>
      </c>
      <c r="B8" s="306" t="s">
        <v>12</v>
      </c>
      <c r="C8" s="306" t="s">
        <v>13</v>
      </c>
      <c r="D8" s="306" t="s">
        <v>14</v>
      </c>
      <c r="E8" s="306"/>
      <c r="F8" s="306"/>
      <c r="G8" s="306"/>
      <c r="H8" s="306" t="s">
        <v>15</v>
      </c>
    </row>
    <row r="9" spans="1:13" ht="62.25" customHeight="1" x14ac:dyDescent="0.25">
      <c r="A9" s="306"/>
      <c r="B9" s="306"/>
      <c r="C9" s="306"/>
      <c r="D9" s="14" t="s">
        <v>16</v>
      </c>
      <c r="E9" s="14" t="s">
        <v>17</v>
      </c>
      <c r="F9" s="14" t="s">
        <v>18</v>
      </c>
      <c r="G9" s="14" t="s">
        <v>19</v>
      </c>
      <c r="H9" s="306"/>
    </row>
    <row r="10" spans="1:13" x14ac:dyDescent="0.2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13" s="60" customFormat="1" ht="28.5" customHeight="1" x14ac:dyDescent="0.25">
      <c r="A11" s="56"/>
      <c r="B11" s="57"/>
      <c r="C11" s="58" t="s">
        <v>116</v>
      </c>
      <c r="D11" s="59"/>
      <c r="E11" s="59"/>
      <c r="F11" s="59"/>
      <c r="G11" s="59"/>
      <c r="H11" s="59"/>
    </row>
    <row r="12" spans="1:13" s="79" customFormat="1" x14ac:dyDescent="0.25">
      <c r="A12" s="50">
        <v>1</v>
      </c>
      <c r="B12" s="25" t="s">
        <v>223</v>
      </c>
      <c r="C12" s="48" t="s">
        <v>221</v>
      </c>
      <c r="D12" s="8"/>
      <c r="E12" s="77"/>
      <c r="F12" s="77"/>
      <c r="G12" s="77"/>
      <c r="H12" s="8">
        <f t="shared" ref="H12" si="0">D12</f>
        <v>0</v>
      </c>
    </row>
    <row r="13" spans="1:13" ht="17.25" customHeight="1" x14ac:dyDescent="0.25">
      <c r="A13" s="49"/>
      <c r="B13" s="51"/>
      <c r="C13" s="61" t="s">
        <v>21</v>
      </c>
      <c r="D13" s="153"/>
      <c r="E13" s="3" t="s">
        <v>20</v>
      </c>
      <c r="F13" s="3" t="s">
        <v>20</v>
      </c>
      <c r="G13" s="154"/>
      <c r="H13" s="153">
        <f>SUM(H12:H12)</f>
        <v>0</v>
      </c>
    </row>
    <row r="14" spans="1:13" s="1" customFormat="1" ht="17.25" customHeight="1" x14ac:dyDescent="0.25">
      <c r="A14" s="63"/>
      <c r="B14" s="63"/>
      <c r="C14" s="63" t="s">
        <v>38</v>
      </c>
      <c r="D14" s="8"/>
      <c r="E14" s="8"/>
      <c r="F14" s="8"/>
      <c r="G14" s="8"/>
      <c r="H14" s="8"/>
    </row>
    <row r="15" spans="1:13" s="1" customFormat="1" ht="17.25" customHeight="1" x14ac:dyDescent="0.25">
      <c r="A15" s="49">
        <v>2</v>
      </c>
      <c r="B15" s="25" t="s">
        <v>198</v>
      </c>
      <c r="C15" s="48" t="s">
        <v>44</v>
      </c>
      <c r="D15" s="8"/>
      <c r="E15" s="3"/>
      <c r="F15" s="3"/>
      <c r="G15" s="3"/>
      <c r="H15" s="8">
        <f t="shared" ref="H15" si="1">D15</f>
        <v>0</v>
      </c>
      <c r="I15" s="78"/>
    </row>
    <row r="16" spans="1:13" s="1" customFormat="1" ht="17.25" customHeight="1" x14ac:dyDescent="0.25">
      <c r="A16" s="49"/>
      <c r="B16" s="25"/>
      <c r="C16" s="61" t="s">
        <v>37</v>
      </c>
      <c r="D16" s="153"/>
      <c r="E16" s="3"/>
      <c r="F16" s="3"/>
      <c r="G16" s="3"/>
      <c r="H16" s="153">
        <f>SUM(H15)</f>
        <v>0</v>
      </c>
    </row>
    <row r="17" spans="1:9" s="64" customFormat="1" ht="17.25" customHeight="1" x14ac:dyDescent="0.2">
      <c r="A17" s="63"/>
      <c r="B17" s="63"/>
      <c r="C17" s="63" t="s">
        <v>23</v>
      </c>
      <c r="D17" s="81"/>
      <c r="E17" s="81"/>
      <c r="F17" s="81"/>
      <c r="G17" s="81"/>
      <c r="H17" s="81"/>
    </row>
    <row r="18" spans="1:9" ht="17.25" customHeight="1" x14ac:dyDescent="0.25">
      <c r="A18" s="49">
        <v>3</v>
      </c>
      <c r="B18" s="25" t="s">
        <v>199</v>
      </c>
      <c r="C18" s="48" t="s">
        <v>4</v>
      </c>
      <c r="D18" s="34"/>
      <c r="E18" s="3" t="s">
        <v>20</v>
      </c>
      <c r="F18" s="3" t="s">
        <v>20</v>
      </c>
      <c r="G18" s="3" t="s">
        <v>20</v>
      </c>
      <c r="H18" s="8">
        <f>D18</f>
        <v>0</v>
      </c>
      <c r="I18" s="78"/>
    </row>
    <row r="19" spans="1:9" ht="17.25" customHeight="1" x14ac:dyDescent="0.25">
      <c r="A19" s="49"/>
      <c r="B19" s="51"/>
      <c r="C19" s="61" t="s">
        <v>24</v>
      </c>
      <c r="D19" s="153"/>
      <c r="E19" s="3" t="s">
        <v>20</v>
      </c>
      <c r="F19" s="3" t="s">
        <v>20</v>
      </c>
      <c r="G19" s="3" t="s">
        <v>20</v>
      </c>
      <c r="H19" s="153">
        <f>SUM(H18)</f>
        <v>0</v>
      </c>
    </row>
    <row r="20" spans="1:9" s="1" customFormat="1" ht="17.25" customHeight="1" x14ac:dyDescent="0.25">
      <c r="A20" s="49"/>
      <c r="B20" s="51"/>
      <c r="C20" s="156" t="s">
        <v>39</v>
      </c>
      <c r="D20" s="153"/>
      <c r="E20" s="3"/>
      <c r="F20" s="3"/>
      <c r="G20" s="3"/>
      <c r="H20" s="153"/>
    </row>
    <row r="21" spans="1:9" s="1" customFormat="1" ht="17.25" customHeight="1" x14ac:dyDescent="0.25">
      <c r="A21" s="307" t="s">
        <v>40</v>
      </c>
      <c r="B21" s="308"/>
      <c r="C21" s="309"/>
      <c r="D21" s="310" t="s">
        <v>22</v>
      </c>
      <c r="E21" s="311"/>
      <c r="F21" s="311"/>
      <c r="G21" s="311"/>
      <c r="H21" s="312"/>
    </row>
    <row r="22" spans="1:9" s="1" customFormat="1" ht="17.25" customHeight="1" x14ac:dyDescent="0.25">
      <c r="A22" s="49">
        <v>4</v>
      </c>
      <c r="B22" s="25" t="s">
        <v>41</v>
      </c>
      <c r="C22" s="48" t="s">
        <v>210</v>
      </c>
      <c r="D22" s="8"/>
      <c r="E22" s="3"/>
      <c r="F22" s="3"/>
      <c r="G22" s="3"/>
      <c r="H22" s="8">
        <f t="shared" ref="H22:H23" si="2">D22</f>
        <v>0</v>
      </c>
      <c r="I22" s="78"/>
    </row>
    <row r="23" spans="1:9" s="1" customFormat="1" ht="17.25" customHeight="1" x14ac:dyDescent="0.25">
      <c r="A23" s="49">
        <v>5</v>
      </c>
      <c r="B23" s="25" t="s">
        <v>201</v>
      </c>
      <c r="C23" s="48" t="s">
        <v>275</v>
      </c>
      <c r="D23" s="8"/>
      <c r="E23" s="3"/>
      <c r="F23" s="3"/>
      <c r="G23" s="3"/>
      <c r="H23" s="8">
        <f t="shared" si="2"/>
        <v>0</v>
      </c>
      <c r="I23" s="78"/>
    </row>
    <row r="24" spans="1:9" s="1" customFormat="1" ht="23.25" customHeight="1" x14ac:dyDescent="0.25">
      <c r="A24" s="49"/>
      <c r="B24" s="51"/>
      <c r="C24" s="61" t="s">
        <v>42</v>
      </c>
      <c r="D24" s="213"/>
      <c r="E24" s="214" t="s">
        <v>20</v>
      </c>
      <c r="F24" s="214" t="s">
        <v>20</v>
      </c>
      <c r="G24" s="214"/>
      <c r="H24" s="213">
        <f>SUM(H22:H23)</f>
        <v>0</v>
      </c>
    </row>
    <row r="25" spans="1:9" s="1" customFormat="1" ht="16.5" customHeight="1" x14ac:dyDescent="0.25">
      <c r="A25" s="62"/>
      <c r="B25" s="307" t="s">
        <v>25</v>
      </c>
      <c r="C25" s="309"/>
      <c r="D25" s="8"/>
      <c r="E25" s="8"/>
      <c r="F25" s="8"/>
      <c r="G25" s="8"/>
      <c r="H25" s="8"/>
    </row>
    <row r="26" spans="1:9" s="1" customFormat="1" ht="16.5" customHeight="1" x14ac:dyDescent="0.25">
      <c r="A26" s="49">
        <v>6</v>
      </c>
      <c r="B26" s="25" t="s">
        <v>248</v>
      </c>
      <c r="C26" s="48" t="s">
        <v>274</v>
      </c>
      <c r="D26" s="8"/>
      <c r="E26" s="8"/>
      <c r="F26" s="8"/>
      <c r="G26" s="8"/>
      <c r="H26" s="8">
        <f>'6-1'!D4</f>
        <v>0</v>
      </c>
    </row>
    <row r="27" spans="1:9" s="1" customFormat="1" ht="16.5" customHeight="1" x14ac:dyDescent="0.25">
      <c r="A27" s="62"/>
      <c r="B27" s="63"/>
      <c r="C27" s="61" t="s">
        <v>249</v>
      </c>
      <c r="D27" s="213"/>
      <c r="E27" s="8"/>
      <c r="F27" s="8"/>
      <c r="G27" s="8"/>
      <c r="H27" s="153"/>
    </row>
    <row r="28" spans="1:9" ht="17.25" customHeight="1" x14ac:dyDescent="0.25">
      <c r="A28" s="307" t="s">
        <v>26</v>
      </c>
      <c r="B28" s="308"/>
      <c r="C28" s="309"/>
      <c r="D28" s="310" t="s">
        <v>22</v>
      </c>
      <c r="E28" s="311"/>
      <c r="F28" s="311"/>
      <c r="G28" s="311"/>
      <c r="H28" s="312"/>
    </row>
    <row r="29" spans="1:9" ht="17.25" customHeight="1" x14ac:dyDescent="0.25">
      <c r="A29" s="307" t="s">
        <v>27</v>
      </c>
      <c r="B29" s="308"/>
      <c r="C29" s="309"/>
      <c r="D29" s="310" t="s">
        <v>22</v>
      </c>
      <c r="E29" s="311"/>
      <c r="F29" s="311"/>
      <c r="G29" s="311"/>
      <c r="H29" s="312"/>
    </row>
    <row r="30" spans="1:9" ht="17.25" customHeight="1" x14ac:dyDescent="0.25">
      <c r="A30" s="49"/>
      <c r="B30" s="51"/>
      <c r="C30" s="61" t="s">
        <v>28</v>
      </c>
      <c r="D30" s="153">
        <f>SUM(D13+D16+D19+D24+D27)</f>
        <v>0</v>
      </c>
      <c r="E30" s="3"/>
      <c r="F30" s="3"/>
      <c r="G30" s="3">
        <f>G13</f>
        <v>0</v>
      </c>
      <c r="H30" s="153"/>
    </row>
    <row r="31" spans="1:9" ht="17.25" customHeight="1" x14ac:dyDescent="0.25">
      <c r="A31" s="307" t="s">
        <v>29</v>
      </c>
      <c r="B31" s="308"/>
      <c r="C31" s="309"/>
      <c r="D31" s="310" t="s">
        <v>22</v>
      </c>
      <c r="E31" s="311"/>
      <c r="F31" s="311"/>
      <c r="G31" s="311"/>
      <c r="H31" s="312"/>
    </row>
    <row r="32" spans="1:9" ht="17.25" customHeight="1" x14ac:dyDescent="0.25">
      <c r="A32" s="49"/>
      <c r="B32" s="51"/>
      <c r="C32" s="61" t="s">
        <v>30</v>
      </c>
      <c r="D32" s="153"/>
      <c r="E32" s="3" t="s">
        <v>20</v>
      </c>
      <c r="F32" s="3" t="s">
        <v>20</v>
      </c>
      <c r="G32" s="8">
        <f>G13</f>
        <v>0</v>
      </c>
      <c r="H32" s="153"/>
    </row>
    <row r="33" spans="1:10" ht="17.25" customHeight="1" x14ac:dyDescent="0.25">
      <c r="A33" s="307" t="s">
        <v>31</v>
      </c>
      <c r="B33" s="308"/>
      <c r="C33" s="309"/>
      <c r="D33" s="313" t="s">
        <v>22</v>
      </c>
      <c r="E33" s="314"/>
      <c r="F33" s="314"/>
      <c r="G33" s="314"/>
      <c r="H33" s="315"/>
    </row>
    <row r="34" spans="1:10" ht="17.25" customHeight="1" x14ac:dyDescent="0.25">
      <c r="A34" s="49"/>
      <c r="B34" s="51"/>
      <c r="C34" s="61" t="s">
        <v>32</v>
      </c>
      <c r="D34" s="153">
        <f>D30</f>
        <v>0</v>
      </c>
      <c r="E34" s="3" t="s">
        <v>20</v>
      </c>
      <c r="F34" s="3" t="s">
        <v>20</v>
      </c>
      <c r="G34" s="3">
        <f>G32</f>
        <v>0</v>
      </c>
      <c r="H34" s="153">
        <f>H30</f>
        <v>0</v>
      </c>
    </row>
    <row r="35" spans="1:10" ht="17.25" customHeight="1" x14ac:dyDescent="0.25">
      <c r="A35" s="52"/>
      <c r="B35" s="53"/>
      <c r="C35" s="65" t="s">
        <v>33</v>
      </c>
      <c r="D35" s="313" t="s">
        <v>22</v>
      </c>
      <c r="E35" s="314"/>
      <c r="F35" s="314"/>
      <c r="G35" s="314"/>
      <c r="H35" s="315"/>
    </row>
    <row r="36" spans="1:10" s="1" customFormat="1" ht="17.25" customHeight="1" x14ac:dyDescent="0.25">
      <c r="A36" s="52"/>
      <c r="B36" s="53"/>
      <c r="C36" s="65" t="s">
        <v>114</v>
      </c>
      <c r="D36" s="313" t="s">
        <v>22</v>
      </c>
      <c r="E36" s="314"/>
      <c r="F36" s="314"/>
      <c r="G36" s="314"/>
      <c r="H36" s="315"/>
    </row>
    <row r="37" spans="1:10" ht="19.5" customHeight="1" x14ac:dyDescent="0.25">
      <c r="A37" s="49"/>
      <c r="B37" s="51"/>
      <c r="C37" s="61" t="s">
        <v>34</v>
      </c>
      <c r="D37" s="153">
        <f>D34</f>
        <v>0</v>
      </c>
      <c r="E37" s="3" t="s">
        <v>20</v>
      </c>
      <c r="F37" s="3" t="s">
        <v>20</v>
      </c>
      <c r="G37" s="3">
        <f>G34</f>
        <v>0</v>
      </c>
      <c r="H37" s="153">
        <f>H34</f>
        <v>0</v>
      </c>
      <c r="I37" s="78"/>
      <c r="J37" s="80"/>
    </row>
    <row r="38" spans="1:10" ht="42.75" customHeight="1" x14ac:dyDescent="0.25">
      <c r="A38" s="49">
        <v>7</v>
      </c>
      <c r="B38" s="49" t="s">
        <v>43</v>
      </c>
      <c r="C38" s="48" t="s">
        <v>115</v>
      </c>
      <c r="D38" s="3" t="s">
        <v>20</v>
      </c>
      <c r="E38" s="3" t="s">
        <v>20</v>
      </c>
      <c r="F38" s="3" t="s">
        <v>20</v>
      </c>
      <c r="G38" s="8">
        <f>H37*0.03</f>
        <v>0</v>
      </c>
      <c r="H38" s="8">
        <f>SUM(G38)</f>
        <v>0</v>
      </c>
    </row>
    <row r="39" spans="1:10" x14ac:dyDescent="0.25">
      <c r="A39" s="46"/>
      <c r="B39" s="46"/>
      <c r="C39" s="49" t="s">
        <v>1</v>
      </c>
      <c r="D39" s="153">
        <f>D37</f>
        <v>0</v>
      </c>
      <c r="E39" s="3" t="s">
        <v>20</v>
      </c>
      <c r="F39" s="3" t="s">
        <v>20</v>
      </c>
      <c r="G39" s="8">
        <f>G37+G38</f>
        <v>0</v>
      </c>
      <c r="H39" s="153">
        <f>H37+H38</f>
        <v>0</v>
      </c>
    </row>
    <row r="40" spans="1:10" ht="45" customHeight="1" x14ac:dyDescent="0.25">
      <c r="A40" s="49">
        <v>8</v>
      </c>
      <c r="B40" s="49" t="s">
        <v>43</v>
      </c>
      <c r="C40" s="49" t="s">
        <v>35</v>
      </c>
      <c r="D40" s="3" t="s">
        <v>20</v>
      </c>
      <c r="E40" s="3" t="s">
        <v>20</v>
      </c>
      <c r="F40" s="3" t="s">
        <v>20</v>
      </c>
      <c r="G40" s="8">
        <f>H39*0.18</f>
        <v>0</v>
      </c>
      <c r="H40" s="8">
        <f>H39*0.18</f>
        <v>0</v>
      </c>
    </row>
    <row r="41" spans="1:10" ht="22.5" customHeight="1" x14ac:dyDescent="0.25">
      <c r="A41" s="54"/>
      <c r="B41" s="55"/>
      <c r="C41" s="54" t="s">
        <v>36</v>
      </c>
      <c r="D41" s="67">
        <f>D39</f>
        <v>0</v>
      </c>
      <c r="E41" s="68" t="s">
        <v>20</v>
      </c>
      <c r="F41" s="68" t="s">
        <v>20</v>
      </c>
      <c r="G41" s="67">
        <f>SUM(G39:G40)</f>
        <v>0</v>
      </c>
      <c r="H41" s="67">
        <f>SUM(H39:H40)</f>
        <v>0</v>
      </c>
      <c r="J41" s="78"/>
    </row>
    <row r="42" spans="1:10" s="1" customFormat="1" ht="22.5" customHeight="1" x14ac:dyDescent="0.25">
      <c r="A42" s="233"/>
      <c r="B42" s="234"/>
      <c r="C42" s="233"/>
      <c r="D42" s="235"/>
      <c r="E42" s="236"/>
      <c r="F42" s="236"/>
      <c r="G42" s="235"/>
      <c r="H42" s="235"/>
      <c r="J42" s="78"/>
    </row>
    <row r="43" spans="1:10" x14ac:dyDescent="0.25">
      <c r="A43" s="9"/>
      <c r="B43" s="9"/>
      <c r="C43" s="9"/>
      <c r="D43" s="66"/>
      <c r="E43" s="66"/>
      <c r="F43" s="9"/>
      <c r="G43" s="9"/>
      <c r="H43" s="9"/>
    </row>
  </sheetData>
  <mergeCells count="27">
    <mergeCell ref="A21:C21"/>
    <mergeCell ref="D21:H21"/>
    <mergeCell ref="D36:H36"/>
    <mergeCell ref="A31:C31"/>
    <mergeCell ref="D31:H31"/>
    <mergeCell ref="A33:C33"/>
    <mergeCell ref="D33:H33"/>
    <mergeCell ref="D35:H35"/>
    <mergeCell ref="A28:C28"/>
    <mergeCell ref="D28:H28"/>
    <mergeCell ref="A29:C29"/>
    <mergeCell ref="D29:H29"/>
    <mergeCell ref="B25:C25"/>
    <mergeCell ref="A5:H5"/>
    <mergeCell ref="A6:H6"/>
    <mergeCell ref="F7:H7"/>
    <mergeCell ref="A8:A9"/>
    <mergeCell ref="B8:B9"/>
    <mergeCell ref="C8:C9"/>
    <mergeCell ref="D8:G8"/>
    <mergeCell ref="H8:H9"/>
    <mergeCell ref="F1:H1"/>
    <mergeCell ref="A2:B2"/>
    <mergeCell ref="C2:E2"/>
    <mergeCell ref="G2:H2"/>
    <mergeCell ref="C3:E3"/>
    <mergeCell ref="G3:H3"/>
  </mergeCells>
  <printOptions horizontalCentered="1"/>
  <pageMargins left="0.31496062992125984" right="0.27559055118110237" top="0.63" bottom="0.2" header="0.35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9"/>
  <sheetViews>
    <sheetView workbookViewId="0">
      <selection activeCell="C13" sqref="C13"/>
    </sheetView>
  </sheetViews>
  <sheetFormatPr defaultColWidth="9.140625" defaultRowHeight="15" x14ac:dyDescent="0.25"/>
  <cols>
    <col min="1" max="1" width="2.85546875" style="26" customWidth="1"/>
    <col min="2" max="2" width="8.5703125" style="26" customWidth="1"/>
    <col min="3" max="3" width="41" style="37" customWidth="1"/>
    <col min="4" max="4" width="7.7109375" style="26" customWidth="1"/>
    <col min="5" max="5" width="9.140625" style="26"/>
    <col min="6" max="6" width="8.7109375" style="26" customWidth="1"/>
    <col min="7" max="7" width="8.85546875" style="26" customWidth="1"/>
    <col min="8" max="8" width="8" style="26" customWidth="1"/>
    <col min="9" max="9" width="7" style="26" customWidth="1"/>
    <col min="10" max="10" width="10" style="26" customWidth="1"/>
    <col min="11" max="11" width="9.42578125" style="26" customWidth="1"/>
    <col min="12" max="12" width="9.7109375" style="26" customWidth="1"/>
    <col min="13" max="13" width="12.42578125" style="26" customWidth="1"/>
    <col min="14" max="16384" width="9.140625" style="26"/>
  </cols>
  <sheetData>
    <row r="1" spans="1:17" s="2" customFormat="1" ht="24" customHeight="1" x14ac:dyDescent="0.25">
      <c r="A1" s="317" t="s">
        <v>219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7" s="16" customFormat="1" ht="18.75" customHeight="1" x14ac:dyDescent="0.25">
      <c r="A2" s="318" t="s">
        <v>272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7" s="16" customFormat="1" ht="8.25" customHeight="1" x14ac:dyDescent="0.25">
      <c r="A3" s="319"/>
      <c r="B3" s="319"/>
      <c r="C3" s="319"/>
      <c r="D3" s="319"/>
      <c r="E3" s="319"/>
      <c r="F3" s="319"/>
      <c r="G3" s="17"/>
      <c r="H3" s="320"/>
      <c r="I3" s="320"/>
      <c r="J3" s="320"/>
      <c r="K3" s="320"/>
      <c r="L3" s="18"/>
      <c r="M3" s="38"/>
    </row>
    <row r="4" spans="1:17" s="16" customFormat="1" ht="14.25" customHeight="1" x14ac:dyDescent="0.25">
      <c r="B4" s="321" t="s">
        <v>222</v>
      </c>
      <c r="C4" s="321"/>
      <c r="D4" s="42">
        <f>ROUND(M14*0.001,2)</f>
        <v>0</v>
      </c>
      <c r="E4" s="16" t="s">
        <v>45</v>
      </c>
      <c r="I4" s="20"/>
      <c r="J4" s="237"/>
      <c r="K4" s="237"/>
      <c r="L4" s="18"/>
      <c r="M4" s="38"/>
    </row>
    <row r="5" spans="1:17" s="16" customFormat="1" ht="8.25" customHeight="1" x14ac:dyDescent="0.25">
      <c r="A5" s="22"/>
      <c r="B5" s="22"/>
      <c r="D5" s="23"/>
      <c r="E5" s="23"/>
      <c r="F5" s="18"/>
      <c r="G5" s="24"/>
      <c r="H5" s="316"/>
      <c r="I5" s="316"/>
      <c r="J5" s="316"/>
      <c r="K5" s="316"/>
      <c r="L5" s="18"/>
      <c r="M5" s="38"/>
    </row>
    <row r="6" spans="1:17" s="23" customFormat="1" ht="30" customHeight="1" x14ac:dyDescent="0.25">
      <c r="A6" s="324" t="s">
        <v>0</v>
      </c>
      <c r="B6" s="325" t="s">
        <v>46</v>
      </c>
      <c r="C6" s="327" t="s">
        <v>47</v>
      </c>
      <c r="D6" s="324" t="s">
        <v>48</v>
      </c>
      <c r="E6" s="329" t="s">
        <v>49</v>
      </c>
      <c r="F6" s="330"/>
      <c r="G6" s="329" t="s">
        <v>50</v>
      </c>
      <c r="H6" s="330"/>
      <c r="I6" s="329" t="s">
        <v>51</v>
      </c>
      <c r="J6" s="330"/>
      <c r="K6" s="329" t="s">
        <v>52</v>
      </c>
      <c r="L6" s="330"/>
      <c r="M6" s="331" t="s">
        <v>53</v>
      </c>
      <c r="N6" s="27"/>
      <c r="O6" s="27"/>
      <c r="P6" s="27"/>
      <c r="Q6" s="27"/>
    </row>
    <row r="7" spans="1:17" s="23" customFormat="1" ht="32.25" customHeight="1" x14ac:dyDescent="0.25">
      <c r="A7" s="324"/>
      <c r="B7" s="326"/>
      <c r="C7" s="328"/>
      <c r="D7" s="324"/>
      <c r="E7" s="111" t="s">
        <v>54</v>
      </c>
      <c r="F7" s="111" t="s">
        <v>1</v>
      </c>
      <c r="G7" s="111" t="s">
        <v>55</v>
      </c>
      <c r="H7" s="112" t="s">
        <v>53</v>
      </c>
      <c r="I7" s="113" t="s">
        <v>55</v>
      </c>
      <c r="J7" s="111" t="s">
        <v>53</v>
      </c>
      <c r="K7" s="111" t="s">
        <v>55</v>
      </c>
      <c r="L7" s="74" t="s">
        <v>53</v>
      </c>
      <c r="M7" s="331"/>
      <c r="N7" s="27"/>
      <c r="O7" s="114"/>
      <c r="P7" s="27"/>
      <c r="Q7" s="27"/>
    </row>
    <row r="8" spans="1:17" s="27" customFormat="1" ht="13.5" x14ac:dyDescent="0.25">
      <c r="A8" s="238">
        <v>1</v>
      </c>
      <c r="B8" s="44">
        <v>2</v>
      </c>
      <c r="C8" s="238">
        <v>3</v>
      </c>
      <c r="D8" s="44">
        <v>4</v>
      </c>
      <c r="E8" s="238">
        <v>5</v>
      </c>
      <c r="F8" s="44">
        <v>6</v>
      </c>
      <c r="G8" s="45">
        <v>7</v>
      </c>
      <c r="H8" s="44">
        <v>8</v>
      </c>
      <c r="I8" s="238">
        <v>9</v>
      </c>
      <c r="J8" s="44">
        <v>10</v>
      </c>
      <c r="K8" s="238">
        <v>11</v>
      </c>
      <c r="L8" s="45">
        <v>12</v>
      </c>
      <c r="M8" s="44" t="s">
        <v>56</v>
      </c>
    </row>
    <row r="9" spans="1:17" s="27" customFormat="1" ht="90.75" customHeight="1" x14ac:dyDescent="0.25">
      <c r="A9" s="238">
        <v>1</v>
      </c>
      <c r="B9" s="73" t="s">
        <v>3</v>
      </c>
      <c r="C9" s="48" t="s">
        <v>2</v>
      </c>
      <c r="D9" s="44" t="s">
        <v>163</v>
      </c>
      <c r="E9" s="104"/>
      <c r="F9" s="126">
        <v>0.13200000000000001</v>
      </c>
      <c r="G9" s="239"/>
      <c r="H9" s="243"/>
      <c r="I9" s="239"/>
      <c r="J9" s="243"/>
      <c r="K9" s="239"/>
      <c r="L9" s="243"/>
      <c r="M9" s="243"/>
    </row>
    <row r="10" spans="1:17" s="109" customFormat="1" x14ac:dyDescent="0.25">
      <c r="A10" s="105"/>
      <c r="B10" s="105"/>
      <c r="C10" s="106" t="s">
        <v>53</v>
      </c>
      <c r="D10" s="105"/>
      <c r="E10" s="105"/>
      <c r="F10" s="105"/>
      <c r="G10" s="107"/>
      <c r="H10" s="108"/>
      <c r="I10" s="107"/>
      <c r="J10" s="108"/>
      <c r="K10" s="107"/>
      <c r="L10" s="108"/>
      <c r="M10" s="108"/>
    </row>
    <row r="11" spans="1:17" s="109" customFormat="1" x14ac:dyDescent="0.25">
      <c r="A11" s="105"/>
      <c r="B11" s="105"/>
      <c r="C11" s="110" t="s">
        <v>297</v>
      </c>
      <c r="D11" s="105"/>
      <c r="E11" s="105"/>
      <c r="F11" s="105"/>
      <c r="G11" s="107"/>
      <c r="H11" s="107"/>
      <c r="I11" s="107"/>
      <c r="J11" s="107"/>
      <c r="K11" s="107"/>
      <c r="L11" s="107"/>
      <c r="M11" s="84"/>
    </row>
    <row r="12" spans="1:17" x14ac:dyDescent="0.25">
      <c r="A12" s="29"/>
      <c r="B12" s="29"/>
      <c r="C12" s="30" t="s">
        <v>80</v>
      </c>
      <c r="D12" s="29"/>
      <c r="E12" s="29"/>
      <c r="F12" s="29"/>
      <c r="G12" s="83"/>
      <c r="H12" s="83"/>
      <c r="I12" s="83"/>
      <c r="J12" s="83"/>
      <c r="K12" s="83"/>
      <c r="L12" s="83"/>
      <c r="M12" s="85"/>
    </row>
    <row r="13" spans="1:17" x14ac:dyDescent="0.25">
      <c r="A13" s="29"/>
      <c r="B13" s="29"/>
      <c r="C13" s="30" t="s">
        <v>298</v>
      </c>
      <c r="D13" s="29"/>
      <c r="E13" s="29"/>
      <c r="F13" s="29"/>
      <c r="G13" s="83"/>
      <c r="H13" s="83"/>
      <c r="I13" s="83"/>
      <c r="J13" s="83"/>
      <c r="K13" s="83"/>
      <c r="L13" s="83"/>
      <c r="M13" s="82"/>
    </row>
    <row r="14" spans="1:17" x14ac:dyDescent="0.25">
      <c r="A14" s="29"/>
      <c r="B14" s="29"/>
      <c r="C14" s="36" t="s">
        <v>81</v>
      </c>
      <c r="D14" s="29"/>
      <c r="E14" s="29"/>
      <c r="F14" s="29"/>
      <c r="G14" s="83"/>
      <c r="H14" s="83"/>
      <c r="I14" s="83"/>
      <c r="J14" s="83"/>
      <c r="K14" s="83"/>
      <c r="L14" s="83"/>
      <c r="M14" s="85"/>
    </row>
    <row r="16" spans="1:17" ht="15.75" x14ac:dyDescent="0.25">
      <c r="A16" s="322"/>
      <c r="B16" s="322"/>
      <c r="C16" s="322"/>
      <c r="D16" s="322"/>
      <c r="E16" s="322"/>
      <c r="F16" s="322"/>
      <c r="G16" s="323"/>
      <c r="H16" s="323"/>
      <c r="I16" s="323"/>
      <c r="J16" s="323"/>
      <c r="K16" s="323"/>
      <c r="L16" s="323"/>
      <c r="M16" s="323"/>
    </row>
    <row r="19" spans="1:13" ht="15.75" x14ac:dyDescent="0.25">
      <c r="A19" s="322"/>
      <c r="B19" s="322"/>
      <c r="C19" s="322"/>
      <c r="D19" s="322"/>
      <c r="E19" s="322"/>
      <c r="F19" s="322"/>
      <c r="G19" s="323"/>
      <c r="H19" s="323"/>
      <c r="I19" s="323"/>
      <c r="J19" s="323"/>
      <c r="K19" s="323"/>
      <c r="L19" s="323"/>
      <c r="M19" s="323"/>
    </row>
  </sheetData>
  <mergeCells count="19">
    <mergeCell ref="A19:F19"/>
    <mergeCell ref="G19:M19"/>
    <mergeCell ref="A6:A7"/>
    <mergeCell ref="B6:B7"/>
    <mergeCell ref="C6:C7"/>
    <mergeCell ref="D6:D7"/>
    <mergeCell ref="E6:F6"/>
    <mergeCell ref="G6:H6"/>
    <mergeCell ref="I6:J6"/>
    <mergeCell ref="K6:L6"/>
    <mergeCell ref="M6:M7"/>
    <mergeCell ref="A16:F16"/>
    <mergeCell ref="G16:M16"/>
    <mergeCell ref="H5:K5"/>
    <mergeCell ref="A1:M1"/>
    <mergeCell ref="A2:L2"/>
    <mergeCell ref="A3:F3"/>
    <mergeCell ref="H3:K3"/>
    <mergeCell ref="B4:C4"/>
  </mergeCells>
  <conditionalFormatting sqref="B9 E9:M9">
    <cfRule type="cellIs" dxfId="9" priority="3" stopIfTrue="1" operator="equal">
      <formula>8223.307275</formula>
    </cfRule>
  </conditionalFormatting>
  <pageMargins left="0.21" right="0.16" top="0.49" bottom="0.36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7"/>
  <sheetViews>
    <sheetView topLeftCell="A82" zoomScaleSheetLayoutView="115" zoomScalePageLayoutView="70" workbookViewId="0">
      <selection activeCell="C101" sqref="C101"/>
    </sheetView>
  </sheetViews>
  <sheetFormatPr defaultColWidth="9.140625" defaultRowHeight="15" x14ac:dyDescent="0.25"/>
  <cols>
    <col min="1" max="1" width="2.85546875" style="26" customWidth="1"/>
    <col min="2" max="2" width="8.5703125" style="26" customWidth="1"/>
    <col min="3" max="3" width="49" style="37" customWidth="1"/>
    <col min="4" max="4" width="7.7109375" style="26" customWidth="1"/>
    <col min="5" max="5" width="9.140625" style="26"/>
    <col min="6" max="6" width="9.140625" style="26" customWidth="1"/>
    <col min="7" max="7" width="8.85546875" style="26" customWidth="1"/>
    <col min="8" max="8" width="10.42578125" style="26" customWidth="1"/>
    <col min="9" max="9" width="7" style="26" customWidth="1"/>
    <col min="10" max="10" width="12.28515625" style="26" customWidth="1"/>
    <col min="11" max="11" width="9.42578125" style="26" customWidth="1"/>
    <col min="12" max="12" width="12" style="26" customWidth="1"/>
    <col min="13" max="13" width="12.42578125" style="26" customWidth="1"/>
    <col min="14" max="16384" width="9.140625" style="26"/>
  </cols>
  <sheetData>
    <row r="1" spans="1:17" s="2" customFormat="1" ht="24" customHeight="1" x14ac:dyDescent="0.25">
      <c r="A1" s="317" t="s">
        <v>197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7" s="16" customFormat="1" ht="18.75" customHeight="1" x14ac:dyDescent="0.25">
      <c r="A2" s="318" t="s">
        <v>130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7" s="16" customFormat="1" ht="8.25" customHeight="1" x14ac:dyDescent="0.25">
      <c r="A3" s="319"/>
      <c r="B3" s="319"/>
      <c r="C3" s="319"/>
      <c r="D3" s="319"/>
      <c r="E3" s="319"/>
      <c r="F3" s="319"/>
      <c r="G3" s="17"/>
      <c r="H3" s="320"/>
      <c r="I3" s="320"/>
      <c r="J3" s="320"/>
      <c r="K3" s="320"/>
      <c r="L3" s="18"/>
      <c r="M3" s="38"/>
    </row>
    <row r="4" spans="1:17" s="16" customFormat="1" ht="14.25" customHeight="1" x14ac:dyDescent="0.25">
      <c r="B4" s="321" t="s">
        <v>222</v>
      </c>
      <c r="C4" s="321"/>
      <c r="D4" s="42">
        <f>ROUND(M102*0.001,2)</f>
        <v>0</v>
      </c>
      <c r="E4" s="16" t="s">
        <v>45</v>
      </c>
      <c r="I4" s="20"/>
      <c r="J4" s="69"/>
      <c r="K4" s="69"/>
      <c r="L4" s="18"/>
      <c r="M4" s="38"/>
    </row>
    <row r="5" spans="1:17" s="16" customFormat="1" ht="8.25" customHeight="1" x14ac:dyDescent="0.25">
      <c r="A5" s="22"/>
      <c r="B5" s="22"/>
      <c r="D5" s="23"/>
      <c r="E5" s="23"/>
      <c r="F5" s="18"/>
      <c r="G5" s="24"/>
      <c r="H5" s="316"/>
      <c r="I5" s="316"/>
      <c r="J5" s="316"/>
      <c r="K5" s="316"/>
      <c r="L5" s="18"/>
      <c r="M5" s="38"/>
    </row>
    <row r="6" spans="1:17" s="23" customFormat="1" ht="30" customHeight="1" x14ac:dyDescent="0.25">
      <c r="A6" s="324" t="s">
        <v>0</v>
      </c>
      <c r="B6" s="325" t="s">
        <v>46</v>
      </c>
      <c r="C6" s="327" t="s">
        <v>47</v>
      </c>
      <c r="D6" s="324" t="s">
        <v>48</v>
      </c>
      <c r="E6" s="329" t="s">
        <v>49</v>
      </c>
      <c r="F6" s="330"/>
      <c r="G6" s="329" t="s">
        <v>50</v>
      </c>
      <c r="H6" s="330"/>
      <c r="I6" s="329" t="s">
        <v>51</v>
      </c>
      <c r="J6" s="330"/>
      <c r="K6" s="329" t="s">
        <v>52</v>
      </c>
      <c r="L6" s="330"/>
      <c r="M6" s="331" t="s">
        <v>53</v>
      </c>
      <c r="N6" s="27"/>
      <c r="O6" s="27"/>
      <c r="P6" s="27"/>
      <c r="Q6" s="27"/>
    </row>
    <row r="7" spans="1:17" s="23" customFormat="1" ht="32.25" customHeight="1" x14ac:dyDescent="0.25">
      <c r="A7" s="324"/>
      <c r="B7" s="326"/>
      <c r="C7" s="328"/>
      <c r="D7" s="324"/>
      <c r="E7" s="111" t="s">
        <v>54</v>
      </c>
      <c r="F7" s="111" t="s">
        <v>1</v>
      </c>
      <c r="G7" s="111" t="s">
        <v>55</v>
      </c>
      <c r="H7" s="112" t="s">
        <v>53</v>
      </c>
      <c r="I7" s="113" t="s">
        <v>55</v>
      </c>
      <c r="J7" s="111" t="s">
        <v>53</v>
      </c>
      <c r="K7" s="111" t="s">
        <v>55</v>
      </c>
      <c r="L7" s="74" t="s">
        <v>53</v>
      </c>
      <c r="M7" s="331"/>
      <c r="N7" s="27"/>
      <c r="O7" s="114"/>
      <c r="P7" s="27"/>
      <c r="Q7" s="27"/>
    </row>
    <row r="8" spans="1:17" s="27" customFormat="1" ht="13.5" x14ac:dyDescent="0.25">
      <c r="A8" s="43">
        <v>1</v>
      </c>
      <c r="B8" s="44">
        <v>2</v>
      </c>
      <c r="C8" s="43">
        <v>3</v>
      </c>
      <c r="D8" s="44">
        <v>4</v>
      </c>
      <c r="E8" s="43">
        <v>5</v>
      </c>
      <c r="F8" s="44">
        <v>6</v>
      </c>
      <c r="G8" s="45">
        <v>7</v>
      </c>
      <c r="H8" s="44">
        <v>8</v>
      </c>
      <c r="I8" s="43">
        <v>9</v>
      </c>
      <c r="J8" s="44">
        <v>10</v>
      </c>
      <c r="K8" s="43">
        <v>11</v>
      </c>
      <c r="L8" s="45">
        <v>12</v>
      </c>
      <c r="M8" s="44" t="s">
        <v>56</v>
      </c>
    </row>
    <row r="9" spans="1:17" s="16" customFormat="1" ht="13.5" x14ac:dyDescent="0.25">
      <c r="A9" s="238"/>
      <c r="B9" s="115"/>
      <c r="C9" s="244" t="s">
        <v>224</v>
      </c>
      <c r="D9" s="104"/>
      <c r="E9" s="104"/>
      <c r="F9" s="90"/>
      <c r="G9" s="243"/>
      <c r="H9" s="243"/>
      <c r="I9" s="243"/>
      <c r="J9" s="243"/>
      <c r="K9" s="243"/>
      <c r="L9" s="243"/>
      <c r="M9" s="243"/>
      <c r="N9" s="91"/>
      <c r="O9" s="86"/>
      <c r="P9" s="86"/>
      <c r="Q9" s="86"/>
    </row>
    <row r="10" spans="1:17" s="23" customFormat="1" ht="28.5" customHeight="1" x14ac:dyDescent="0.25">
      <c r="A10" s="98">
        <v>1</v>
      </c>
      <c r="B10" s="101" t="s">
        <v>139</v>
      </c>
      <c r="C10" s="162" t="s">
        <v>140</v>
      </c>
      <c r="D10" s="163" t="s">
        <v>137</v>
      </c>
      <c r="E10" s="163"/>
      <c r="F10" s="102">
        <v>0.30009999999999998</v>
      </c>
      <c r="G10" s="245"/>
      <c r="H10" s="245"/>
      <c r="I10" s="245"/>
      <c r="J10" s="245"/>
      <c r="K10" s="245"/>
      <c r="L10" s="245"/>
      <c r="M10" s="245"/>
      <c r="N10" s="27"/>
      <c r="O10" s="27"/>
      <c r="P10" s="27"/>
      <c r="Q10" s="27"/>
    </row>
    <row r="11" spans="1:17" s="23" customFormat="1" ht="15.75" customHeight="1" x14ac:dyDescent="0.25">
      <c r="A11" s="98"/>
      <c r="B11" s="101" t="s">
        <v>141</v>
      </c>
      <c r="C11" s="88" t="s">
        <v>103</v>
      </c>
      <c r="D11" s="239" t="s">
        <v>63</v>
      </c>
      <c r="E11" s="239">
        <f>8.9+6.28</f>
        <v>15.18</v>
      </c>
      <c r="F11" s="163">
        <f>ROUND(F10*E11,2)</f>
        <v>4.5599999999999996</v>
      </c>
      <c r="G11" s="243"/>
      <c r="H11" s="243"/>
      <c r="I11" s="243"/>
      <c r="J11" s="243"/>
      <c r="K11" s="243"/>
      <c r="L11" s="243"/>
      <c r="M11" s="243"/>
      <c r="N11" s="27"/>
      <c r="O11" s="27"/>
      <c r="P11" s="27"/>
      <c r="Q11" s="27"/>
    </row>
    <row r="12" spans="1:17" s="16" customFormat="1" ht="29.25" customHeight="1" x14ac:dyDescent="0.25">
      <c r="A12" s="98">
        <v>2</v>
      </c>
      <c r="B12" s="125" t="s">
        <v>122</v>
      </c>
      <c r="C12" s="75" t="s">
        <v>142</v>
      </c>
      <c r="D12" s="104" t="s">
        <v>69</v>
      </c>
      <c r="E12" s="104"/>
      <c r="F12" s="102">
        <v>0.30009999999999998</v>
      </c>
      <c r="G12" s="243"/>
      <c r="H12" s="243"/>
      <c r="I12" s="243"/>
      <c r="J12" s="243"/>
      <c r="K12" s="243"/>
      <c r="L12" s="243"/>
      <c r="M12" s="243"/>
      <c r="N12" s="91"/>
      <c r="O12" s="86"/>
      <c r="P12" s="86"/>
      <c r="Q12" s="86"/>
    </row>
    <row r="13" spans="1:17" s="28" customFormat="1" ht="13.5" x14ac:dyDescent="0.25">
      <c r="A13" s="98"/>
      <c r="B13" s="117"/>
      <c r="C13" s="103" t="s">
        <v>71</v>
      </c>
      <c r="D13" s="238" t="s">
        <v>72</v>
      </c>
      <c r="E13" s="239">
        <v>13</v>
      </c>
      <c r="F13" s="163">
        <f>ROUND(E13*F12,2)</f>
        <v>3.9</v>
      </c>
      <c r="G13" s="243"/>
      <c r="H13" s="243"/>
      <c r="I13" s="243"/>
      <c r="J13" s="243"/>
      <c r="K13" s="243"/>
      <c r="L13" s="243"/>
      <c r="M13" s="243"/>
      <c r="N13" s="118"/>
      <c r="O13" s="118"/>
      <c r="P13" s="118"/>
      <c r="Q13" s="118"/>
    </row>
    <row r="14" spans="1:17" s="28" customFormat="1" ht="15.75" x14ac:dyDescent="0.25">
      <c r="A14" s="98"/>
      <c r="B14" s="170" t="s">
        <v>143</v>
      </c>
      <c r="C14" s="103" t="s">
        <v>123</v>
      </c>
      <c r="D14" s="238" t="s">
        <v>72</v>
      </c>
      <c r="E14" s="239">
        <v>29.1</v>
      </c>
      <c r="F14" s="163">
        <f>ROUND(E14*F12,2)</f>
        <v>8.73</v>
      </c>
      <c r="G14" s="243"/>
      <c r="H14" s="243"/>
      <c r="I14" s="243"/>
      <c r="J14" s="243"/>
      <c r="K14" s="243"/>
      <c r="L14" s="243"/>
      <c r="M14" s="243"/>
      <c r="N14" s="118"/>
      <c r="O14" s="118"/>
      <c r="P14" s="118"/>
      <c r="Q14" s="118"/>
    </row>
    <row r="15" spans="1:17" s="23" customFormat="1" ht="13.5" x14ac:dyDescent="0.25">
      <c r="A15" s="98"/>
      <c r="B15" s="119"/>
      <c r="C15" s="120" t="s">
        <v>61</v>
      </c>
      <c r="D15" s="238" t="s">
        <v>73</v>
      </c>
      <c r="E15" s="239">
        <v>1.82</v>
      </c>
      <c r="F15" s="163">
        <f>ROUND(E15*F12,2)</f>
        <v>0.55000000000000004</v>
      </c>
      <c r="G15" s="243"/>
      <c r="H15" s="243"/>
      <c r="I15" s="243"/>
      <c r="J15" s="243"/>
      <c r="K15" s="243"/>
      <c r="L15" s="243"/>
      <c r="M15" s="243"/>
      <c r="N15" s="86"/>
      <c r="O15" s="27"/>
      <c r="P15" s="27"/>
      <c r="Q15" s="27"/>
    </row>
    <row r="16" spans="1:17" s="2" customFormat="1" ht="15.75" x14ac:dyDescent="0.25">
      <c r="A16" s="121"/>
      <c r="B16" s="93" t="s">
        <v>208</v>
      </c>
      <c r="C16" s="122" t="s">
        <v>74</v>
      </c>
      <c r="D16" s="238" t="s">
        <v>75</v>
      </c>
      <c r="E16" s="239">
        <v>0.03</v>
      </c>
      <c r="F16" s="163">
        <f>ROUND(E16*F12,2)</f>
        <v>0.01</v>
      </c>
      <c r="G16" s="239"/>
      <c r="H16" s="243"/>
      <c r="I16" s="239"/>
      <c r="J16" s="243"/>
      <c r="K16" s="239"/>
      <c r="L16" s="243"/>
      <c r="M16" s="243"/>
      <c r="N16" s="124"/>
      <c r="O16" s="124"/>
      <c r="P16" s="124"/>
      <c r="Q16" s="124"/>
    </row>
    <row r="17" spans="1:17" s="23" customFormat="1" ht="27" customHeight="1" x14ac:dyDescent="0.25">
      <c r="A17" s="98">
        <v>3</v>
      </c>
      <c r="B17" s="25" t="s">
        <v>202</v>
      </c>
      <c r="C17" s="97" t="s">
        <v>145</v>
      </c>
      <c r="D17" s="239" t="s">
        <v>59</v>
      </c>
      <c r="E17" s="90"/>
      <c r="F17" s="100">
        <v>585.20000000000005</v>
      </c>
      <c r="G17" s="243"/>
      <c r="H17" s="243"/>
      <c r="I17" s="243"/>
      <c r="J17" s="243"/>
      <c r="K17" s="243"/>
      <c r="L17" s="243"/>
      <c r="M17" s="243"/>
      <c r="N17" s="27"/>
      <c r="O17" s="27"/>
      <c r="P17" s="27"/>
      <c r="Q17" s="27"/>
    </row>
    <row r="18" spans="1:17" s="16" customFormat="1" ht="13.5" x14ac:dyDescent="0.25">
      <c r="A18" s="98">
        <v>4</v>
      </c>
      <c r="B18" s="125" t="s">
        <v>76</v>
      </c>
      <c r="C18" s="120" t="s">
        <v>77</v>
      </c>
      <c r="D18" s="104" t="s">
        <v>78</v>
      </c>
      <c r="E18" s="104"/>
      <c r="F18" s="102">
        <v>0.30009999999999998</v>
      </c>
      <c r="G18" s="243"/>
      <c r="H18" s="243"/>
      <c r="I18" s="243"/>
      <c r="J18" s="243"/>
      <c r="K18" s="243"/>
      <c r="L18" s="243"/>
      <c r="M18" s="243"/>
      <c r="N18" s="91"/>
      <c r="O18" s="86"/>
      <c r="P18" s="86"/>
      <c r="Q18" s="86"/>
    </row>
    <row r="19" spans="1:17" s="16" customFormat="1" ht="13.5" x14ac:dyDescent="0.25">
      <c r="A19" s="98"/>
      <c r="B19" s="125"/>
      <c r="C19" s="120" t="s">
        <v>70</v>
      </c>
      <c r="D19" s="104" t="s">
        <v>72</v>
      </c>
      <c r="E19" s="104">
        <v>3.23</v>
      </c>
      <c r="F19" s="100">
        <f>ROUND(F18*E19,2)</f>
        <v>0.97</v>
      </c>
      <c r="G19" s="243"/>
      <c r="H19" s="243"/>
      <c r="I19" s="243"/>
      <c r="J19" s="243"/>
      <c r="K19" s="243"/>
      <c r="L19" s="243"/>
      <c r="M19" s="243"/>
      <c r="N19" s="91"/>
      <c r="O19" s="86"/>
      <c r="P19" s="86"/>
      <c r="Q19" s="86"/>
    </row>
    <row r="20" spans="1:17" s="16" customFormat="1" ht="13.5" x14ac:dyDescent="0.25">
      <c r="A20" s="98"/>
      <c r="B20" s="131" t="s">
        <v>138</v>
      </c>
      <c r="C20" s="120" t="s">
        <v>124</v>
      </c>
      <c r="D20" s="104" t="s">
        <v>63</v>
      </c>
      <c r="E20" s="104">
        <v>3.62</v>
      </c>
      <c r="F20" s="100">
        <f>ROUND(F18*E20,2)</f>
        <v>1.0900000000000001</v>
      </c>
      <c r="G20" s="243"/>
      <c r="H20" s="243"/>
      <c r="I20" s="243"/>
      <c r="J20" s="243"/>
      <c r="K20" s="243"/>
      <c r="L20" s="243"/>
      <c r="M20" s="243"/>
      <c r="N20" s="91"/>
      <c r="O20" s="86"/>
      <c r="P20" s="86"/>
      <c r="Q20" s="86"/>
    </row>
    <row r="21" spans="1:17" s="16" customFormat="1" ht="13.5" x14ac:dyDescent="0.25">
      <c r="A21" s="98"/>
      <c r="B21" s="125"/>
      <c r="C21" s="120" t="s">
        <v>61</v>
      </c>
      <c r="D21" s="104" t="s">
        <v>62</v>
      </c>
      <c r="E21" s="104">
        <v>0.18</v>
      </c>
      <c r="F21" s="100">
        <f>ROUND(F18*E21,2)</f>
        <v>0.05</v>
      </c>
      <c r="G21" s="243"/>
      <c r="H21" s="243"/>
      <c r="I21" s="243"/>
      <c r="J21" s="243"/>
      <c r="K21" s="243"/>
      <c r="L21" s="243"/>
      <c r="M21" s="243"/>
      <c r="N21" s="91"/>
      <c r="O21" s="86"/>
      <c r="P21" s="86"/>
      <c r="Q21" s="86"/>
    </row>
    <row r="22" spans="1:17" s="16" customFormat="1" ht="13.5" x14ac:dyDescent="0.25">
      <c r="A22" s="98"/>
      <c r="B22" s="93" t="s">
        <v>208</v>
      </c>
      <c r="C22" s="120" t="s">
        <v>74</v>
      </c>
      <c r="D22" s="104" t="s">
        <v>60</v>
      </c>
      <c r="E22" s="104">
        <v>0.04</v>
      </c>
      <c r="F22" s="100">
        <f>ROUND(F18*E22,2)</f>
        <v>0.01</v>
      </c>
      <c r="G22" s="239"/>
      <c r="H22" s="243"/>
      <c r="I22" s="243"/>
      <c r="J22" s="243"/>
      <c r="K22" s="243"/>
      <c r="L22" s="243"/>
      <c r="M22" s="243"/>
      <c r="N22" s="91"/>
      <c r="O22" s="86"/>
      <c r="P22" s="86"/>
      <c r="Q22" s="86"/>
    </row>
    <row r="23" spans="1:17" s="166" customFormat="1" ht="17.25" customHeight="1" x14ac:dyDescent="0.25">
      <c r="A23" s="260">
        <v>5</v>
      </c>
      <c r="B23" s="290" t="s">
        <v>277</v>
      </c>
      <c r="C23" s="157" t="s">
        <v>278</v>
      </c>
      <c r="D23" s="267" t="s">
        <v>60</v>
      </c>
      <c r="E23" s="262"/>
      <c r="F23" s="291">
        <v>60</v>
      </c>
      <c r="G23" s="292"/>
      <c r="H23" s="292"/>
      <c r="I23" s="292"/>
      <c r="J23" s="292"/>
      <c r="K23" s="292"/>
      <c r="L23" s="292"/>
      <c r="M23" s="293"/>
    </row>
    <row r="24" spans="1:17" s="166" customFormat="1" ht="13.5" x14ac:dyDescent="0.25">
      <c r="A24" s="260"/>
      <c r="B24" s="290"/>
      <c r="C24" s="294" t="s">
        <v>57</v>
      </c>
      <c r="D24" s="267" t="s">
        <v>58</v>
      </c>
      <c r="E24" s="159">
        <v>2.99</v>
      </c>
      <c r="F24" s="292">
        <f>F23*E24</f>
        <v>179.4</v>
      </c>
      <c r="G24" s="292"/>
      <c r="H24" s="292"/>
      <c r="I24" s="159"/>
      <c r="J24" s="159"/>
      <c r="K24" s="292"/>
      <c r="L24" s="292"/>
      <c r="M24" s="293"/>
    </row>
    <row r="25" spans="1:17" s="166" customFormat="1" ht="13.5" x14ac:dyDescent="0.25">
      <c r="A25" s="260"/>
      <c r="B25" s="259" t="s">
        <v>279</v>
      </c>
      <c r="C25" s="294" t="s">
        <v>280</v>
      </c>
      <c r="D25" s="267" t="s">
        <v>60</v>
      </c>
      <c r="E25" s="262"/>
      <c r="F25" s="291">
        <v>60</v>
      </c>
      <c r="G25" s="292"/>
      <c r="H25" s="292"/>
      <c r="I25" s="159"/>
      <c r="J25" s="159"/>
      <c r="K25" s="292"/>
      <c r="L25" s="292"/>
      <c r="M25" s="293"/>
    </row>
    <row r="26" spans="1:17" s="166" customFormat="1" ht="27" x14ac:dyDescent="0.25">
      <c r="A26" s="260">
        <v>6</v>
      </c>
      <c r="B26" s="259" t="s">
        <v>284</v>
      </c>
      <c r="C26" s="295" t="s">
        <v>281</v>
      </c>
      <c r="D26" s="159" t="s">
        <v>59</v>
      </c>
      <c r="E26" s="267"/>
      <c r="F26" s="267">
        <v>120</v>
      </c>
      <c r="G26" s="159"/>
      <c r="H26" s="159"/>
      <c r="I26" s="159"/>
      <c r="J26" s="159"/>
      <c r="K26" s="159"/>
      <c r="L26" s="159"/>
      <c r="M26" s="296"/>
    </row>
    <row r="27" spans="1:17" s="166" customFormat="1" ht="29.25" customHeight="1" x14ac:dyDescent="0.25">
      <c r="A27" s="260">
        <v>7</v>
      </c>
      <c r="B27" s="290" t="s">
        <v>282</v>
      </c>
      <c r="C27" s="157" t="s">
        <v>283</v>
      </c>
      <c r="D27" s="267" t="s">
        <v>60</v>
      </c>
      <c r="E27" s="262"/>
      <c r="F27" s="291">
        <v>60</v>
      </c>
      <c r="G27" s="292"/>
      <c r="H27" s="292"/>
      <c r="I27" s="292"/>
      <c r="J27" s="292"/>
      <c r="K27" s="292"/>
      <c r="L27" s="292"/>
      <c r="M27" s="293"/>
    </row>
    <row r="28" spans="1:17" s="166" customFormat="1" ht="13.5" x14ac:dyDescent="0.25">
      <c r="A28" s="260"/>
      <c r="B28" s="290"/>
      <c r="C28" s="294" t="s">
        <v>57</v>
      </c>
      <c r="D28" s="267" t="s">
        <v>58</v>
      </c>
      <c r="E28" s="159">
        <v>1.43</v>
      </c>
      <c r="F28" s="292">
        <f>F27*E28</f>
        <v>85.8</v>
      </c>
      <c r="G28" s="292"/>
      <c r="H28" s="292"/>
      <c r="I28" s="159"/>
      <c r="J28" s="159"/>
      <c r="K28" s="292"/>
      <c r="L28" s="292"/>
      <c r="M28" s="293"/>
    </row>
    <row r="29" spans="1:17" s="169" customFormat="1" ht="29.25" customHeight="1" x14ac:dyDescent="0.25">
      <c r="A29" s="260">
        <v>8</v>
      </c>
      <c r="B29" s="259" t="s">
        <v>284</v>
      </c>
      <c r="C29" s="295" t="s">
        <v>285</v>
      </c>
      <c r="D29" s="264" t="s">
        <v>59</v>
      </c>
      <c r="E29" s="265"/>
      <c r="F29" s="265">
        <v>85.8</v>
      </c>
      <c r="G29" s="264"/>
      <c r="H29" s="264"/>
      <c r="I29" s="264"/>
      <c r="J29" s="264"/>
      <c r="K29" s="264"/>
      <c r="L29" s="264"/>
      <c r="M29" s="264"/>
      <c r="N29" s="252"/>
      <c r="O29" s="252"/>
      <c r="P29" s="252"/>
      <c r="Q29" s="252"/>
    </row>
    <row r="30" spans="1:17" s="166" customFormat="1" ht="17.25" customHeight="1" x14ac:dyDescent="0.25">
      <c r="A30" s="260">
        <v>9</v>
      </c>
      <c r="B30" s="290" t="s">
        <v>121</v>
      </c>
      <c r="C30" s="157" t="s">
        <v>286</v>
      </c>
      <c r="D30" s="267" t="s">
        <v>60</v>
      </c>
      <c r="E30" s="262"/>
      <c r="F30" s="291">
        <v>44</v>
      </c>
      <c r="G30" s="292"/>
      <c r="H30" s="292"/>
      <c r="I30" s="292"/>
      <c r="J30" s="292"/>
      <c r="K30" s="292"/>
      <c r="L30" s="292"/>
      <c r="M30" s="292"/>
      <c r="N30" s="297"/>
    </row>
    <row r="31" spans="1:17" s="166" customFormat="1" ht="17.25" customHeight="1" x14ac:dyDescent="0.25">
      <c r="A31" s="260"/>
      <c r="B31" s="290"/>
      <c r="C31" s="294" t="s">
        <v>57</v>
      </c>
      <c r="D31" s="267" t="s">
        <v>58</v>
      </c>
      <c r="E31" s="159">
        <v>1.21</v>
      </c>
      <c r="F31" s="292">
        <f>F30*E31</f>
        <v>53.239999999999995</v>
      </c>
      <c r="G31" s="292"/>
      <c r="H31" s="292"/>
      <c r="I31" s="159"/>
      <c r="J31" s="159"/>
      <c r="K31" s="292"/>
      <c r="L31" s="292"/>
      <c r="M31" s="292"/>
      <c r="N31" s="297"/>
    </row>
    <row r="32" spans="1:17" s="166" customFormat="1" ht="18.75" customHeight="1" x14ac:dyDescent="0.25">
      <c r="A32" s="260">
        <v>10</v>
      </c>
      <c r="B32" s="260" t="s">
        <v>207</v>
      </c>
      <c r="C32" s="295" t="s">
        <v>287</v>
      </c>
      <c r="D32" s="264" t="s">
        <v>60</v>
      </c>
      <c r="E32" s="265"/>
      <c r="F32" s="265">
        <v>44</v>
      </c>
      <c r="G32" s="264"/>
      <c r="H32" s="264"/>
      <c r="I32" s="264"/>
      <c r="J32" s="264"/>
      <c r="K32" s="264"/>
      <c r="L32" s="264"/>
      <c r="M32" s="264"/>
      <c r="N32" s="297"/>
    </row>
    <row r="33" spans="1:17" s="166" customFormat="1" ht="27" x14ac:dyDescent="0.25">
      <c r="A33" s="98">
        <v>11</v>
      </c>
      <c r="B33" s="125" t="s">
        <v>227</v>
      </c>
      <c r="C33" s="246" t="s">
        <v>228</v>
      </c>
      <c r="D33" s="165" t="s">
        <v>137</v>
      </c>
      <c r="E33" s="165"/>
      <c r="F33" s="232">
        <v>0.104</v>
      </c>
      <c r="G33" s="247"/>
      <c r="H33" s="247"/>
      <c r="I33" s="245"/>
      <c r="J33" s="247"/>
      <c r="K33" s="247"/>
      <c r="L33" s="248"/>
      <c r="M33" s="243"/>
      <c r="N33" s="249"/>
      <c r="O33" s="250"/>
      <c r="P33" s="250"/>
      <c r="Q33" s="250"/>
    </row>
    <row r="34" spans="1:17" s="168" customFormat="1" ht="13.5" x14ac:dyDescent="0.25">
      <c r="A34" s="98"/>
      <c r="B34" s="131" t="s">
        <v>229</v>
      </c>
      <c r="C34" s="127" t="s">
        <v>230</v>
      </c>
      <c r="D34" s="167" t="s">
        <v>63</v>
      </c>
      <c r="E34" s="163">
        <v>1.85</v>
      </c>
      <c r="F34" s="163">
        <f>ROUND(E34*F33,2)</f>
        <v>0.19</v>
      </c>
      <c r="G34" s="247"/>
      <c r="H34" s="247"/>
      <c r="I34" s="245"/>
      <c r="J34" s="247"/>
      <c r="K34" s="247"/>
      <c r="L34" s="248"/>
      <c r="M34" s="243"/>
      <c r="N34" s="251"/>
      <c r="O34" s="251"/>
      <c r="P34" s="251"/>
      <c r="Q34" s="251"/>
    </row>
    <row r="35" spans="1:17" s="169" customFormat="1" ht="13.5" x14ac:dyDescent="0.25">
      <c r="A35" s="98"/>
      <c r="B35" s="131" t="s">
        <v>138</v>
      </c>
      <c r="C35" s="127" t="s">
        <v>124</v>
      </c>
      <c r="D35" s="167" t="s">
        <v>63</v>
      </c>
      <c r="E35" s="163">
        <v>10.5</v>
      </c>
      <c r="F35" s="163">
        <f>ROUND(E35*F33,2)</f>
        <v>1.0900000000000001</v>
      </c>
      <c r="G35" s="247"/>
      <c r="H35" s="247"/>
      <c r="I35" s="245"/>
      <c r="J35" s="247"/>
      <c r="K35" s="248"/>
      <c r="L35" s="248"/>
      <c r="M35" s="243"/>
      <c r="N35" s="256"/>
      <c r="O35" s="252"/>
      <c r="P35" s="252"/>
      <c r="Q35" s="252"/>
    </row>
    <row r="36" spans="1:17" s="255" customFormat="1" ht="13.5" x14ac:dyDescent="0.25">
      <c r="A36" s="121"/>
      <c r="B36" s="131" t="s">
        <v>225</v>
      </c>
      <c r="C36" s="121" t="s">
        <v>226</v>
      </c>
      <c r="D36" s="167" t="s">
        <v>63</v>
      </c>
      <c r="E36" s="163">
        <v>1.85</v>
      </c>
      <c r="F36" s="163">
        <f>ROUND(E36*F33,2)</f>
        <v>0.19</v>
      </c>
      <c r="G36" s="247"/>
      <c r="H36" s="253"/>
      <c r="I36" s="257"/>
      <c r="J36" s="247"/>
      <c r="K36" s="247"/>
      <c r="L36" s="248"/>
      <c r="M36" s="243"/>
      <c r="N36" s="254"/>
      <c r="O36" s="254"/>
      <c r="P36" s="254"/>
      <c r="Q36" s="254"/>
    </row>
    <row r="37" spans="1:17" s="27" customFormat="1" ht="13.5" x14ac:dyDescent="0.25">
      <c r="A37" s="238"/>
      <c r="B37" s="44"/>
      <c r="C37" s="70" t="s">
        <v>231</v>
      </c>
      <c r="D37" s="44"/>
      <c r="E37" s="238"/>
      <c r="F37" s="44"/>
      <c r="G37" s="239"/>
      <c r="H37" s="243"/>
      <c r="I37" s="239"/>
      <c r="J37" s="243"/>
      <c r="K37" s="239"/>
      <c r="L37" s="243"/>
      <c r="M37" s="243"/>
    </row>
    <row r="38" spans="1:17" s="86" customFormat="1" ht="32.25" customHeight="1" x14ac:dyDescent="0.25">
      <c r="A38" s="76">
        <v>1</v>
      </c>
      <c r="B38" s="131" t="s">
        <v>106</v>
      </c>
      <c r="C38" s="128" t="s">
        <v>131</v>
      </c>
      <c r="D38" s="104" t="s">
        <v>69</v>
      </c>
      <c r="E38" s="104"/>
      <c r="F38" s="90">
        <v>0.11</v>
      </c>
      <c r="G38" s="239"/>
      <c r="H38" s="243"/>
      <c r="I38" s="239"/>
      <c r="J38" s="243"/>
      <c r="K38" s="239"/>
      <c r="L38" s="243"/>
      <c r="M38" s="243"/>
      <c r="N38" s="91"/>
    </row>
    <row r="39" spans="1:17" s="118" customFormat="1" ht="13.5" x14ac:dyDescent="0.2">
      <c r="A39" s="76"/>
      <c r="B39" s="94"/>
      <c r="C39" s="103" t="s">
        <v>71</v>
      </c>
      <c r="D39" s="238" t="s">
        <v>72</v>
      </c>
      <c r="E39" s="239">
        <v>34</v>
      </c>
      <c r="F39" s="239">
        <f>ROUND(E39*F38,2)</f>
        <v>3.74</v>
      </c>
      <c r="G39" s="239"/>
      <c r="H39" s="243"/>
      <c r="I39" s="239"/>
      <c r="J39" s="243"/>
      <c r="K39" s="239"/>
      <c r="L39" s="243"/>
      <c r="M39" s="243"/>
      <c r="O39" s="129"/>
    </row>
    <row r="40" spans="1:17" s="118" customFormat="1" ht="15.75" x14ac:dyDescent="0.25">
      <c r="A40" s="76"/>
      <c r="B40" s="149" t="s">
        <v>146</v>
      </c>
      <c r="C40" s="103" t="s">
        <v>107</v>
      </c>
      <c r="D40" s="238" t="s">
        <v>63</v>
      </c>
      <c r="E40" s="239">
        <v>80.3</v>
      </c>
      <c r="F40" s="239">
        <f>ROUND(E40*F38,2)</f>
        <v>8.83</v>
      </c>
      <c r="G40" s="239"/>
      <c r="H40" s="243"/>
      <c r="I40" s="239"/>
      <c r="J40" s="243"/>
      <c r="K40" s="239"/>
      <c r="L40" s="243"/>
      <c r="M40" s="243"/>
    </row>
    <row r="41" spans="1:17" s="27" customFormat="1" ht="13.5" x14ac:dyDescent="0.25">
      <c r="A41" s="76"/>
      <c r="B41" s="130"/>
      <c r="C41" s="103" t="s">
        <v>61</v>
      </c>
      <c r="D41" s="238" t="s">
        <v>73</v>
      </c>
      <c r="E41" s="239">
        <v>5.6</v>
      </c>
      <c r="F41" s="239">
        <f>ROUND(E41*F38,2)</f>
        <v>0.62</v>
      </c>
      <c r="G41" s="239"/>
      <c r="H41" s="243"/>
      <c r="I41" s="239"/>
      <c r="J41" s="243"/>
      <c r="K41" s="239"/>
      <c r="L41" s="243"/>
      <c r="M41" s="243"/>
      <c r="N41" s="86"/>
    </row>
    <row r="42" spans="1:17" s="86" customFormat="1" ht="13.5" x14ac:dyDescent="0.25">
      <c r="A42" s="76">
        <v>2</v>
      </c>
      <c r="B42" s="131" t="s">
        <v>117</v>
      </c>
      <c r="C42" s="88" t="s">
        <v>118</v>
      </c>
      <c r="D42" s="90" t="s">
        <v>60</v>
      </c>
      <c r="E42" s="89"/>
      <c r="F42" s="96">
        <v>11</v>
      </c>
      <c r="G42" s="74"/>
      <c r="H42" s="243"/>
      <c r="I42" s="74"/>
      <c r="J42" s="243"/>
      <c r="K42" s="74"/>
      <c r="L42" s="243"/>
      <c r="M42" s="243"/>
      <c r="N42" s="91"/>
    </row>
    <row r="43" spans="1:17" s="86" customFormat="1" ht="13.5" x14ac:dyDescent="0.25">
      <c r="A43" s="76"/>
      <c r="B43" s="131"/>
      <c r="C43" s="97" t="s">
        <v>57</v>
      </c>
      <c r="D43" s="90" t="s">
        <v>58</v>
      </c>
      <c r="E43" s="239">
        <v>2.06</v>
      </c>
      <c r="F43" s="74">
        <f>F42*E43</f>
        <v>22.66</v>
      </c>
      <c r="G43" s="74"/>
      <c r="H43" s="243"/>
      <c r="I43" s="239"/>
      <c r="J43" s="243"/>
      <c r="K43" s="74"/>
      <c r="L43" s="243"/>
      <c r="M43" s="243"/>
      <c r="N43" s="91"/>
    </row>
    <row r="44" spans="1:17" s="86" customFormat="1" ht="26.25" customHeight="1" x14ac:dyDescent="0.25">
      <c r="A44" s="76">
        <v>3</v>
      </c>
      <c r="B44" s="25" t="s">
        <v>202</v>
      </c>
      <c r="C44" s="132" t="s">
        <v>211</v>
      </c>
      <c r="D44" s="239" t="s">
        <v>59</v>
      </c>
      <c r="E44" s="90"/>
      <c r="F44" s="90">
        <v>142.35</v>
      </c>
      <c r="G44" s="239"/>
      <c r="H44" s="243"/>
      <c r="I44" s="239"/>
      <c r="J44" s="243"/>
      <c r="K44" s="239"/>
      <c r="L44" s="243"/>
      <c r="M44" s="243"/>
      <c r="N44" s="91"/>
    </row>
    <row r="45" spans="1:17" s="86" customFormat="1" ht="13.5" x14ac:dyDescent="0.25">
      <c r="A45" s="76">
        <v>4</v>
      </c>
      <c r="B45" s="131" t="s">
        <v>76</v>
      </c>
      <c r="C45" s="103" t="s">
        <v>77</v>
      </c>
      <c r="D45" s="104" t="s">
        <v>78</v>
      </c>
      <c r="E45" s="104"/>
      <c r="F45" s="126">
        <v>7.2999999999999995E-2</v>
      </c>
      <c r="G45" s="239"/>
      <c r="H45" s="243"/>
      <c r="I45" s="239"/>
      <c r="J45" s="243"/>
      <c r="K45" s="239"/>
      <c r="L45" s="243"/>
      <c r="M45" s="243"/>
      <c r="N45" s="91"/>
    </row>
    <row r="46" spans="1:17" s="86" customFormat="1" ht="13.5" x14ac:dyDescent="0.25">
      <c r="A46" s="76"/>
      <c r="B46" s="131"/>
      <c r="C46" s="103" t="s">
        <v>70</v>
      </c>
      <c r="D46" s="104" t="s">
        <v>72</v>
      </c>
      <c r="E46" s="104">
        <v>3.23</v>
      </c>
      <c r="F46" s="90">
        <f>ROUND(F45*E46,2)</f>
        <v>0.24</v>
      </c>
      <c r="G46" s="239"/>
      <c r="H46" s="243"/>
      <c r="I46" s="239"/>
      <c r="J46" s="243"/>
      <c r="K46" s="239"/>
      <c r="L46" s="243"/>
      <c r="M46" s="243"/>
      <c r="N46" s="91"/>
    </row>
    <row r="47" spans="1:17" s="86" customFormat="1" ht="13.5" x14ac:dyDescent="0.25">
      <c r="A47" s="76"/>
      <c r="B47" s="131" t="s">
        <v>138</v>
      </c>
      <c r="C47" s="103" t="s">
        <v>79</v>
      </c>
      <c r="D47" s="104" t="s">
        <v>63</v>
      </c>
      <c r="E47" s="104">
        <v>3.62</v>
      </c>
      <c r="F47" s="90">
        <f>ROUND(F45*E47,2)</f>
        <v>0.26</v>
      </c>
      <c r="G47" s="239"/>
      <c r="H47" s="243"/>
      <c r="I47" s="239"/>
      <c r="J47" s="243"/>
      <c r="K47" s="239"/>
      <c r="L47" s="243"/>
      <c r="M47" s="243"/>
      <c r="N47" s="91"/>
    </row>
    <row r="48" spans="1:17" s="86" customFormat="1" ht="13.5" x14ac:dyDescent="0.25">
      <c r="A48" s="76"/>
      <c r="B48" s="131"/>
      <c r="C48" s="103" t="s">
        <v>61</v>
      </c>
      <c r="D48" s="104" t="s">
        <v>62</v>
      </c>
      <c r="E48" s="104">
        <v>0.18</v>
      </c>
      <c r="F48" s="90">
        <f>ROUND(F45*E48,2)</f>
        <v>0.01</v>
      </c>
      <c r="G48" s="239"/>
      <c r="H48" s="243"/>
      <c r="I48" s="239"/>
      <c r="J48" s="243"/>
      <c r="K48" s="239"/>
      <c r="L48" s="243"/>
      <c r="M48" s="243"/>
      <c r="N48" s="91"/>
    </row>
    <row r="49" spans="1:15" s="86" customFormat="1" ht="13.5" x14ac:dyDescent="0.25">
      <c r="A49" s="76"/>
      <c r="B49" s="93" t="s">
        <v>208</v>
      </c>
      <c r="C49" s="103" t="s">
        <v>74</v>
      </c>
      <c r="D49" s="104" t="s">
        <v>60</v>
      </c>
      <c r="E49" s="104">
        <v>0.04</v>
      </c>
      <c r="F49" s="90">
        <f>ROUND(F45*E49,2)</f>
        <v>0</v>
      </c>
      <c r="G49" s="239"/>
      <c r="H49" s="243"/>
      <c r="I49" s="239"/>
      <c r="J49" s="243"/>
      <c r="K49" s="239"/>
      <c r="L49" s="243"/>
      <c r="M49" s="243"/>
      <c r="N49" s="91"/>
    </row>
    <row r="50" spans="1:15" s="86" customFormat="1" ht="17.25" customHeight="1" x14ac:dyDescent="0.25">
      <c r="A50" s="76">
        <v>5</v>
      </c>
      <c r="B50" s="131" t="s">
        <v>119</v>
      </c>
      <c r="C50" s="103" t="s">
        <v>132</v>
      </c>
      <c r="D50" s="104" t="s">
        <v>120</v>
      </c>
      <c r="E50" s="104"/>
      <c r="F50" s="90">
        <v>14.343999999999999</v>
      </c>
      <c r="G50" s="239"/>
      <c r="H50" s="243"/>
      <c r="I50" s="239"/>
      <c r="J50" s="243"/>
      <c r="K50" s="239"/>
      <c r="L50" s="243"/>
      <c r="M50" s="243"/>
      <c r="N50" s="91"/>
    </row>
    <row r="51" spans="1:15" s="86" customFormat="1" ht="17.25" customHeight="1" x14ac:dyDescent="0.25">
      <c r="A51" s="76"/>
      <c r="B51" s="131"/>
      <c r="C51" s="103" t="s">
        <v>70</v>
      </c>
      <c r="D51" s="227" t="s">
        <v>72</v>
      </c>
      <c r="E51" s="227">
        <v>2.8</v>
      </c>
      <c r="F51" s="226">
        <f>ROUND(F50*E51,2)</f>
        <v>40.159999999999997</v>
      </c>
      <c r="G51" s="212"/>
      <c r="H51" s="258"/>
      <c r="I51" s="212"/>
      <c r="J51" s="258"/>
      <c r="K51" s="212"/>
      <c r="L51" s="258"/>
      <c r="M51" s="258"/>
      <c r="N51" s="91"/>
    </row>
    <row r="52" spans="1:15" s="86" customFormat="1" ht="13.5" x14ac:dyDescent="0.25">
      <c r="A52" s="76"/>
      <c r="B52" s="131"/>
      <c r="C52" s="103" t="s">
        <v>61</v>
      </c>
      <c r="D52" s="104" t="s">
        <v>62</v>
      </c>
      <c r="E52" s="104">
        <v>0.14299999999999999</v>
      </c>
      <c r="F52" s="90">
        <f>ROUND(F50*E52,2)</f>
        <v>2.0499999999999998</v>
      </c>
      <c r="G52" s="239"/>
      <c r="H52" s="243"/>
      <c r="I52" s="239"/>
      <c r="J52" s="243"/>
      <c r="K52" s="239"/>
      <c r="L52" s="243"/>
      <c r="M52" s="243"/>
      <c r="N52" s="91"/>
    </row>
    <row r="53" spans="1:15" s="86" customFormat="1" ht="18" customHeight="1" x14ac:dyDescent="0.25">
      <c r="A53" s="76"/>
      <c r="B53" s="131" t="s">
        <v>232</v>
      </c>
      <c r="C53" s="103" t="s">
        <v>85</v>
      </c>
      <c r="D53" s="104" t="s">
        <v>60</v>
      </c>
      <c r="E53" s="104">
        <v>1.22</v>
      </c>
      <c r="F53" s="90">
        <f>ROUND(F50*E53,2)</f>
        <v>17.5</v>
      </c>
      <c r="G53" s="239"/>
      <c r="H53" s="243"/>
      <c r="I53" s="239"/>
      <c r="J53" s="243"/>
      <c r="K53" s="239"/>
      <c r="L53" s="243"/>
      <c r="M53" s="243"/>
      <c r="N53" s="91"/>
    </row>
    <row r="54" spans="1:15" s="86" customFormat="1" ht="20.25" customHeight="1" x14ac:dyDescent="0.2">
      <c r="A54" s="76">
        <v>6</v>
      </c>
      <c r="B54" s="131" t="s">
        <v>133</v>
      </c>
      <c r="C54" s="88" t="s">
        <v>134</v>
      </c>
      <c r="D54" s="239" t="s">
        <v>60</v>
      </c>
      <c r="E54" s="89"/>
      <c r="F54" s="90">
        <v>35.799999999999997</v>
      </c>
      <c r="G54" s="239"/>
      <c r="H54" s="239"/>
      <c r="I54" s="239"/>
      <c r="J54" s="239"/>
      <c r="K54" s="239"/>
      <c r="L54" s="239"/>
      <c r="M54" s="239"/>
      <c r="N54" s="91"/>
      <c r="O54" s="92"/>
    </row>
    <row r="55" spans="1:15" s="86" customFormat="1" ht="15.75" customHeight="1" x14ac:dyDescent="0.25">
      <c r="A55" s="76"/>
      <c r="B55" s="131"/>
      <c r="C55" s="88" t="s">
        <v>70</v>
      </c>
      <c r="D55" s="239" t="s">
        <v>58</v>
      </c>
      <c r="E55" s="90">
        <v>14.6</v>
      </c>
      <c r="F55" s="239">
        <f>ROUND(F54*E55,2)</f>
        <v>522.67999999999995</v>
      </c>
      <c r="G55" s="239"/>
      <c r="H55" s="239"/>
      <c r="I55" s="239"/>
      <c r="J55" s="239"/>
      <c r="K55" s="239"/>
      <c r="L55" s="239"/>
      <c r="M55" s="239"/>
      <c r="N55" s="91"/>
    </row>
    <row r="56" spans="1:15" s="86" customFormat="1" ht="16.5" customHeight="1" x14ac:dyDescent="0.25">
      <c r="A56" s="76"/>
      <c r="B56" s="93"/>
      <c r="C56" s="88" t="s">
        <v>61</v>
      </c>
      <c r="D56" s="90" t="s">
        <v>62</v>
      </c>
      <c r="E56" s="90">
        <v>0.86</v>
      </c>
      <c r="F56" s="239">
        <f>ROUND(F54*E56,2)</f>
        <v>30.79</v>
      </c>
      <c r="G56" s="239"/>
      <c r="H56" s="239"/>
      <c r="I56" s="239"/>
      <c r="J56" s="239"/>
      <c r="K56" s="239"/>
      <c r="L56" s="239"/>
      <c r="M56" s="239"/>
      <c r="N56" s="91"/>
    </row>
    <row r="57" spans="1:15" s="86" customFormat="1" ht="19.5" customHeight="1" x14ac:dyDescent="0.25">
      <c r="A57" s="76"/>
      <c r="B57" s="93" t="s">
        <v>233</v>
      </c>
      <c r="C57" s="88" t="s">
        <v>104</v>
      </c>
      <c r="D57" s="90" t="s">
        <v>60</v>
      </c>
      <c r="E57" s="90">
        <v>1.0149999999999999</v>
      </c>
      <c r="F57" s="239">
        <f>ROUND(F54*E57,2)</f>
        <v>36.340000000000003</v>
      </c>
      <c r="G57" s="239"/>
      <c r="H57" s="239"/>
      <c r="I57" s="239"/>
      <c r="J57" s="239"/>
      <c r="K57" s="239"/>
      <c r="L57" s="239"/>
      <c r="M57" s="239"/>
      <c r="N57" s="91"/>
    </row>
    <row r="58" spans="1:15" s="86" customFormat="1" ht="17.25" customHeight="1" x14ac:dyDescent="0.25">
      <c r="A58" s="76"/>
      <c r="B58" s="93" t="s">
        <v>174</v>
      </c>
      <c r="C58" s="88" t="s">
        <v>135</v>
      </c>
      <c r="D58" s="239" t="s">
        <v>60</v>
      </c>
      <c r="E58" s="95">
        <v>6.3E-3</v>
      </c>
      <c r="F58" s="239">
        <f>ROUND(F54*E58,2)</f>
        <v>0.23</v>
      </c>
      <c r="G58" s="239"/>
      <c r="H58" s="239"/>
      <c r="I58" s="239"/>
      <c r="J58" s="239"/>
      <c r="K58" s="239"/>
      <c r="L58" s="239"/>
      <c r="M58" s="239"/>
      <c r="N58" s="91"/>
    </row>
    <row r="59" spans="1:15" s="86" customFormat="1" ht="15.75" customHeight="1" x14ac:dyDescent="0.25">
      <c r="A59" s="76"/>
      <c r="B59" s="93" t="s">
        <v>176</v>
      </c>
      <c r="C59" s="88" t="s">
        <v>136</v>
      </c>
      <c r="D59" s="212" t="s">
        <v>60</v>
      </c>
      <c r="E59" s="217">
        <f>0.0869+0.0688</f>
        <v>0.15570000000000001</v>
      </c>
      <c r="F59" s="212">
        <f>ROUND(F54*E59,2)</f>
        <v>5.57</v>
      </c>
      <c r="G59" s="212"/>
      <c r="H59" s="212"/>
      <c r="I59" s="212"/>
      <c r="J59" s="212"/>
      <c r="K59" s="212"/>
      <c r="L59" s="212"/>
      <c r="M59" s="212"/>
      <c r="N59" s="91"/>
    </row>
    <row r="60" spans="1:15" s="86" customFormat="1" ht="17.25" customHeight="1" x14ac:dyDescent="0.25">
      <c r="A60" s="76"/>
      <c r="B60" s="47"/>
      <c r="C60" s="88" t="s">
        <v>92</v>
      </c>
      <c r="D60" s="90" t="s">
        <v>62</v>
      </c>
      <c r="E60" s="90">
        <v>3.04</v>
      </c>
      <c r="F60" s="239">
        <f>ROUND(F54*E60,2)</f>
        <v>108.83</v>
      </c>
      <c r="G60" s="239"/>
      <c r="H60" s="239"/>
      <c r="I60" s="239"/>
      <c r="J60" s="239"/>
      <c r="K60" s="239"/>
      <c r="L60" s="239"/>
      <c r="M60" s="239"/>
      <c r="N60" s="91"/>
    </row>
    <row r="61" spans="1:15" s="86" customFormat="1" ht="17.25" customHeight="1" x14ac:dyDescent="0.25">
      <c r="A61" s="76">
        <v>7</v>
      </c>
      <c r="B61" s="131" t="s">
        <v>121</v>
      </c>
      <c r="C61" s="88" t="s">
        <v>113</v>
      </c>
      <c r="D61" s="90" t="s">
        <v>60</v>
      </c>
      <c r="E61" s="89"/>
      <c r="F61" s="96">
        <v>48</v>
      </c>
      <c r="G61" s="74"/>
      <c r="H61" s="243"/>
      <c r="I61" s="74"/>
      <c r="J61" s="243"/>
      <c r="K61" s="74"/>
      <c r="L61" s="243"/>
      <c r="M61" s="243"/>
      <c r="N61" s="91"/>
    </row>
    <row r="62" spans="1:15" s="86" customFormat="1" ht="17.25" customHeight="1" x14ac:dyDescent="0.25">
      <c r="A62" s="76"/>
      <c r="B62" s="131"/>
      <c r="C62" s="97" t="s">
        <v>57</v>
      </c>
      <c r="D62" s="90" t="s">
        <v>58</v>
      </c>
      <c r="E62" s="239">
        <v>1.21</v>
      </c>
      <c r="F62" s="74">
        <f>F61*E62</f>
        <v>58.08</v>
      </c>
      <c r="G62" s="74"/>
      <c r="H62" s="243"/>
      <c r="I62" s="239"/>
      <c r="J62" s="243"/>
      <c r="K62" s="74"/>
      <c r="L62" s="243"/>
      <c r="M62" s="243"/>
      <c r="N62" s="91"/>
    </row>
    <row r="63" spans="1:15" s="27" customFormat="1" ht="16.5" customHeight="1" x14ac:dyDescent="0.25">
      <c r="A63" s="238"/>
      <c r="B63" s="44"/>
      <c r="C63" s="70" t="s">
        <v>234</v>
      </c>
      <c r="D63" s="44"/>
      <c r="E63" s="238"/>
      <c r="F63" s="44"/>
      <c r="G63" s="239"/>
      <c r="H63" s="243"/>
      <c r="I63" s="239"/>
      <c r="J63" s="243"/>
      <c r="K63" s="239"/>
      <c r="L63" s="243"/>
      <c r="M63" s="243"/>
    </row>
    <row r="64" spans="1:15" s="86" customFormat="1" ht="31.5" customHeight="1" x14ac:dyDescent="0.25">
      <c r="A64" s="76">
        <v>1</v>
      </c>
      <c r="B64" s="131" t="s">
        <v>106</v>
      </c>
      <c r="C64" s="128" t="s">
        <v>131</v>
      </c>
      <c r="D64" s="104" t="s">
        <v>69</v>
      </c>
      <c r="E64" s="104"/>
      <c r="F64" s="298">
        <v>6.0000000000000001E-3</v>
      </c>
      <c r="G64" s="239"/>
      <c r="H64" s="243"/>
      <c r="I64" s="239"/>
      <c r="J64" s="243"/>
      <c r="K64" s="239"/>
      <c r="L64" s="243"/>
      <c r="M64" s="243"/>
      <c r="N64" s="91"/>
    </row>
    <row r="65" spans="1:15" s="118" customFormat="1" ht="13.5" x14ac:dyDescent="0.2">
      <c r="A65" s="76"/>
      <c r="B65" s="94"/>
      <c r="C65" s="103" t="s">
        <v>71</v>
      </c>
      <c r="D65" s="238" t="s">
        <v>72</v>
      </c>
      <c r="E65" s="239">
        <v>34</v>
      </c>
      <c r="F65" s="239">
        <f>ROUND(E65*F64,2)</f>
        <v>0.2</v>
      </c>
      <c r="G65" s="239"/>
      <c r="H65" s="243"/>
      <c r="I65" s="239"/>
      <c r="J65" s="243"/>
      <c r="K65" s="239"/>
      <c r="L65" s="243"/>
      <c r="M65" s="243"/>
      <c r="O65" s="129"/>
    </row>
    <row r="66" spans="1:15" s="118" customFormat="1" ht="15.75" x14ac:dyDescent="0.25">
      <c r="A66" s="76"/>
      <c r="B66" s="149" t="s">
        <v>146</v>
      </c>
      <c r="C66" s="103" t="s">
        <v>107</v>
      </c>
      <c r="D66" s="238" t="s">
        <v>63</v>
      </c>
      <c r="E66" s="239">
        <v>80.3</v>
      </c>
      <c r="F66" s="239">
        <f>ROUND(E66*F64,2)</f>
        <v>0.48</v>
      </c>
      <c r="G66" s="239"/>
      <c r="H66" s="243"/>
      <c r="I66" s="239"/>
      <c r="J66" s="243"/>
      <c r="K66" s="239"/>
      <c r="L66" s="243"/>
      <c r="M66" s="243"/>
    </row>
    <row r="67" spans="1:15" s="27" customFormat="1" ht="13.5" x14ac:dyDescent="0.25">
      <c r="A67" s="76"/>
      <c r="B67" s="130"/>
      <c r="C67" s="103" t="s">
        <v>61</v>
      </c>
      <c r="D67" s="238" t="s">
        <v>73</v>
      </c>
      <c r="E67" s="239">
        <v>5.6</v>
      </c>
      <c r="F67" s="239">
        <f>ROUND(E67*F64,2)</f>
        <v>0.03</v>
      </c>
      <c r="G67" s="239"/>
      <c r="H67" s="243"/>
      <c r="I67" s="239"/>
      <c r="J67" s="243"/>
      <c r="K67" s="239"/>
      <c r="L67" s="243"/>
      <c r="M67" s="243"/>
      <c r="N67" s="86"/>
    </row>
    <row r="68" spans="1:15" s="86" customFormat="1" ht="13.5" x14ac:dyDescent="0.25">
      <c r="A68" s="76">
        <v>2</v>
      </c>
      <c r="B68" s="131" t="s">
        <v>117</v>
      </c>
      <c r="C68" s="88" t="s">
        <v>118</v>
      </c>
      <c r="D68" s="90" t="s">
        <v>60</v>
      </c>
      <c r="E68" s="89"/>
      <c r="F68" s="96">
        <v>0.6</v>
      </c>
      <c r="G68" s="74"/>
      <c r="H68" s="243"/>
      <c r="I68" s="74"/>
      <c r="J68" s="243"/>
      <c r="K68" s="74"/>
      <c r="L68" s="243"/>
      <c r="M68" s="243"/>
      <c r="N68" s="91"/>
    </row>
    <row r="69" spans="1:15" s="86" customFormat="1" ht="13.5" x14ac:dyDescent="0.25">
      <c r="A69" s="76"/>
      <c r="B69" s="131"/>
      <c r="C69" s="97" t="s">
        <v>57</v>
      </c>
      <c r="D69" s="90" t="s">
        <v>58</v>
      </c>
      <c r="E69" s="239">
        <v>2.06</v>
      </c>
      <c r="F69" s="74">
        <f>F68*E69</f>
        <v>1.236</v>
      </c>
      <c r="G69" s="74"/>
      <c r="H69" s="243"/>
      <c r="I69" s="239"/>
      <c r="J69" s="243"/>
      <c r="K69" s="74"/>
      <c r="L69" s="243"/>
      <c r="M69" s="243"/>
      <c r="N69" s="91"/>
    </row>
    <row r="70" spans="1:15" s="86" customFormat="1" ht="26.25" customHeight="1" x14ac:dyDescent="0.25">
      <c r="A70" s="76">
        <v>3</v>
      </c>
      <c r="B70" s="25" t="s">
        <v>202</v>
      </c>
      <c r="C70" s="132" t="s">
        <v>211</v>
      </c>
      <c r="D70" s="239" t="s">
        <v>59</v>
      </c>
      <c r="E70" s="90"/>
      <c r="F70" s="90">
        <v>7.8</v>
      </c>
      <c r="G70" s="239"/>
      <c r="H70" s="243"/>
      <c r="I70" s="239"/>
      <c r="J70" s="243"/>
      <c r="K70" s="239"/>
      <c r="L70" s="243"/>
      <c r="M70" s="243"/>
      <c r="N70" s="91"/>
    </row>
    <row r="71" spans="1:15" s="86" customFormat="1" ht="13.5" x14ac:dyDescent="0.25">
      <c r="A71" s="76">
        <v>4</v>
      </c>
      <c r="B71" s="131" t="s">
        <v>76</v>
      </c>
      <c r="C71" s="103" t="s">
        <v>77</v>
      </c>
      <c r="D71" s="104" t="s">
        <v>78</v>
      </c>
      <c r="E71" s="104"/>
      <c r="F71" s="126">
        <v>4.0000000000000001E-3</v>
      </c>
      <c r="G71" s="239"/>
      <c r="H71" s="243"/>
      <c r="I71" s="239"/>
      <c r="J71" s="243"/>
      <c r="K71" s="239"/>
      <c r="L71" s="243"/>
      <c r="M71" s="243"/>
      <c r="N71" s="91"/>
    </row>
    <row r="72" spans="1:15" s="86" customFormat="1" ht="13.5" x14ac:dyDescent="0.25">
      <c r="A72" s="76"/>
      <c r="B72" s="131"/>
      <c r="C72" s="103" t="s">
        <v>70</v>
      </c>
      <c r="D72" s="104" t="s">
        <v>72</v>
      </c>
      <c r="E72" s="104">
        <v>3.23</v>
      </c>
      <c r="F72" s="90">
        <f>ROUND(F71*E72,2)</f>
        <v>0.01</v>
      </c>
      <c r="G72" s="239"/>
      <c r="H72" s="243"/>
      <c r="I72" s="239"/>
      <c r="J72" s="243"/>
      <c r="K72" s="239"/>
      <c r="L72" s="243"/>
      <c r="M72" s="243"/>
      <c r="N72" s="91"/>
    </row>
    <row r="73" spans="1:15" s="86" customFormat="1" ht="13.5" x14ac:dyDescent="0.25">
      <c r="A73" s="76"/>
      <c r="B73" s="131" t="s">
        <v>138</v>
      </c>
      <c r="C73" s="103" t="s">
        <v>79</v>
      </c>
      <c r="D73" s="104" t="s">
        <v>63</v>
      </c>
      <c r="E73" s="104">
        <v>3.62</v>
      </c>
      <c r="F73" s="90">
        <f>ROUND(F71*E73,2)</f>
        <v>0.01</v>
      </c>
      <c r="G73" s="239"/>
      <c r="H73" s="243"/>
      <c r="I73" s="239"/>
      <c r="J73" s="243"/>
      <c r="K73" s="239"/>
      <c r="L73" s="243"/>
      <c r="M73" s="243"/>
      <c r="N73" s="91"/>
    </row>
    <row r="74" spans="1:15" s="86" customFormat="1" ht="13.5" x14ac:dyDescent="0.25">
      <c r="A74" s="76"/>
      <c r="B74" s="131"/>
      <c r="C74" s="103" t="s">
        <v>61</v>
      </c>
      <c r="D74" s="104" t="s">
        <v>62</v>
      </c>
      <c r="E74" s="104">
        <v>0.18</v>
      </c>
      <c r="F74" s="90">
        <f>ROUND(F71*E74,2)</f>
        <v>0</v>
      </c>
      <c r="G74" s="239"/>
      <c r="H74" s="243"/>
      <c r="I74" s="239"/>
      <c r="J74" s="243"/>
      <c r="K74" s="239"/>
      <c r="L74" s="243"/>
      <c r="M74" s="243"/>
      <c r="N74" s="91"/>
    </row>
    <row r="75" spans="1:15" s="86" customFormat="1" ht="13.5" x14ac:dyDescent="0.25">
      <c r="A75" s="76"/>
      <c r="B75" s="93" t="s">
        <v>208</v>
      </c>
      <c r="C75" s="103" t="s">
        <v>74</v>
      </c>
      <c r="D75" s="104" t="s">
        <v>60</v>
      </c>
      <c r="E75" s="104">
        <v>0.04</v>
      </c>
      <c r="F75" s="90">
        <f>ROUND(F71*E75,2)</f>
        <v>0</v>
      </c>
      <c r="G75" s="239"/>
      <c r="H75" s="243"/>
      <c r="I75" s="239"/>
      <c r="J75" s="243"/>
      <c r="K75" s="239"/>
      <c r="L75" s="243"/>
      <c r="M75" s="243"/>
      <c r="N75" s="91"/>
    </row>
    <row r="76" spans="1:15" s="86" customFormat="1" ht="18.75" customHeight="1" x14ac:dyDescent="0.25">
      <c r="A76" s="76">
        <v>5</v>
      </c>
      <c r="B76" s="131" t="s">
        <v>119</v>
      </c>
      <c r="C76" s="103" t="s">
        <v>132</v>
      </c>
      <c r="D76" s="104" t="s">
        <v>120</v>
      </c>
      <c r="E76" s="104"/>
      <c r="F76" s="90">
        <v>0.73799999999999999</v>
      </c>
      <c r="G76" s="239"/>
      <c r="H76" s="243"/>
      <c r="I76" s="239"/>
      <c r="J76" s="243"/>
      <c r="K76" s="239"/>
      <c r="L76" s="243"/>
      <c r="M76" s="243"/>
      <c r="N76" s="91"/>
    </row>
    <row r="77" spans="1:15" s="86" customFormat="1" ht="17.25" customHeight="1" x14ac:dyDescent="0.25">
      <c r="A77" s="76"/>
      <c r="B77" s="131"/>
      <c r="C77" s="103" t="s">
        <v>70</v>
      </c>
      <c r="D77" s="227" t="s">
        <v>72</v>
      </c>
      <c r="E77" s="227">
        <v>2.8</v>
      </c>
      <c r="F77" s="226">
        <f>ROUND(F76*E77,2)</f>
        <v>2.0699999999999998</v>
      </c>
      <c r="G77" s="212"/>
      <c r="H77" s="258"/>
      <c r="I77" s="212"/>
      <c r="J77" s="258"/>
      <c r="K77" s="212"/>
      <c r="L77" s="258"/>
      <c r="M77" s="258"/>
      <c r="N77" s="91"/>
    </row>
    <row r="78" spans="1:15" s="86" customFormat="1" ht="13.5" x14ac:dyDescent="0.25">
      <c r="A78" s="76"/>
      <c r="B78" s="131"/>
      <c r="C78" s="103" t="s">
        <v>61</v>
      </c>
      <c r="D78" s="104" t="s">
        <v>62</v>
      </c>
      <c r="E78" s="104">
        <v>0.14299999999999999</v>
      </c>
      <c r="F78" s="90">
        <f>ROUND(F76*E78,2)</f>
        <v>0.11</v>
      </c>
      <c r="G78" s="239"/>
      <c r="H78" s="243"/>
      <c r="I78" s="239"/>
      <c r="J78" s="243"/>
      <c r="K78" s="239"/>
      <c r="L78" s="243"/>
      <c r="M78" s="243"/>
      <c r="N78" s="91"/>
    </row>
    <row r="79" spans="1:15" s="86" customFormat="1" ht="18" customHeight="1" x14ac:dyDescent="0.25">
      <c r="A79" s="76"/>
      <c r="B79" s="131" t="s">
        <v>232</v>
      </c>
      <c r="C79" s="103" t="s">
        <v>85</v>
      </c>
      <c r="D79" s="104" t="s">
        <v>60</v>
      </c>
      <c r="E79" s="104">
        <v>1.22</v>
      </c>
      <c r="F79" s="90">
        <f>ROUND(F76*E79,2)</f>
        <v>0.9</v>
      </c>
      <c r="G79" s="239"/>
      <c r="H79" s="243"/>
      <c r="I79" s="239"/>
      <c r="J79" s="243"/>
      <c r="K79" s="239"/>
      <c r="L79" s="243"/>
      <c r="M79" s="243"/>
      <c r="N79" s="91"/>
    </row>
    <row r="80" spans="1:15" s="86" customFormat="1" ht="20.25" customHeight="1" x14ac:dyDescent="0.2">
      <c r="A80" s="76">
        <v>6</v>
      </c>
      <c r="B80" s="131" t="s">
        <v>133</v>
      </c>
      <c r="C80" s="88" t="s">
        <v>134</v>
      </c>
      <c r="D80" s="239" t="s">
        <v>60</v>
      </c>
      <c r="E80" s="89"/>
      <c r="F80" s="90">
        <v>1.8</v>
      </c>
      <c r="G80" s="239"/>
      <c r="H80" s="239"/>
      <c r="I80" s="239"/>
      <c r="J80" s="239"/>
      <c r="K80" s="239"/>
      <c r="L80" s="239"/>
      <c r="M80" s="239"/>
      <c r="N80" s="91"/>
      <c r="O80" s="92"/>
    </row>
    <row r="81" spans="1:14" s="86" customFormat="1" ht="15.75" customHeight="1" x14ac:dyDescent="0.25">
      <c r="A81" s="76"/>
      <c r="B81" s="131"/>
      <c r="C81" s="88" t="s">
        <v>70</v>
      </c>
      <c r="D81" s="239" t="s">
        <v>58</v>
      </c>
      <c r="E81" s="90">
        <v>14.6</v>
      </c>
      <c r="F81" s="239">
        <f>ROUND(F80*E81,2)</f>
        <v>26.28</v>
      </c>
      <c r="G81" s="239"/>
      <c r="H81" s="239"/>
      <c r="I81" s="239"/>
      <c r="J81" s="239"/>
      <c r="K81" s="239"/>
      <c r="L81" s="239"/>
      <c r="M81" s="239"/>
      <c r="N81" s="91"/>
    </row>
    <row r="82" spans="1:14" s="86" customFormat="1" ht="16.5" customHeight="1" x14ac:dyDescent="0.25">
      <c r="A82" s="76"/>
      <c r="B82" s="93"/>
      <c r="C82" s="88" t="s">
        <v>61</v>
      </c>
      <c r="D82" s="90" t="s">
        <v>62</v>
      </c>
      <c r="E82" s="90">
        <v>0.86</v>
      </c>
      <c r="F82" s="239">
        <f>ROUND(F80*E82,2)</f>
        <v>1.55</v>
      </c>
      <c r="G82" s="239"/>
      <c r="H82" s="239"/>
      <c r="I82" s="239"/>
      <c r="J82" s="239"/>
      <c r="K82" s="239"/>
      <c r="L82" s="239"/>
      <c r="M82" s="239"/>
      <c r="N82" s="91"/>
    </row>
    <row r="83" spans="1:14" s="86" customFormat="1" ht="19.5" customHeight="1" x14ac:dyDescent="0.25">
      <c r="A83" s="76"/>
      <c r="B83" s="93" t="s">
        <v>233</v>
      </c>
      <c r="C83" s="88" t="s">
        <v>104</v>
      </c>
      <c r="D83" s="90" t="s">
        <v>60</v>
      </c>
      <c r="E83" s="90">
        <v>1.0149999999999999</v>
      </c>
      <c r="F83" s="239">
        <f>ROUND(F80*E83,2)</f>
        <v>1.83</v>
      </c>
      <c r="G83" s="239"/>
      <c r="H83" s="239"/>
      <c r="I83" s="239"/>
      <c r="J83" s="239"/>
      <c r="K83" s="239"/>
      <c r="L83" s="239"/>
      <c r="M83" s="239"/>
      <c r="N83" s="91"/>
    </row>
    <row r="84" spans="1:14" s="86" customFormat="1" ht="17.25" customHeight="1" x14ac:dyDescent="0.25">
      <c r="A84" s="76"/>
      <c r="B84" s="93" t="s">
        <v>174</v>
      </c>
      <c r="C84" s="88" t="s">
        <v>135</v>
      </c>
      <c r="D84" s="239" t="s">
        <v>60</v>
      </c>
      <c r="E84" s="95">
        <v>6.3E-3</v>
      </c>
      <c r="F84" s="239">
        <f>ROUND(F80*E84,2)</f>
        <v>0.01</v>
      </c>
      <c r="G84" s="239"/>
      <c r="H84" s="239"/>
      <c r="I84" s="239"/>
      <c r="J84" s="239"/>
      <c r="K84" s="239"/>
      <c r="L84" s="239"/>
      <c r="M84" s="239"/>
      <c r="N84" s="91"/>
    </row>
    <row r="85" spans="1:14" s="86" customFormat="1" ht="15.75" customHeight="1" x14ac:dyDescent="0.25">
      <c r="A85" s="76"/>
      <c r="B85" s="93" t="s">
        <v>176</v>
      </c>
      <c r="C85" s="88" t="s">
        <v>136</v>
      </c>
      <c r="D85" s="212" t="s">
        <v>60</v>
      </c>
      <c r="E85" s="217">
        <f>0.0869+0.0688</f>
        <v>0.15570000000000001</v>
      </c>
      <c r="F85" s="212">
        <f>ROUND(F80*E85,2)</f>
        <v>0.28000000000000003</v>
      </c>
      <c r="G85" s="212"/>
      <c r="H85" s="212"/>
      <c r="I85" s="212"/>
      <c r="J85" s="212"/>
      <c r="K85" s="212"/>
      <c r="L85" s="212"/>
      <c r="M85" s="212"/>
      <c r="N85" s="91"/>
    </row>
    <row r="86" spans="1:14" s="86" customFormat="1" ht="17.25" customHeight="1" x14ac:dyDescent="0.25">
      <c r="A86" s="76"/>
      <c r="B86" s="47"/>
      <c r="C86" s="88" t="s">
        <v>92</v>
      </c>
      <c r="D86" s="90" t="s">
        <v>62</v>
      </c>
      <c r="E86" s="90">
        <v>3.04</v>
      </c>
      <c r="F86" s="239">
        <f>ROUND(F80*E86,2)</f>
        <v>5.47</v>
      </c>
      <c r="G86" s="239"/>
      <c r="H86" s="239"/>
      <c r="I86" s="239"/>
      <c r="J86" s="239"/>
      <c r="K86" s="239"/>
      <c r="L86" s="239"/>
      <c r="M86" s="239"/>
      <c r="N86" s="91"/>
    </row>
    <row r="87" spans="1:14" s="166" customFormat="1" ht="13.5" x14ac:dyDescent="0.25">
      <c r="A87" s="260">
        <v>7</v>
      </c>
      <c r="B87" s="261" t="s">
        <v>235</v>
      </c>
      <c r="C87" s="157" t="s">
        <v>238</v>
      </c>
      <c r="D87" s="159" t="s">
        <v>59</v>
      </c>
      <c r="E87" s="262"/>
      <c r="F87" s="267">
        <v>0.08</v>
      </c>
      <c r="G87" s="159"/>
      <c r="H87" s="159"/>
      <c r="I87" s="159"/>
      <c r="J87" s="159"/>
      <c r="K87" s="159"/>
      <c r="L87" s="159"/>
      <c r="M87" s="159"/>
    </row>
    <row r="88" spans="1:14" s="166" customFormat="1" ht="13.5" x14ac:dyDescent="0.25">
      <c r="A88" s="260"/>
      <c r="B88" s="261"/>
      <c r="C88" s="157" t="s">
        <v>70</v>
      </c>
      <c r="D88" s="264" t="s">
        <v>58</v>
      </c>
      <c r="E88" s="265">
        <v>24.4</v>
      </c>
      <c r="F88" s="264">
        <f>ROUND(F87*E88,2)</f>
        <v>1.95</v>
      </c>
      <c r="G88" s="264"/>
      <c r="H88" s="264"/>
      <c r="I88" s="264"/>
      <c r="J88" s="264"/>
      <c r="K88" s="264"/>
      <c r="L88" s="264"/>
      <c r="M88" s="264"/>
    </row>
    <row r="89" spans="1:14" s="166" customFormat="1" ht="13.5" x14ac:dyDescent="0.25">
      <c r="A89" s="260"/>
      <c r="B89" s="266" t="s">
        <v>239</v>
      </c>
      <c r="C89" s="157" t="s">
        <v>237</v>
      </c>
      <c r="D89" s="267" t="s">
        <v>59</v>
      </c>
      <c r="E89" s="267">
        <v>1</v>
      </c>
      <c r="F89" s="267">
        <v>0.08</v>
      </c>
      <c r="G89" s="159"/>
      <c r="H89" s="159"/>
      <c r="I89" s="159"/>
      <c r="J89" s="159"/>
      <c r="K89" s="159"/>
      <c r="L89" s="159"/>
      <c r="M89" s="159"/>
    </row>
    <row r="90" spans="1:14" s="166" customFormat="1" ht="13.5" x14ac:dyDescent="0.25">
      <c r="A90" s="260">
        <v>8</v>
      </c>
      <c r="B90" s="261" t="s">
        <v>235</v>
      </c>
      <c r="C90" s="157" t="s">
        <v>236</v>
      </c>
      <c r="D90" s="159" t="s">
        <v>59</v>
      </c>
      <c r="E90" s="262"/>
      <c r="F90" s="263">
        <v>0.27500000000000002</v>
      </c>
      <c r="G90" s="159"/>
      <c r="H90" s="159"/>
      <c r="I90" s="159"/>
      <c r="J90" s="159"/>
      <c r="K90" s="159"/>
      <c r="L90" s="159"/>
      <c r="M90" s="159"/>
    </row>
    <row r="91" spans="1:14" s="166" customFormat="1" ht="13.5" x14ac:dyDescent="0.25">
      <c r="A91" s="260"/>
      <c r="B91" s="261"/>
      <c r="C91" s="157" t="s">
        <v>70</v>
      </c>
      <c r="D91" s="264" t="s">
        <v>58</v>
      </c>
      <c r="E91" s="265">
        <v>24.4</v>
      </c>
      <c r="F91" s="264">
        <f>ROUND(F90*E91,2)</f>
        <v>6.71</v>
      </c>
      <c r="G91" s="264"/>
      <c r="H91" s="264"/>
      <c r="I91" s="264"/>
      <c r="J91" s="264"/>
      <c r="K91" s="264"/>
      <c r="L91" s="264"/>
      <c r="M91" s="264"/>
    </row>
    <row r="92" spans="1:14" s="166" customFormat="1" ht="13.5" x14ac:dyDescent="0.25">
      <c r="A92" s="260"/>
      <c r="B92" s="266" t="s">
        <v>240</v>
      </c>
      <c r="C92" s="157" t="s">
        <v>237</v>
      </c>
      <c r="D92" s="267" t="s">
        <v>59</v>
      </c>
      <c r="E92" s="267">
        <v>1</v>
      </c>
      <c r="F92" s="263">
        <v>0.27500000000000002</v>
      </c>
      <c r="G92" s="159"/>
      <c r="H92" s="159"/>
      <c r="I92" s="159"/>
      <c r="J92" s="159"/>
      <c r="K92" s="159"/>
      <c r="L92" s="159"/>
      <c r="M92" s="159"/>
    </row>
    <row r="93" spans="1:14" s="166" customFormat="1" ht="13.5" x14ac:dyDescent="0.25">
      <c r="A93" s="260">
        <v>9</v>
      </c>
      <c r="B93" s="261" t="s">
        <v>235</v>
      </c>
      <c r="C93" s="157" t="s">
        <v>289</v>
      </c>
      <c r="D93" s="159" t="s">
        <v>59</v>
      </c>
      <c r="E93" s="262"/>
      <c r="F93" s="263">
        <v>0.215</v>
      </c>
      <c r="G93" s="159"/>
      <c r="H93" s="159"/>
      <c r="I93" s="159"/>
      <c r="J93" s="159"/>
      <c r="K93" s="159"/>
      <c r="L93" s="159"/>
      <c r="M93" s="159"/>
    </row>
    <row r="94" spans="1:14" s="166" customFormat="1" ht="13.5" x14ac:dyDescent="0.25">
      <c r="A94" s="260"/>
      <c r="B94" s="261"/>
      <c r="C94" s="157" t="s">
        <v>70</v>
      </c>
      <c r="D94" s="264" t="s">
        <v>58</v>
      </c>
      <c r="E94" s="265">
        <v>24.4</v>
      </c>
      <c r="F94" s="264">
        <f>ROUND(F93*E94,2)</f>
        <v>5.25</v>
      </c>
      <c r="G94" s="264"/>
      <c r="H94" s="264"/>
      <c r="I94" s="264"/>
      <c r="J94" s="264"/>
      <c r="K94" s="264"/>
      <c r="L94" s="264"/>
      <c r="M94" s="264"/>
    </row>
    <row r="95" spans="1:14" s="166" customFormat="1" ht="13.5" x14ac:dyDescent="0.25">
      <c r="A95" s="260"/>
      <c r="B95" s="266" t="s">
        <v>240</v>
      </c>
      <c r="C95" s="157" t="s">
        <v>237</v>
      </c>
      <c r="D95" s="267" t="s">
        <v>59</v>
      </c>
      <c r="E95" s="267">
        <v>1</v>
      </c>
      <c r="F95" s="263">
        <v>0.215</v>
      </c>
      <c r="G95" s="159"/>
      <c r="H95" s="159"/>
      <c r="I95" s="159"/>
      <c r="J95" s="159"/>
      <c r="K95" s="159"/>
      <c r="L95" s="159"/>
      <c r="M95" s="159"/>
    </row>
    <row r="96" spans="1:14" s="86" customFormat="1" ht="17.25" customHeight="1" x14ac:dyDescent="0.25">
      <c r="A96" s="76">
        <v>10</v>
      </c>
      <c r="B96" s="131" t="s">
        <v>121</v>
      </c>
      <c r="C96" s="88" t="s">
        <v>113</v>
      </c>
      <c r="D96" s="90" t="s">
        <v>60</v>
      </c>
      <c r="E96" s="89"/>
      <c r="F96" s="96">
        <v>2.6</v>
      </c>
      <c r="G96" s="74"/>
      <c r="H96" s="243"/>
      <c r="I96" s="74"/>
      <c r="J96" s="243"/>
      <c r="K96" s="74"/>
      <c r="L96" s="243"/>
      <c r="M96" s="243"/>
      <c r="N96" s="91"/>
    </row>
    <row r="97" spans="1:14" s="86" customFormat="1" ht="17.25" customHeight="1" x14ac:dyDescent="0.25">
      <c r="A97" s="76"/>
      <c r="B97" s="131"/>
      <c r="C97" s="97" t="s">
        <v>57</v>
      </c>
      <c r="D97" s="90" t="s">
        <v>58</v>
      </c>
      <c r="E97" s="239">
        <v>1.21</v>
      </c>
      <c r="F97" s="74">
        <f>F96*E97</f>
        <v>3.1459999999999999</v>
      </c>
      <c r="G97" s="74"/>
      <c r="H97" s="243"/>
      <c r="I97" s="239"/>
      <c r="J97" s="243"/>
      <c r="K97" s="74"/>
      <c r="L97" s="243"/>
      <c r="M97" s="243"/>
      <c r="N97" s="91"/>
    </row>
    <row r="98" spans="1:14" s="109" customFormat="1" ht="18" customHeight="1" x14ac:dyDescent="0.25">
      <c r="A98" s="105"/>
      <c r="B98" s="105"/>
      <c r="C98" s="106" t="s">
        <v>53</v>
      </c>
      <c r="D98" s="105"/>
      <c r="E98" s="105"/>
      <c r="F98" s="105"/>
      <c r="G98" s="107"/>
      <c r="H98" s="171"/>
      <c r="I98" s="107"/>
      <c r="J98" s="108"/>
      <c r="K98" s="107"/>
      <c r="L98" s="108"/>
      <c r="M98" s="108"/>
    </row>
    <row r="99" spans="1:14" s="109" customFormat="1" ht="20.25" customHeight="1" x14ac:dyDescent="0.25">
      <c r="A99" s="105"/>
      <c r="B99" s="105"/>
      <c r="C99" s="110" t="s">
        <v>297</v>
      </c>
      <c r="D99" s="105"/>
      <c r="E99" s="105"/>
      <c r="F99" s="105"/>
      <c r="G99" s="107"/>
      <c r="H99" s="107"/>
      <c r="I99" s="107"/>
      <c r="J99" s="107"/>
      <c r="K99" s="107"/>
      <c r="L99" s="107"/>
      <c r="M99" s="84"/>
    </row>
    <row r="100" spans="1:14" ht="20.25" customHeight="1" x14ac:dyDescent="0.25">
      <c r="A100" s="29"/>
      <c r="B100" s="29"/>
      <c r="C100" s="30" t="s">
        <v>80</v>
      </c>
      <c r="D100" s="29"/>
      <c r="E100" s="29"/>
      <c r="F100" s="29"/>
      <c r="G100" s="83"/>
      <c r="H100" s="83"/>
      <c r="I100" s="83"/>
      <c r="J100" s="83"/>
      <c r="K100" s="83"/>
      <c r="L100" s="83"/>
      <c r="M100" s="85"/>
    </row>
    <row r="101" spans="1:14" ht="18.75" customHeight="1" x14ac:dyDescent="0.25">
      <c r="A101" s="29"/>
      <c r="B101" s="29"/>
      <c r="C101" s="30" t="s">
        <v>298</v>
      </c>
      <c r="D101" s="29"/>
      <c r="E101" s="29"/>
      <c r="F101" s="29"/>
      <c r="G101" s="83"/>
      <c r="H101" s="83"/>
      <c r="I101" s="83"/>
      <c r="J101" s="83"/>
      <c r="K101" s="83"/>
      <c r="L101" s="83"/>
      <c r="M101" s="82"/>
    </row>
    <row r="102" spans="1:14" ht="21.75" customHeight="1" x14ac:dyDescent="0.25">
      <c r="A102" s="29"/>
      <c r="B102" s="29"/>
      <c r="C102" s="36" t="s">
        <v>81</v>
      </c>
      <c r="D102" s="29"/>
      <c r="E102" s="29"/>
      <c r="F102" s="29"/>
      <c r="G102" s="83"/>
      <c r="H102" s="83"/>
      <c r="I102" s="83"/>
      <c r="J102" s="83"/>
      <c r="K102" s="83"/>
      <c r="L102" s="83"/>
      <c r="M102" s="85"/>
    </row>
    <row r="104" spans="1:14" ht="15.75" x14ac:dyDescent="0.25">
      <c r="A104" s="322"/>
      <c r="B104" s="322"/>
      <c r="C104" s="322"/>
      <c r="D104" s="322"/>
      <c r="E104" s="322"/>
      <c r="F104" s="322"/>
      <c r="G104" s="323"/>
      <c r="H104" s="323"/>
      <c r="I104" s="323"/>
      <c r="J104" s="323"/>
      <c r="K104" s="323"/>
      <c r="L104" s="323"/>
      <c r="M104" s="323"/>
    </row>
    <row r="107" spans="1:14" ht="15.75" x14ac:dyDescent="0.25">
      <c r="A107" s="322"/>
      <c r="B107" s="322"/>
      <c r="C107" s="322"/>
      <c r="D107" s="322"/>
      <c r="E107" s="322"/>
      <c r="F107" s="322"/>
      <c r="G107" s="323"/>
      <c r="H107" s="323"/>
      <c r="I107" s="323"/>
      <c r="J107" s="323"/>
      <c r="K107" s="323"/>
      <c r="L107" s="323"/>
      <c r="M107" s="323"/>
    </row>
  </sheetData>
  <mergeCells count="19">
    <mergeCell ref="A1:M1"/>
    <mergeCell ref="A2:L2"/>
    <mergeCell ref="A3:F3"/>
    <mergeCell ref="H3:K3"/>
    <mergeCell ref="H5:K5"/>
    <mergeCell ref="B4:C4"/>
    <mergeCell ref="D6:D7"/>
    <mergeCell ref="E6:F6"/>
    <mergeCell ref="A104:F104"/>
    <mergeCell ref="G104:M104"/>
    <mergeCell ref="A107:F107"/>
    <mergeCell ref="G107:M107"/>
    <mergeCell ref="G6:H6"/>
    <mergeCell ref="I6:J6"/>
    <mergeCell ref="K6:L6"/>
    <mergeCell ref="M6:M7"/>
    <mergeCell ref="A6:A7"/>
    <mergeCell ref="B6:B7"/>
    <mergeCell ref="C6:C7"/>
  </mergeCells>
  <conditionalFormatting sqref="IS47:IU47 A54:IU54 A43:IU43 A40:IU41 A42:IR42 A44:IR53 IS73:IU73 A80:IU80 A69:IU69 A66:IU67 IS35:IU35 A15:IU15 A9:IR14 A16:IR39 A55:IR97">
    <cfRule type="cellIs" dxfId="8" priority="42" stopIfTrue="1" operator="equal">
      <formula>8223.307275</formula>
    </cfRule>
  </conditionalFormatting>
  <conditionalFormatting sqref="A90:IR95">
    <cfRule type="cellIs" dxfId="7" priority="5" stopIfTrue="1" operator="equal">
      <formula>8223.307275</formula>
    </cfRule>
  </conditionalFormatting>
  <conditionalFormatting sqref="A90:IR95">
    <cfRule type="cellIs" dxfId="6" priority="4" stopIfTrue="1" operator="equal">
      <formula>8223.307275</formula>
    </cfRule>
  </conditionalFormatting>
  <conditionalFormatting sqref="A87:IR89">
    <cfRule type="cellIs" dxfId="5" priority="3" stopIfTrue="1" operator="equal">
      <formula>8223.307275</formula>
    </cfRule>
  </conditionalFormatting>
  <conditionalFormatting sqref="A87:IR89">
    <cfRule type="cellIs" dxfId="4" priority="2" stopIfTrue="1" operator="equal">
      <formula>8223.307275</formula>
    </cfRule>
  </conditionalFormatting>
  <printOptions horizontalCentered="1"/>
  <pageMargins left="0.17" right="0.27559055118110237" top="0.55000000000000004" bottom="0.31" header="0.38" footer="0"/>
  <pageSetup paperSize="9" scale="90" orientation="landscape" r:id="rId1"/>
  <headerFooter>
    <oddHeader xml:space="preserve">&amp;Rდანართი №1 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3"/>
  <sheetViews>
    <sheetView topLeftCell="A40" zoomScaleSheetLayoutView="115" workbookViewId="0">
      <selection activeCell="C47" sqref="C47"/>
    </sheetView>
  </sheetViews>
  <sheetFormatPr defaultColWidth="9.140625" defaultRowHeight="15" x14ac:dyDescent="0.25"/>
  <cols>
    <col min="1" max="1" width="5.5703125" style="1" customWidth="1"/>
    <col min="2" max="2" width="9.85546875" style="1" customWidth="1"/>
    <col min="3" max="3" width="43.5703125" style="39" customWidth="1"/>
    <col min="4" max="4" width="8.85546875" style="1" customWidth="1"/>
    <col min="5" max="6" width="9.140625" style="1"/>
    <col min="7" max="7" width="11.140625" style="1" bestFit="1" customWidth="1"/>
    <col min="8" max="8" width="12.7109375" style="1" bestFit="1" customWidth="1"/>
    <col min="9" max="9" width="6.140625" style="1" bestFit="1" customWidth="1"/>
    <col min="10" max="10" width="11" style="1" bestFit="1" customWidth="1"/>
    <col min="11" max="11" width="7" style="1" bestFit="1" customWidth="1"/>
    <col min="12" max="12" width="12.28515625" style="1" customWidth="1"/>
    <col min="13" max="13" width="13" style="1" customWidth="1"/>
    <col min="14" max="16384" width="9.140625" style="1"/>
  </cols>
  <sheetData>
    <row r="1" spans="1:19" s="2" customFormat="1" ht="20.25" customHeight="1" x14ac:dyDescent="0.25">
      <c r="A1" s="334" t="s">
        <v>200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9" s="16" customFormat="1" ht="15.75" x14ac:dyDescent="0.25">
      <c r="A2" s="335" t="s">
        <v>273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9" s="16" customFormat="1" ht="9" customHeight="1" x14ac:dyDescent="0.25">
      <c r="A3" s="319"/>
      <c r="B3" s="319"/>
      <c r="C3" s="319"/>
      <c r="D3" s="319"/>
      <c r="E3" s="319"/>
      <c r="F3" s="319"/>
      <c r="G3" s="17"/>
      <c r="H3" s="320"/>
      <c r="I3" s="320"/>
      <c r="J3" s="320"/>
      <c r="K3" s="320"/>
      <c r="L3" s="18"/>
      <c r="M3" s="19"/>
    </row>
    <row r="4" spans="1:19" s="16" customFormat="1" ht="13.5" x14ac:dyDescent="0.25">
      <c r="B4" s="16" t="s">
        <v>196</v>
      </c>
      <c r="C4" s="16" t="s">
        <v>241</v>
      </c>
      <c r="D4" s="208">
        <f>ROUND(M48*0.001,2)</f>
        <v>0</v>
      </c>
      <c r="E4" s="16" t="s">
        <v>45</v>
      </c>
      <c r="I4" s="20"/>
      <c r="J4" s="215"/>
      <c r="K4" s="215"/>
      <c r="L4" s="18"/>
      <c r="M4" s="38"/>
    </row>
    <row r="5" spans="1:19" s="16" customFormat="1" ht="14.25" customHeight="1" x14ac:dyDescent="0.25">
      <c r="A5" s="22"/>
      <c r="B5" s="22"/>
      <c r="D5" s="23"/>
      <c r="E5" s="23"/>
      <c r="F5" s="18"/>
      <c r="G5" s="24"/>
      <c r="H5" s="316"/>
      <c r="I5" s="316"/>
      <c r="J5" s="316"/>
      <c r="K5" s="316"/>
      <c r="L5" s="18"/>
      <c r="M5" s="19"/>
    </row>
    <row r="6" spans="1:19" s="23" customFormat="1" ht="30.75" customHeight="1" x14ac:dyDescent="0.25">
      <c r="A6" s="324" t="s">
        <v>0</v>
      </c>
      <c r="B6" s="325" t="s">
        <v>46</v>
      </c>
      <c r="C6" s="327" t="s">
        <v>47</v>
      </c>
      <c r="D6" s="324" t="s">
        <v>48</v>
      </c>
      <c r="E6" s="329" t="s">
        <v>49</v>
      </c>
      <c r="F6" s="330"/>
      <c r="G6" s="329" t="s">
        <v>50</v>
      </c>
      <c r="H6" s="330"/>
      <c r="I6" s="329" t="s">
        <v>51</v>
      </c>
      <c r="J6" s="330"/>
      <c r="K6" s="329" t="s">
        <v>52</v>
      </c>
      <c r="L6" s="330"/>
      <c r="M6" s="331" t="s">
        <v>53</v>
      </c>
    </row>
    <row r="7" spans="1:19" s="23" customFormat="1" ht="34.5" customHeight="1" x14ac:dyDescent="0.25">
      <c r="A7" s="324"/>
      <c r="B7" s="326"/>
      <c r="C7" s="328"/>
      <c r="D7" s="324"/>
      <c r="E7" s="111" t="s">
        <v>54</v>
      </c>
      <c r="F7" s="111" t="s">
        <v>1</v>
      </c>
      <c r="G7" s="111" t="s">
        <v>55</v>
      </c>
      <c r="H7" s="112" t="s">
        <v>53</v>
      </c>
      <c r="I7" s="113" t="s">
        <v>55</v>
      </c>
      <c r="J7" s="111" t="s">
        <v>53</v>
      </c>
      <c r="K7" s="111" t="s">
        <v>55</v>
      </c>
      <c r="L7" s="74" t="s">
        <v>53</v>
      </c>
      <c r="M7" s="331"/>
      <c r="O7" s="24"/>
    </row>
    <row r="8" spans="1:19" s="23" customFormat="1" ht="13.5" x14ac:dyDescent="0.25">
      <c r="A8" s="43">
        <v>1</v>
      </c>
      <c r="B8" s="44">
        <v>2</v>
      </c>
      <c r="C8" s="43">
        <v>3</v>
      </c>
      <c r="D8" s="44">
        <v>4</v>
      </c>
      <c r="E8" s="43">
        <v>5</v>
      </c>
      <c r="F8" s="44">
        <v>6</v>
      </c>
      <c r="G8" s="45">
        <v>7</v>
      </c>
      <c r="H8" s="44">
        <v>8</v>
      </c>
      <c r="I8" s="43">
        <v>9</v>
      </c>
      <c r="J8" s="44">
        <v>10</v>
      </c>
      <c r="K8" s="43">
        <v>11</v>
      </c>
      <c r="L8" s="45">
        <v>12</v>
      </c>
      <c r="M8" s="44" t="s">
        <v>56</v>
      </c>
    </row>
    <row r="9" spans="1:19" s="166" customFormat="1" ht="27" x14ac:dyDescent="0.25">
      <c r="A9" s="98">
        <v>1</v>
      </c>
      <c r="B9" s="99" t="s">
        <v>82</v>
      </c>
      <c r="C9" s="218" t="s">
        <v>288</v>
      </c>
      <c r="D9" s="165" t="s">
        <v>203</v>
      </c>
      <c r="E9" s="167"/>
      <c r="F9" s="178">
        <v>1.6106</v>
      </c>
      <c r="G9" s="245"/>
      <c r="H9" s="245"/>
      <c r="I9" s="245"/>
      <c r="J9" s="245"/>
      <c r="K9" s="245"/>
      <c r="L9" s="245"/>
      <c r="M9" s="245"/>
    </row>
    <row r="10" spans="1:19" s="168" customFormat="1" ht="13.5" x14ac:dyDescent="0.25">
      <c r="A10" s="98"/>
      <c r="B10" s="101"/>
      <c r="C10" s="127" t="s">
        <v>70</v>
      </c>
      <c r="D10" s="167" t="s">
        <v>72</v>
      </c>
      <c r="E10" s="163">
        <v>15</v>
      </c>
      <c r="F10" s="167">
        <f>ROUND(F9*E10,2)</f>
        <v>24.16</v>
      </c>
      <c r="G10" s="245"/>
      <c r="H10" s="245"/>
      <c r="I10" s="245"/>
      <c r="J10" s="245"/>
      <c r="K10" s="245"/>
      <c r="L10" s="245"/>
      <c r="M10" s="245"/>
      <c r="S10" s="207"/>
    </row>
    <row r="11" spans="1:19" s="205" customFormat="1" ht="13.5" x14ac:dyDescent="0.25">
      <c r="A11" s="204"/>
      <c r="B11" s="101" t="s">
        <v>147</v>
      </c>
      <c r="C11" s="202" t="s">
        <v>204</v>
      </c>
      <c r="D11" s="167" t="s">
        <v>84</v>
      </c>
      <c r="E11" s="219">
        <v>2.16</v>
      </c>
      <c r="F11" s="163">
        <f>ROUND(E11*F9,2)</f>
        <v>3.48</v>
      </c>
      <c r="G11" s="268"/>
      <c r="H11" s="245"/>
      <c r="I11" s="257"/>
      <c r="J11" s="245"/>
      <c r="K11" s="245"/>
      <c r="L11" s="245"/>
      <c r="M11" s="245"/>
    </row>
    <row r="12" spans="1:19" s="166" customFormat="1" ht="13.5" x14ac:dyDescent="0.25">
      <c r="A12" s="98"/>
      <c r="B12" s="220" t="s">
        <v>154</v>
      </c>
      <c r="C12" s="202" t="s">
        <v>205</v>
      </c>
      <c r="D12" s="203" t="s">
        <v>84</v>
      </c>
      <c r="E12" s="221">
        <v>2.73</v>
      </c>
      <c r="F12" s="163">
        <f>ROUND(E12*F9,2)</f>
        <v>4.4000000000000004</v>
      </c>
      <c r="G12" s="245"/>
      <c r="H12" s="245"/>
      <c r="I12" s="257"/>
      <c r="J12" s="245"/>
      <c r="K12" s="245"/>
      <c r="L12" s="245"/>
      <c r="M12" s="245"/>
    </row>
    <row r="13" spans="1:19" s="166" customFormat="1" ht="13.5" x14ac:dyDescent="0.25">
      <c r="A13" s="98"/>
      <c r="B13" s="167" t="s">
        <v>150</v>
      </c>
      <c r="C13" s="127" t="s">
        <v>206</v>
      </c>
      <c r="D13" s="203" t="s">
        <v>84</v>
      </c>
      <c r="E13" s="163">
        <v>0.97</v>
      </c>
      <c r="F13" s="163">
        <f>ROUND(E13*F9,2)</f>
        <v>1.56</v>
      </c>
      <c r="G13" s="245"/>
      <c r="H13" s="245"/>
      <c r="I13" s="257"/>
      <c r="J13" s="245"/>
      <c r="K13" s="245"/>
      <c r="L13" s="245"/>
      <c r="M13" s="245"/>
    </row>
    <row r="14" spans="1:19" s="166" customFormat="1" ht="15.75" x14ac:dyDescent="0.25">
      <c r="A14" s="98"/>
      <c r="B14" s="76" t="s">
        <v>232</v>
      </c>
      <c r="C14" s="127" t="s">
        <v>85</v>
      </c>
      <c r="D14" s="167" t="s">
        <v>161</v>
      </c>
      <c r="E14" s="163">
        <v>122</v>
      </c>
      <c r="F14" s="163">
        <f>ROUND(E14*F9,2)</f>
        <v>196.49</v>
      </c>
      <c r="G14" s="245"/>
      <c r="H14" s="245"/>
      <c r="I14" s="245"/>
      <c r="J14" s="245"/>
      <c r="K14" s="245"/>
      <c r="L14" s="245"/>
      <c r="M14" s="245"/>
    </row>
    <row r="15" spans="1:19" s="166" customFormat="1" ht="15.75" x14ac:dyDescent="0.25">
      <c r="A15" s="98"/>
      <c r="B15" s="98"/>
      <c r="C15" s="127" t="s">
        <v>65</v>
      </c>
      <c r="D15" s="167" t="s">
        <v>161</v>
      </c>
      <c r="E15" s="163">
        <v>7</v>
      </c>
      <c r="F15" s="163">
        <f>ROUND(E15*F9,2)</f>
        <v>11.27</v>
      </c>
      <c r="G15" s="245"/>
      <c r="H15" s="245"/>
      <c r="I15" s="245"/>
      <c r="J15" s="245"/>
      <c r="K15" s="245"/>
      <c r="L15" s="245"/>
      <c r="M15" s="245"/>
    </row>
    <row r="16" spans="1:19" s="16" customFormat="1" ht="28.5" customHeight="1" x14ac:dyDescent="0.25">
      <c r="A16" s="76">
        <v>2</v>
      </c>
      <c r="B16" s="131" t="s">
        <v>105</v>
      </c>
      <c r="C16" s="138" t="s">
        <v>290</v>
      </c>
      <c r="D16" s="104" t="s">
        <v>100</v>
      </c>
      <c r="E16" s="104"/>
      <c r="F16" s="95">
        <v>0.63360000000000005</v>
      </c>
      <c r="G16" s="243"/>
      <c r="H16" s="243"/>
      <c r="I16" s="243"/>
      <c r="J16" s="243"/>
      <c r="K16" s="243"/>
      <c r="L16" s="243"/>
      <c r="M16" s="243"/>
    </row>
    <row r="17" spans="1:14" s="28" customFormat="1" ht="13.5" x14ac:dyDescent="0.25">
      <c r="A17" s="76"/>
      <c r="B17" s="94"/>
      <c r="C17" s="103" t="s">
        <v>70</v>
      </c>
      <c r="D17" s="240" t="s">
        <v>72</v>
      </c>
      <c r="E17" s="240">
        <v>33</v>
      </c>
      <c r="F17" s="241">
        <f>ROUND(F16*E17,2)</f>
        <v>20.91</v>
      </c>
      <c r="G17" s="243"/>
      <c r="H17" s="243"/>
      <c r="I17" s="243"/>
      <c r="J17" s="243"/>
      <c r="K17" s="243"/>
      <c r="L17" s="243"/>
      <c r="M17" s="243"/>
    </row>
    <row r="18" spans="1:14" s="28" customFormat="1" ht="13.5" x14ac:dyDescent="0.25">
      <c r="A18" s="76"/>
      <c r="B18" s="93" t="s">
        <v>147</v>
      </c>
      <c r="C18" s="103" t="s">
        <v>86</v>
      </c>
      <c r="D18" s="240" t="s">
        <v>72</v>
      </c>
      <c r="E18" s="139">
        <v>0.42</v>
      </c>
      <c r="F18" s="241">
        <f>ROUND(E18*F16,2)</f>
        <v>0.27</v>
      </c>
      <c r="G18" s="243"/>
      <c r="H18" s="243"/>
      <c r="I18" s="243"/>
      <c r="J18" s="243"/>
      <c r="K18" s="243"/>
      <c r="L18" s="243"/>
      <c r="M18" s="243"/>
    </row>
    <row r="19" spans="1:14" s="23" customFormat="1" ht="13.5" x14ac:dyDescent="0.25">
      <c r="A19" s="76"/>
      <c r="B19" s="101" t="s">
        <v>138</v>
      </c>
      <c r="C19" s="103" t="s">
        <v>108</v>
      </c>
      <c r="D19" s="240" t="s">
        <v>84</v>
      </c>
      <c r="E19" s="139">
        <v>2.58</v>
      </c>
      <c r="F19" s="241">
        <f>ROUND(E19*F16,2)</f>
        <v>1.63</v>
      </c>
      <c r="G19" s="243"/>
      <c r="H19" s="243"/>
      <c r="I19" s="243"/>
      <c r="J19" s="243"/>
      <c r="K19" s="243"/>
      <c r="L19" s="243"/>
      <c r="M19" s="243"/>
    </row>
    <row r="20" spans="1:14" s="16" customFormat="1" ht="13.5" x14ac:dyDescent="0.25">
      <c r="A20" s="76"/>
      <c r="B20" s="240" t="s">
        <v>148</v>
      </c>
      <c r="C20" s="135" t="s">
        <v>110</v>
      </c>
      <c r="D20" s="137" t="s">
        <v>84</v>
      </c>
      <c r="E20" s="139">
        <v>11.2</v>
      </c>
      <c r="F20" s="241">
        <f>ROUND(E20*F16,2)</f>
        <v>7.1</v>
      </c>
      <c r="G20" s="243"/>
      <c r="H20" s="243"/>
      <c r="I20" s="269"/>
      <c r="J20" s="243"/>
      <c r="K20" s="269"/>
      <c r="L20" s="243"/>
      <c r="M20" s="243"/>
    </row>
    <row r="21" spans="1:14" s="16" customFormat="1" ht="13.5" x14ac:dyDescent="0.25">
      <c r="A21" s="76"/>
      <c r="B21" s="240" t="s">
        <v>149</v>
      </c>
      <c r="C21" s="135" t="s">
        <v>109</v>
      </c>
      <c r="D21" s="137" t="s">
        <v>84</v>
      </c>
      <c r="E21" s="139">
        <v>24.8</v>
      </c>
      <c r="F21" s="241">
        <f>ROUND(E21*F16,2)</f>
        <v>15.71</v>
      </c>
      <c r="G21" s="243"/>
      <c r="H21" s="243"/>
      <c r="I21" s="269"/>
      <c r="J21" s="243"/>
      <c r="K21" s="243"/>
      <c r="L21" s="243"/>
      <c r="M21" s="243"/>
    </row>
    <row r="22" spans="1:14" s="16" customFormat="1" ht="13.5" x14ac:dyDescent="0.25">
      <c r="A22" s="76"/>
      <c r="B22" s="240" t="s">
        <v>150</v>
      </c>
      <c r="C22" s="135" t="s">
        <v>64</v>
      </c>
      <c r="D22" s="137" t="s">
        <v>84</v>
      </c>
      <c r="E22" s="139">
        <v>4.1399999999999997</v>
      </c>
      <c r="F22" s="241">
        <f>ROUND(E22*F16,2)</f>
        <v>2.62</v>
      </c>
      <c r="G22" s="243"/>
      <c r="H22" s="243"/>
      <c r="I22" s="269"/>
      <c r="J22" s="243"/>
      <c r="K22" s="243"/>
      <c r="L22" s="243"/>
      <c r="M22" s="243"/>
    </row>
    <row r="23" spans="1:14" s="16" customFormat="1" ht="13.5" x14ac:dyDescent="0.25">
      <c r="A23" s="76"/>
      <c r="B23" s="240" t="s">
        <v>151</v>
      </c>
      <c r="C23" s="103" t="s">
        <v>87</v>
      </c>
      <c r="D23" s="137" t="s">
        <v>84</v>
      </c>
      <c r="E23" s="139">
        <v>0.53</v>
      </c>
      <c r="F23" s="241">
        <f>ROUND(E23*F16,2)</f>
        <v>0.34</v>
      </c>
      <c r="G23" s="243"/>
      <c r="H23" s="243"/>
      <c r="I23" s="243"/>
      <c r="J23" s="243"/>
      <c r="K23" s="243"/>
      <c r="L23" s="243"/>
      <c r="M23" s="243"/>
    </row>
    <row r="24" spans="1:14" s="16" customFormat="1" ht="15.75" x14ac:dyDescent="0.25">
      <c r="A24" s="76"/>
      <c r="B24" s="240" t="s">
        <v>208</v>
      </c>
      <c r="C24" s="103" t="s">
        <v>102</v>
      </c>
      <c r="D24" s="240" t="s">
        <v>75</v>
      </c>
      <c r="E24" s="241">
        <v>189</v>
      </c>
      <c r="F24" s="241">
        <f>ROUND(E24*F16,2)</f>
        <v>119.75</v>
      </c>
      <c r="G24" s="243"/>
      <c r="H24" s="243"/>
      <c r="I24" s="243"/>
      <c r="J24" s="243"/>
      <c r="K24" s="243"/>
      <c r="L24" s="243"/>
      <c r="M24" s="243"/>
    </row>
    <row r="25" spans="1:14" s="16" customFormat="1" ht="15.75" x14ac:dyDescent="0.25">
      <c r="A25" s="76"/>
      <c r="B25" s="122"/>
      <c r="C25" s="103" t="s">
        <v>65</v>
      </c>
      <c r="D25" s="240" t="s">
        <v>75</v>
      </c>
      <c r="E25" s="139">
        <v>30</v>
      </c>
      <c r="F25" s="241">
        <v>9</v>
      </c>
      <c r="G25" s="243"/>
      <c r="H25" s="243"/>
      <c r="I25" s="243"/>
      <c r="J25" s="243"/>
      <c r="K25" s="243"/>
      <c r="L25" s="243"/>
      <c r="M25" s="243"/>
    </row>
    <row r="26" spans="1:14" s="28" customFormat="1" ht="13.5" x14ac:dyDescent="0.25">
      <c r="A26" s="76">
        <v>3</v>
      </c>
      <c r="B26" s="93" t="s">
        <v>88</v>
      </c>
      <c r="C26" s="103" t="s">
        <v>101</v>
      </c>
      <c r="D26" s="240" t="s">
        <v>59</v>
      </c>
      <c r="E26" s="240"/>
      <c r="F26" s="240">
        <v>0.35599999999999998</v>
      </c>
      <c r="G26" s="243"/>
      <c r="H26" s="243"/>
      <c r="I26" s="243"/>
      <c r="J26" s="243"/>
      <c r="K26" s="243"/>
      <c r="L26" s="243"/>
      <c r="M26" s="243"/>
    </row>
    <row r="27" spans="1:14" s="32" customFormat="1" ht="13.5" x14ac:dyDescent="0.25">
      <c r="A27" s="133"/>
      <c r="B27" s="134" t="s">
        <v>152</v>
      </c>
      <c r="C27" s="135" t="s">
        <v>99</v>
      </c>
      <c r="D27" s="140" t="s">
        <v>84</v>
      </c>
      <c r="E27" s="141">
        <v>0.3</v>
      </c>
      <c r="F27" s="33">
        <f>ROUND(E27*F26,3)</f>
        <v>0.107</v>
      </c>
      <c r="G27" s="270"/>
      <c r="H27" s="243"/>
      <c r="I27" s="270"/>
      <c r="J27" s="243"/>
      <c r="K27" s="243"/>
      <c r="L27" s="243"/>
      <c r="M27" s="243"/>
    </row>
    <row r="28" spans="1:14" x14ac:dyDescent="0.25">
      <c r="A28" s="122"/>
      <c r="B28" s="76" t="s">
        <v>212</v>
      </c>
      <c r="C28" s="122" t="s">
        <v>89</v>
      </c>
      <c r="D28" s="40" t="s">
        <v>59</v>
      </c>
      <c r="E28" s="40">
        <v>1.03</v>
      </c>
      <c r="F28" s="150">
        <f>ROUND(E28*F26,2)</f>
        <v>0.37</v>
      </c>
      <c r="G28" s="269"/>
      <c r="H28" s="243"/>
      <c r="I28" s="269"/>
      <c r="J28" s="243"/>
      <c r="K28" s="269"/>
      <c r="L28" s="243"/>
      <c r="M28" s="243"/>
    </row>
    <row r="29" spans="1:14" s="16" customFormat="1" ht="43.5" customHeight="1" x14ac:dyDescent="0.25">
      <c r="A29" s="76">
        <v>4</v>
      </c>
      <c r="B29" s="131" t="s">
        <v>125</v>
      </c>
      <c r="C29" s="103" t="s">
        <v>242</v>
      </c>
      <c r="D29" s="104" t="s">
        <v>90</v>
      </c>
      <c r="E29" s="104"/>
      <c r="F29" s="271">
        <v>0.59399999999999997</v>
      </c>
      <c r="G29" s="248"/>
      <c r="H29" s="248"/>
      <c r="I29" s="243"/>
      <c r="J29" s="248"/>
      <c r="K29" s="248"/>
      <c r="L29" s="248"/>
      <c r="M29" s="243"/>
    </row>
    <row r="30" spans="1:14" s="28" customFormat="1" ht="13.5" x14ac:dyDescent="0.25">
      <c r="A30" s="76"/>
      <c r="B30" s="94"/>
      <c r="C30" s="103" t="s">
        <v>70</v>
      </c>
      <c r="D30" s="240" t="s">
        <v>72</v>
      </c>
      <c r="E30" s="33">
        <v>37.5</v>
      </c>
      <c r="F30" s="241">
        <f>ROUND(F29*E30,2)</f>
        <v>22.28</v>
      </c>
      <c r="G30" s="248"/>
      <c r="H30" s="248"/>
      <c r="I30" s="243"/>
      <c r="J30" s="248"/>
      <c r="K30" s="248"/>
      <c r="L30" s="248"/>
      <c r="M30" s="243"/>
      <c r="N30" s="31"/>
    </row>
    <row r="31" spans="1:14" s="28" customFormat="1" ht="13.5" x14ac:dyDescent="0.25">
      <c r="A31" s="76"/>
      <c r="B31" s="93" t="s">
        <v>153</v>
      </c>
      <c r="C31" s="103" t="s">
        <v>91</v>
      </c>
      <c r="D31" s="240" t="s">
        <v>72</v>
      </c>
      <c r="E31" s="142">
        <v>3.02</v>
      </c>
      <c r="F31" s="241">
        <f>ROUND(E31*F29,2)</f>
        <v>1.79</v>
      </c>
      <c r="G31" s="248"/>
      <c r="H31" s="248"/>
      <c r="I31" s="243"/>
      <c r="J31" s="248"/>
      <c r="K31" s="243"/>
      <c r="L31" s="248"/>
      <c r="M31" s="243"/>
    </row>
    <row r="32" spans="1:14" s="16" customFormat="1" ht="13.5" x14ac:dyDescent="0.25">
      <c r="A32" s="76"/>
      <c r="B32" s="240" t="s">
        <v>148</v>
      </c>
      <c r="C32" s="135" t="s">
        <v>110</v>
      </c>
      <c r="D32" s="137" t="s">
        <v>84</v>
      </c>
      <c r="E32" s="139">
        <v>3.7</v>
      </c>
      <c r="F32" s="241">
        <f>ROUND(E32*F29,2)</f>
        <v>2.2000000000000002</v>
      </c>
      <c r="G32" s="248"/>
      <c r="H32" s="248"/>
      <c r="I32" s="269"/>
      <c r="J32" s="248"/>
      <c r="K32" s="269"/>
      <c r="L32" s="248"/>
      <c r="M32" s="243"/>
    </row>
    <row r="33" spans="1:17" s="16" customFormat="1" ht="13.5" x14ac:dyDescent="0.25">
      <c r="A33" s="76"/>
      <c r="B33" s="240" t="s">
        <v>149</v>
      </c>
      <c r="C33" s="135" t="s">
        <v>109</v>
      </c>
      <c r="D33" s="137" t="s">
        <v>84</v>
      </c>
      <c r="E33" s="33">
        <v>11.1</v>
      </c>
      <c r="F33" s="241">
        <f>ROUND(E33*F29,2)</f>
        <v>6.59</v>
      </c>
      <c r="G33" s="248"/>
      <c r="H33" s="248"/>
      <c r="I33" s="269"/>
      <c r="J33" s="248"/>
      <c r="K33" s="243"/>
      <c r="L33" s="248"/>
      <c r="M33" s="243"/>
    </row>
    <row r="34" spans="1:17" s="16" customFormat="1" ht="13.5" x14ac:dyDescent="0.25">
      <c r="A34" s="76"/>
      <c r="B34" s="122"/>
      <c r="C34" s="103" t="s">
        <v>61</v>
      </c>
      <c r="D34" s="240" t="s">
        <v>73</v>
      </c>
      <c r="E34" s="142">
        <v>2.2999999999999998</v>
      </c>
      <c r="F34" s="241">
        <f>ROUND(E34*F29,2)</f>
        <v>1.37</v>
      </c>
      <c r="G34" s="248"/>
      <c r="H34" s="248"/>
      <c r="I34" s="243"/>
      <c r="J34" s="248"/>
      <c r="K34" s="248"/>
      <c r="L34" s="248"/>
      <c r="M34" s="243"/>
    </row>
    <row r="35" spans="1:17" s="16" customFormat="1" ht="13.5" x14ac:dyDescent="0.25">
      <c r="A35" s="76"/>
      <c r="B35" s="76" t="s">
        <v>213</v>
      </c>
      <c r="C35" s="103" t="s">
        <v>93</v>
      </c>
      <c r="D35" s="240" t="s">
        <v>59</v>
      </c>
      <c r="E35" s="241">
        <v>118.5</v>
      </c>
      <c r="F35" s="241">
        <f>ROUND(E35*F29,2)</f>
        <v>70.39</v>
      </c>
      <c r="G35" s="248"/>
      <c r="H35" s="248"/>
      <c r="I35" s="243"/>
      <c r="J35" s="248"/>
      <c r="K35" s="248"/>
      <c r="L35" s="248"/>
      <c r="M35" s="243"/>
    </row>
    <row r="36" spans="1:17" s="16" customFormat="1" ht="13.5" x14ac:dyDescent="0.25">
      <c r="A36" s="76"/>
      <c r="B36" s="122"/>
      <c r="C36" s="103" t="s">
        <v>92</v>
      </c>
      <c r="D36" s="240" t="s">
        <v>73</v>
      </c>
      <c r="E36" s="139">
        <v>14.5</v>
      </c>
      <c r="F36" s="241">
        <f>ROUND(E36*F29,2)</f>
        <v>8.61</v>
      </c>
      <c r="G36" s="248"/>
      <c r="H36" s="248"/>
      <c r="I36" s="243"/>
      <c r="J36" s="248"/>
      <c r="K36" s="248"/>
      <c r="L36" s="248"/>
      <c r="M36" s="243"/>
    </row>
    <row r="37" spans="1:17" s="71" customFormat="1" ht="24.75" customHeight="1" x14ac:dyDescent="0.25">
      <c r="A37" s="98">
        <v>5</v>
      </c>
      <c r="B37" s="101" t="s">
        <v>82</v>
      </c>
      <c r="C37" s="222" t="s">
        <v>94</v>
      </c>
      <c r="D37" s="167" t="s">
        <v>203</v>
      </c>
      <c r="E37" s="206"/>
      <c r="F37" s="178">
        <v>0.17499999999999999</v>
      </c>
      <c r="G37" s="245"/>
      <c r="H37" s="245"/>
      <c r="I37" s="257"/>
      <c r="J37" s="245"/>
      <c r="K37" s="257"/>
      <c r="L37" s="245"/>
      <c r="M37" s="245"/>
    </row>
    <row r="38" spans="1:17" s="28" customFormat="1" ht="13.5" x14ac:dyDescent="0.25">
      <c r="A38" s="76"/>
      <c r="B38" s="94"/>
      <c r="C38" s="103" t="s">
        <v>70</v>
      </c>
      <c r="D38" s="240" t="s">
        <v>72</v>
      </c>
      <c r="E38" s="241">
        <v>15</v>
      </c>
      <c r="F38" s="240">
        <f>ROUND(F37*E38,2)</f>
        <v>2.63</v>
      </c>
      <c r="G38" s="243"/>
      <c r="H38" s="243"/>
      <c r="I38" s="243"/>
      <c r="J38" s="243"/>
      <c r="K38" s="243"/>
      <c r="L38" s="243"/>
      <c r="M38" s="243"/>
      <c r="Q38" s="31"/>
    </row>
    <row r="39" spans="1:17" s="32" customFormat="1" ht="13.5" x14ac:dyDescent="0.25">
      <c r="A39" s="133"/>
      <c r="B39" s="93" t="s">
        <v>147</v>
      </c>
      <c r="C39" s="135" t="s">
        <v>111</v>
      </c>
      <c r="D39" s="240" t="s">
        <v>84</v>
      </c>
      <c r="E39" s="136">
        <v>2.16</v>
      </c>
      <c r="F39" s="241">
        <f>ROUND(E39*F37,2)</f>
        <v>0.38</v>
      </c>
      <c r="G39" s="270"/>
      <c r="H39" s="243"/>
      <c r="I39" s="270"/>
      <c r="J39" s="243"/>
      <c r="K39" s="243"/>
      <c r="L39" s="243"/>
      <c r="M39" s="243"/>
    </row>
    <row r="40" spans="1:17" ht="18" customHeight="1" x14ac:dyDescent="0.25">
      <c r="A40" s="122"/>
      <c r="B40" s="76" t="s">
        <v>154</v>
      </c>
      <c r="C40" s="143" t="s">
        <v>112</v>
      </c>
      <c r="D40" s="240" t="s">
        <v>84</v>
      </c>
      <c r="E40" s="240">
        <v>2.73</v>
      </c>
      <c r="F40" s="241">
        <f>ROUND(E40*F37,2)</f>
        <v>0.48</v>
      </c>
      <c r="G40" s="269"/>
      <c r="H40" s="243"/>
      <c r="I40" s="269"/>
      <c r="J40" s="243"/>
      <c r="K40" s="243"/>
      <c r="L40" s="243"/>
      <c r="M40" s="243"/>
    </row>
    <row r="41" spans="1:17" s="16" customFormat="1" ht="18.75" customHeight="1" x14ac:dyDescent="0.25">
      <c r="A41" s="76"/>
      <c r="B41" s="240" t="s">
        <v>150</v>
      </c>
      <c r="C41" s="135" t="s">
        <v>64</v>
      </c>
      <c r="D41" s="223" t="s">
        <v>84</v>
      </c>
      <c r="E41" s="212">
        <v>0.97</v>
      </c>
      <c r="F41" s="212">
        <f>ROUND(E41*F37,2)</f>
        <v>0.17</v>
      </c>
      <c r="G41" s="258"/>
      <c r="H41" s="258"/>
      <c r="I41" s="258"/>
      <c r="J41" s="258"/>
      <c r="K41" s="258"/>
      <c r="L41" s="258"/>
      <c r="M41" s="258"/>
    </row>
    <row r="42" spans="1:17" s="16" customFormat="1" ht="19.5" customHeight="1" x14ac:dyDescent="0.25">
      <c r="A42" s="76"/>
      <c r="B42" s="76" t="s">
        <v>207</v>
      </c>
      <c r="C42" s="135" t="s">
        <v>95</v>
      </c>
      <c r="D42" s="223" t="s">
        <v>75</v>
      </c>
      <c r="E42" s="212">
        <v>122</v>
      </c>
      <c r="F42" s="212">
        <f>ROUND(E42*F37,2)</f>
        <v>21.35</v>
      </c>
      <c r="G42" s="258"/>
      <c r="H42" s="258"/>
      <c r="I42" s="258"/>
      <c r="J42" s="258"/>
      <c r="K42" s="258"/>
      <c r="L42" s="258"/>
      <c r="M42" s="258"/>
    </row>
    <row r="43" spans="1:17" s="16" customFormat="1" ht="15.75" x14ac:dyDescent="0.25">
      <c r="A43" s="76"/>
      <c r="B43" s="122"/>
      <c r="C43" s="135" t="s">
        <v>65</v>
      </c>
      <c r="D43" s="137" t="s">
        <v>75</v>
      </c>
      <c r="E43" s="216">
        <v>7</v>
      </c>
      <c r="F43" s="224"/>
      <c r="G43" s="84"/>
      <c r="H43" s="84"/>
      <c r="I43" s="123"/>
      <c r="J43" s="84"/>
      <c r="K43" s="123"/>
      <c r="L43" s="84"/>
      <c r="M43" s="84"/>
    </row>
    <row r="44" spans="1:17" x14ac:dyDescent="0.25">
      <c r="A44" s="122"/>
      <c r="B44" s="122"/>
      <c r="C44" s="103" t="s">
        <v>53</v>
      </c>
      <c r="D44" s="105"/>
      <c r="E44" s="105"/>
      <c r="F44" s="105"/>
      <c r="G44" s="107"/>
      <c r="H44" s="144"/>
      <c r="I44" s="145"/>
      <c r="J44" s="144"/>
      <c r="K44" s="145"/>
      <c r="L44" s="144"/>
      <c r="M44" s="144"/>
    </row>
    <row r="45" spans="1:17" x14ac:dyDescent="0.25">
      <c r="A45" s="122"/>
      <c r="B45" s="122"/>
      <c r="C45" s="103" t="s">
        <v>297</v>
      </c>
      <c r="D45" s="105"/>
      <c r="E45" s="105"/>
      <c r="F45" s="105"/>
      <c r="G45" s="107"/>
      <c r="H45" s="107"/>
      <c r="I45" s="107"/>
      <c r="J45" s="107"/>
      <c r="K45" s="107"/>
      <c r="L45" s="107"/>
      <c r="M45" s="123"/>
    </row>
    <row r="46" spans="1:17" x14ac:dyDescent="0.25">
      <c r="A46" s="122"/>
      <c r="B46" s="122"/>
      <c r="C46" s="103" t="s">
        <v>80</v>
      </c>
      <c r="D46" s="105"/>
      <c r="E46" s="105"/>
      <c r="F46" s="105"/>
      <c r="G46" s="107"/>
      <c r="H46" s="107"/>
      <c r="I46" s="107"/>
      <c r="J46" s="107"/>
      <c r="K46" s="107"/>
      <c r="L46" s="107"/>
      <c r="M46" s="123"/>
    </row>
    <row r="47" spans="1:17" x14ac:dyDescent="0.25">
      <c r="A47" s="122"/>
      <c r="B47" s="122"/>
      <c r="C47" s="103" t="s">
        <v>298</v>
      </c>
      <c r="D47" s="105"/>
      <c r="E47" s="105"/>
      <c r="F47" s="105"/>
      <c r="G47" s="107"/>
      <c r="H47" s="107"/>
      <c r="I47" s="107"/>
      <c r="J47" s="107"/>
      <c r="K47" s="107"/>
      <c r="L47" s="107"/>
      <c r="M47" s="123"/>
    </row>
    <row r="48" spans="1:17" x14ac:dyDescent="0.25">
      <c r="A48" s="122"/>
      <c r="B48" s="122"/>
      <c r="C48" s="122" t="s">
        <v>81</v>
      </c>
      <c r="D48" s="105"/>
      <c r="E48" s="105"/>
      <c r="F48" s="105"/>
      <c r="G48" s="107"/>
      <c r="H48" s="107"/>
      <c r="I48" s="107"/>
      <c r="J48" s="107"/>
      <c r="K48" s="107"/>
      <c r="L48" s="107"/>
      <c r="M48" s="144"/>
    </row>
    <row r="50" spans="1:13" ht="15.75" x14ac:dyDescent="0.25">
      <c r="A50" s="332"/>
      <c r="B50" s="332"/>
      <c r="C50" s="332"/>
      <c r="D50" s="332"/>
      <c r="E50" s="332"/>
      <c r="F50" s="332"/>
      <c r="G50" s="333"/>
      <c r="H50" s="333"/>
      <c r="I50" s="333"/>
      <c r="J50" s="333"/>
      <c r="K50" s="333"/>
      <c r="L50" s="333"/>
      <c r="M50" s="333"/>
    </row>
    <row r="53" spans="1:13" ht="15.75" x14ac:dyDescent="0.25">
      <c r="A53" s="332"/>
      <c r="B53" s="332"/>
      <c r="C53" s="332"/>
      <c r="D53" s="332"/>
      <c r="E53" s="332"/>
      <c r="F53" s="332"/>
      <c r="G53" s="333"/>
      <c r="H53" s="333"/>
      <c r="I53" s="333"/>
      <c r="J53" s="333"/>
      <c r="K53" s="333"/>
      <c r="L53" s="333"/>
      <c r="M53" s="333"/>
    </row>
  </sheetData>
  <mergeCells count="18">
    <mergeCell ref="A1:M1"/>
    <mergeCell ref="A2:L2"/>
    <mergeCell ref="A3:F3"/>
    <mergeCell ref="H3:K3"/>
    <mergeCell ref="H5:K5"/>
    <mergeCell ref="A53:F53"/>
    <mergeCell ref="G53:M53"/>
    <mergeCell ref="G6:H6"/>
    <mergeCell ref="I6:J6"/>
    <mergeCell ref="K6:L6"/>
    <mergeCell ref="M6:M7"/>
    <mergeCell ref="A50:F50"/>
    <mergeCell ref="G50:M50"/>
    <mergeCell ref="A6:A7"/>
    <mergeCell ref="B6:B7"/>
    <mergeCell ref="C6:C7"/>
    <mergeCell ref="D6:D7"/>
    <mergeCell ref="E6:F6"/>
  </mergeCells>
  <conditionalFormatting sqref="A9:IR43">
    <cfRule type="cellIs" dxfId="3" priority="9" stopIfTrue="1" operator="equal">
      <formula>8223.307275</formula>
    </cfRule>
  </conditionalFormatting>
  <printOptions horizontalCentered="1"/>
  <pageMargins left="0.16" right="0.18" top="0.6" bottom="0.18" header="0.36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9"/>
  <sheetViews>
    <sheetView topLeftCell="A17" zoomScaleSheetLayoutView="115" workbookViewId="0">
      <selection activeCell="C33" sqref="C33"/>
    </sheetView>
  </sheetViews>
  <sheetFormatPr defaultColWidth="9.140625" defaultRowHeight="15" x14ac:dyDescent="0.25"/>
  <cols>
    <col min="1" max="1" width="4.28515625" style="26" customWidth="1"/>
    <col min="2" max="2" width="10.5703125" style="26" customWidth="1"/>
    <col min="3" max="3" width="46.28515625" style="37" customWidth="1"/>
    <col min="4" max="4" width="7.7109375" style="26" customWidth="1"/>
    <col min="5" max="6" width="9.140625" style="26"/>
    <col min="7" max="7" width="8.140625" style="26" bestFit="1" customWidth="1"/>
    <col min="8" max="8" width="11.42578125" style="26" bestFit="1" customWidth="1"/>
    <col min="9" max="9" width="8.85546875" style="26" customWidth="1"/>
    <col min="10" max="10" width="11.28515625" style="26" customWidth="1"/>
    <col min="11" max="11" width="9.7109375" style="26" customWidth="1"/>
    <col min="12" max="12" width="11" style="26" customWidth="1"/>
    <col min="13" max="13" width="11.140625" style="26" customWidth="1"/>
    <col min="14" max="16384" width="9.140625" style="26"/>
  </cols>
  <sheetData>
    <row r="1" spans="1:15" s="2" customFormat="1" ht="14.25" customHeight="1" x14ac:dyDescent="0.25">
      <c r="A1" s="340" t="s">
        <v>126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5" s="16" customFormat="1" ht="24.75" customHeight="1" x14ac:dyDescent="0.25">
      <c r="A2" s="341" t="s">
        <v>291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5" s="16" customFormat="1" ht="10.5" customHeight="1" x14ac:dyDescent="0.25">
      <c r="A3" s="319"/>
      <c r="B3" s="319"/>
      <c r="C3" s="319"/>
      <c r="D3" s="319"/>
      <c r="E3" s="319"/>
      <c r="F3" s="319"/>
      <c r="G3" s="17"/>
      <c r="H3" s="320"/>
      <c r="I3" s="320"/>
      <c r="J3" s="320"/>
      <c r="K3" s="320"/>
      <c r="L3" s="18"/>
      <c r="M3" s="19"/>
    </row>
    <row r="4" spans="1:15" s="16" customFormat="1" ht="15.75" x14ac:dyDescent="0.25">
      <c r="B4" s="86"/>
      <c r="C4" s="148" t="s">
        <v>243</v>
      </c>
      <c r="D4" s="42">
        <f>ROUND(M34*0.001,2)</f>
        <v>0</v>
      </c>
      <c r="E4" s="16" t="s">
        <v>45</v>
      </c>
      <c r="I4" s="20"/>
      <c r="J4" s="21"/>
      <c r="K4" s="21"/>
      <c r="L4" s="18"/>
      <c r="M4" s="19"/>
    </row>
    <row r="5" spans="1:15" s="16" customFormat="1" ht="13.5" x14ac:dyDescent="0.25">
      <c r="A5" s="22"/>
      <c r="B5" s="22"/>
      <c r="C5" s="35"/>
      <c r="D5" s="23"/>
      <c r="E5" s="23"/>
      <c r="F5" s="18"/>
      <c r="G5" s="24"/>
      <c r="H5" s="316"/>
      <c r="I5" s="316"/>
      <c r="J5" s="316"/>
      <c r="K5" s="316"/>
      <c r="L5" s="18"/>
      <c r="M5" s="19"/>
    </row>
    <row r="6" spans="1:15" s="23" customFormat="1" ht="28.5" customHeight="1" x14ac:dyDescent="0.25">
      <c r="A6" s="338" t="s">
        <v>0</v>
      </c>
      <c r="B6" s="325" t="s">
        <v>46</v>
      </c>
      <c r="C6" s="327" t="s">
        <v>47</v>
      </c>
      <c r="D6" s="338" t="s">
        <v>48</v>
      </c>
      <c r="E6" s="329" t="s">
        <v>49</v>
      </c>
      <c r="F6" s="330"/>
      <c r="G6" s="329" t="s">
        <v>50</v>
      </c>
      <c r="H6" s="330"/>
      <c r="I6" s="329" t="s">
        <v>51</v>
      </c>
      <c r="J6" s="330"/>
      <c r="K6" s="329" t="s">
        <v>52</v>
      </c>
      <c r="L6" s="330"/>
      <c r="M6" s="336" t="s">
        <v>53</v>
      </c>
      <c r="N6" s="27"/>
    </row>
    <row r="7" spans="1:15" s="23" customFormat="1" ht="39" customHeight="1" x14ac:dyDescent="0.25">
      <c r="A7" s="339"/>
      <c r="B7" s="326"/>
      <c r="C7" s="328"/>
      <c r="D7" s="339"/>
      <c r="E7" s="111" t="s">
        <v>54</v>
      </c>
      <c r="F7" s="111" t="s">
        <v>1</v>
      </c>
      <c r="G7" s="111" t="s">
        <v>55</v>
      </c>
      <c r="H7" s="112" t="s">
        <v>53</v>
      </c>
      <c r="I7" s="113" t="s">
        <v>55</v>
      </c>
      <c r="J7" s="111" t="s">
        <v>53</v>
      </c>
      <c r="K7" s="111" t="s">
        <v>55</v>
      </c>
      <c r="L7" s="74" t="s">
        <v>53</v>
      </c>
      <c r="M7" s="337"/>
      <c r="N7" s="27"/>
      <c r="O7" s="24"/>
    </row>
    <row r="8" spans="1:15" s="27" customFormat="1" ht="13.5" x14ac:dyDescent="0.25">
      <c r="A8" s="43">
        <v>1</v>
      </c>
      <c r="B8" s="44">
        <v>2</v>
      </c>
      <c r="C8" s="40">
        <v>3</v>
      </c>
      <c r="D8" s="44">
        <v>4</v>
      </c>
      <c r="E8" s="43">
        <v>5</v>
      </c>
      <c r="F8" s="44">
        <v>6</v>
      </c>
      <c r="G8" s="45">
        <v>7</v>
      </c>
      <c r="H8" s="44">
        <v>8</v>
      </c>
      <c r="I8" s="43">
        <v>9</v>
      </c>
      <c r="J8" s="44">
        <v>10</v>
      </c>
      <c r="K8" s="43">
        <v>11</v>
      </c>
      <c r="L8" s="45">
        <v>12</v>
      </c>
      <c r="M8" s="44" t="s">
        <v>56</v>
      </c>
    </row>
    <row r="9" spans="1:15" s="16" customFormat="1" ht="28.5" customHeight="1" x14ac:dyDescent="0.25">
      <c r="A9" s="76">
        <v>1</v>
      </c>
      <c r="B9" s="131" t="s">
        <v>105</v>
      </c>
      <c r="C9" s="138" t="s">
        <v>292</v>
      </c>
      <c r="D9" s="104" t="s">
        <v>100</v>
      </c>
      <c r="E9" s="104"/>
      <c r="F9" s="95">
        <v>0.126</v>
      </c>
      <c r="G9" s="243"/>
      <c r="H9" s="243"/>
      <c r="I9" s="243"/>
      <c r="J9" s="243"/>
      <c r="K9" s="243"/>
      <c r="L9" s="243"/>
      <c r="M9" s="243"/>
    </row>
    <row r="10" spans="1:15" s="28" customFormat="1" ht="13.5" x14ac:dyDescent="0.25">
      <c r="A10" s="76"/>
      <c r="B10" s="94"/>
      <c r="C10" s="103" t="s">
        <v>70</v>
      </c>
      <c r="D10" s="240" t="s">
        <v>72</v>
      </c>
      <c r="E10" s="240">
        <v>33</v>
      </c>
      <c r="F10" s="241">
        <f>ROUND(F9*E10,2)</f>
        <v>4.16</v>
      </c>
      <c r="G10" s="243"/>
      <c r="H10" s="243"/>
      <c r="I10" s="243"/>
      <c r="J10" s="243"/>
      <c r="K10" s="243"/>
      <c r="L10" s="243"/>
      <c r="M10" s="243"/>
    </row>
    <row r="11" spans="1:15" s="28" customFormat="1" ht="13.5" x14ac:dyDescent="0.25">
      <c r="A11" s="76"/>
      <c r="B11" s="93" t="s">
        <v>147</v>
      </c>
      <c r="C11" s="103" t="s">
        <v>86</v>
      </c>
      <c r="D11" s="240" t="s">
        <v>72</v>
      </c>
      <c r="E11" s="139">
        <v>0.42</v>
      </c>
      <c r="F11" s="241">
        <f>ROUND(E11*F9,2)</f>
        <v>0.05</v>
      </c>
      <c r="G11" s="243"/>
      <c r="H11" s="243"/>
      <c r="I11" s="243"/>
      <c r="J11" s="243"/>
      <c r="K11" s="243"/>
      <c r="L11" s="243"/>
      <c r="M11" s="243"/>
    </row>
    <row r="12" spans="1:15" s="23" customFormat="1" ht="13.5" x14ac:dyDescent="0.25">
      <c r="A12" s="76"/>
      <c r="B12" s="101" t="s">
        <v>138</v>
      </c>
      <c r="C12" s="103" t="s">
        <v>108</v>
      </c>
      <c r="D12" s="240" t="s">
        <v>84</v>
      </c>
      <c r="E12" s="139">
        <v>2.58</v>
      </c>
      <c r="F12" s="241">
        <f>ROUND(E12*F9,2)</f>
        <v>0.33</v>
      </c>
      <c r="G12" s="243"/>
      <c r="H12" s="243"/>
      <c r="I12" s="243"/>
      <c r="J12" s="243"/>
      <c r="K12" s="243"/>
      <c r="L12" s="243"/>
      <c r="M12" s="243"/>
    </row>
    <row r="13" spans="1:15" s="16" customFormat="1" ht="13.5" x14ac:dyDescent="0.25">
      <c r="A13" s="76"/>
      <c r="B13" s="240" t="s">
        <v>148</v>
      </c>
      <c r="C13" s="135" t="s">
        <v>110</v>
      </c>
      <c r="D13" s="137" t="s">
        <v>84</v>
      </c>
      <c r="E13" s="139">
        <v>11.2</v>
      </c>
      <c r="F13" s="241">
        <f>ROUND(E13*F9,2)</f>
        <v>1.41</v>
      </c>
      <c r="G13" s="243"/>
      <c r="H13" s="243"/>
      <c r="I13" s="269"/>
      <c r="J13" s="243"/>
      <c r="K13" s="269"/>
      <c r="L13" s="243"/>
      <c r="M13" s="243"/>
    </row>
    <row r="14" spans="1:15" s="16" customFormat="1" ht="13.5" x14ac:dyDescent="0.25">
      <c r="A14" s="76"/>
      <c r="B14" s="240" t="s">
        <v>149</v>
      </c>
      <c r="C14" s="135" t="s">
        <v>109</v>
      </c>
      <c r="D14" s="137" t="s">
        <v>84</v>
      </c>
      <c r="E14" s="139">
        <v>24.8</v>
      </c>
      <c r="F14" s="241">
        <f>ROUND(E14*F9,2)</f>
        <v>3.12</v>
      </c>
      <c r="G14" s="243"/>
      <c r="H14" s="243"/>
      <c r="I14" s="269"/>
      <c r="J14" s="243"/>
      <c r="K14" s="243"/>
      <c r="L14" s="243"/>
      <c r="M14" s="243"/>
    </row>
    <row r="15" spans="1:15" s="16" customFormat="1" ht="13.5" x14ac:dyDescent="0.25">
      <c r="A15" s="76"/>
      <c r="B15" s="240" t="s">
        <v>150</v>
      </c>
      <c r="C15" s="135" t="s">
        <v>64</v>
      </c>
      <c r="D15" s="137" t="s">
        <v>84</v>
      </c>
      <c r="E15" s="139">
        <v>4.1399999999999997</v>
      </c>
      <c r="F15" s="241">
        <f>ROUND(E15*F9,2)</f>
        <v>0.52</v>
      </c>
      <c r="G15" s="243"/>
      <c r="H15" s="243"/>
      <c r="I15" s="269"/>
      <c r="J15" s="243"/>
      <c r="K15" s="243"/>
      <c r="L15" s="243"/>
      <c r="M15" s="243"/>
    </row>
    <row r="16" spans="1:15" s="16" customFormat="1" ht="13.5" x14ac:dyDescent="0.25">
      <c r="A16" s="76"/>
      <c r="B16" s="240" t="s">
        <v>151</v>
      </c>
      <c r="C16" s="103" t="s">
        <v>87</v>
      </c>
      <c r="D16" s="137" t="s">
        <v>84</v>
      </c>
      <c r="E16" s="139">
        <v>0.53</v>
      </c>
      <c r="F16" s="241">
        <f>ROUND(E16*F9,2)</f>
        <v>7.0000000000000007E-2</v>
      </c>
      <c r="G16" s="243"/>
      <c r="H16" s="243"/>
      <c r="I16" s="243"/>
      <c r="J16" s="243"/>
      <c r="K16" s="243"/>
      <c r="L16" s="243"/>
      <c r="M16" s="243"/>
    </row>
    <row r="17" spans="1:14" s="16" customFormat="1" ht="15.75" x14ac:dyDescent="0.25">
      <c r="A17" s="76"/>
      <c r="B17" s="240" t="s">
        <v>208</v>
      </c>
      <c r="C17" s="103" t="s">
        <v>102</v>
      </c>
      <c r="D17" s="240" t="s">
        <v>75</v>
      </c>
      <c r="E17" s="241">
        <v>126</v>
      </c>
      <c r="F17" s="241">
        <f>ROUND(E17*F9,2)</f>
        <v>15.88</v>
      </c>
      <c r="G17" s="243"/>
      <c r="H17" s="243"/>
      <c r="I17" s="243"/>
      <c r="J17" s="243"/>
      <c r="K17" s="243"/>
      <c r="L17" s="243"/>
      <c r="M17" s="243"/>
    </row>
    <row r="18" spans="1:14" s="16" customFormat="1" ht="15.75" x14ac:dyDescent="0.25">
      <c r="A18" s="76"/>
      <c r="B18" s="122"/>
      <c r="C18" s="103" t="s">
        <v>65</v>
      </c>
      <c r="D18" s="240" t="s">
        <v>75</v>
      </c>
      <c r="E18" s="139">
        <v>30</v>
      </c>
      <c r="F18" s="241">
        <v>9</v>
      </c>
      <c r="G18" s="243"/>
      <c r="H18" s="243"/>
      <c r="I18" s="243"/>
      <c r="J18" s="243"/>
      <c r="K18" s="243"/>
      <c r="L18" s="243"/>
      <c r="M18" s="243"/>
    </row>
    <row r="19" spans="1:14" s="28" customFormat="1" ht="13.5" x14ac:dyDescent="0.25">
      <c r="A19" s="76">
        <v>2</v>
      </c>
      <c r="B19" s="93" t="s">
        <v>88</v>
      </c>
      <c r="C19" s="103" t="s">
        <v>101</v>
      </c>
      <c r="D19" s="240" t="s">
        <v>59</v>
      </c>
      <c r="E19" s="240"/>
      <c r="F19" s="240">
        <v>7.5999999999999998E-2</v>
      </c>
      <c r="G19" s="243"/>
      <c r="H19" s="243"/>
      <c r="I19" s="243"/>
      <c r="J19" s="243"/>
      <c r="K19" s="243"/>
      <c r="L19" s="243"/>
      <c r="M19" s="243"/>
    </row>
    <row r="20" spans="1:14" s="32" customFormat="1" ht="13.5" x14ac:dyDescent="0.25">
      <c r="A20" s="133"/>
      <c r="B20" s="134" t="s">
        <v>152</v>
      </c>
      <c r="C20" s="135" t="s">
        <v>99</v>
      </c>
      <c r="D20" s="140" t="s">
        <v>84</v>
      </c>
      <c r="E20" s="141">
        <v>0.3</v>
      </c>
      <c r="F20" s="33">
        <f>ROUND(E20*F19,3)</f>
        <v>2.3E-2</v>
      </c>
      <c r="G20" s="270"/>
      <c r="H20" s="243"/>
      <c r="I20" s="270"/>
      <c r="J20" s="243"/>
      <c r="K20" s="243"/>
      <c r="L20" s="243"/>
      <c r="M20" s="243"/>
    </row>
    <row r="21" spans="1:14" s="1" customFormat="1" x14ac:dyDescent="0.25">
      <c r="A21" s="122"/>
      <c r="B21" s="76" t="s">
        <v>212</v>
      </c>
      <c r="C21" s="122" t="s">
        <v>89</v>
      </c>
      <c r="D21" s="40" t="s">
        <v>59</v>
      </c>
      <c r="E21" s="40">
        <v>1.03</v>
      </c>
      <c r="F21" s="150">
        <f>ROUND(E21*F19,2)</f>
        <v>0.08</v>
      </c>
      <c r="G21" s="269"/>
      <c r="H21" s="243"/>
      <c r="I21" s="269"/>
      <c r="J21" s="243"/>
      <c r="K21" s="269"/>
      <c r="L21" s="243"/>
      <c r="M21" s="243"/>
    </row>
    <row r="22" spans="1:14" s="16" customFormat="1" ht="40.5" x14ac:dyDescent="0.25">
      <c r="A22" s="76">
        <v>3</v>
      </c>
      <c r="B22" s="131" t="s">
        <v>125</v>
      </c>
      <c r="C22" s="103" t="s">
        <v>293</v>
      </c>
      <c r="D22" s="104" t="s">
        <v>90</v>
      </c>
      <c r="E22" s="104"/>
      <c r="F22" s="126">
        <v>0.126</v>
      </c>
      <c r="G22" s="248"/>
      <c r="H22" s="248"/>
      <c r="I22" s="243"/>
      <c r="J22" s="248"/>
      <c r="K22" s="248"/>
      <c r="L22" s="248"/>
      <c r="M22" s="243"/>
    </row>
    <row r="23" spans="1:14" s="28" customFormat="1" ht="13.5" x14ac:dyDescent="0.25">
      <c r="A23" s="76"/>
      <c r="B23" s="94"/>
      <c r="C23" s="103" t="s">
        <v>70</v>
      </c>
      <c r="D23" s="240" t="s">
        <v>72</v>
      </c>
      <c r="E23" s="33">
        <v>37.5</v>
      </c>
      <c r="F23" s="241">
        <f>ROUND(F22*E23,2)</f>
        <v>4.7300000000000004</v>
      </c>
      <c r="G23" s="248"/>
      <c r="H23" s="248"/>
      <c r="I23" s="243"/>
      <c r="J23" s="248"/>
      <c r="K23" s="248"/>
      <c r="L23" s="248"/>
      <c r="M23" s="243"/>
      <c r="N23" s="31"/>
    </row>
    <row r="24" spans="1:14" s="28" customFormat="1" ht="13.5" x14ac:dyDescent="0.25">
      <c r="A24" s="76"/>
      <c r="B24" s="93" t="s">
        <v>153</v>
      </c>
      <c r="C24" s="103" t="s">
        <v>91</v>
      </c>
      <c r="D24" s="240" t="s">
        <v>72</v>
      </c>
      <c r="E24" s="142">
        <v>3.02</v>
      </c>
      <c r="F24" s="241">
        <f>ROUND(E24*F22,2)</f>
        <v>0.38</v>
      </c>
      <c r="G24" s="248"/>
      <c r="H24" s="248"/>
      <c r="I24" s="243"/>
      <c r="J24" s="248"/>
      <c r="K24" s="243"/>
      <c r="L24" s="248"/>
      <c r="M24" s="243"/>
    </row>
    <row r="25" spans="1:14" s="16" customFormat="1" ht="13.5" x14ac:dyDescent="0.25">
      <c r="A25" s="76"/>
      <c r="B25" s="240" t="s">
        <v>148</v>
      </c>
      <c r="C25" s="135" t="s">
        <v>110</v>
      </c>
      <c r="D25" s="137" t="s">
        <v>84</v>
      </c>
      <c r="E25" s="139">
        <v>3.7</v>
      </c>
      <c r="F25" s="241">
        <f>ROUND(E25*F22,2)</f>
        <v>0.47</v>
      </c>
      <c r="G25" s="248"/>
      <c r="H25" s="248"/>
      <c r="I25" s="269"/>
      <c r="J25" s="248"/>
      <c r="K25" s="269"/>
      <c r="L25" s="248"/>
      <c r="M25" s="243"/>
    </row>
    <row r="26" spans="1:14" s="16" customFormat="1" ht="13.5" x14ac:dyDescent="0.25">
      <c r="A26" s="76"/>
      <c r="B26" s="240" t="s">
        <v>149</v>
      </c>
      <c r="C26" s="135" t="s">
        <v>109</v>
      </c>
      <c r="D26" s="137" t="s">
        <v>84</v>
      </c>
      <c r="E26" s="33">
        <v>11.1</v>
      </c>
      <c r="F26" s="241">
        <f>ROUND(E26*F22,2)</f>
        <v>1.4</v>
      </c>
      <c r="G26" s="248"/>
      <c r="H26" s="248"/>
      <c r="I26" s="269"/>
      <c r="J26" s="248"/>
      <c r="K26" s="243"/>
      <c r="L26" s="248"/>
      <c r="M26" s="243"/>
    </row>
    <row r="27" spans="1:14" s="16" customFormat="1" ht="13.5" x14ac:dyDescent="0.25">
      <c r="A27" s="76"/>
      <c r="B27" s="122"/>
      <c r="C27" s="103" t="s">
        <v>61</v>
      </c>
      <c r="D27" s="240" t="s">
        <v>73</v>
      </c>
      <c r="E27" s="142">
        <v>2.2999999999999998</v>
      </c>
      <c r="F27" s="241">
        <f>ROUND(E27*F22,2)</f>
        <v>0.28999999999999998</v>
      </c>
      <c r="G27" s="248"/>
      <c r="H27" s="248"/>
      <c r="I27" s="243"/>
      <c r="J27" s="248"/>
      <c r="K27" s="248"/>
      <c r="L27" s="248"/>
      <c r="M27" s="243"/>
    </row>
    <row r="28" spans="1:14" s="16" customFormat="1" ht="13.5" x14ac:dyDescent="0.25">
      <c r="A28" s="76"/>
      <c r="B28" s="76" t="s">
        <v>213</v>
      </c>
      <c r="C28" s="103" t="s">
        <v>93</v>
      </c>
      <c r="D28" s="240" t="s">
        <v>59</v>
      </c>
      <c r="E28" s="241">
        <v>94.8</v>
      </c>
      <c r="F28" s="241">
        <f>ROUND(E28*F22,2)</f>
        <v>11.94</v>
      </c>
      <c r="G28" s="248"/>
      <c r="H28" s="248"/>
      <c r="I28" s="243"/>
      <c r="J28" s="248"/>
      <c r="K28" s="248"/>
      <c r="L28" s="248"/>
      <c r="M28" s="243"/>
    </row>
    <row r="29" spans="1:14" s="16" customFormat="1" ht="13.5" x14ac:dyDescent="0.25">
      <c r="A29" s="76"/>
      <c r="B29" s="122"/>
      <c r="C29" s="103" t="s">
        <v>92</v>
      </c>
      <c r="D29" s="240" t="s">
        <v>73</v>
      </c>
      <c r="E29" s="139">
        <v>14.5</v>
      </c>
      <c r="F29" s="241">
        <f>ROUND(E29*F22,2)</f>
        <v>1.83</v>
      </c>
      <c r="G29" s="248"/>
      <c r="H29" s="248"/>
      <c r="I29" s="243"/>
      <c r="J29" s="248"/>
      <c r="K29" s="248"/>
      <c r="L29" s="248"/>
      <c r="M29" s="243"/>
    </row>
    <row r="30" spans="1:14" x14ac:dyDescent="0.25">
      <c r="A30" s="122"/>
      <c r="B30" s="122"/>
      <c r="C30" s="103" t="s">
        <v>53</v>
      </c>
      <c r="D30" s="105"/>
      <c r="E30" s="105"/>
      <c r="F30" s="105"/>
      <c r="G30" s="146"/>
      <c r="H30" s="225"/>
      <c r="I30" s="146"/>
      <c r="J30" s="225"/>
      <c r="K30" s="146"/>
      <c r="L30" s="147"/>
      <c r="M30" s="147"/>
      <c r="N30" s="109"/>
    </row>
    <row r="31" spans="1:14" x14ac:dyDescent="0.25">
      <c r="A31" s="122"/>
      <c r="B31" s="122"/>
      <c r="C31" s="103" t="s">
        <v>297</v>
      </c>
      <c r="D31" s="105"/>
      <c r="E31" s="105"/>
      <c r="F31" s="105"/>
      <c r="G31" s="146"/>
      <c r="H31" s="146"/>
      <c r="I31" s="146"/>
      <c r="J31" s="146"/>
      <c r="K31" s="146"/>
      <c r="L31" s="146"/>
      <c r="M31" s="146"/>
      <c r="N31" s="109"/>
    </row>
    <row r="32" spans="1:14" x14ac:dyDescent="0.25">
      <c r="A32" s="122"/>
      <c r="B32" s="122"/>
      <c r="C32" s="103" t="s">
        <v>80</v>
      </c>
      <c r="D32" s="105"/>
      <c r="E32" s="105"/>
      <c r="F32" s="105"/>
      <c r="G32" s="146"/>
      <c r="H32" s="146"/>
      <c r="I32" s="146"/>
      <c r="J32" s="146"/>
      <c r="K32" s="146"/>
      <c r="L32" s="146"/>
      <c r="M32" s="146"/>
      <c r="N32" s="109"/>
    </row>
    <row r="33" spans="1:14" x14ac:dyDescent="0.25">
      <c r="A33" s="122"/>
      <c r="B33" s="122"/>
      <c r="C33" s="103" t="s">
        <v>298</v>
      </c>
      <c r="D33" s="105"/>
      <c r="E33" s="105"/>
      <c r="F33" s="105"/>
      <c r="G33" s="146"/>
      <c r="H33" s="146"/>
      <c r="I33" s="146"/>
      <c r="J33" s="146"/>
      <c r="K33" s="146"/>
      <c r="L33" s="146"/>
      <c r="M33" s="146"/>
      <c r="N33" s="109"/>
    </row>
    <row r="34" spans="1:14" x14ac:dyDescent="0.25">
      <c r="A34" s="122"/>
      <c r="B34" s="122"/>
      <c r="C34" s="122" t="s">
        <v>81</v>
      </c>
      <c r="D34" s="105"/>
      <c r="E34" s="105"/>
      <c r="F34" s="105"/>
      <c r="G34" s="146"/>
      <c r="H34" s="146"/>
      <c r="I34" s="146"/>
      <c r="J34" s="146"/>
      <c r="K34" s="146"/>
      <c r="L34" s="146"/>
      <c r="M34" s="147"/>
      <c r="N34" s="109"/>
    </row>
    <row r="36" spans="1:14" ht="15.75" x14ac:dyDescent="0.25">
      <c r="A36" s="322"/>
      <c r="B36" s="322"/>
      <c r="C36" s="322"/>
      <c r="D36" s="322"/>
      <c r="E36" s="322"/>
      <c r="F36" s="322"/>
      <c r="G36" s="323"/>
      <c r="H36" s="323"/>
      <c r="I36" s="323"/>
      <c r="J36" s="323"/>
      <c r="K36" s="323"/>
      <c r="L36" s="323"/>
      <c r="M36" s="323"/>
    </row>
    <row r="39" spans="1:14" ht="15.75" x14ac:dyDescent="0.25">
      <c r="A39" s="322"/>
      <c r="B39" s="322"/>
      <c r="C39" s="322"/>
      <c r="D39" s="322"/>
      <c r="E39" s="322"/>
      <c r="F39" s="322"/>
      <c r="G39" s="323"/>
      <c r="H39" s="323"/>
      <c r="I39" s="323"/>
      <c r="J39" s="323"/>
      <c r="K39" s="323"/>
      <c r="L39" s="323"/>
      <c r="M39" s="323"/>
    </row>
  </sheetData>
  <mergeCells count="18">
    <mergeCell ref="A1:M1"/>
    <mergeCell ref="A2:L2"/>
    <mergeCell ref="A3:F3"/>
    <mergeCell ref="H3:K3"/>
    <mergeCell ref="H5:K5"/>
    <mergeCell ref="A39:F39"/>
    <mergeCell ref="G39:M39"/>
    <mergeCell ref="G6:H6"/>
    <mergeCell ref="I6:J6"/>
    <mergeCell ref="K6:L6"/>
    <mergeCell ref="M6:M7"/>
    <mergeCell ref="A36:F36"/>
    <mergeCell ref="G36:M36"/>
    <mergeCell ref="A6:A7"/>
    <mergeCell ref="B6:B7"/>
    <mergeCell ref="C6:C7"/>
    <mergeCell ref="D6:D7"/>
    <mergeCell ref="E6:F6"/>
  </mergeCells>
  <conditionalFormatting sqref="A9:IR29">
    <cfRule type="cellIs" dxfId="2" priority="46" stopIfTrue="1" operator="equal">
      <formula>8223.307275</formula>
    </cfRule>
  </conditionalFormatting>
  <printOptions horizontalCentered="1"/>
  <pageMargins left="0.19" right="0.17" top="0.53" bottom="0.26" header="0.38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1"/>
  <sheetViews>
    <sheetView topLeftCell="A43" workbookViewId="0">
      <selection activeCell="E59" sqref="E59:E60"/>
    </sheetView>
  </sheetViews>
  <sheetFormatPr defaultColWidth="9.140625" defaultRowHeight="15" x14ac:dyDescent="0.25"/>
  <cols>
    <col min="1" max="1" width="4.28515625" style="26" customWidth="1"/>
    <col min="2" max="2" width="8.5703125" style="26" customWidth="1"/>
    <col min="3" max="3" width="47.28515625" style="37" customWidth="1"/>
    <col min="4" max="4" width="7.7109375" style="26" customWidth="1"/>
    <col min="5" max="6" width="9.140625" style="26"/>
    <col min="7" max="7" width="8.140625" style="26" bestFit="1" customWidth="1"/>
    <col min="8" max="8" width="7.42578125" style="26" customWidth="1"/>
    <col min="9" max="10" width="7.85546875" style="26" customWidth="1"/>
    <col min="11" max="11" width="6.85546875" style="26" customWidth="1"/>
    <col min="12" max="12" width="8.85546875" style="26" customWidth="1"/>
    <col min="13" max="13" width="10.5703125" style="26" customWidth="1"/>
    <col min="14" max="16384" width="9.140625" style="26"/>
  </cols>
  <sheetData>
    <row r="1" spans="1:15" s="2" customFormat="1" ht="22.5" customHeight="1" x14ac:dyDescent="0.25">
      <c r="A1" s="317" t="s">
        <v>209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5" s="16" customFormat="1" ht="15.75" x14ac:dyDescent="0.25">
      <c r="A2" s="345" t="s">
        <v>294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5" s="16" customFormat="1" ht="16.5" x14ac:dyDescent="0.25">
      <c r="A3" s="319"/>
      <c r="B3" s="319"/>
      <c r="C3" s="319"/>
      <c r="D3" s="319"/>
      <c r="E3" s="319"/>
      <c r="F3" s="319"/>
      <c r="G3" s="17"/>
      <c r="H3" s="320"/>
      <c r="I3" s="320"/>
      <c r="J3" s="320"/>
      <c r="K3" s="320"/>
      <c r="L3" s="18"/>
      <c r="M3" s="38"/>
    </row>
    <row r="4" spans="1:15" s="16" customFormat="1" ht="15.75" x14ac:dyDescent="0.25">
      <c r="B4" s="86"/>
      <c r="C4" s="148" t="s">
        <v>243</v>
      </c>
      <c r="D4" s="42">
        <f>ROUND(M61*0.001,2)</f>
        <v>0</v>
      </c>
      <c r="E4" s="16" t="s">
        <v>45</v>
      </c>
      <c r="I4" s="20"/>
      <c r="J4" s="242"/>
      <c r="K4" s="242"/>
      <c r="L4" s="18"/>
      <c r="M4" s="38"/>
    </row>
    <row r="5" spans="1:15" s="16" customFormat="1" ht="13.5" x14ac:dyDescent="0.25">
      <c r="A5" s="22"/>
      <c r="B5" s="22"/>
      <c r="C5" s="35"/>
      <c r="D5" s="23"/>
      <c r="E5" s="23"/>
      <c r="F5" s="18"/>
      <c r="G5" s="24"/>
      <c r="H5" s="316"/>
      <c r="I5" s="316"/>
      <c r="J5" s="316"/>
      <c r="K5" s="316"/>
      <c r="L5" s="18"/>
      <c r="M5" s="38"/>
    </row>
    <row r="6" spans="1:15" s="23" customFormat="1" ht="30" customHeight="1" x14ac:dyDescent="0.25">
      <c r="A6" s="324" t="s">
        <v>0</v>
      </c>
      <c r="B6" s="325" t="s">
        <v>46</v>
      </c>
      <c r="C6" s="327" t="s">
        <v>47</v>
      </c>
      <c r="D6" s="324" t="s">
        <v>48</v>
      </c>
      <c r="E6" s="329" t="s">
        <v>49</v>
      </c>
      <c r="F6" s="330"/>
      <c r="G6" s="329" t="s">
        <v>50</v>
      </c>
      <c r="H6" s="330"/>
      <c r="I6" s="329" t="s">
        <v>51</v>
      </c>
      <c r="J6" s="330"/>
      <c r="K6" s="329" t="s">
        <v>52</v>
      </c>
      <c r="L6" s="330"/>
      <c r="M6" s="331" t="s">
        <v>53</v>
      </c>
      <c r="N6" s="27"/>
    </row>
    <row r="7" spans="1:15" s="23" customFormat="1" ht="27" x14ac:dyDescent="0.25">
      <c r="A7" s="324"/>
      <c r="B7" s="326"/>
      <c r="C7" s="328"/>
      <c r="D7" s="324"/>
      <c r="E7" s="111" t="s">
        <v>54</v>
      </c>
      <c r="F7" s="111" t="s">
        <v>1</v>
      </c>
      <c r="G7" s="111" t="s">
        <v>55</v>
      </c>
      <c r="H7" s="112" t="s">
        <v>53</v>
      </c>
      <c r="I7" s="113" t="s">
        <v>55</v>
      </c>
      <c r="J7" s="111" t="s">
        <v>53</v>
      </c>
      <c r="K7" s="111" t="s">
        <v>55</v>
      </c>
      <c r="L7" s="74" t="s">
        <v>53</v>
      </c>
      <c r="M7" s="331"/>
      <c r="N7" s="27"/>
      <c r="O7" s="24"/>
    </row>
    <row r="8" spans="1:15" s="27" customFormat="1" ht="13.5" x14ac:dyDescent="0.25">
      <c r="A8" s="240">
        <v>1</v>
      </c>
      <c r="B8" s="44">
        <v>2</v>
      </c>
      <c r="C8" s="40">
        <v>3</v>
      </c>
      <c r="D8" s="44">
        <v>4</v>
      </c>
      <c r="E8" s="240">
        <v>5</v>
      </c>
      <c r="F8" s="44">
        <v>6</v>
      </c>
      <c r="G8" s="45">
        <v>7</v>
      </c>
      <c r="H8" s="44">
        <v>8</v>
      </c>
      <c r="I8" s="240">
        <v>9</v>
      </c>
      <c r="J8" s="44">
        <v>10</v>
      </c>
      <c r="K8" s="240">
        <v>11</v>
      </c>
      <c r="L8" s="45">
        <v>12</v>
      </c>
      <c r="M8" s="44" t="s">
        <v>56</v>
      </c>
    </row>
    <row r="9" spans="1:15" s="158" customFormat="1" ht="18" customHeight="1" x14ac:dyDescent="0.25">
      <c r="A9" s="98">
        <v>1</v>
      </c>
      <c r="B9" s="125" t="s">
        <v>155</v>
      </c>
      <c r="C9" s="173" t="s">
        <v>156</v>
      </c>
      <c r="D9" s="163" t="s">
        <v>157</v>
      </c>
      <c r="E9" s="100"/>
      <c r="F9" s="100">
        <v>0.09</v>
      </c>
      <c r="G9" s="163"/>
      <c r="H9" s="163"/>
      <c r="I9" s="163"/>
      <c r="J9" s="163"/>
      <c r="K9" s="163"/>
      <c r="L9" s="163"/>
      <c r="M9" s="275"/>
      <c r="N9" s="174"/>
    </row>
    <row r="10" spans="1:15" s="158" customFormat="1" ht="13.5" x14ac:dyDescent="0.25">
      <c r="A10" s="98"/>
      <c r="B10" s="125"/>
      <c r="C10" s="173" t="s">
        <v>70</v>
      </c>
      <c r="D10" s="163" t="s">
        <v>58</v>
      </c>
      <c r="E10" s="100">
        <v>206</v>
      </c>
      <c r="F10" s="163">
        <f>ROUND(F9*E10,2)</f>
        <v>18.54</v>
      </c>
      <c r="G10" s="163"/>
      <c r="H10" s="163"/>
      <c r="I10" s="163"/>
      <c r="J10" s="163"/>
      <c r="K10" s="163"/>
      <c r="L10" s="163"/>
      <c r="M10" s="275"/>
      <c r="N10" s="174"/>
    </row>
    <row r="11" spans="1:15" s="161" customFormat="1" ht="14.25" customHeight="1" x14ac:dyDescent="0.25">
      <c r="A11" s="98">
        <v>2</v>
      </c>
      <c r="B11" s="125" t="s">
        <v>158</v>
      </c>
      <c r="C11" s="173" t="s">
        <v>159</v>
      </c>
      <c r="D11" s="163" t="s">
        <v>160</v>
      </c>
      <c r="E11" s="163"/>
      <c r="F11" s="102">
        <v>0.123</v>
      </c>
      <c r="G11" s="163"/>
      <c r="H11" s="163"/>
      <c r="I11" s="163"/>
      <c r="J11" s="163"/>
      <c r="K11" s="163"/>
      <c r="L11" s="163"/>
      <c r="M11" s="275"/>
      <c r="N11" s="175"/>
      <c r="O11" s="176"/>
    </row>
    <row r="12" spans="1:15" s="161" customFormat="1" ht="13.5" x14ac:dyDescent="0.25">
      <c r="A12" s="98"/>
      <c r="B12" s="125"/>
      <c r="C12" s="173" t="s">
        <v>70</v>
      </c>
      <c r="D12" s="163" t="s">
        <v>58</v>
      </c>
      <c r="E12" s="163">
        <v>17.8</v>
      </c>
      <c r="F12" s="163">
        <f>ROUND(F11*E12,2)</f>
        <v>2.19</v>
      </c>
      <c r="G12" s="163"/>
      <c r="H12" s="163"/>
      <c r="I12" s="163"/>
      <c r="J12" s="163"/>
      <c r="K12" s="163"/>
      <c r="L12" s="163"/>
      <c r="M12" s="275"/>
      <c r="N12" s="175"/>
    </row>
    <row r="13" spans="1:15" s="161" customFormat="1" ht="15.75" x14ac:dyDescent="0.25">
      <c r="A13" s="98"/>
      <c r="B13" s="125" t="s">
        <v>207</v>
      </c>
      <c r="C13" s="173" t="s">
        <v>95</v>
      </c>
      <c r="D13" s="100" t="s">
        <v>161</v>
      </c>
      <c r="E13" s="163">
        <v>12.2</v>
      </c>
      <c r="F13" s="163">
        <f>ROUND(F11*E13,2)</f>
        <v>1.5</v>
      </c>
      <c r="G13" s="163"/>
      <c r="H13" s="163"/>
      <c r="I13" s="163"/>
      <c r="J13" s="163"/>
      <c r="K13" s="163"/>
      <c r="L13" s="163"/>
      <c r="M13" s="275"/>
      <c r="N13" s="175"/>
      <c r="O13" s="176"/>
    </row>
    <row r="14" spans="1:15" s="158" customFormat="1" ht="19.5" customHeight="1" x14ac:dyDescent="0.25">
      <c r="A14" s="98">
        <v>3</v>
      </c>
      <c r="B14" s="125" t="s">
        <v>162</v>
      </c>
      <c r="C14" s="173" t="s">
        <v>247</v>
      </c>
      <c r="D14" s="163" t="s">
        <v>163</v>
      </c>
      <c r="E14" s="100"/>
      <c r="F14" s="164">
        <v>6.0000000000000001E-3</v>
      </c>
      <c r="G14" s="163"/>
      <c r="H14" s="163"/>
      <c r="I14" s="163"/>
      <c r="J14" s="163"/>
      <c r="K14" s="163"/>
      <c r="L14" s="163"/>
      <c r="M14" s="275"/>
      <c r="N14" s="174"/>
    </row>
    <row r="15" spans="1:15" s="158" customFormat="1" ht="13.5" x14ac:dyDescent="0.25">
      <c r="A15" s="98"/>
      <c r="B15" s="125"/>
      <c r="C15" s="173" t="s">
        <v>70</v>
      </c>
      <c r="D15" s="163" t="s">
        <v>58</v>
      </c>
      <c r="E15" s="100">
        <v>1150</v>
      </c>
      <c r="F15" s="163">
        <f>ROUND(F14*E15,2)</f>
        <v>6.9</v>
      </c>
      <c r="G15" s="163"/>
      <c r="H15" s="163"/>
      <c r="I15" s="163"/>
      <c r="J15" s="163"/>
      <c r="K15" s="163"/>
      <c r="L15" s="163"/>
      <c r="M15" s="275"/>
      <c r="N15" s="174"/>
    </row>
    <row r="16" spans="1:15" s="160" customFormat="1" ht="13.5" x14ac:dyDescent="0.25">
      <c r="A16" s="98"/>
      <c r="B16" s="101"/>
      <c r="C16" s="173" t="s">
        <v>61</v>
      </c>
      <c r="D16" s="100" t="s">
        <v>62</v>
      </c>
      <c r="E16" s="163">
        <v>598</v>
      </c>
      <c r="F16" s="163">
        <f>ROUND(F14*E16,2)</f>
        <v>3.59</v>
      </c>
      <c r="G16" s="163"/>
      <c r="H16" s="163"/>
      <c r="I16" s="163"/>
      <c r="J16" s="163"/>
      <c r="K16" s="163"/>
      <c r="L16" s="163"/>
      <c r="M16" s="275"/>
      <c r="N16" s="177"/>
    </row>
    <row r="17" spans="1:22" s="160" customFormat="1" ht="13.5" x14ac:dyDescent="0.25">
      <c r="A17" s="98"/>
      <c r="B17" s="101" t="s">
        <v>216</v>
      </c>
      <c r="C17" s="173" t="s">
        <v>296</v>
      </c>
      <c r="D17" s="209" t="s">
        <v>164</v>
      </c>
      <c r="E17" s="195">
        <v>1003</v>
      </c>
      <c r="F17" s="194">
        <f>ROUND(F14*E17,2)</f>
        <v>6.02</v>
      </c>
      <c r="G17" s="194"/>
      <c r="H17" s="194"/>
      <c r="I17" s="194"/>
      <c r="J17" s="194"/>
      <c r="K17" s="194"/>
      <c r="L17" s="194"/>
      <c r="M17" s="276"/>
      <c r="N17" s="177"/>
    </row>
    <row r="18" spans="1:22" s="160" customFormat="1" ht="13.5" x14ac:dyDescent="0.25">
      <c r="A18" s="98"/>
      <c r="B18" s="101"/>
      <c r="C18" s="173" t="s">
        <v>92</v>
      </c>
      <c r="D18" s="100" t="s">
        <v>62</v>
      </c>
      <c r="E18" s="163">
        <v>287</v>
      </c>
      <c r="F18" s="163">
        <f>ROUND(F14*E18,2)</f>
        <v>1.72</v>
      </c>
      <c r="G18" s="163"/>
      <c r="H18" s="163"/>
      <c r="I18" s="163"/>
      <c r="J18" s="163"/>
      <c r="K18" s="163"/>
      <c r="L18" s="163"/>
      <c r="M18" s="275"/>
      <c r="N18" s="177"/>
    </row>
    <row r="19" spans="1:22" s="161" customFormat="1" ht="27" x14ac:dyDescent="0.25">
      <c r="A19" s="98">
        <v>4</v>
      </c>
      <c r="B19" s="101" t="s">
        <v>165</v>
      </c>
      <c r="C19" s="173" t="s">
        <v>166</v>
      </c>
      <c r="D19" s="163" t="s">
        <v>163</v>
      </c>
      <c r="E19" s="163"/>
      <c r="F19" s="178">
        <v>6.0000000000000001E-3</v>
      </c>
      <c r="G19" s="163"/>
      <c r="H19" s="163"/>
      <c r="I19" s="163"/>
      <c r="J19" s="163"/>
      <c r="K19" s="163"/>
      <c r="L19" s="163"/>
      <c r="M19" s="275"/>
      <c r="N19" s="175"/>
      <c r="Q19" s="176"/>
    </row>
    <row r="20" spans="1:22" s="161" customFormat="1" ht="13.5" x14ac:dyDescent="0.25">
      <c r="A20" s="98"/>
      <c r="B20" s="116"/>
      <c r="C20" s="173" t="s">
        <v>70</v>
      </c>
      <c r="D20" s="163" t="s">
        <v>58</v>
      </c>
      <c r="E20" s="163">
        <v>510</v>
      </c>
      <c r="F20" s="163">
        <f>ROUND(F19*E20,2)</f>
        <v>3.06</v>
      </c>
      <c r="G20" s="163"/>
      <c r="H20" s="163"/>
      <c r="I20" s="163"/>
      <c r="J20" s="163"/>
      <c r="K20" s="163"/>
      <c r="L20" s="163"/>
      <c r="M20" s="275"/>
      <c r="N20" s="175"/>
    </row>
    <row r="21" spans="1:22" s="161" customFormat="1" ht="13.5" x14ac:dyDescent="0.25">
      <c r="A21" s="98"/>
      <c r="B21" s="116"/>
      <c r="C21" s="173" t="s">
        <v>61</v>
      </c>
      <c r="D21" s="163" t="s">
        <v>62</v>
      </c>
      <c r="E21" s="163">
        <v>716</v>
      </c>
      <c r="F21" s="163">
        <f>ROUND(F19*E21,2)</f>
        <v>4.3</v>
      </c>
      <c r="G21" s="163"/>
      <c r="H21" s="163"/>
      <c r="I21" s="163"/>
      <c r="J21" s="163"/>
      <c r="K21" s="163"/>
      <c r="L21" s="163"/>
      <c r="M21" s="275"/>
      <c r="N21" s="175"/>
    </row>
    <row r="22" spans="1:22" s="158" customFormat="1" ht="16.5" customHeight="1" x14ac:dyDescent="0.25">
      <c r="A22" s="98"/>
      <c r="B22" s="125" t="s">
        <v>217</v>
      </c>
      <c r="C22" s="173" t="s">
        <v>167</v>
      </c>
      <c r="D22" s="100" t="s">
        <v>59</v>
      </c>
      <c r="E22" s="100">
        <v>18.7</v>
      </c>
      <c r="F22" s="163">
        <f>ROUND(F19*E22,2)</f>
        <v>0.11</v>
      </c>
      <c r="G22" s="163"/>
      <c r="H22" s="163"/>
      <c r="I22" s="163"/>
      <c r="J22" s="163"/>
      <c r="K22" s="163"/>
      <c r="L22" s="163"/>
      <c r="M22" s="275"/>
      <c r="N22" s="174"/>
    </row>
    <row r="23" spans="1:22" s="158" customFormat="1" ht="15.75" customHeight="1" x14ac:dyDescent="0.25">
      <c r="A23" s="98"/>
      <c r="B23" s="125" t="s">
        <v>218</v>
      </c>
      <c r="C23" s="173" t="s">
        <v>168</v>
      </c>
      <c r="D23" s="100" t="s">
        <v>169</v>
      </c>
      <c r="E23" s="100">
        <v>5000</v>
      </c>
      <c r="F23" s="163">
        <f>ROUND(F19*E23,2)</f>
        <v>30</v>
      </c>
      <c r="G23" s="163"/>
      <c r="H23" s="163"/>
      <c r="I23" s="163"/>
      <c r="J23" s="163"/>
      <c r="K23" s="163"/>
      <c r="L23" s="163"/>
      <c r="M23" s="275"/>
      <c r="N23" s="174"/>
    </row>
    <row r="24" spans="1:22" s="158" customFormat="1" ht="15.75" customHeight="1" x14ac:dyDescent="0.25">
      <c r="A24" s="98"/>
      <c r="B24" s="125"/>
      <c r="C24" s="173" t="s">
        <v>170</v>
      </c>
      <c r="D24" s="100" t="s">
        <v>169</v>
      </c>
      <c r="E24" s="100">
        <v>4240</v>
      </c>
      <c r="F24" s="163">
        <f>ROUND(F19*E24,2)</f>
        <v>25.44</v>
      </c>
      <c r="G24" s="163"/>
      <c r="H24" s="163"/>
      <c r="I24" s="163"/>
      <c r="J24" s="163"/>
      <c r="K24" s="163"/>
      <c r="L24" s="163"/>
      <c r="M24" s="275"/>
      <c r="N24" s="174"/>
      <c r="O24" s="179"/>
    </row>
    <row r="25" spans="1:22" s="158" customFormat="1" ht="15.75" customHeight="1" x14ac:dyDescent="0.25">
      <c r="A25" s="98"/>
      <c r="B25" s="125"/>
      <c r="C25" s="173" t="s">
        <v>92</v>
      </c>
      <c r="D25" s="100" t="s">
        <v>62</v>
      </c>
      <c r="E25" s="100">
        <v>38.5</v>
      </c>
      <c r="F25" s="163">
        <f>ROUND(F19*E25,2)</f>
        <v>0.23</v>
      </c>
      <c r="G25" s="163"/>
      <c r="H25" s="163"/>
      <c r="I25" s="163"/>
      <c r="J25" s="163"/>
      <c r="K25" s="163"/>
      <c r="L25" s="163"/>
      <c r="M25" s="275"/>
      <c r="N25" s="174"/>
    </row>
    <row r="26" spans="1:22" s="186" customFormat="1" ht="18.75" customHeight="1" x14ac:dyDescent="0.3">
      <c r="A26" s="172">
        <v>5</v>
      </c>
      <c r="B26" s="131" t="s">
        <v>171</v>
      </c>
      <c r="C26" s="180" t="s">
        <v>214</v>
      </c>
      <c r="D26" s="181" t="s">
        <v>83</v>
      </c>
      <c r="E26" s="182"/>
      <c r="F26" s="183">
        <v>1.7000000000000001E-2</v>
      </c>
      <c r="G26" s="184"/>
      <c r="H26" s="184"/>
      <c r="I26" s="184"/>
      <c r="J26" s="184"/>
      <c r="K26" s="184"/>
      <c r="L26" s="184"/>
      <c r="M26" s="277"/>
      <c r="N26" s="185"/>
      <c r="O26" s="185"/>
      <c r="P26" s="185"/>
      <c r="Q26" s="185"/>
      <c r="R26" s="185"/>
      <c r="S26" s="185"/>
      <c r="T26" s="185"/>
      <c r="U26" s="185"/>
      <c r="V26" s="185"/>
    </row>
    <row r="27" spans="1:22" s="186" customFormat="1" ht="15.75" x14ac:dyDescent="0.3">
      <c r="A27" s="172"/>
      <c r="B27" s="131"/>
      <c r="C27" s="180" t="s">
        <v>70</v>
      </c>
      <c r="D27" s="181" t="s">
        <v>58</v>
      </c>
      <c r="E27" s="187">
        <v>844</v>
      </c>
      <c r="F27" s="181">
        <f>SUM(E27*F26)</f>
        <v>14.348000000000001</v>
      </c>
      <c r="G27" s="184"/>
      <c r="H27" s="184"/>
      <c r="I27" s="184"/>
      <c r="J27" s="184"/>
      <c r="K27" s="184"/>
      <c r="L27" s="184"/>
      <c r="M27" s="278"/>
      <c r="N27" s="185"/>
      <c r="O27" s="185"/>
      <c r="P27" s="185"/>
      <c r="Q27" s="185"/>
      <c r="R27" s="185"/>
      <c r="S27" s="185"/>
      <c r="T27" s="185"/>
      <c r="U27" s="185"/>
      <c r="V27" s="185"/>
    </row>
    <row r="28" spans="1:22" s="186" customFormat="1" ht="15.75" x14ac:dyDescent="0.3">
      <c r="A28" s="172"/>
      <c r="B28" s="131"/>
      <c r="C28" s="180" t="s">
        <v>61</v>
      </c>
      <c r="D28" s="181" t="s">
        <v>62</v>
      </c>
      <c r="E28" s="182">
        <v>110</v>
      </c>
      <c r="F28" s="181">
        <f>SUM(E28*F26)</f>
        <v>1.87</v>
      </c>
      <c r="G28" s="184"/>
      <c r="H28" s="184"/>
      <c r="I28" s="184"/>
      <c r="J28" s="184"/>
      <c r="K28" s="184"/>
      <c r="L28" s="189"/>
      <c r="M28" s="278"/>
      <c r="N28" s="185"/>
      <c r="O28" s="185"/>
      <c r="P28" s="185"/>
      <c r="Q28" s="185"/>
      <c r="R28" s="185"/>
      <c r="S28" s="185"/>
      <c r="T28" s="185"/>
      <c r="U28" s="185"/>
      <c r="V28" s="185"/>
    </row>
    <row r="29" spans="1:22" s="186" customFormat="1" ht="15.75" x14ac:dyDescent="0.3">
      <c r="A29" s="172"/>
      <c r="B29" s="131" t="s">
        <v>250</v>
      </c>
      <c r="C29" s="180" t="s">
        <v>215</v>
      </c>
      <c r="D29" s="181" t="s">
        <v>75</v>
      </c>
      <c r="E29" s="182">
        <v>101.5</v>
      </c>
      <c r="F29" s="181">
        <f>SUM(E29*F26)</f>
        <v>1.7255</v>
      </c>
      <c r="G29" s="184"/>
      <c r="H29" s="189"/>
      <c r="I29" s="184"/>
      <c r="J29" s="184"/>
      <c r="K29" s="184"/>
      <c r="L29" s="184"/>
      <c r="M29" s="278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2" s="186" customFormat="1" ht="15.75" x14ac:dyDescent="0.3">
      <c r="A30" s="172"/>
      <c r="B30" s="131" t="s">
        <v>245</v>
      </c>
      <c r="C30" s="180" t="s">
        <v>172</v>
      </c>
      <c r="D30" s="181" t="s">
        <v>173</v>
      </c>
      <c r="E30" s="182">
        <v>184</v>
      </c>
      <c r="F30" s="181">
        <f>SUM(E30*F26)</f>
        <v>3.1280000000000001</v>
      </c>
      <c r="G30" s="184"/>
      <c r="H30" s="189"/>
      <c r="I30" s="184"/>
      <c r="J30" s="184"/>
      <c r="K30" s="184"/>
      <c r="L30" s="184"/>
      <c r="M30" s="278"/>
      <c r="N30" s="185"/>
      <c r="O30" s="185"/>
      <c r="P30" s="185"/>
      <c r="Q30" s="185"/>
      <c r="R30" s="185"/>
      <c r="S30" s="185"/>
      <c r="T30" s="185"/>
      <c r="U30" s="185"/>
      <c r="V30" s="185"/>
    </row>
    <row r="31" spans="1:22" s="186" customFormat="1" ht="15.75" x14ac:dyDescent="0.3">
      <c r="A31" s="172"/>
      <c r="B31" s="131" t="s">
        <v>174</v>
      </c>
      <c r="C31" s="180" t="s">
        <v>175</v>
      </c>
      <c r="D31" s="181" t="s">
        <v>75</v>
      </c>
      <c r="E31" s="181">
        <v>0.34</v>
      </c>
      <c r="F31" s="181">
        <f>SUM(E31*F26)</f>
        <v>5.7800000000000004E-3</v>
      </c>
      <c r="G31" s="184"/>
      <c r="H31" s="189"/>
      <c r="I31" s="184"/>
      <c r="J31" s="184"/>
      <c r="K31" s="184"/>
      <c r="L31" s="184"/>
      <c r="M31" s="278"/>
      <c r="N31" s="185"/>
      <c r="O31" s="185"/>
      <c r="P31" s="185"/>
      <c r="Q31" s="185"/>
      <c r="R31" s="185"/>
      <c r="S31" s="185"/>
      <c r="T31" s="185"/>
      <c r="U31" s="185"/>
      <c r="V31" s="185"/>
    </row>
    <row r="32" spans="1:22" s="186" customFormat="1" ht="18.75" customHeight="1" x14ac:dyDescent="0.3">
      <c r="A32" s="172"/>
      <c r="B32" s="131" t="s">
        <v>176</v>
      </c>
      <c r="C32" s="180" t="s">
        <v>177</v>
      </c>
      <c r="D32" s="181" t="s">
        <v>75</v>
      </c>
      <c r="E32" s="182">
        <v>3.91</v>
      </c>
      <c r="F32" s="181">
        <f>SUM(E32*F26)</f>
        <v>6.6470000000000001E-2</v>
      </c>
      <c r="G32" s="184"/>
      <c r="H32" s="189"/>
      <c r="I32" s="184"/>
      <c r="J32" s="184"/>
      <c r="K32" s="184"/>
      <c r="L32" s="184"/>
      <c r="M32" s="278"/>
      <c r="N32" s="185"/>
      <c r="O32" s="185"/>
      <c r="P32" s="185"/>
      <c r="Q32" s="185"/>
      <c r="R32" s="185"/>
      <c r="S32" s="185"/>
      <c r="T32" s="185"/>
      <c r="U32" s="185"/>
      <c r="V32" s="185"/>
    </row>
    <row r="33" spans="1:22" s="186" customFormat="1" ht="15.75" x14ac:dyDescent="0.3">
      <c r="A33" s="172"/>
      <c r="B33" s="131" t="s">
        <v>178</v>
      </c>
      <c r="C33" s="180" t="s">
        <v>179</v>
      </c>
      <c r="D33" s="181" t="s">
        <v>96</v>
      </c>
      <c r="E33" s="187">
        <f>0.22*1000</f>
        <v>220</v>
      </c>
      <c r="F33" s="181">
        <f>SUM(E33*F26)</f>
        <v>3.74</v>
      </c>
      <c r="G33" s="184"/>
      <c r="H33" s="189"/>
      <c r="I33" s="184"/>
      <c r="J33" s="184"/>
      <c r="K33" s="184"/>
      <c r="L33" s="184"/>
      <c r="M33" s="278"/>
      <c r="N33" s="185"/>
      <c r="O33" s="185"/>
      <c r="P33" s="185"/>
      <c r="Q33" s="185"/>
      <c r="R33" s="185"/>
      <c r="S33" s="185"/>
      <c r="T33" s="185"/>
      <c r="U33" s="185"/>
      <c r="V33" s="185"/>
    </row>
    <row r="34" spans="1:22" s="186" customFormat="1" ht="15.75" x14ac:dyDescent="0.3">
      <c r="A34" s="172"/>
      <c r="B34" s="131" t="s">
        <v>180</v>
      </c>
      <c r="C34" s="180" t="s">
        <v>181</v>
      </c>
      <c r="D34" s="181" t="s">
        <v>96</v>
      </c>
      <c r="E34" s="187">
        <v>100</v>
      </c>
      <c r="F34" s="181">
        <f>SUM(E34*F26)</f>
        <v>1.7000000000000002</v>
      </c>
      <c r="G34" s="184"/>
      <c r="H34" s="189"/>
      <c r="I34" s="184"/>
      <c r="J34" s="184"/>
      <c r="K34" s="184"/>
      <c r="L34" s="184"/>
      <c r="M34" s="278"/>
      <c r="N34" s="185"/>
      <c r="O34" s="185"/>
      <c r="P34" s="185"/>
      <c r="Q34" s="185"/>
      <c r="R34" s="185"/>
      <c r="S34" s="185"/>
      <c r="T34" s="185"/>
      <c r="U34" s="185"/>
      <c r="V34" s="185"/>
    </row>
    <row r="35" spans="1:22" s="186" customFormat="1" ht="15.75" x14ac:dyDescent="0.3">
      <c r="A35" s="172"/>
      <c r="B35" s="131"/>
      <c r="C35" s="180" t="s">
        <v>92</v>
      </c>
      <c r="D35" s="181" t="s">
        <v>62</v>
      </c>
      <c r="E35" s="187">
        <v>46</v>
      </c>
      <c r="F35" s="181">
        <f>SUM(E35*F26)</f>
        <v>0.78200000000000003</v>
      </c>
      <c r="G35" s="184"/>
      <c r="H35" s="189"/>
      <c r="I35" s="184"/>
      <c r="J35" s="184"/>
      <c r="K35" s="184"/>
      <c r="L35" s="184"/>
      <c r="M35" s="278"/>
      <c r="N35" s="185"/>
      <c r="O35" s="185"/>
      <c r="P35" s="185"/>
      <c r="Q35" s="185"/>
      <c r="R35" s="185"/>
      <c r="S35" s="185"/>
      <c r="T35" s="185"/>
      <c r="U35" s="185"/>
      <c r="V35" s="185"/>
    </row>
    <row r="36" spans="1:22" ht="15" customHeight="1" x14ac:dyDescent="0.25">
      <c r="A36" s="199">
        <v>6</v>
      </c>
      <c r="B36" s="200" t="s">
        <v>186</v>
      </c>
      <c r="C36" s="157" t="s">
        <v>187</v>
      </c>
      <c r="D36" s="159" t="s">
        <v>194</v>
      </c>
      <c r="E36" s="72"/>
      <c r="F36" s="201">
        <v>0.06</v>
      </c>
      <c r="G36" s="159"/>
      <c r="H36" s="159"/>
      <c r="I36" s="72"/>
      <c r="J36" s="72"/>
      <c r="K36" s="72"/>
      <c r="L36" s="72"/>
      <c r="M36" s="279"/>
    </row>
    <row r="37" spans="1:22" x14ac:dyDescent="0.25">
      <c r="A37" s="196"/>
      <c r="B37" s="197"/>
      <c r="C37" s="41" t="s">
        <v>70</v>
      </c>
      <c r="D37" s="229" t="s">
        <v>58</v>
      </c>
      <c r="E37" s="8">
        <v>13.9</v>
      </c>
      <c r="F37" s="229">
        <f>ROUND(F36*E37,2)</f>
        <v>0.83</v>
      </c>
      <c r="G37" s="229"/>
      <c r="H37" s="229"/>
      <c r="I37" s="198"/>
      <c r="J37" s="229"/>
      <c r="K37" s="229"/>
      <c r="L37" s="229"/>
      <c r="M37" s="272"/>
    </row>
    <row r="38" spans="1:22" ht="18" customHeight="1" x14ac:dyDescent="0.25">
      <c r="A38" s="196"/>
      <c r="B38" s="197"/>
      <c r="C38" s="41" t="s">
        <v>61</v>
      </c>
      <c r="D38" s="210" t="s">
        <v>62</v>
      </c>
      <c r="E38" s="211">
        <v>0.7</v>
      </c>
      <c r="F38" s="210">
        <f>ROUND(F36*E38,2)</f>
        <v>0.04</v>
      </c>
      <c r="G38" s="210"/>
      <c r="H38" s="210"/>
      <c r="I38" s="210"/>
      <c r="J38" s="210"/>
      <c r="K38" s="210"/>
      <c r="L38" s="210"/>
      <c r="M38" s="280"/>
    </row>
    <row r="39" spans="1:22" x14ac:dyDescent="0.25">
      <c r="A39" s="196"/>
      <c r="B39" s="197" t="s">
        <v>192</v>
      </c>
      <c r="C39" s="41" t="s">
        <v>97</v>
      </c>
      <c r="D39" s="229" t="s">
        <v>96</v>
      </c>
      <c r="E39" s="8">
        <v>59</v>
      </c>
      <c r="F39" s="229">
        <f>ROUND(F36*E39,2)</f>
        <v>3.54</v>
      </c>
      <c r="G39" s="3"/>
      <c r="H39" s="3"/>
      <c r="I39" s="229"/>
      <c r="J39" s="229"/>
      <c r="K39" s="229"/>
      <c r="L39" s="229"/>
      <c r="M39" s="272"/>
    </row>
    <row r="40" spans="1:22" x14ac:dyDescent="0.25">
      <c r="A40" s="196"/>
      <c r="B40" s="197" t="s">
        <v>193</v>
      </c>
      <c r="C40" s="41" t="s">
        <v>98</v>
      </c>
      <c r="D40" s="229" t="s">
        <v>96</v>
      </c>
      <c r="E40" s="8">
        <v>10</v>
      </c>
      <c r="F40" s="229">
        <f t="shared" ref="F40" si="0">ROUND(F36*E40,2)</f>
        <v>0.6</v>
      </c>
      <c r="G40" s="3"/>
      <c r="H40" s="3"/>
      <c r="I40" s="229"/>
      <c r="J40" s="229"/>
      <c r="K40" s="229"/>
      <c r="L40" s="229"/>
      <c r="M40" s="272"/>
    </row>
    <row r="41" spans="1:22" x14ac:dyDescent="0.25">
      <c r="A41" s="196"/>
      <c r="B41" s="197" t="s">
        <v>190</v>
      </c>
      <c r="C41" s="41" t="s">
        <v>188</v>
      </c>
      <c r="D41" s="229" t="s">
        <v>96</v>
      </c>
      <c r="E41" s="8">
        <v>12</v>
      </c>
      <c r="F41" s="229">
        <f>ROUND(F36*E41,2)</f>
        <v>0.72</v>
      </c>
      <c r="G41" s="3"/>
      <c r="H41" s="3"/>
      <c r="I41" s="229"/>
      <c r="J41" s="229"/>
      <c r="K41" s="229"/>
      <c r="L41" s="229"/>
      <c r="M41" s="272"/>
    </row>
    <row r="42" spans="1:22" x14ac:dyDescent="0.25">
      <c r="A42" s="196"/>
      <c r="B42" s="197" t="s">
        <v>191</v>
      </c>
      <c r="C42" s="41" t="s">
        <v>189</v>
      </c>
      <c r="D42" s="229" t="s">
        <v>96</v>
      </c>
      <c r="E42" s="8">
        <v>15</v>
      </c>
      <c r="F42" s="229">
        <f>ROUND(F36*E42,2)</f>
        <v>0.9</v>
      </c>
      <c r="G42" s="3"/>
      <c r="H42" s="3"/>
      <c r="I42" s="229"/>
      <c r="J42" s="229"/>
      <c r="K42" s="229"/>
      <c r="L42" s="229"/>
      <c r="M42" s="272"/>
    </row>
    <row r="43" spans="1:22" x14ac:dyDescent="0.25">
      <c r="A43" s="196"/>
      <c r="B43" s="197"/>
      <c r="C43" s="41" t="s">
        <v>92</v>
      </c>
      <c r="D43" s="229" t="s">
        <v>62</v>
      </c>
      <c r="E43" s="8">
        <v>0.34</v>
      </c>
      <c r="F43" s="229">
        <f>ROUND(F36*E43,2)</f>
        <v>0.02</v>
      </c>
      <c r="G43" s="3"/>
      <c r="H43" s="3"/>
      <c r="I43" s="229"/>
      <c r="J43" s="229"/>
      <c r="K43" s="229"/>
      <c r="L43" s="229"/>
      <c r="M43" s="272"/>
    </row>
    <row r="44" spans="1:22" s="186" customFormat="1" ht="15.75" x14ac:dyDescent="0.3">
      <c r="A44" s="172">
        <v>7</v>
      </c>
      <c r="B44" s="131" t="s">
        <v>182</v>
      </c>
      <c r="C44" s="103" t="s">
        <v>183</v>
      </c>
      <c r="D44" s="181" t="s">
        <v>184</v>
      </c>
      <c r="E44" s="181"/>
      <c r="F44" s="190">
        <v>0.05</v>
      </c>
      <c r="G44" s="188"/>
      <c r="H44" s="188"/>
      <c r="I44" s="188"/>
      <c r="J44" s="188"/>
      <c r="K44" s="188"/>
      <c r="L44" s="188"/>
      <c r="M44" s="281"/>
    </row>
    <row r="45" spans="1:22" s="186" customFormat="1" ht="15.75" x14ac:dyDescent="0.3">
      <c r="A45" s="172"/>
      <c r="B45" s="131"/>
      <c r="C45" s="180" t="s">
        <v>70</v>
      </c>
      <c r="D45" s="181" t="s">
        <v>58</v>
      </c>
      <c r="E45" s="187">
        <v>121</v>
      </c>
      <c r="F45" s="181">
        <f>SUM(E45*F44)</f>
        <v>6.0500000000000007</v>
      </c>
      <c r="G45" s="188"/>
      <c r="H45" s="188"/>
      <c r="I45" s="188"/>
      <c r="J45" s="184"/>
      <c r="K45" s="188"/>
      <c r="L45" s="188"/>
      <c r="M45" s="278"/>
    </row>
    <row r="46" spans="1:22" s="16" customFormat="1" ht="27" x14ac:dyDescent="0.2">
      <c r="A46" s="76">
        <v>8</v>
      </c>
      <c r="B46" s="87" t="s">
        <v>127</v>
      </c>
      <c r="C46" s="75" t="s">
        <v>195</v>
      </c>
      <c r="D46" s="104" t="s">
        <v>69</v>
      </c>
      <c r="E46" s="104"/>
      <c r="F46" s="126">
        <v>4.0000000000000001E-3</v>
      </c>
      <c r="G46" s="241"/>
      <c r="H46" s="241"/>
      <c r="I46" s="241"/>
      <c r="J46" s="241"/>
      <c r="K46" s="241"/>
      <c r="L46" s="241"/>
      <c r="M46" s="274"/>
      <c r="O46" s="152"/>
    </row>
    <row r="47" spans="1:22" s="16" customFormat="1" ht="13.5" x14ac:dyDescent="0.2">
      <c r="A47" s="76"/>
      <c r="B47" s="94"/>
      <c r="C47" s="103" t="s">
        <v>71</v>
      </c>
      <c r="D47" s="240" t="s">
        <v>72</v>
      </c>
      <c r="E47" s="241">
        <v>27</v>
      </c>
      <c r="F47" s="241">
        <f>ROUND(E47*F46,2)</f>
        <v>0.11</v>
      </c>
      <c r="G47" s="241"/>
      <c r="H47" s="241"/>
      <c r="I47" s="241"/>
      <c r="J47" s="241"/>
      <c r="K47" s="241"/>
      <c r="L47" s="241"/>
      <c r="M47" s="274"/>
      <c r="O47" s="152"/>
    </row>
    <row r="48" spans="1:22" s="16" customFormat="1" ht="15.75" x14ac:dyDescent="0.2">
      <c r="A48" s="76"/>
      <c r="B48" s="44" t="s">
        <v>143</v>
      </c>
      <c r="C48" s="103" t="s">
        <v>128</v>
      </c>
      <c r="D48" s="240" t="s">
        <v>63</v>
      </c>
      <c r="E48" s="241">
        <v>60.5</v>
      </c>
      <c r="F48" s="241">
        <f>ROUND(E48*F46,2)</f>
        <v>0.24</v>
      </c>
      <c r="G48" s="241"/>
      <c r="H48" s="241"/>
      <c r="I48" s="241"/>
      <c r="J48" s="241"/>
      <c r="K48" s="241"/>
      <c r="L48" s="241"/>
      <c r="M48" s="274"/>
      <c r="O48" s="152"/>
    </row>
    <row r="49" spans="1:19" s="16" customFormat="1" ht="13.5" x14ac:dyDescent="0.2">
      <c r="A49" s="76"/>
      <c r="B49" s="130"/>
      <c r="C49" s="103" t="s">
        <v>61</v>
      </c>
      <c r="D49" s="240" t="s">
        <v>73</v>
      </c>
      <c r="E49" s="241">
        <v>2.21</v>
      </c>
      <c r="F49" s="241">
        <f>ROUND(E49*F46,2)</f>
        <v>0.01</v>
      </c>
      <c r="G49" s="241"/>
      <c r="H49" s="241"/>
      <c r="I49" s="241"/>
      <c r="J49" s="241"/>
      <c r="K49" s="241"/>
      <c r="L49" s="241"/>
      <c r="M49" s="274"/>
      <c r="O49" s="152"/>
    </row>
    <row r="50" spans="1:19" s="16" customFormat="1" ht="13.5" x14ac:dyDescent="0.2">
      <c r="A50" s="76"/>
      <c r="B50" s="44" t="s">
        <v>144</v>
      </c>
      <c r="C50" s="103" t="s">
        <v>74</v>
      </c>
      <c r="D50" s="104" t="s">
        <v>60</v>
      </c>
      <c r="E50" s="104">
        <v>0.06</v>
      </c>
      <c r="F50" s="90">
        <f>F46*E50</f>
        <v>2.4000000000000001E-4</v>
      </c>
      <c r="G50" s="241"/>
      <c r="H50" s="241"/>
      <c r="I50" s="241"/>
      <c r="J50" s="241"/>
      <c r="K50" s="241"/>
      <c r="L50" s="241"/>
      <c r="M50" s="274"/>
      <c r="O50" s="152"/>
    </row>
    <row r="51" spans="1:19" s="16" customFormat="1" ht="27" x14ac:dyDescent="0.2">
      <c r="A51" s="76">
        <v>9</v>
      </c>
      <c r="B51" s="131" t="s">
        <v>202</v>
      </c>
      <c r="C51" s="132" t="s">
        <v>295</v>
      </c>
      <c r="D51" s="241" t="s">
        <v>59</v>
      </c>
      <c r="E51" s="90"/>
      <c r="F51" s="126">
        <v>7.8</v>
      </c>
      <c r="G51" s="241"/>
      <c r="H51" s="241"/>
      <c r="I51" s="241"/>
      <c r="J51" s="241"/>
      <c r="K51" s="241"/>
      <c r="L51" s="241"/>
      <c r="M51" s="274"/>
      <c r="O51" s="152"/>
    </row>
    <row r="52" spans="1:19" s="16" customFormat="1" ht="13.5" x14ac:dyDescent="0.2">
      <c r="A52" s="76">
        <v>10</v>
      </c>
      <c r="B52" s="87" t="s">
        <v>129</v>
      </c>
      <c r="C52" s="103" t="s">
        <v>77</v>
      </c>
      <c r="D52" s="104" t="s">
        <v>78</v>
      </c>
      <c r="E52" s="104"/>
      <c r="F52" s="126">
        <v>4.0000000000000001E-3</v>
      </c>
      <c r="G52" s="241"/>
      <c r="H52" s="241"/>
      <c r="I52" s="241"/>
      <c r="J52" s="241"/>
      <c r="K52" s="241"/>
      <c r="L52" s="241"/>
      <c r="M52" s="274"/>
      <c r="O52" s="152"/>
    </row>
    <row r="53" spans="1:19" s="28" customFormat="1" ht="13.5" x14ac:dyDescent="0.25">
      <c r="A53" s="76"/>
      <c r="B53" s="87"/>
      <c r="C53" s="103" t="s">
        <v>70</v>
      </c>
      <c r="D53" s="104" t="s">
        <v>72</v>
      </c>
      <c r="E53" s="104">
        <v>3.52</v>
      </c>
      <c r="F53" s="90">
        <f>ROUND(F52*E53,2)</f>
        <v>0.01</v>
      </c>
      <c r="G53" s="241"/>
      <c r="H53" s="241"/>
      <c r="I53" s="241"/>
      <c r="J53" s="241"/>
      <c r="K53" s="241"/>
      <c r="L53" s="241"/>
      <c r="M53" s="274"/>
      <c r="S53" s="31"/>
    </row>
    <row r="54" spans="1:19" s="32" customFormat="1" ht="13.5" x14ac:dyDescent="0.25">
      <c r="A54" s="133"/>
      <c r="B54" s="87" t="s">
        <v>138</v>
      </c>
      <c r="C54" s="103" t="s">
        <v>79</v>
      </c>
      <c r="D54" s="104" t="s">
        <v>63</v>
      </c>
      <c r="E54" s="104">
        <v>3.94</v>
      </c>
      <c r="F54" s="90">
        <f>ROUND(F52*E54,2)</f>
        <v>0.02</v>
      </c>
      <c r="G54" s="241"/>
      <c r="H54" s="241"/>
      <c r="I54" s="241"/>
      <c r="J54" s="241"/>
      <c r="K54" s="241"/>
      <c r="L54" s="241"/>
      <c r="M54" s="274"/>
    </row>
    <row r="55" spans="1:19" s="16" customFormat="1" ht="13.5" x14ac:dyDescent="0.25">
      <c r="A55" s="76"/>
      <c r="B55" s="87"/>
      <c r="C55" s="103" t="s">
        <v>61</v>
      </c>
      <c r="D55" s="104" t="s">
        <v>62</v>
      </c>
      <c r="E55" s="104">
        <v>0.19</v>
      </c>
      <c r="F55" s="90">
        <f>ROUND(F52*E55,2)</f>
        <v>0</v>
      </c>
      <c r="G55" s="241"/>
      <c r="H55" s="241"/>
      <c r="I55" s="241"/>
      <c r="J55" s="241"/>
      <c r="K55" s="241"/>
      <c r="L55" s="241"/>
      <c r="M55" s="274"/>
    </row>
    <row r="56" spans="1:19" s="16" customFormat="1" ht="13.5" x14ac:dyDescent="0.25">
      <c r="A56" s="76"/>
      <c r="B56" s="44" t="s">
        <v>144</v>
      </c>
      <c r="C56" s="103" t="s">
        <v>74</v>
      </c>
      <c r="D56" s="104" t="s">
        <v>60</v>
      </c>
      <c r="E56" s="104">
        <v>0.06</v>
      </c>
      <c r="F56" s="90">
        <f>ROUND(F52*E56,2)</f>
        <v>0</v>
      </c>
      <c r="G56" s="241"/>
      <c r="H56" s="241"/>
      <c r="I56" s="241"/>
      <c r="J56" s="241"/>
      <c r="K56" s="241"/>
      <c r="L56" s="241"/>
      <c r="M56" s="274"/>
    </row>
    <row r="57" spans="1:19" x14ac:dyDescent="0.25">
      <c r="A57" s="342" t="s">
        <v>1</v>
      </c>
      <c r="B57" s="343"/>
      <c r="C57" s="344"/>
      <c r="D57" s="229" t="s">
        <v>62</v>
      </c>
      <c r="E57" s="8"/>
      <c r="F57" s="229"/>
      <c r="G57" s="241"/>
      <c r="H57" s="193"/>
      <c r="I57" s="241"/>
      <c r="J57" s="155"/>
      <c r="K57" s="241"/>
      <c r="L57" s="155"/>
      <c r="M57" s="155"/>
    </row>
    <row r="58" spans="1:19" x14ac:dyDescent="0.25">
      <c r="A58" s="342" t="s">
        <v>66</v>
      </c>
      <c r="B58" s="343"/>
      <c r="C58" s="344"/>
      <c r="D58" s="229" t="s">
        <v>67</v>
      </c>
      <c r="E58" s="191">
        <v>10</v>
      </c>
      <c r="F58" s="229"/>
      <c r="G58" s="241"/>
      <c r="H58" s="241"/>
      <c r="I58" s="241"/>
      <c r="J58" s="241"/>
      <c r="K58" s="241"/>
      <c r="L58" s="241"/>
      <c r="M58" s="192"/>
    </row>
    <row r="59" spans="1:19" x14ac:dyDescent="0.25">
      <c r="A59" s="342" t="s">
        <v>1</v>
      </c>
      <c r="B59" s="343"/>
      <c r="C59" s="344"/>
      <c r="D59" s="229" t="s">
        <v>62</v>
      </c>
      <c r="E59" s="191"/>
      <c r="F59" s="229"/>
      <c r="G59" s="241"/>
      <c r="H59" s="241"/>
      <c r="I59" s="241"/>
      <c r="J59" s="241"/>
      <c r="K59" s="241"/>
      <c r="L59" s="241"/>
      <c r="M59" s="192"/>
    </row>
    <row r="60" spans="1:19" x14ac:dyDescent="0.25">
      <c r="A60" s="342" t="s">
        <v>185</v>
      </c>
      <c r="B60" s="343"/>
      <c r="C60" s="344"/>
      <c r="D60" s="229" t="s">
        <v>67</v>
      </c>
      <c r="E60" s="191"/>
      <c r="F60" s="229"/>
      <c r="G60" s="241"/>
      <c r="H60" s="241"/>
      <c r="I60" s="241"/>
      <c r="J60" s="241"/>
      <c r="K60" s="241"/>
      <c r="L60" s="241"/>
      <c r="M60" s="192"/>
    </row>
    <row r="61" spans="1:19" x14ac:dyDescent="0.25">
      <c r="A61" s="342" t="s">
        <v>68</v>
      </c>
      <c r="B61" s="343"/>
      <c r="C61" s="344"/>
      <c r="D61" s="229" t="s">
        <v>62</v>
      </c>
      <c r="E61" s="8"/>
      <c r="F61" s="229"/>
      <c r="G61" s="241"/>
      <c r="H61" s="241"/>
      <c r="I61" s="241"/>
      <c r="J61" s="241"/>
      <c r="K61" s="241"/>
      <c r="L61" s="241"/>
      <c r="M61" s="151"/>
    </row>
  </sheetData>
  <mergeCells count="19">
    <mergeCell ref="K6:L6"/>
    <mergeCell ref="M6:M7"/>
    <mergeCell ref="A57:C57"/>
    <mergeCell ref="A58:C58"/>
    <mergeCell ref="A1:M1"/>
    <mergeCell ref="A2:L2"/>
    <mergeCell ref="A3:F3"/>
    <mergeCell ref="H3:K3"/>
    <mergeCell ref="H5:K5"/>
    <mergeCell ref="A6:A7"/>
    <mergeCell ref="B6:B7"/>
    <mergeCell ref="C6:C7"/>
    <mergeCell ref="D6:D7"/>
    <mergeCell ref="E6:F6"/>
    <mergeCell ref="A59:C59"/>
    <mergeCell ref="A60:C60"/>
    <mergeCell ref="A61:C61"/>
    <mergeCell ref="G6:H6"/>
    <mergeCell ref="I6:J6"/>
  </mergeCells>
  <conditionalFormatting sqref="F58:L61 D57:D61 F57:M57 A9:B56 C36:IU43 C9:IR35 C44:IR56">
    <cfRule type="cellIs" dxfId="1" priority="4" stopIfTrue="1" operator="equal">
      <formula>8223.307275</formula>
    </cfRule>
  </conditionalFormatting>
  <pageMargins left="0.16" right="0.16" top="0.45" bottom="0.23" header="0.3" footer="0.17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topLeftCell="A4" workbookViewId="0">
      <selection activeCell="E23" sqref="E23:E26"/>
    </sheetView>
  </sheetViews>
  <sheetFormatPr defaultColWidth="9.140625" defaultRowHeight="15" x14ac:dyDescent="0.25"/>
  <cols>
    <col min="1" max="1" width="4.28515625" style="26" customWidth="1"/>
    <col min="2" max="2" width="8.5703125" style="26" customWidth="1"/>
    <col min="3" max="3" width="47.28515625" style="37" customWidth="1"/>
    <col min="4" max="4" width="7.7109375" style="26" customWidth="1"/>
    <col min="5" max="6" width="9.140625" style="26"/>
    <col min="7" max="7" width="8.140625" style="26" bestFit="1" customWidth="1"/>
    <col min="8" max="8" width="7.42578125" style="26" customWidth="1"/>
    <col min="9" max="10" width="7.85546875" style="26" customWidth="1"/>
    <col min="11" max="11" width="6.85546875" style="26" customWidth="1"/>
    <col min="12" max="12" width="8.85546875" style="26" customWidth="1"/>
    <col min="13" max="13" width="10.5703125" style="26" customWidth="1"/>
    <col min="14" max="16384" width="9.140625" style="26"/>
  </cols>
  <sheetData>
    <row r="1" spans="1:15" s="2" customFormat="1" ht="21.75" customHeight="1" x14ac:dyDescent="0.25">
      <c r="A1" s="317" t="s">
        <v>251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5" s="16" customFormat="1" ht="24" customHeight="1" x14ac:dyDescent="0.25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5" s="16" customFormat="1" ht="16.5" x14ac:dyDescent="0.25">
      <c r="A3" s="319"/>
      <c r="B3" s="319"/>
      <c r="C3" s="319"/>
      <c r="D3" s="319"/>
      <c r="E3" s="319"/>
      <c r="F3" s="319"/>
      <c r="G3" s="17"/>
      <c r="H3" s="320"/>
      <c r="I3" s="320"/>
      <c r="J3" s="320"/>
      <c r="K3" s="320"/>
      <c r="L3" s="18"/>
      <c r="M3" s="38"/>
    </row>
    <row r="4" spans="1:15" s="16" customFormat="1" ht="15.75" x14ac:dyDescent="0.25">
      <c r="B4" s="86"/>
      <c r="C4" s="148" t="s">
        <v>243</v>
      </c>
      <c r="D4" s="42">
        <f>ROUND(M26*0.001,2)</f>
        <v>0</v>
      </c>
      <c r="E4" s="16" t="s">
        <v>45</v>
      </c>
      <c r="I4" s="20"/>
      <c r="J4" s="228"/>
      <c r="K4" s="228"/>
      <c r="L4" s="18"/>
      <c r="M4" s="38"/>
    </row>
    <row r="5" spans="1:15" s="16" customFormat="1" ht="13.5" x14ac:dyDescent="0.25">
      <c r="A5" s="22"/>
      <c r="B5" s="22"/>
      <c r="C5" s="35"/>
      <c r="D5" s="23"/>
      <c r="E5" s="23"/>
      <c r="F5" s="18"/>
      <c r="G5" s="24"/>
      <c r="H5" s="316"/>
      <c r="I5" s="316"/>
      <c r="J5" s="316"/>
      <c r="K5" s="316"/>
      <c r="L5" s="18"/>
      <c r="M5" s="38"/>
    </row>
    <row r="6" spans="1:15" s="23" customFormat="1" ht="27.75" customHeight="1" x14ac:dyDescent="0.25">
      <c r="A6" s="324" t="s">
        <v>0</v>
      </c>
      <c r="B6" s="325" t="s">
        <v>46</v>
      </c>
      <c r="C6" s="327" t="s">
        <v>47</v>
      </c>
      <c r="D6" s="324" t="s">
        <v>48</v>
      </c>
      <c r="E6" s="329" t="s">
        <v>49</v>
      </c>
      <c r="F6" s="330"/>
      <c r="G6" s="329" t="s">
        <v>50</v>
      </c>
      <c r="H6" s="330"/>
      <c r="I6" s="329" t="s">
        <v>51</v>
      </c>
      <c r="J6" s="330"/>
      <c r="K6" s="329" t="s">
        <v>52</v>
      </c>
      <c r="L6" s="330"/>
      <c r="M6" s="331" t="s">
        <v>53</v>
      </c>
      <c r="N6" s="27"/>
    </row>
    <row r="7" spans="1:15" s="23" customFormat="1" ht="27" x14ac:dyDescent="0.25">
      <c r="A7" s="324"/>
      <c r="B7" s="326"/>
      <c r="C7" s="328"/>
      <c r="D7" s="324"/>
      <c r="E7" s="111" t="s">
        <v>54</v>
      </c>
      <c r="F7" s="111" t="s">
        <v>1</v>
      </c>
      <c r="G7" s="111" t="s">
        <v>55</v>
      </c>
      <c r="H7" s="112" t="s">
        <v>53</v>
      </c>
      <c r="I7" s="113" t="s">
        <v>55</v>
      </c>
      <c r="J7" s="111" t="s">
        <v>53</v>
      </c>
      <c r="K7" s="111" t="s">
        <v>55</v>
      </c>
      <c r="L7" s="74" t="s">
        <v>53</v>
      </c>
      <c r="M7" s="331"/>
      <c r="N7" s="27"/>
      <c r="O7" s="24"/>
    </row>
    <row r="8" spans="1:15" s="27" customFormat="1" ht="13.5" x14ac:dyDescent="0.25">
      <c r="A8" s="230">
        <v>1</v>
      </c>
      <c r="B8" s="44">
        <v>2</v>
      </c>
      <c r="C8" s="40">
        <v>3</v>
      </c>
      <c r="D8" s="44">
        <v>4</v>
      </c>
      <c r="E8" s="230">
        <v>5</v>
      </c>
      <c r="F8" s="44">
        <v>6</v>
      </c>
      <c r="G8" s="45">
        <v>7</v>
      </c>
      <c r="H8" s="44">
        <v>8</v>
      </c>
      <c r="I8" s="230">
        <v>9</v>
      </c>
      <c r="J8" s="44">
        <v>10</v>
      </c>
      <c r="K8" s="230">
        <v>11</v>
      </c>
      <c r="L8" s="45">
        <v>12</v>
      </c>
      <c r="M8" s="44" t="s">
        <v>56</v>
      </c>
    </row>
    <row r="9" spans="1:15" s="86" customFormat="1" ht="44.25" customHeight="1" x14ac:dyDescent="0.25">
      <c r="A9" s="76">
        <v>1</v>
      </c>
      <c r="B9" s="131" t="s">
        <v>252</v>
      </c>
      <c r="C9" s="282" t="s">
        <v>253</v>
      </c>
      <c r="D9" s="104" t="s">
        <v>254</v>
      </c>
      <c r="E9" s="104"/>
      <c r="F9" s="90">
        <v>0.02</v>
      </c>
      <c r="G9" s="274"/>
      <c r="H9" s="274"/>
      <c r="I9" s="241"/>
      <c r="J9" s="274"/>
      <c r="K9" s="274"/>
      <c r="L9" s="274"/>
      <c r="M9" s="241"/>
    </row>
    <row r="10" spans="1:15" s="118" customFormat="1" ht="13.5" x14ac:dyDescent="0.25">
      <c r="A10" s="76"/>
      <c r="B10" s="94"/>
      <c r="C10" s="103" t="s">
        <v>70</v>
      </c>
      <c r="D10" s="240" t="s">
        <v>72</v>
      </c>
      <c r="E10" s="241">
        <v>323</v>
      </c>
      <c r="F10" s="241">
        <f>ROUND(F9*E10,2)</f>
        <v>6.46</v>
      </c>
      <c r="G10" s="274"/>
      <c r="H10" s="274"/>
      <c r="I10" s="241"/>
      <c r="J10" s="274"/>
      <c r="K10" s="274"/>
      <c r="L10" s="274"/>
      <c r="M10" s="248"/>
    </row>
    <row r="11" spans="1:15" s="118" customFormat="1" ht="13.5" x14ac:dyDescent="0.25">
      <c r="A11" s="76"/>
      <c r="B11" s="283" t="s">
        <v>255</v>
      </c>
      <c r="C11" s="103" t="s">
        <v>256</v>
      </c>
      <c r="D11" s="240" t="s">
        <v>84</v>
      </c>
      <c r="E11" s="241">
        <v>15</v>
      </c>
      <c r="F11" s="241">
        <f>ROUND(E11*F9,2)</f>
        <v>0.3</v>
      </c>
      <c r="G11" s="274"/>
      <c r="H11" s="274"/>
      <c r="I11" s="241"/>
      <c r="J11" s="273"/>
      <c r="K11" s="241"/>
      <c r="L11" s="274"/>
      <c r="M11" s="248"/>
    </row>
    <row r="12" spans="1:15" s="27" customFormat="1" ht="13.5" x14ac:dyDescent="0.25">
      <c r="A12" s="76"/>
      <c r="B12" s="283" t="s">
        <v>257</v>
      </c>
      <c r="C12" s="284" t="s">
        <v>258</v>
      </c>
      <c r="D12" s="240" t="s">
        <v>84</v>
      </c>
      <c r="E12" s="241">
        <v>28.6</v>
      </c>
      <c r="F12" s="241">
        <f>ROUND(E12*F9,2)</f>
        <v>0.56999999999999995</v>
      </c>
      <c r="G12" s="274"/>
      <c r="H12" s="274"/>
      <c r="I12" s="241"/>
      <c r="J12" s="274"/>
      <c r="K12" s="241"/>
      <c r="L12" s="274"/>
      <c r="M12" s="248"/>
    </row>
    <row r="13" spans="1:15" s="86" customFormat="1" ht="15.75" x14ac:dyDescent="0.25">
      <c r="A13" s="76"/>
      <c r="B13" s="283" t="s">
        <v>244</v>
      </c>
      <c r="C13" s="284" t="s">
        <v>259</v>
      </c>
      <c r="D13" s="240" t="s">
        <v>75</v>
      </c>
      <c r="E13" s="241">
        <v>15</v>
      </c>
      <c r="F13" s="241">
        <v>0.68</v>
      </c>
      <c r="G13" s="274"/>
      <c r="H13" s="274"/>
      <c r="I13" s="285"/>
      <c r="J13" s="286"/>
      <c r="K13" s="287"/>
      <c r="L13" s="274"/>
      <c r="M13" s="248"/>
    </row>
    <row r="14" spans="1:15" s="86" customFormat="1" ht="13.5" x14ac:dyDescent="0.25">
      <c r="A14" s="76"/>
      <c r="B14" s="283" t="s">
        <v>260</v>
      </c>
      <c r="C14" s="284" t="s">
        <v>261</v>
      </c>
      <c r="D14" s="137" t="s">
        <v>262</v>
      </c>
      <c r="E14" s="241">
        <v>1</v>
      </c>
      <c r="F14" s="241">
        <v>7</v>
      </c>
      <c r="G14" s="274"/>
      <c r="H14" s="274"/>
      <c r="I14" s="285"/>
      <c r="J14" s="286"/>
      <c r="K14" s="274"/>
      <c r="L14" s="274"/>
      <c r="M14" s="248"/>
    </row>
    <row r="15" spans="1:15" s="86" customFormat="1" ht="13.5" x14ac:dyDescent="0.25">
      <c r="A15" s="76"/>
      <c r="B15" s="122"/>
      <c r="C15" s="120" t="s">
        <v>61</v>
      </c>
      <c r="D15" s="240" t="s">
        <v>73</v>
      </c>
      <c r="E15" s="241">
        <v>64.900000000000006</v>
      </c>
      <c r="F15" s="241">
        <f>ROUND(E15*F9,2)</f>
        <v>1.3</v>
      </c>
      <c r="G15" s="274"/>
      <c r="H15" s="274"/>
      <c r="I15" s="241"/>
      <c r="J15" s="274"/>
      <c r="K15" s="274"/>
      <c r="L15" s="274"/>
      <c r="M15" s="248"/>
    </row>
    <row r="16" spans="1:15" s="86" customFormat="1" ht="13.5" x14ac:dyDescent="0.25">
      <c r="A16" s="76">
        <v>2</v>
      </c>
      <c r="B16" s="131" t="s">
        <v>263</v>
      </c>
      <c r="C16" s="282" t="s">
        <v>264</v>
      </c>
      <c r="D16" s="104" t="s">
        <v>254</v>
      </c>
      <c r="E16" s="104"/>
      <c r="F16" s="90">
        <v>0.02</v>
      </c>
      <c r="G16" s="274"/>
      <c r="H16" s="274"/>
      <c r="I16" s="241"/>
      <c r="J16" s="274"/>
      <c r="K16" s="274"/>
      <c r="L16" s="274"/>
      <c r="M16" s="248"/>
    </row>
    <row r="17" spans="1:14" s="118" customFormat="1" ht="13.5" x14ac:dyDescent="0.25">
      <c r="A17" s="76"/>
      <c r="B17" s="94"/>
      <c r="C17" s="103" t="s">
        <v>70</v>
      </c>
      <c r="D17" s="240" t="s">
        <v>72</v>
      </c>
      <c r="E17" s="241">
        <v>49.4</v>
      </c>
      <c r="F17" s="241">
        <f>ROUND(F16*E17,2)</f>
        <v>0.99</v>
      </c>
      <c r="G17" s="274"/>
      <c r="H17" s="274"/>
      <c r="I17" s="241"/>
      <c r="J17" s="274"/>
      <c r="K17" s="274"/>
      <c r="L17" s="274"/>
      <c r="M17" s="248"/>
    </row>
    <row r="18" spans="1:14" s="86" customFormat="1" ht="13.5" x14ac:dyDescent="0.25">
      <c r="A18" s="76"/>
      <c r="B18" s="283" t="s">
        <v>265</v>
      </c>
      <c r="C18" s="284" t="s">
        <v>266</v>
      </c>
      <c r="D18" s="240" t="s">
        <v>96</v>
      </c>
      <c r="E18" s="241">
        <v>51</v>
      </c>
      <c r="F18" s="241">
        <f>ROUND(E18*F16,2)</f>
        <v>1.02</v>
      </c>
      <c r="G18" s="274"/>
      <c r="H18" s="274"/>
      <c r="I18" s="285"/>
      <c r="J18" s="286"/>
      <c r="K18" s="287"/>
      <c r="L18" s="274"/>
      <c r="M18" s="248"/>
    </row>
    <row r="19" spans="1:14" s="86" customFormat="1" ht="38.25" x14ac:dyDescent="0.25">
      <c r="A19" s="76">
        <v>3</v>
      </c>
      <c r="B19" s="288" t="s">
        <v>267</v>
      </c>
      <c r="C19" s="289" t="s">
        <v>268</v>
      </c>
      <c r="D19" s="240"/>
      <c r="E19" s="241"/>
      <c r="F19" s="241"/>
      <c r="G19" s="274"/>
      <c r="H19" s="274"/>
      <c r="I19" s="285"/>
      <c r="J19" s="286"/>
      <c r="K19" s="287"/>
      <c r="L19" s="274"/>
      <c r="M19" s="248"/>
    </row>
    <row r="20" spans="1:14" s="86" customFormat="1" ht="13.5" x14ac:dyDescent="0.25">
      <c r="A20" s="76"/>
      <c r="B20" s="87"/>
      <c r="C20" s="75" t="s">
        <v>269</v>
      </c>
      <c r="D20" s="240" t="s">
        <v>246</v>
      </c>
      <c r="E20" s="241"/>
      <c r="F20" s="241">
        <v>1</v>
      </c>
      <c r="G20" s="274"/>
      <c r="H20" s="274"/>
      <c r="I20" s="241"/>
      <c r="J20" s="274"/>
      <c r="K20" s="274"/>
      <c r="L20" s="274"/>
      <c r="M20" s="248"/>
      <c r="N20" s="91"/>
    </row>
    <row r="21" spans="1:14" s="86" customFormat="1" ht="13.5" x14ac:dyDescent="0.25">
      <c r="A21" s="76"/>
      <c r="B21" s="87"/>
      <c r="C21" s="75" t="s">
        <v>270</v>
      </c>
      <c r="D21" s="240" t="s">
        <v>246</v>
      </c>
      <c r="E21" s="241"/>
      <c r="F21" s="241">
        <v>1</v>
      </c>
      <c r="G21" s="274"/>
      <c r="H21" s="274"/>
      <c r="I21" s="241"/>
      <c r="J21" s="274"/>
      <c r="K21" s="274"/>
      <c r="L21" s="274"/>
      <c r="M21" s="248"/>
      <c r="N21" s="91"/>
    </row>
    <row r="22" spans="1:14" x14ac:dyDescent="0.25">
      <c r="A22" s="342" t="s">
        <v>1</v>
      </c>
      <c r="B22" s="343"/>
      <c r="C22" s="344"/>
      <c r="D22" s="229" t="s">
        <v>62</v>
      </c>
      <c r="E22" s="8"/>
      <c r="F22" s="229"/>
      <c r="G22" s="231"/>
      <c r="H22" s="193"/>
      <c r="I22" s="231"/>
      <c r="J22" s="155"/>
      <c r="K22" s="231"/>
      <c r="L22" s="155"/>
      <c r="M22" s="155"/>
    </row>
    <row r="23" spans="1:14" x14ac:dyDescent="0.25">
      <c r="A23" s="342" t="s">
        <v>66</v>
      </c>
      <c r="B23" s="343"/>
      <c r="C23" s="344"/>
      <c r="D23" s="229" t="s">
        <v>67</v>
      </c>
      <c r="E23" s="191"/>
      <c r="F23" s="229"/>
      <c r="G23" s="231"/>
      <c r="H23" s="231"/>
      <c r="I23" s="231"/>
      <c r="J23" s="231"/>
      <c r="K23" s="231"/>
      <c r="L23" s="231"/>
      <c r="M23" s="192"/>
    </row>
    <row r="24" spans="1:14" x14ac:dyDescent="0.25">
      <c r="A24" s="342" t="s">
        <v>1</v>
      </c>
      <c r="B24" s="343"/>
      <c r="C24" s="344"/>
      <c r="D24" s="229" t="s">
        <v>62</v>
      </c>
      <c r="E24" s="191"/>
      <c r="F24" s="229"/>
      <c r="G24" s="231"/>
      <c r="H24" s="231"/>
      <c r="I24" s="231"/>
      <c r="J24" s="231"/>
      <c r="K24" s="231"/>
      <c r="L24" s="231"/>
      <c r="M24" s="192"/>
    </row>
    <row r="25" spans="1:14" x14ac:dyDescent="0.25">
      <c r="A25" s="342" t="s">
        <v>185</v>
      </c>
      <c r="B25" s="343"/>
      <c r="C25" s="344"/>
      <c r="D25" s="229" t="s">
        <v>67</v>
      </c>
      <c r="E25" s="191"/>
      <c r="F25" s="229"/>
      <c r="G25" s="231"/>
      <c r="H25" s="231"/>
      <c r="I25" s="231"/>
      <c r="J25" s="231"/>
      <c r="K25" s="231"/>
      <c r="L25" s="231"/>
      <c r="M25" s="192"/>
    </row>
    <row r="26" spans="1:14" x14ac:dyDescent="0.25">
      <c r="A26" s="342" t="s">
        <v>68</v>
      </c>
      <c r="B26" s="343"/>
      <c r="C26" s="344"/>
      <c r="D26" s="229" t="s">
        <v>62</v>
      </c>
      <c r="E26" s="8"/>
      <c r="F26" s="229"/>
      <c r="G26" s="231"/>
      <c r="H26" s="231"/>
      <c r="I26" s="231"/>
      <c r="J26" s="231"/>
      <c r="K26" s="231"/>
      <c r="L26" s="231"/>
      <c r="M26" s="151"/>
    </row>
  </sheetData>
  <mergeCells count="19">
    <mergeCell ref="A24:C24"/>
    <mergeCell ref="A25:C25"/>
    <mergeCell ref="A26:C26"/>
    <mergeCell ref="G6:H6"/>
    <mergeCell ref="I6:J6"/>
    <mergeCell ref="K6:L6"/>
    <mergeCell ref="M6:M7"/>
    <mergeCell ref="A22:C22"/>
    <mergeCell ref="A23:C23"/>
    <mergeCell ref="A1:M1"/>
    <mergeCell ref="A2:L2"/>
    <mergeCell ref="A3:F3"/>
    <mergeCell ref="H3:K3"/>
    <mergeCell ref="H5:K5"/>
    <mergeCell ref="A6:A7"/>
    <mergeCell ref="B6:B7"/>
    <mergeCell ref="C6:C7"/>
    <mergeCell ref="D6:D7"/>
    <mergeCell ref="E6:F6"/>
  </mergeCells>
  <conditionalFormatting sqref="F23:L26 D22:D26 F22:M22 A9:IR21">
    <cfRule type="cellIs" dxfId="0" priority="6" stopIfTrue="1" operator="equal">
      <formula>8223.307275</formula>
    </cfRule>
  </conditionalFormatting>
  <pageMargins left="0.24" right="0.18" top="0.48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krebs</vt:lpstr>
      <vt:lpstr>1-1</vt:lpstr>
      <vt:lpstr>2-1</vt:lpstr>
      <vt:lpstr>3-1</vt:lpstr>
      <vt:lpstr>5-1</vt:lpstr>
      <vt:lpstr>5-2</vt:lpstr>
      <vt:lpstr>6-1</vt:lpstr>
      <vt:lpstr>'2-1'!Print_Area</vt:lpstr>
      <vt:lpstr>'3-1'!Print_Area</vt:lpstr>
      <vt:lpstr>'5-1'!Print_Area</vt:lpstr>
      <vt:lpstr>krebs!Print_Area</vt:lpstr>
      <vt:lpstr>krebs!Print_Titles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Lali Tavadze</cp:lastModifiedBy>
  <cp:revision/>
  <cp:lastPrinted>2019-01-25T08:25:55Z</cp:lastPrinted>
  <dcterms:created xsi:type="dcterms:W3CDTF">2013-04-21T20:24:51Z</dcterms:created>
  <dcterms:modified xsi:type="dcterms:W3CDTF">2019-02-20T06:20:23Z</dcterms:modified>
</cp:coreProperties>
</file>