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68" activeTab="0"/>
  </bookViews>
  <sheets>
    <sheet name="ხარჯთაღრიცხვა" sheetId="1" r:id="rId1"/>
  </sheets>
  <definedNames>
    <definedName name="_xlnm.Print_Area" localSheetId="0">'ხარჯთაღრიცხვა'!$A$1:$M$133</definedName>
    <definedName name="_xlnm.Print_Titles" localSheetId="0">'ხარჯთაღრიცხვა'!$6:$6</definedName>
  </definedNames>
  <calcPr fullCalcOnLoad="1"/>
</workbook>
</file>

<file path=xl/sharedStrings.xml><?xml version="1.0" encoding="utf-8"?>
<sst xmlns="http://schemas.openxmlformats.org/spreadsheetml/2006/main" count="266" uniqueCount="129">
  <si>
    <t>lari</t>
  </si>
  <si>
    <t>ganz.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</si>
  <si>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</si>
  <si>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</si>
  <si>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</si>
  <si>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</si>
  <si>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</si>
  <si>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</si>
  <si>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</si>
  <si>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</si>
  <si>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</si>
  <si>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masala:</t>
  </si>
  <si>
    <t>sxva masala</t>
  </si>
  <si>
    <t>7</t>
  </si>
  <si>
    <t>NN</t>
  </si>
  <si>
    <t>m2</t>
  </si>
  <si>
    <t>kg</t>
  </si>
  <si>
    <t>m3</t>
  </si>
  <si>
    <r>
      <t xml:space="preserve">gafas.     </t>
    </r>
    <r>
      <rPr>
        <sz val="10"/>
        <rFont val="Arial"/>
        <family val="2"/>
      </rPr>
      <t>N</t>
    </r>
  </si>
  <si>
    <t>t</t>
  </si>
  <si>
    <t>jami 1</t>
  </si>
  <si>
    <t>jami 2</t>
  </si>
  <si>
    <t xml:space="preserve">Sromis danaxarjebi  </t>
  </si>
  <si>
    <t>eleqtrodi</t>
  </si>
  <si>
    <t>samuSaos dasaxeleba</t>
  </si>
  <si>
    <t>lursmani</t>
  </si>
  <si>
    <t>mogeba</t>
  </si>
  <si>
    <t>zednadebi xarjebi</t>
  </si>
  <si>
    <t>11-1-6</t>
  </si>
  <si>
    <t>manq.-sT</t>
  </si>
  <si>
    <t>kac.-sT</t>
  </si>
  <si>
    <t xml:space="preserve">ЕНиР 1-22-1а     </t>
  </si>
  <si>
    <t>1. sademontaJo samuSaoebi</t>
  </si>
  <si>
    <t>kub.m</t>
  </si>
  <si>
    <t>kv.m</t>
  </si>
  <si>
    <t>46-29-1</t>
  </si>
  <si>
    <t>samSeneblo nagvis datvirTva xeliT avtoTviTmclelze</t>
  </si>
  <si>
    <t>xarjTaRricxva</t>
  </si>
  <si>
    <t>dRg</t>
  </si>
  <si>
    <t>RorRi m400 fr.10-20mm</t>
  </si>
  <si>
    <t>gauTvaliswinebeli xarjebis rezervi</t>
  </si>
  <si>
    <t>masalebis transporti masalebis Rirebulebidan</t>
  </si>
  <si>
    <t>46-31-2</t>
  </si>
  <si>
    <t>kub.m.</t>
  </si>
  <si>
    <t>manqanebi</t>
  </si>
  <si>
    <t>Sromis danaxarjebi 53,8X0,6=</t>
  </si>
  <si>
    <t>sxva manqana 18,4X0,7=</t>
  </si>
  <si>
    <t>eleqtrodi 24,4X0,5=</t>
  </si>
  <si>
    <t>sxva masala 2,78X0,5=</t>
  </si>
  <si>
    <t>saavtomobilo amwe 16 t 0,35X0,7=</t>
  </si>
  <si>
    <t>cementis xsnari m100</t>
  </si>
  <si>
    <t>11-27-2</t>
  </si>
  <si>
    <t>damuSavebuli zedapirisa da gverdebis mqone xis ficari, sisqiT 50 mm</t>
  </si>
  <si>
    <t>jami 1+2</t>
  </si>
  <si>
    <t>15-163-1,2</t>
  </si>
  <si>
    <t>sxva masala 0,0008+0,0012=</t>
  </si>
  <si>
    <t>nestgamZle laqi 0,11+0,208=</t>
  </si>
  <si>
    <t>demontirebuli liTonis konstruqciebis transporti 3 km-ze dasasawyobeblad</t>
  </si>
  <si>
    <t>betonis safuZvlis mongreva</t>
  </si>
  <si>
    <t xml:space="preserve">ЕНиР 1-22-1а, б    </t>
  </si>
  <si>
    <t>Sromis danaxarjebi  0.53+0.44=</t>
  </si>
  <si>
    <t>demontirebuli liTonis konstruqciebis datvirTva-gadmotvirTva xeliT avtomanqanaze</t>
  </si>
  <si>
    <t>9-32-12, gamoyen.</t>
  </si>
  <si>
    <r>
      <t>9-32-12,</t>
    </r>
    <r>
      <rPr>
        <sz val="10"/>
        <rFont val="AcadNusx"/>
        <family val="0"/>
      </rPr>
      <t xml:space="preserve"> gamoyen.</t>
    </r>
  </si>
  <si>
    <t>samSeneblo nagvis transporti 10km-ze</t>
  </si>
  <si>
    <t>grZ.m.</t>
  </si>
  <si>
    <t>2. samSeneblo samuSaoebi</t>
  </si>
  <si>
    <t>1-79-3</t>
  </si>
  <si>
    <t>III kategoriis gruntis damuSaveba xeliT</t>
  </si>
  <si>
    <t>kac/sT</t>
  </si>
  <si>
    <t>Sromis danaxarjebi 3,37X0,8=</t>
  </si>
  <si>
    <t>t.n. 3.112</t>
  </si>
  <si>
    <t xml:space="preserve">samSeneblo samuSaoebi </t>
  </si>
  <si>
    <t>gruntis datvirTva xeliT avtoTviTmclelze</t>
  </si>
  <si>
    <t>gruntis transporti 10km-ze</t>
  </si>
  <si>
    <t>6-1-2</t>
  </si>
  <si>
    <t xml:space="preserve">Sromis danaxarjebi </t>
  </si>
  <si>
    <t>sxva manqana</t>
  </si>
  <si>
    <t>yalibis fari</t>
  </si>
  <si>
    <t xml:space="preserve">xis ficari 3x.40mm </t>
  </si>
  <si>
    <r>
      <t xml:space="preserve">betoni </t>
    </r>
    <r>
      <rPr>
        <sz val="10"/>
        <rFont val="Times New Roman"/>
        <family val="1"/>
      </rPr>
      <t>B 25</t>
    </r>
  </si>
  <si>
    <t>11-1-11</t>
  </si>
  <si>
    <r>
      <t xml:space="preserve">betoni </t>
    </r>
    <r>
      <rPr>
        <sz val="10"/>
        <rFont val="Arial"/>
        <family val="2"/>
      </rPr>
      <t>B</t>
    </r>
    <r>
      <rPr>
        <sz val="10"/>
        <rFont val="AcadNusx"/>
        <family val="0"/>
      </rPr>
      <t>25</t>
    </r>
  </si>
  <si>
    <t>Sromis danaxarjebi</t>
  </si>
  <si>
    <t>saavtomobilo amwe 16 t</t>
  </si>
  <si>
    <t>foladis milkvadrati 50X50X3 (skamebisaTvis)</t>
  </si>
  <si>
    <t>34-34-4</t>
  </si>
  <si>
    <t>emali liTonisTvis</t>
  </si>
  <si>
    <t>antikoroziuli laqi</t>
  </si>
  <si>
    <t>Sromis danaxarjebi 0,118+0,046=</t>
  </si>
  <si>
    <t>samSeneblo WanWiki moTuTiebuli</t>
  </si>
  <si>
    <t>naWedi</t>
  </si>
  <si>
    <t>naWedi moTuTiebuli</t>
  </si>
  <si>
    <r>
      <t>12-6-3</t>
    </r>
    <r>
      <rPr>
        <sz val="10"/>
        <rFont val="AcadNusx"/>
        <family val="0"/>
      </rPr>
      <t>, gamoyen.</t>
    </r>
  </si>
  <si>
    <t>sabazro</t>
  </si>
  <si>
    <t>arsebuli gaCerebis demontaJi, (Semdgomi dasawyobebiT 3km-ze) 1 cali</t>
  </si>
  <si>
    <t>wvrilmarcvlovani RorRis safuZvlis mowyoba wertilovani saZirkvlisa da iatakis filis qveS (sisqiT 10 sm)</t>
  </si>
  <si>
    <t>6-9-10</t>
  </si>
  <si>
    <r>
      <t xml:space="preserve">armatura </t>
    </r>
    <r>
      <rPr>
        <sz val="10"/>
        <rFont val="Times New Roman"/>
        <family val="1"/>
      </rPr>
      <t>AIII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>8</t>
    </r>
  </si>
  <si>
    <r>
      <t xml:space="preserve">betonis iatakis filis mowyoba </t>
    </r>
    <r>
      <rPr>
        <sz val="10"/>
        <rFont val="Arial"/>
        <family val="2"/>
      </rPr>
      <t>B</t>
    </r>
    <r>
      <rPr>
        <sz val="10"/>
        <rFont val="AcadNusx"/>
        <family val="0"/>
      </rPr>
      <t>25 betoniT (sisqiT 8 sm)</t>
    </r>
  </si>
  <si>
    <t>11-20-1</t>
  </si>
  <si>
    <t>iatakze dekoratiuli betonis filebis mowyoba, sisqiT 5 sm</t>
  </si>
  <si>
    <t>betonis dekoratiuli filebi, sisqiT 5 sm</t>
  </si>
  <si>
    <t>liTonis konstruqciebis mowyoba</t>
  </si>
  <si>
    <t xml:space="preserve">foladis milkvadrati 100X100X4 </t>
  </si>
  <si>
    <t>foladis milkvadrati 60X100X3</t>
  </si>
  <si>
    <t>foladis milkvadrati 60X60X3</t>
  </si>
  <si>
    <t>foladis milkvadrati 30X30X2</t>
  </si>
  <si>
    <t>skamebis liTonis karkasze damuSavebuli zedapirisa da gverdebis mqone xis safaris mowyoba, sisqiT 50 mm</t>
  </si>
  <si>
    <t>xis safaris dafarva sami piri nestgamZle laqiT</t>
  </si>
  <si>
    <t>sareklamo abris (laiTboqsi) mowyoba</t>
  </si>
  <si>
    <t>kompl.</t>
  </si>
  <si>
    <t xml:space="preserve">sareklamo abra (laiTboqsi), samagrebiT </t>
  </si>
  <si>
    <t>8-149-1</t>
  </si>
  <si>
    <t>grZ.m</t>
  </si>
  <si>
    <t>spilenZisZarRviani ormagizoliaciani kabelis, kveTiT 3X2,5mm2, montaJi sareklamo abrisaTvis</t>
  </si>
  <si>
    <t>spilenZisZarRviani ormagizoliaciani kabeli kveTiT 3X2,5mm2</t>
  </si>
  <si>
    <t>aluminis kanti</t>
  </si>
  <si>
    <t xml:space="preserve">liTonis perforirebuli furceli, sisqiT 2mm </t>
  </si>
  <si>
    <t>34-61-6</t>
  </si>
  <si>
    <t>liTonis furclis da konstruqciebis nakerebis damuSaveba da SeRebva orjer emaliT da antikoroziuli laqiT</t>
  </si>
  <si>
    <r>
      <t xml:space="preserve">wertilovani saZirkvlis mowyoba </t>
    </r>
    <r>
      <rPr>
        <sz val="10"/>
        <rFont val="Times New Roman"/>
        <family val="1"/>
      </rPr>
      <t>B25</t>
    </r>
    <r>
      <rPr>
        <sz val="10"/>
        <rFont val="AcadNusx"/>
        <family val="0"/>
      </rPr>
      <t xml:space="preserve"> betoniT</t>
    </r>
  </si>
  <si>
    <r>
      <t xml:space="preserve">betonis iatakis armireba, armatura </t>
    </r>
    <r>
      <rPr>
        <sz val="10"/>
        <rFont val="Times New Roman"/>
        <family val="1"/>
      </rPr>
      <t>A</t>
    </r>
    <r>
      <rPr>
        <sz val="10"/>
        <rFont val="AcadNusx"/>
        <family val="0"/>
      </rPr>
      <t>III</t>
    </r>
    <r>
      <rPr>
        <sz val="10"/>
        <rFont val="Symbol"/>
        <family val="1"/>
      </rPr>
      <t>Æ</t>
    </r>
    <r>
      <rPr>
        <sz val="10"/>
        <rFont val="AcadNusx"/>
        <family val="0"/>
      </rPr>
      <t>8, biji 200 mm</t>
    </r>
  </si>
  <si>
    <t>saxuravis mowyoba fiWuri wyobis mqone polikarbonatiT, sisqiT 10 mm, aluminis kantis gaTvaliswinebiT</t>
  </si>
  <si>
    <t>fiWuri wyobis mqone polikarbonati, sisqiT 10 mm</t>
  </si>
  <si>
    <t xml:space="preserve">liTonis profilirebuli (naxvretebiani) furclis mowyoba, sisqiT 2mm </t>
  </si>
  <si>
    <t>mosacdeli WavWavaZis quCis gagrZelebaze</t>
  </si>
  <si>
    <t>asfaltis safaris demontaJi</t>
  </si>
  <si>
    <t>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</si>
</sst>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0"/>
    <numFmt numFmtId="175" formatCode="_-* #,##0.00_-;\-* #,##0.00_-;_-* &quot;-&quot;??_-;_-@_-"/>
    <numFmt numFmtId="176" formatCode="0.0000"/>
  </numFmts>
  <fonts count="5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cadNusx"/>
      <family val="0"/>
    </font>
    <font>
      <i/>
      <sz val="10"/>
      <name val="AcadNusx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top" wrapText="1"/>
    </xf>
    <xf numFmtId="0" fontId="9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64" applyFont="1" applyFill="1" applyBorder="1" applyAlignment="1" applyProtection="1">
      <alignment horizontal="center" vertical="top" wrapText="1"/>
      <protection/>
    </xf>
    <xf numFmtId="0" fontId="1" fillId="0" borderId="10" xfId="64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64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10" xfId="64" applyFont="1" applyFill="1" applyBorder="1" applyAlignment="1" applyProtection="1">
      <alignment horizontal="left" vertical="top" wrapText="1"/>
      <protection/>
    </xf>
    <xf numFmtId="0" fontId="11" fillId="0" borderId="13" xfId="0" applyFont="1" applyFill="1" applyBorder="1" applyAlignment="1" quotePrefix="1">
      <alignment horizontal="center" vertical="top" wrapText="1"/>
    </xf>
    <xf numFmtId="0" fontId="1" fillId="0" borderId="11" xfId="0" applyFont="1" applyFill="1" applyBorder="1" applyAlignment="1" applyProtection="1">
      <alignment horizontal="left" vertical="top" wrapText="1"/>
      <protection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1" fillId="0" borderId="11" xfId="64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quotePrefix="1">
      <alignment horizontal="center" vertical="top" wrapText="1"/>
    </xf>
    <xf numFmtId="0" fontId="5" fillId="0" borderId="12" xfId="0" applyFont="1" applyFill="1" applyBorder="1" applyAlignment="1" quotePrefix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top" wrapText="1"/>
    </xf>
    <xf numFmtId="2" fontId="1" fillId="0" borderId="11" xfId="42" applyNumberFormat="1" applyFont="1" applyFill="1" applyBorder="1" applyAlignment="1" applyProtection="1">
      <alignment horizontal="center" vertical="center" wrapText="1"/>
      <protection/>
    </xf>
    <xf numFmtId="2" fontId="1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 quotePrefix="1">
      <alignment vertical="top" wrapText="1"/>
      <protection/>
    </xf>
    <xf numFmtId="0" fontId="5" fillId="0" borderId="10" xfId="64" applyFont="1" applyFill="1" applyBorder="1" applyAlignment="1" applyProtection="1" quotePrefix="1">
      <alignment vertical="top" wrapText="1"/>
      <protection/>
    </xf>
    <xf numFmtId="0" fontId="1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64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64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 quotePrefix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4" fillId="0" borderId="0" xfId="64" applyFont="1" applyFill="1" applyProtection="1">
      <alignment/>
      <protection/>
    </xf>
    <xf numFmtId="0" fontId="1" fillId="0" borderId="0" xfId="61" applyFont="1" applyFill="1" applyAlignment="1" applyProtection="1">
      <alignment horizontal="center"/>
      <protection/>
    </xf>
    <xf numFmtId="0" fontId="1" fillId="0" borderId="11" xfId="0" applyFont="1" applyFill="1" applyBorder="1" applyAlignment="1" quotePrefix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2" fontId="1" fillId="0" borderId="10" xfId="47" applyNumberFormat="1" applyFont="1" applyFill="1" applyBorder="1" applyAlignment="1" applyProtection="1">
      <alignment horizontal="center" vertical="center" wrapText="1"/>
      <protection/>
    </xf>
    <xf numFmtId="2" fontId="1" fillId="0" borderId="11" xfId="46" applyNumberFormat="1" applyFont="1" applyFill="1" applyBorder="1" applyAlignment="1" applyProtection="1">
      <alignment horizontal="center" vertical="center" wrapText="1"/>
      <protection/>
    </xf>
    <xf numFmtId="2" fontId="1" fillId="0" borderId="11" xfId="47" applyNumberFormat="1" applyFont="1" applyFill="1" applyBorder="1" applyAlignment="1">
      <alignment horizontal="center" vertical="center" wrapText="1"/>
    </xf>
    <xf numFmtId="2" fontId="1" fillId="0" borderId="10" xfId="47" applyNumberFormat="1" applyFont="1" applyFill="1" applyBorder="1" applyAlignment="1">
      <alignment horizontal="center" vertical="center" wrapText="1"/>
    </xf>
    <xf numFmtId="2" fontId="1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quotePrefix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5" fontId="12" fillId="0" borderId="13" xfId="44" applyNumberFormat="1" applyFont="1" applyFill="1" applyBorder="1" applyAlignment="1" applyProtection="1">
      <alignment horizontal="center"/>
      <protection/>
    </xf>
    <xf numFmtId="171" fontId="12" fillId="0" borderId="13" xfId="46" applyFont="1" applyFill="1" applyBorder="1" applyAlignment="1" applyProtection="1">
      <alignment vertical="center"/>
      <protection/>
    </xf>
    <xf numFmtId="9" fontId="12" fillId="0" borderId="13" xfId="61" applyNumberFormat="1" applyFont="1" applyFill="1" applyBorder="1" applyAlignment="1" applyProtection="1">
      <alignment horizontal="center"/>
      <protection/>
    </xf>
    <xf numFmtId="0" fontId="12" fillId="0" borderId="13" xfId="61" applyFont="1" applyFill="1" applyBorder="1" applyAlignment="1" applyProtection="1">
      <alignment horizontal="center"/>
      <protection/>
    </xf>
    <xf numFmtId="0" fontId="12" fillId="0" borderId="13" xfId="61" applyFont="1" applyFill="1" applyBorder="1" applyAlignment="1" applyProtection="1">
      <alignment horizontal="right" vertical="top" wrapText="1"/>
      <protection/>
    </xf>
    <xf numFmtId="4" fontId="12" fillId="0" borderId="13" xfId="46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2" fontId="1" fillId="0" borderId="11" xfId="42" applyNumberFormat="1" applyFont="1" applyFill="1" applyBorder="1" applyAlignment="1" quotePrefix="1">
      <alignment horizontal="center" vertical="center" wrapText="1"/>
    </xf>
    <xf numFmtId="172" fontId="1" fillId="0" borderId="10" xfId="47" applyNumberFormat="1" applyFont="1" applyFill="1" applyBorder="1" applyAlignment="1">
      <alignment horizontal="center" vertical="center" wrapText="1"/>
    </xf>
    <xf numFmtId="9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2" fontId="17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5" fillId="0" borderId="11" xfId="64" applyFont="1" applyFill="1" applyBorder="1" applyAlignment="1" applyProtection="1" quotePrefix="1">
      <alignment horizontal="center" vertical="top" wrapText="1"/>
      <protection/>
    </xf>
    <xf numFmtId="0" fontId="5" fillId="0" borderId="15" xfId="0" applyFont="1" applyFill="1" applyBorder="1" applyAlignment="1" quotePrefix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 quotePrefix="1">
      <alignment horizontal="center" vertical="top" wrapText="1"/>
    </xf>
    <xf numFmtId="0" fontId="12" fillId="0" borderId="13" xfId="61" applyFont="1" applyFill="1" applyBorder="1" applyAlignment="1" applyProtection="1">
      <alignment horizontal="left" wrapText="1"/>
      <protection/>
    </xf>
    <xf numFmtId="0" fontId="12" fillId="0" borderId="13" xfId="61" applyFont="1" applyFill="1" applyBorder="1" applyAlignment="1" applyProtection="1">
      <alignment horizontal="right" wrapText="1"/>
      <protection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61" applyFont="1" applyFill="1" applyBorder="1" applyAlignment="1" applyProtection="1">
      <alignment horizontal="left" vertical="top" wrapText="1"/>
      <protection/>
    </xf>
    <xf numFmtId="176" fontId="1" fillId="0" borderId="10" xfId="47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171" fontId="1" fillId="0" borderId="11" xfId="46" applyFont="1" applyFill="1" applyBorder="1" applyAlignment="1">
      <alignment vertical="top" wrapText="1"/>
    </xf>
    <xf numFmtId="2" fontId="1" fillId="0" borderId="13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quotePrefix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171" fontId="12" fillId="0" borderId="15" xfId="42" applyFont="1" applyFill="1" applyBorder="1" applyAlignment="1" applyProtection="1">
      <alignment vertical="center" wrapText="1"/>
      <protection/>
    </xf>
    <xf numFmtId="171" fontId="1" fillId="0" borderId="15" xfId="42" applyFont="1" applyFill="1" applyBorder="1" applyAlignment="1">
      <alignment vertical="top" wrapText="1"/>
    </xf>
    <xf numFmtId="0" fontId="0" fillId="0" borderId="0" xfId="64" applyFont="1" applyFill="1" applyProtection="1">
      <alignment/>
      <protection/>
    </xf>
    <xf numFmtId="0" fontId="1" fillId="0" borderId="13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" fillId="0" borderId="17" xfId="64" applyFont="1" applyFill="1" applyBorder="1" applyAlignment="1" applyProtection="1">
      <alignment horizontal="center" vertical="top" wrapText="1"/>
      <protection/>
    </xf>
    <xf numFmtId="0" fontId="5" fillId="0" borderId="17" xfId="64" applyFont="1" applyFill="1" applyBorder="1" applyAlignment="1" applyProtection="1" quotePrefix="1">
      <alignment vertical="top" wrapText="1"/>
      <protection/>
    </xf>
    <xf numFmtId="0" fontId="1" fillId="0" borderId="17" xfId="64" applyFont="1" applyFill="1" applyBorder="1" applyAlignment="1" applyProtection="1">
      <alignment horizontal="left" vertical="top" wrapText="1"/>
      <protection/>
    </xf>
    <xf numFmtId="0" fontId="1" fillId="0" borderId="15" xfId="64" applyFont="1" applyFill="1" applyBorder="1" applyAlignment="1" applyProtection="1">
      <alignment horizontal="center" vertical="top" wrapText="1"/>
      <protection/>
    </xf>
    <xf numFmtId="0" fontId="5" fillId="0" borderId="15" xfId="64" applyFont="1" applyFill="1" applyBorder="1" applyAlignment="1" applyProtection="1" quotePrefix="1">
      <alignment horizontal="center" vertical="top" wrapText="1"/>
      <protection/>
    </xf>
    <xf numFmtId="0" fontId="1" fillId="0" borderId="15" xfId="64" applyFont="1" applyFill="1" applyBorder="1" applyAlignment="1" applyProtection="1">
      <alignment horizontal="left" vertical="top" wrapText="1"/>
      <protection/>
    </xf>
    <xf numFmtId="171" fontId="1" fillId="0" borderId="15" xfId="42" applyFont="1" applyFill="1" applyBorder="1" applyAlignment="1" applyProtection="1">
      <alignment vertical="center" wrapText="1"/>
      <protection/>
    </xf>
    <xf numFmtId="171" fontId="1" fillId="0" borderId="11" xfId="42" applyFont="1" applyFill="1" applyBorder="1" applyAlignment="1" applyProtection="1">
      <alignment vertical="center" wrapText="1"/>
      <protection/>
    </xf>
    <xf numFmtId="2" fontId="1" fillId="0" borderId="17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quotePrefix="1">
      <alignment horizontal="center" vertical="top" wrapText="1"/>
    </xf>
    <xf numFmtId="2" fontId="1" fillId="0" borderId="13" xfId="47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>
      <alignment horizontal="left" vertical="center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 applyProtection="1">
      <alignment horizontal="left" vertical="top" wrapText="1"/>
      <protection/>
    </xf>
    <xf numFmtId="2" fontId="12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64" applyFont="1" applyFill="1" applyBorder="1" applyAlignment="1" applyProtection="1" quotePrefix="1">
      <alignment vertical="top" wrapText="1"/>
      <protection/>
    </xf>
    <xf numFmtId="0" fontId="1" fillId="0" borderId="13" xfId="63" applyFont="1" applyFill="1" applyBorder="1" applyAlignment="1" applyProtection="1">
      <alignment horizontal="center" vertical="center" wrapText="1"/>
      <protection/>
    </xf>
    <xf numFmtId="0" fontId="1" fillId="0" borderId="18" xfId="63" applyFont="1" applyFill="1" applyBorder="1" applyAlignment="1" applyProtection="1" quotePrefix="1">
      <alignment horizontal="center" vertical="top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63" applyFont="1" applyFill="1" applyBorder="1" applyAlignment="1" applyProtection="1">
      <alignment horizontal="center" vertical="top" wrapText="1"/>
      <protection/>
    </xf>
    <xf numFmtId="0" fontId="0" fillId="0" borderId="0" xfId="63" applyFont="1" applyFill="1" applyProtection="1">
      <alignment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4" xfId="64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19" xfId="64" applyFont="1" applyFill="1" applyBorder="1" applyAlignment="1" applyProtection="1" quotePrefix="1">
      <alignment vertical="top" wrapText="1"/>
      <protection/>
    </xf>
    <xf numFmtId="0" fontId="1" fillId="0" borderId="19" xfId="64" applyFont="1" applyFill="1" applyBorder="1" applyAlignment="1" applyProtection="1">
      <alignment horizontal="center" vertical="top" wrapText="1"/>
      <protection/>
    </xf>
    <xf numFmtId="0" fontId="5" fillId="0" borderId="12" xfId="64" applyFont="1" applyFill="1" applyBorder="1" applyAlignment="1" applyProtection="1" quotePrefix="1">
      <alignment vertical="top" wrapText="1"/>
      <protection/>
    </xf>
    <xf numFmtId="0" fontId="5" fillId="0" borderId="11" xfId="0" applyFont="1" applyFill="1" applyBorder="1" applyAlignment="1" applyProtection="1" quotePrefix="1">
      <alignment horizontal="center" vertical="top" wrapText="1"/>
      <protection/>
    </xf>
    <xf numFmtId="0" fontId="5" fillId="0" borderId="10" xfId="0" applyFont="1" applyFill="1" applyBorder="1" applyAlignment="1" applyProtection="1" quotePrefix="1">
      <alignment horizontal="center" vertical="top" wrapText="1"/>
      <protection/>
    </xf>
    <xf numFmtId="0" fontId="5" fillId="0" borderId="17" xfId="0" applyFont="1" applyFill="1" applyBorder="1" applyAlignment="1" applyProtection="1" quotePrefix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 quotePrefix="1">
      <alignment horizontal="center" vertical="top" wrapText="1"/>
      <protection/>
    </xf>
    <xf numFmtId="171" fontId="1" fillId="0" borderId="11" xfId="46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5 2" xfId="45"/>
    <cellStyle name="Comma 6" xfId="46"/>
    <cellStyle name="Comma 7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3" xfId="63"/>
    <cellStyle name="Normal 3 2" xfId="64"/>
    <cellStyle name="Note" xfId="65"/>
    <cellStyle name="Output" xfId="66"/>
    <cellStyle name="Percent" xfId="67"/>
    <cellStyle name="Percent 3" xfId="68"/>
    <cellStyle name="Title" xfId="69"/>
    <cellStyle name="Total" xfId="70"/>
    <cellStyle name="Warning Text" xfId="7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S13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R13" sqref="R13"/>
    </sheetView>
  </sheetViews>
  <sheetFormatPr defaultColWidth="9.00390625" defaultRowHeight="12.75"/>
  <cols>
    <col min="1" max="1" width="4.00390625" style="8" customWidth="1"/>
    <col min="2" max="2" width="9.875" style="8" customWidth="1"/>
    <col min="3" max="3" width="39.125" style="8" customWidth="1"/>
    <col min="4" max="4" width="7.75390625" style="8" customWidth="1"/>
    <col min="5" max="5" width="7.625" style="8" customWidth="1"/>
    <col min="6" max="6" width="11.625" style="8" bestFit="1" customWidth="1"/>
    <col min="7" max="7" width="11.625" style="8" customWidth="1"/>
    <col min="8" max="8" width="13.125" style="8" customWidth="1"/>
    <col min="9" max="9" width="8.00390625" style="8" customWidth="1"/>
    <col min="10" max="10" width="11.625" style="8" customWidth="1"/>
    <col min="11" max="11" width="8.875" style="8" bestFit="1" customWidth="1"/>
    <col min="12" max="12" width="9.625" style="8" customWidth="1"/>
    <col min="13" max="13" width="12.125" style="8" customWidth="1"/>
    <col min="14" max="16384" width="9.125" style="8" customWidth="1"/>
  </cols>
  <sheetData>
    <row r="1" spans="1:13" s="56" customFormat="1" ht="17.25" customHeight="1">
      <c r="A1" s="190" t="s">
        <v>126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56" customFormat="1" ht="16.5" customHeight="1">
      <c r="A2" s="191" t="s">
        <v>37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s="56" customFormat="1" ht="16.5" customHeight="1">
      <c r="A3" s="193" t="s">
        <v>72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43.5" customHeight="1">
      <c r="A4" s="195" t="s">
        <v>14</v>
      </c>
      <c r="B4" s="180" t="s">
        <v>18</v>
      </c>
      <c r="C4" s="180" t="s">
        <v>24</v>
      </c>
      <c r="D4" s="180" t="s">
        <v>1</v>
      </c>
      <c r="E4" s="188" t="s">
        <v>2</v>
      </c>
      <c r="F4" s="189"/>
      <c r="G4" s="186" t="s">
        <v>3</v>
      </c>
      <c r="H4" s="187"/>
      <c r="I4" s="182" t="s">
        <v>4</v>
      </c>
      <c r="J4" s="183"/>
      <c r="K4" s="182" t="s">
        <v>5</v>
      </c>
      <c r="L4" s="183"/>
      <c r="M4" s="184" t="s">
        <v>6</v>
      </c>
    </row>
    <row r="5" spans="1:13" ht="54">
      <c r="A5" s="196"/>
      <c r="B5" s="181"/>
      <c r="C5" s="181"/>
      <c r="D5" s="181"/>
      <c r="E5" s="23" t="s">
        <v>7</v>
      </c>
      <c r="F5" s="23" t="s">
        <v>8</v>
      </c>
      <c r="G5" s="57" t="s">
        <v>9</v>
      </c>
      <c r="H5" s="29" t="s">
        <v>6</v>
      </c>
      <c r="I5" s="54" t="s">
        <v>9</v>
      </c>
      <c r="J5" s="29" t="s">
        <v>6</v>
      </c>
      <c r="K5" s="54" t="s">
        <v>9</v>
      </c>
      <c r="L5" s="29" t="s">
        <v>6</v>
      </c>
      <c r="M5" s="185"/>
    </row>
    <row r="6" spans="1:13" s="61" customFormat="1" ht="15">
      <c r="A6" s="37" t="s">
        <v>10</v>
      </c>
      <c r="B6" s="37">
        <v>2</v>
      </c>
      <c r="C6" s="37">
        <v>3</v>
      </c>
      <c r="D6" s="37">
        <v>4</v>
      </c>
      <c r="E6" s="37">
        <v>5</v>
      </c>
      <c r="F6" s="58">
        <v>6</v>
      </c>
      <c r="G6" s="59" t="s">
        <v>13</v>
      </c>
      <c r="H6" s="60">
        <v>8</v>
      </c>
      <c r="I6" s="58">
        <v>9</v>
      </c>
      <c r="J6" s="60">
        <v>10</v>
      </c>
      <c r="K6" s="58">
        <v>11</v>
      </c>
      <c r="L6" s="60">
        <v>12</v>
      </c>
      <c r="M6" s="60">
        <v>13</v>
      </c>
    </row>
    <row r="7" spans="1:13" s="61" customFormat="1" ht="15.75">
      <c r="A7" s="64"/>
      <c r="B7" s="71"/>
      <c r="C7" s="72" t="s">
        <v>32</v>
      </c>
      <c r="D7" s="64"/>
      <c r="E7" s="64"/>
      <c r="F7" s="80"/>
      <c r="G7" s="10"/>
      <c r="H7" s="81"/>
      <c r="I7" s="81"/>
      <c r="J7" s="81"/>
      <c r="K7" s="81"/>
      <c r="L7" s="81"/>
      <c r="M7" s="81"/>
    </row>
    <row r="8" spans="1:13" s="52" customFormat="1" ht="27">
      <c r="A8" s="9">
        <v>1</v>
      </c>
      <c r="B8" s="91" t="s">
        <v>63</v>
      </c>
      <c r="C8" s="97" t="s">
        <v>95</v>
      </c>
      <c r="D8" s="96" t="s">
        <v>19</v>
      </c>
      <c r="E8" s="9"/>
      <c r="F8" s="49">
        <v>0.38</v>
      </c>
      <c r="G8" s="46"/>
      <c r="H8" s="47"/>
      <c r="I8" s="10"/>
      <c r="J8" s="10"/>
      <c r="K8" s="10"/>
      <c r="L8" s="10"/>
      <c r="M8" s="10"/>
    </row>
    <row r="9" spans="1:13" s="52" customFormat="1" ht="15.75" customHeight="1">
      <c r="A9" s="1"/>
      <c r="B9" s="34"/>
      <c r="C9" s="30" t="s">
        <v>45</v>
      </c>
      <c r="D9" s="1" t="s">
        <v>30</v>
      </c>
      <c r="E9" s="1">
        <f>53.8*0.6</f>
        <v>32.279999999999994</v>
      </c>
      <c r="F9" s="5">
        <f>F8*E9</f>
        <v>12.266399999999997</v>
      </c>
      <c r="G9" s="5"/>
      <c r="H9" s="5"/>
      <c r="I9" s="5"/>
      <c r="J9" s="5"/>
      <c r="K9" s="5"/>
      <c r="L9" s="5"/>
      <c r="M9" s="5"/>
    </row>
    <row r="10" spans="1:13" s="62" customFormat="1" ht="17.25" customHeight="1">
      <c r="A10" s="53"/>
      <c r="B10" s="43"/>
      <c r="C10" s="21" t="s">
        <v>49</v>
      </c>
      <c r="D10" s="22" t="s">
        <v>29</v>
      </c>
      <c r="E10" s="20">
        <f>0.35*0.7</f>
        <v>0.24499999999999997</v>
      </c>
      <c r="F10" s="5">
        <f>F8*E10</f>
        <v>0.09309999999999999</v>
      </c>
      <c r="G10" s="66"/>
      <c r="H10" s="66"/>
      <c r="I10" s="66"/>
      <c r="J10" s="66"/>
      <c r="K10" s="70"/>
      <c r="L10" s="66"/>
      <c r="M10" s="66"/>
    </row>
    <row r="11" spans="1:13" s="52" customFormat="1" ht="13.5">
      <c r="A11" s="1"/>
      <c r="B11" s="34"/>
      <c r="C11" s="30" t="s">
        <v>46</v>
      </c>
      <c r="D11" s="1" t="s">
        <v>0</v>
      </c>
      <c r="E11" s="1">
        <f>18.4*0.7</f>
        <v>12.879999999999999</v>
      </c>
      <c r="F11" s="5">
        <f>F8*E11</f>
        <v>4.8944</v>
      </c>
      <c r="G11" s="5"/>
      <c r="H11" s="5"/>
      <c r="I11" s="5"/>
      <c r="J11" s="5"/>
      <c r="K11" s="5"/>
      <c r="L11" s="5"/>
      <c r="M11" s="5"/>
    </row>
    <row r="12" spans="1:13" s="52" customFormat="1" ht="13.5">
      <c r="A12" s="1"/>
      <c r="B12" s="34"/>
      <c r="C12" s="3" t="s">
        <v>11</v>
      </c>
      <c r="D12" s="1"/>
      <c r="E12" s="1"/>
      <c r="F12" s="5"/>
      <c r="G12" s="5"/>
      <c r="H12" s="5"/>
      <c r="I12" s="5"/>
      <c r="J12" s="5"/>
      <c r="K12" s="5"/>
      <c r="L12" s="5"/>
      <c r="M12" s="5"/>
    </row>
    <row r="13" spans="1:13" s="52" customFormat="1" ht="13.5">
      <c r="A13" s="1"/>
      <c r="B13" s="34"/>
      <c r="C13" s="3" t="s">
        <v>47</v>
      </c>
      <c r="D13" s="1" t="s">
        <v>16</v>
      </c>
      <c r="E13" s="1">
        <f>24.4*0.5</f>
        <v>12.2</v>
      </c>
      <c r="F13" s="5">
        <f>F8*E13</f>
        <v>4.636</v>
      </c>
      <c r="G13" s="5"/>
      <c r="H13" s="5"/>
      <c r="I13" s="5"/>
      <c r="J13" s="5"/>
      <c r="K13" s="5"/>
      <c r="L13" s="5"/>
      <c r="M13" s="5"/>
    </row>
    <row r="14" spans="1:13" s="52" customFormat="1" ht="13.5">
      <c r="A14" s="11"/>
      <c r="B14" s="35"/>
      <c r="C14" s="141" t="s">
        <v>48</v>
      </c>
      <c r="D14" s="11" t="s">
        <v>0</v>
      </c>
      <c r="E14" s="11">
        <f>2.78*0.5</f>
        <v>1.39</v>
      </c>
      <c r="F14" s="5">
        <f>F8*E14</f>
        <v>0.5282</v>
      </c>
      <c r="G14" s="36"/>
      <c r="H14" s="36"/>
      <c r="I14" s="36"/>
      <c r="J14" s="36"/>
      <c r="K14" s="36"/>
      <c r="L14" s="36"/>
      <c r="M14" s="36"/>
    </row>
    <row r="15" spans="1:13" s="117" customFormat="1" ht="40.5">
      <c r="A15" s="24">
        <v>2</v>
      </c>
      <c r="B15" s="90" t="s">
        <v>59</v>
      </c>
      <c r="C15" s="31" t="s">
        <v>61</v>
      </c>
      <c r="D15" s="24" t="s">
        <v>19</v>
      </c>
      <c r="E15" s="24"/>
      <c r="F15" s="142">
        <f>F8</f>
        <v>0.38</v>
      </c>
      <c r="G15" s="67"/>
      <c r="H15" s="67"/>
      <c r="I15" s="67"/>
      <c r="J15" s="67"/>
      <c r="K15" s="67"/>
      <c r="L15" s="67"/>
      <c r="M15" s="67"/>
    </row>
    <row r="16" spans="1:13" s="117" customFormat="1" ht="13.5">
      <c r="A16" s="20"/>
      <c r="B16" s="143"/>
      <c r="C16" s="26" t="s">
        <v>60</v>
      </c>
      <c r="D16" s="1" t="s">
        <v>30</v>
      </c>
      <c r="E16" s="20">
        <f>0.53+0.44</f>
        <v>0.97</v>
      </c>
      <c r="F16" s="70">
        <f>F15*E16</f>
        <v>0.3686</v>
      </c>
      <c r="G16" s="70"/>
      <c r="H16" s="70"/>
      <c r="I16" s="70"/>
      <c r="J16" s="70"/>
      <c r="K16" s="70"/>
      <c r="L16" s="70"/>
      <c r="M16" s="70"/>
    </row>
    <row r="17" spans="1:13" s="148" customFormat="1" ht="40.5">
      <c r="A17" s="144">
        <v>3</v>
      </c>
      <c r="B17" s="145"/>
      <c r="C17" s="146" t="s">
        <v>57</v>
      </c>
      <c r="D17" s="144" t="s">
        <v>19</v>
      </c>
      <c r="E17" s="147"/>
      <c r="F17" s="142">
        <f>F15</f>
        <v>0.38</v>
      </c>
      <c r="G17" s="104"/>
      <c r="H17" s="104"/>
      <c r="I17" s="104"/>
      <c r="J17" s="104"/>
      <c r="K17" s="104"/>
      <c r="L17" s="104"/>
      <c r="M17" s="104"/>
    </row>
    <row r="18" spans="1:13" s="52" customFormat="1" ht="13.5">
      <c r="A18" s="9">
        <v>4</v>
      </c>
      <c r="B18" s="107" t="s">
        <v>42</v>
      </c>
      <c r="C18" s="12" t="s">
        <v>127</v>
      </c>
      <c r="D18" s="9" t="s">
        <v>34</v>
      </c>
      <c r="E18" s="9"/>
      <c r="F18" s="49">
        <v>9.5</v>
      </c>
      <c r="G18" s="10"/>
      <c r="H18" s="10"/>
      <c r="I18" s="10"/>
      <c r="J18" s="10"/>
      <c r="K18" s="10"/>
      <c r="L18" s="10"/>
      <c r="M18" s="10"/>
    </row>
    <row r="19" spans="1:13" s="52" customFormat="1" ht="14.25" customHeight="1">
      <c r="A19" s="1"/>
      <c r="B19" s="34"/>
      <c r="C19" s="3" t="s">
        <v>22</v>
      </c>
      <c r="D19" s="1" t="s">
        <v>30</v>
      </c>
      <c r="E19" s="1">
        <v>0.323</v>
      </c>
      <c r="F19" s="5">
        <f>F18*E19</f>
        <v>3.0685000000000002</v>
      </c>
      <c r="G19" s="5"/>
      <c r="H19" s="5"/>
      <c r="I19" s="5"/>
      <c r="J19" s="5"/>
      <c r="K19" s="5"/>
      <c r="L19" s="5"/>
      <c r="M19" s="5"/>
    </row>
    <row r="20" spans="1:13" s="52" customFormat="1" ht="13.5">
      <c r="A20" s="1"/>
      <c r="B20" s="34"/>
      <c r="C20" s="30" t="s">
        <v>44</v>
      </c>
      <c r="D20" s="1" t="s">
        <v>0</v>
      </c>
      <c r="E20" s="1">
        <v>0.0215</v>
      </c>
      <c r="F20" s="5">
        <f>F18*E20</f>
        <v>0.20425</v>
      </c>
      <c r="G20" s="5"/>
      <c r="H20" s="5"/>
      <c r="I20" s="5"/>
      <c r="J20" s="5"/>
      <c r="K20" s="5"/>
      <c r="L20" s="5"/>
      <c r="M20" s="5"/>
    </row>
    <row r="21" spans="1:13" s="52" customFormat="1" ht="13.5">
      <c r="A21" s="9">
        <v>5</v>
      </c>
      <c r="B21" s="107" t="s">
        <v>35</v>
      </c>
      <c r="C21" s="12" t="s">
        <v>58</v>
      </c>
      <c r="D21" s="25" t="s">
        <v>43</v>
      </c>
      <c r="E21" s="9"/>
      <c r="F21" s="49">
        <v>1.3</v>
      </c>
      <c r="G21" s="10"/>
      <c r="H21" s="10"/>
      <c r="I21" s="10"/>
      <c r="J21" s="10"/>
      <c r="K21" s="10"/>
      <c r="L21" s="10"/>
      <c r="M21" s="10"/>
    </row>
    <row r="22" spans="1:13" s="52" customFormat="1" ht="14.25" customHeight="1">
      <c r="A22" s="1"/>
      <c r="B22" s="34"/>
      <c r="C22" s="3" t="s">
        <v>22</v>
      </c>
      <c r="D22" s="1" t="s">
        <v>30</v>
      </c>
      <c r="E22" s="1">
        <v>7.3</v>
      </c>
      <c r="F22" s="5">
        <f>F21*E22</f>
        <v>9.49</v>
      </c>
      <c r="G22" s="5"/>
      <c r="H22" s="5"/>
      <c r="I22" s="5"/>
      <c r="J22" s="5"/>
      <c r="K22" s="5"/>
      <c r="L22" s="5"/>
      <c r="M22" s="5"/>
    </row>
    <row r="23" spans="1:13" s="52" customFormat="1" ht="13.5">
      <c r="A23" s="1"/>
      <c r="B23" s="34"/>
      <c r="C23" s="3" t="s">
        <v>44</v>
      </c>
      <c r="D23" s="1" t="s">
        <v>0</v>
      </c>
      <c r="E23" s="1">
        <v>2.9</v>
      </c>
      <c r="F23" s="5">
        <f>F21*E23</f>
        <v>3.77</v>
      </c>
      <c r="G23" s="5"/>
      <c r="H23" s="5"/>
      <c r="I23" s="5"/>
      <c r="J23" s="5"/>
      <c r="K23" s="5"/>
      <c r="L23" s="5"/>
      <c r="M23" s="5"/>
    </row>
    <row r="24" spans="1:13" s="117" customFormat="1" ht="27">
      <c r="A24" s="24">
        <v>6</v>
      </c>
      <c r="B24" s="90" t="s">
        <v>31</v>
      </c>
      <c r="C24" s="31" t="s">
        <v>36</v>
      </c>
      <c r="D24" s="24" t="s">
        <v>19</v>
      </c>
      <c r="E24" s="24"/>
      <c r="F24" s="142">
        <f>F18*0.03*2.4+F21*2.4</f>
        <v>3.8040000000000003</v>
      </c>
      <c r="G24" s="67"/>
      <c r="H24" s="67"/>
      <c r="I24" s="67"/>
      <c r="J24" s="67"/>
      <c r="K24" s="67"/>
      <c r="L24" s="67"/>
      <c r="M24" s="67"/>
    </row>
    <row r="25" spans="1:13" s="117" customFormat="1" ht="13.5">
      <c r="A25" s="20"/>
      <c r="B25" s="143"/>
      <c r="C25" s="26" t="s">
        <v>22</v>
      </c>
      <c r="D25" s="1" t="s">
        <v>30</v>
      </c>
      <c r="E25" s="20">
        <v>0.53</v>
      </c>
      <c r="F25" s="70">
        <f>F24*E25</f>
        <v>2.0161200000000004</v>
      </c>
      <c r="G25" s="70"/>
      <c r="H25" s="70"/>
      <c r="I25" s="70"/>
      <c r="J25" s="70"/>
      <c r="K25" s="70"/>
      <c r="L25" s="70"/>
      <c r="M25" s="70"/>
    </row>
    <row r="26" spans="1:13" s="148" customFormat="1" ht="13.5">
      <c r="A26" s="144">
        <v>7</v>
      </c>
      <c r="B26" s="145"/>
      <c r="C26" s="146" t="s">
        <v>64</v>
      </c>
      <c r="D26" s="144" t="s">
        <v>19</v>
      </c>
      <c r="E26" s="147"/>
      <c r="F26" s="142">
        <f>F24</f>
        <v>3.8040000000000003</v>
      </c>
      <c r="G26" s="104"/>
      <c r="H26" s="104"/>
      <c r="I26" s="104"/>
      <c r="J26" s="104"/>
      <c r="K26" s="104"/>
      <c r="L26" s="104"/>
      <c r="M26" s="104"/>
    </row>
    <row r="27" spans="1:13" s="40" customFormat="1" ht="13.5">
      <c r="A27" s="17"/>
      <c r="B27" s="27"/>
      <c r="C27" s="15" t="s">
        <v>20</v>
      </c>
      <c r="D27" s="17"/>
      <c r="E27" s="17"/>
      <c r="F27" s="48"/>
      <c r="G27" s="48"/>
      <c r="H27" s="48"/>
      <c r="I27" s="48"/>
      <c r="J27" s="48"/>
      <c r="K27" s="48"/>
      <c r="L27" s="48"/>
      <c r="M27" s="48"/>
    </row>
    <row r="28" spans="1:13" ht="16.5">
      <c r="A28" s="14"/>
      <c r="B28" s="37"/>
      <c r="C28" s="33" t="s">
        <v>66</v>
      </c>
      <c r="D28" s="14"/>
      <c r="E28" s="14"/>
      <c r="F28" s="29"/>
      <c r="G28" s="29"/>
      <c r="H28" s="29"/>
      <c r="I28" s="29"/>
      <c r="J28" s="29"/>
      <c r="K28" s="29"/>
      <c r="L28" s="29"/>
      <c r="M28" s="29"/>
    </row>
    <row r="29" spans="1:13" s="109" customFormat="1" ht="27">
      <c r="A29" s="110">
        <v>1</v>
      </c>
      <c r="B29" s="91" t="s">
        <v>67</v>
      </c>
      <c r="C29" s="113" t="s">
        <v>68</v>
      </c>
      <c r="D29" s="9" t="s">
        <v>33</v>
      </c>
      <c r="E29" s="110"/>
      <c r="F29" s="49">
        <v>0.8</v>
      </c>
      <c r="G29" s="116"/>
      <c r="H29" s="116"/>
      <c r="I29" s="116"/>
      <c r="J29" s="116"/>
      <c r="K29" s="116"/>
      <c r="L29" s="116"/>
      <c r="M29" s="116"/>
    </row>
    <row r="30" spans="1:13" s="109" customFormat="1" ht="13.5">
      <c r="A30" s="111"/>
      <c r="B30" s="112" t="s">
        <v>71</v>
      </c>
      <c r="C30" s="114" t="s">
        <v>70</v>
      </c>
      <c r="D30" s="1" t="s">
        <v>30</v>
      </c>
      <c r="E30" s="111">
        <f>3.37*0.8</f>
        <v>2.696</v>
      </c>
      <c r="F30" s="5">
        <f>F29*E30</f>
        <v>2.1568</v>
      </c>
      <c r="G30" s="5"/>
      <c r="H30" s="5"/>
      <c r="I30" s="5"/>
      <c r="J30" s="5"/>
      <c r="K30" s="5"/>
      <c r="L30" s="5"/>
      <c r="M30" s="5"/>
    </row>
    <row r="31" spans="1:13" s="117" customFormat="1" ht="27">
      <c r="A31" s="127">
        <v>2</v>
      </c>
      <c r="B31" s="128" t="s">
        <v>31</v>
      </c>
      <c r="C31" s="129" t="s">
        <v>73</v>
      </c>
      <c r="D31" s="127" t="s">
        <v>19</v>
      </c>
      <c r="E31" s="127"/>
      <c r="F31" s="115">
        <f>F29*1.9</f>
        <v>1.52</v>
      </c>
      <c r="G31" s="130"/>
      <c r="H31" s="130"/>
      <c r="I31" s="130"/>
      <c r="J31" s="130"/>
      <c r="K31" s="130"/>
      <c r="L31" s="130"/>
      <c r="M31" s="131"/>
    </row>
    <row r="32" spans="1:13" s="117" customFormat="1" ht="13.5">
      <c r="A32" s="124"/>
      <c r="B32" s="125"/>
      <c r="C32" s="126" t="s">
        <v>22</v>
      </c>
      <c r="D32" s="111" t="s">
        <v>30</v>
      </c>
      <c r="E32" s="124">
        <v>0.53</v>
      </c>
      <c r="F32" s="132">
        <f>F31*E32</f>
        <v>0.8056000000000001</v>
      </c>
      <c r="G32" s="132"/>
      <c r="H32" s="132"/>
      <c r="I32" s="132"/>
      <c r="J32" s="132"/>
      <c r="K32" s="132"/>
      <c r="L32" s="132"/>
      <c r="M32" s="5"/>
    </row>
    <row r="33" spans="1:253" s="123" customFormat="1" ht="13.5">
      <c r="A33" s="118">
        <v>3</v>
      </c>
      <c r="B33" s="57"/>
      <c r="C33" s="119" t="s">
        <v>74</v>
      </c>
      <c r="D33" s="120" t="s">
        <v>19</v>
      </c>
      <c r="E33" s="120"/>
      <c r="F33" s="121">
        <f>F31</f>
        <v>1.52</v>
      </c>
      <c r="G33" s="29"/>
      <c r="H33" s="29"/>
      <c r="I33" s="29"/>
      <c r="J33" s="29"/>
      <c r="K33" s="29"/>
      <c r="L33" s="29"/>
      <c r="M33" s="29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</row>
    <row r="34" spans="1:13" s="40" customFormat="1" ht="40.5">
      <c r="A34" s="9">
        <v>4</v>
      </c>
      <c r="B34" s="107" t="s">
        <v>28</v>
      </c>
      <c r="C34" s="12" t="s">
        <v>96</v>
      </c>
      <c r="D34" s="9" t="s">
        <v>33</v>
      </c>
      <c r="E34" s="9"/>
      <c r="F34" s="49">
        <v>2.2</v>
      </c>
      <c r="G34" s="10"/>
      <c r="H34" s="10"/>
      <c r="I34" s="10"/>
      <c r="J34" s="10"/>
      <c r="K34" s="10"/>
      <c r="L34" s="10"/>
      <c r="M34" s="10"/>
    </row>
    <row r="35" spans="1:13" s="40" customFormat="1" ht="16.5" customHeight="1">
      <c r="A35" s="1"/>
      <c r="B35" s="34"/>
      <c r="C35" s="3" t="s">
        <v>83</v>
      </c>
      <c r="D35" s="1" t="s">
        <v>30</v>
      </c>
      <c r="E35" s="1">
        <f>3.52</f>
        <v>3.52</v>
      </c>
      <c r="F35" s="5">
        <f>F34*E35</f>
        <v>7.744000000000001</v>
      </c>
      <c r="G35" s="5"/>
      <c r="H35" s="5"/>
      <c r="I35" s="5"/>
      <c r="J35" s="5"/>
      <c r="K35" s="5"/>
      <c r="L35" s="5"/>
      <c r="M35" s="5"/>
    </row>
    <row r="36" spans="1:13" s="40" customFormat="1" ht="13.5">
      <c r="A36" s="1"/>
      <c r="B36" s="34"/>
      <c r="C36" s="26" t="s">
        <v>44</v>
      </c>
      <c r="D36" s="1" t="s">
        <v>0</v>
      </c>
      <c r="E36" s="1">
        <f>1.06</f>
        <v>1.06</v>
      </c>
      <c r="F36" s="5">
        <f>F34*E36</f>
        <v>2.3320000000000003</v>
      </c>
      <c r="G36" s="5"/>
      <c r="H36" s="5"/>
      <c r="I36" s="5"/>
      <c r="J36" s="5"/>
      <c r="K36" s="5"/>
      <c r="L36" s="5"/>
      <c r="M36" s="5"/>
    </row>
    <row r="37" spans="1:13" s="40" customFormat="1" ht="13.5">
      <c r="A37" s="1"/>
      <c r="B37" s="34"/>
      <c r="C37" s="3" t="s">
        <v>11</v>
      </c>
      <c r="D37" s="1"/>
      <c r="E37" s="1"/>
      <c r="F37" s="5"/>
      <c r="G37" s="5"/>
      <c r="H37" s="5"/>
      <c r="I37" s="5"/>
      <c r="J37" s="5"/>
      <c r="K37" s="5"/>
      <c r="L37" s="5"/>
      <c r="M37" s="5"/>
    </row>
    <row r="38" spans="1:13" s="40" customFormat="1" ht="13.5">
      <c r="A38" s="1"/>
      <c r="B38" s="34"/>
      <c r="C38" s="30" t="s">
        <v>39</v>
      </c>
      <c r="D38" s="1" t="s">
        <v>17</v>
      </c>
      <c r="E38" s="1">
        <f>0.18+0.09+0.97</f>
        <v>1.24</v>
      </c>
      <c r="F38" s="5">
        <f>F34*E38</f>
        <v>2.728</v>
      </c>
      <c r="G38" s="5"/>
      <c r="H38" s="5"/>
      <c r="I38" s="5"/>
      <c r="J38" s="5"/>
      <c r="K38" s="5"/>
      <c r="L38" s="5"/>
      <c r="M38" s="5"/>
    </row>
    <row r="39" spans="1:13" s="40" customFormat="1" ht="13.5">
      <c r="A39" s="1"/>
      <c r="B39" s="34"/>
      <c r="C39" s="3" t="s">
        <v>12</v>
      </c>
      <c r="D39" s="1" t="s">
        <v>0</v>
      </c>
      <c r="E39" s="1">
        <v>0.02</v>
      </c>
      <c r="F39" s="5">
        <f>F34*E39</f>
        <v>0.044000000000000004</v>
      </c>
      <c r="G39" s="5"/>
      <c r="H39" s="5"/>
      <c r="I39" s="5"/>
      <c r="J39" s="5"/>
      <c r="K39" s="5"/>
      <c r="L39" s="5"/>
      <c r="M39" s="5"/>
    </row>
    <row r="40" spans="1:13" s="134" customFormat="1" ht="29.25" customHeight="1">
      <c r="A40" s="9">
        <v>5</v>
      </c>
      <c r="B40" s="64" t="s">
        <v>75</v>
      </c>
      <c r="C40" s="12" t="s">
        <v>121</v>
      </c>
      <c r="D40" s="9" t="s">
        <v>33</v>
      </c>
      <c r="E40" s="133"/>
      <c r="F40" s="49">
        <v>1.44</v>
      </c>
      <c r="G40" s="10"/>
      <c r="H40" s="10"/>
      <c r="I40" s="10"/>
      <c r="J40" s="10"/>
      <c r="K40" s="10"/>
      <c r="L40" s="10"/>
      <c r="M40" s="10"/>
    </row>
    <row r="41" spans="1:13" s="134" customFormat="1" ht="15" customHeight="1">
      <c r="A41" s="1"/>
      <c r="B41" s="7"/>
      <c r="C41" s="3" t="s">
        <v>76</v>
      </c>
      <c r="D41" s="1" t="s">
        <v>69</v>
      </c>
      <c r="E41" s="5">
        <v>4.5</v>
      </c>
      <c r="F41" s="69">
        <f>F40*E41</f>
        <v>6.4799999999999995</v>
      </c>
      <c r="G41" s="5"/>
      <c r="H41" s="5"/>
      <c r="I41" s="5"/>
      <c r="J41" s="5"/>
      <c r="K41" s="5"/>
      <c r="L41" s="5"/>
      <c r="M41" s="5"/>
    </row>
    <row r="42" spans="1:13" s="134" customFormat="1" ht="13.5">
      <c r="A42" s="1"/>
      <c r="B42" s="7"/>
      <c r="C42" s="3" t="s">
        <v>44</v>
      </c>
      <c r="D42" s="1" t="s">
        <v>0</v>
      </c>
      <c r="E42" s="5">
        <v>0.37</v>
      </c>
      <c r="F42" s="69">
        <f>F40*E42</f>
        <v>0.5327999999999999</v>
      </c>
      <c r="G42" s="5"/>
      <c r="H42" s="5"/>
      <c r="I42" s="5"/>
      <c r="J42" s="5"/>
      <c r="K42" s="5"/>
      <c r="L42" s="5"/>
      <c r="M42" s="5"/>
    </row>
    <row r="43" spans="1:13" s="134" customFormat="1" ht="13.5">
      <c r="A43" s="1"/>
      <c r="B43" s="7"/>
      <c r="C43" s="3" t="s">
        <v>11</v>
      </c>
      <c r="D43" s="1"/>
      <c r="E43" s="41"/>
      <c r="F43" s="69"/>
      <c r="G43" s="5"/>
      <c r="H43" s="5"/>
      <c r="I43" s="5"/>
      <c r="J43" s="5"/>
      <c r="K43" s="5"/>
      <c r="L43" s="5"/>
      <c r="M43" s="5"/>
    </row>
    <row r="44" spans="1:13" s="134" customFormat="1" ht="13.5">
      <c r="A44" s="1"/>
      <c r="B44" s="7"/>
      <c r="C44" s="3" t="s">
        <v>80</v>
      </c>
      <c r="D44" s="1" t="s">
        <v>17</v>
      </c>
      <c r="E44" s="5">
        <v>1.02</v>
      </c>
      <c r="F44" s="69">
        <f>F40*E44</f>
        <v>1.4687999999999999</v>
      </c>
      <c r="G44" s="5"/>
      <c r="H44" s="5"/>
      <c r="I44" s="5"/>
      <c r="J44" s="5"/>
      <c r="K44" s="5"/>
      <c r="L44" s="5"/>
      <c r="M44" s="5"/>
    </row>
    <row r="45" spans="1:13" s="134" customFormat="1" ht="13.5">
      <c r="A45" s="1"/>
      <c r="B45" s="7"/>
      <c r="C45" s="3" t="s">
        <v>78</v>
      </c>
      <c r="D45" s="1" t="s">
        <v>15</v>
      </c>
      <c r="E45" s="5">
        <v>1.61</v>
      </c>
      <c r="F45" s="69">
        <f>F40*E45</f>
        <v>2.3184</v>
      </c>
      <c r="G45" s="5"/>
      <c r="H45" s="5"/>
      <c r="I45" s="5"/>
      <c r="J45" s="5"/>
      <c r="K45" s="5"/>
      <c r="L45" s="5"/>
      <c r="M45" s="5"/>
    </row>
    <row r="46" spans="1:13" s="134" customFormat="1" ht="13.5">
      <c r="A46" s="1"/>
      <c r="B46" s="7"/>
      <c r="C46" s="3" t="s">
        <v>79</v>
      </c>
      <c r="D46" s="1" t="s">
        <v>17</v>
      </c>
      <c r="E46" s="135">
        <v>0.0172</v>
      </c>
      <c r="F46" s="69">
        <f>F40*E46</f>
        <v>0.024768</v>
      </c>
      <c r="G46" s="5"/>
      <c r="H46" s="5"/>
      <c r="I46" s="5"/>
      <c r="J46" s="5"/>
      <c r="K46" s="5"/>
      <c r="L46" s="5"/>
      <c r="M46" s="5"/>
    </row>
    <row r="47" spans="1:13" s="134" customFormat="1" ht="13.5">
      <c r="A47" s="1"/>
      <c r="B47" s="7"/>
      <c r="C47" s="3" t="s">
        <v>12</v>
      </c>
      <c r="D47" s="1" t="s">
        <v>0</v>
      </c>
      <c r="E47" s="5">
        <v>0.28</v>
      </c>
      <c r="F47" s="69">
        <f>F40*E47</f>
        <v>0.4032</v>
      </c>
      <c r="G47" s="5"/>
      <c r="H47" s="5"/>
      <c r="I47" s="5"/>
      <c r="J47" s="5"/>
      <c r="K47" s="5"/>
      <c r="L47" s="5"/>
      <c r="M47" s="5"/>
    </row>
    <row r="48" spans="1:13" s="52" customFormat="1" ht="27">
      <c r="A48" s="9">
        <v>6</v>
      </c>
      <c r="B48" s="107" t="s">
        <v>81</v>
      </c>
      <c r="C48" s="12" t="s">
        <v>99</v>
      </c>
      <c r="D48" s="9" t="s">
        <v>33</v>
      </c>
      <c r="E48" s="9"/>
      <c r="F48" s="49">
        <v>1.45</v>
      </c>
      <c r="G48" s="10"/>
      <c r="H48" s="10"/>
      <c r="I48" s="10"/>
      <c r="J48" s="10"/>
      <c r="K48" s="10"/>
      <c r="L48" s="10"/>
      <c r="M48" s="10"/>
    </row>
    <row r="49" spans="1:13" s="52" customFormat="1" ht="13.5">
      <c r="A49" s="1"/>
      <c r="B49" s="34"/>
      <c r="C49" s="3" t="s">
        <v>76</v>
      </c>
      <c r="D49" s="1" t="s">
        <v>30</v>
      </c>
      <c r="E49" s="1">
        <v>2.9</v>
      </c>
      <c r="F49" s="5">
        <f>F48*E49</f>
        <v>4.205</v>
      </c>
      <c r="G49" s="5"/>
      <c r="H49" s="5"/>
      <c r="I49" s="5"/>
      <c r="J49" s="5"/>
      <c r="K49" s="5"/>
      <c r="L49" s="5"/>
      <c r="M49" s="5"/>
    </row>
    <row r="50" spans="1:13" s="52" customFormat="1" ht="13.5">
      <c r="A50" s="1"/>
      <c r="B50" s="34"/>
      <c r="C50" s="3" t="s">
        <v>11</v>
      </c>
      <c r="D50" s="1"/>
      <c r="E50" s="1"/>
      <c r="F50" s="5"/>
      <c r="G50" s="5"/>
      <c r="H50" s="5"/>
      <c r="I50" s="5"/>
      <c r="J50" s="5"/>
      <c r="K50" s="5"/>
      <c r="L50" s="5"/>
      <c r="M50" s="5"/>
    </row>
    <row r="51" spans="1:13" s="40" customFormat="1" ht="13.5">
      <c r="A51" s="1"/>
      <c r="B51" s="34"/>
      <c r="C51" s="3" t="s">
        <v>82</v>
      </c>
      <c r="D51" s="1" t="s">
        <v>17</v>
      </c>
      <c r="E51" s="1">
        <v>1.02</v>
      </c>
      <c r="F51" s="5">
        <f>F48*E51</f>
        <v>1.4789999999999999</v>
      </c>
      <c r="G51" s="5"/>
      <c r="H51" s="5"/>
      <c r="I51" s="5"/>
      <c r="J51" s="5"/>
      <c r="K51" s="5"/>
      <c r="L51" s="5"/>
      <c r="M51" s="5"/>
    </row>
    <row r="52" spans="1:13" s="40" customFormat="1" ht="13.5" customHeight="1">
      <c r="A52" s="1"/>
      <c r="B52" s="34"/>
      <c r="C52" s="3" t="s">
        <v>12</v>
      </c>
      <c r="D52" s="1" t="s">
        <v>0</v>
      </c>
      <c r="E52" s="1">
        <v>0.88</v>
      </c>
      <c r="F52" s="5">
        <f>F48*E52</f>
        <v>1.276</v>
      </c>
      <c r="G52" s="5"/>
      <c r="H52" s="5"/>
      <c r="I52" s="5"/>
      <c r="J52" s="5"/>
      <c r="K52" s="5"/>
      <c r="L52" s="5"/>
      <c r="M52" s="5"/>
    </row>
    <row r="53" spans="1:13" s="168" customFormat="1" ht="27">
      <c r="A53" s="25">
        <v>7</v>
      </c>
      <c r="B53" s="156" t="s">
        <v>97</v>
      </c>
      <c r="C53" s="28" t="s">
        <v>122</v>
      </c>
      <c r="D53" s="25" t="s">
        <v>19</v>
      </c>
      <c r="E53" s="25"/>
      <c r="F53" s="50">
        <v>0.095</v>
      </c>
      <c r="G53" s="10"/>
      <c r="H53" s="10"/>
      <c r="I53" s="10"/>
      <c r="J53" s="10"/>
      <c r="K53" s="10"/>
      <c r="L53" s="10"/>
      <c r="M53" s="10"/>
    </row>
    <row r="54" spans="1:13" s="168" customFormat="1" ht="13.5">
      <c r="A54" s="22"/>
      <c r="B54" s="157"/>
      <c r="C54" s="30" t="s">
        <v>83</v>
      </c>
      <c r="D54" s="1" t="s">
        <v>30</v>
      </c>
      <c r="E54" s="22">
        <f>12.3</f>
        <v>12.3</v>
      </c>
      <c r="F54" s="5">
        <f>F53*E54</f>
        <v>1.1685</v>
      </c>
      <c r="G54" s="5"/>
      <c r="H54" s="5"/>
      <c r="I54" s="5"/>
      <c r="J54" s="5"/>
      <c r="K54" s="5"/>
      <c r="L54" s="5"/>
      <c r="M54" s="5"/>
    </row>
    <row r="55" spans="1:13" s="168" customFormat="1" ht="13.5">
      <c r="A55" s="22"/>
      <c r="B55" s="157"/>
      <c r="C55" s="3" t="s">
        <v>44</v>
      </c>
      <c r="D55" s="22" t="s">
        <v>0</v>
      </c>
      <c r="E55" s="22">
        <f>1.4</f>
        <v>1.4</v>
      </c>
      <c r="F55" s="5">
        <f>F53*E55</f>
        <v>0.13299999999999998</v>
      </c>
      <c r="G55" s="5"/>
      <c r="H55" s="5"/>
      <c r="I55" s="5"/>
      <c r="J55" s="5"/>
      <c r="K55" s="5"/>
      <c r="L55" s="5"/>
      <c r="M55" s="5"/>
    </row>
    <row r="56" spans="1:13" s="168" customFormat="1" ht="13.5">
      <c r="A56" s="22"/>
      <c r="B56" s="157"/>
      <c r="C56" s="26" t="s">
        <v>11</v>
      </c>
      <c r="D56" s="22"/>
      <c r="E56" s="22"/>
      <c r="F56" s="5"/>
      <c r="G56" s="5"/>
      <c r="H56" s="5"/>
      <c r="I56" s="5"/>
      <c r="J56" s="5"/>
      <c r="K56" s="5"/>
      <c r="L56" s="5"/>
      <c r="M56" s="5"/>
    </row>
    <row r="57" spans="1:13" s="168" customFormat="1" ht="13.5">
      <c r="A57" s="22"/>
      <c r="B57" s="158"/>
      <c r="C57" s="170" t="s">
        <v>98</v>
      </c>
      <c r="D57" s="171" t="s">
        <v>19</v>
      </c>
      <c r="E57" s="22">
        <v>1</v>
      </c>
      <c r="F57" s="41">
        <f>F53*E57</f>
        <v>0.095</v>
      </c>
      <c r="G57" s="5"/>
      <c r="H57" s="5"/>
      <c r="I57" s="5"/>
      <c r="J57" s="5"/>
      <c r="K57" s="5"/>
      <c r="L57" s="5"/>
      <c r="M57" s="5"/>
    </row>
    <row r="58" spans="1:13" s="168" customFormat="1" ht="13.5">
      <c r="A58" s="159"/>
      <c r="B58" s="160"/>
      <c r="C58" s="141" t="s">
        <v>12</v>
      </c>
      <c r="D58" s="159" t="s">
        <v>0</v>
      </c>
      <c r="E58" s="159">
        <v>7.15</v>
      </c>
      <c r="F58" s="5">
        <f>F53*E58</f>
        <v>0.67925</v>
      </c>
      <c r="G58" s="5"/>
      <c r="H58" s="5"/>
      <c r="I58" s="5"/>
      <c r="J58" s="5"/>
      <c r="K58" s="5"/>
      <c r="L58" s="5"/>
      <c r="M58" s="5"/>
    </row>
    <row r="59" spans="1:13" s="40" customFormat="1" ht="27">
      <c r="A59" s="9">
        <v>8</v>
      </c>
      <c r="B59" s="107" t="s">
        <v>100</v>
      </c>
      <c r="C59" s="12" t="s">
        <v>101</v>
      </c>
      <c r="D59" s="25" t="s">
        <v>34</v>
      </c>
      <c r="E59" s="9"/>
      <c r="F59" s="49">
        <v>17.8</v>
      </c>
      <c r="G59" s="10"/>
      <c r="H59" s="10"/>
      <c r="I59" s="10"/>
      <c r="J59" s="10"/>
      <c r="K59" s="10"/>
      <c r="L59" s="10"/>
      <c r="M59" s="10"/>
    </row>
    <row r="60" spans="1:13" s="40" customFormat="1" ht="16.5" customHeight="1">
      <c r="A60" s="1"/>
      <c r="B60" s="34"/>
      <c r="C60" s="3" t="s">
        <v>83</v>
      </c>
      <c r="D60" s="1" t="s">
        <v>30</v>
      </c>
      <c r="E60" s="1">
        <f>0.779</f>
        <v>0.779</v>
      </c>
      <c r="F60" s="5">
        <f>F59*E60</f>
        <v>13.866200000000001</v>
      </c>
      <c r="G60" s="5"/>
      <c r="H60" s="5"/>
      <c r="I60" s="5"/>
      <c r="J60" s="5"/>
      <c r="K60" s="5"/>
      <c r="L60" s="5"/>
      <c r="M60" s="5"/>
    </row>
    <row r="61" spans="1:13" s="40" customFormat="1" ht="13.5">
      <c r="A61" s="1"/>
      <c r="B61" s="34"/>
      <c r="C61" s="3" t="s">
        <v>44</v>
      </c>
      <c r="D61" s="1" t="s">
        <v>0</v>
      </c>
      <c r="E61" s="1">
        <f>0.104</f>
        <v>0.104</v>
      </c>
      <c r="F61" s="5">
        <f>F59*E61</f>
        <v>1.8512</v>
      </c>
      <c r="G61" s="5"/>
      <c r="H61" s="5"/>
      <c r="I61" s="5"/>
      <c r="J61" s="5"/>
      <c r="K61" s="5"/>
      <c r="L61" s="5"/>
      <c r="M61" s="5"/>
    </row>
    <row r="62" spans="1:13" s="40" customFormat="1" ht="13.5">
      <c r="A62" s="1"/>
      <c r="B62" s="34"/>
      <c r="C62" s="3" t="s">
        <v>11</v>
      </c>
      <c r="D62" s="1"/>
      <c r="E62" s="1"/>
      <c r="F62" s="5"/>
      <c r="G62" s="5"/>
      <c r="H62" s="5"/>
      <c r="I62" s="5"/>
      <c r="J62" s="5"/>
      <c r="K62" s="5"/>
      <c r="L62" s="5"/>
      <c r="M62" s="5"/>
    </row>
    <row r="63" spans="1:13" s="40" customFormat="1" ht="27">
      <c r="A63" s="1"/>
      <c r="B63" s="34"/>
      <c r="C63" s="3" t="s">
        <v>102</v>
      </c>
      <c r="D63" s="1" t="s">
        <v>15</v>
      </c>
      <c r="E63" s="1">
        <v>1.01</v>
      </c>
      <c r="F63" s="5">
        <f>F59*E63</f>
        <v>17.978</v>
      </c>
      <c r="G63" s="5"/>
      <c r="H63" s="5"/>
      <c r="I63" s="5"/>
      <c r="J63" s="5"/>
      <c r="K63" s="5"/>
      <c r="L63" s="5"/>
      <c r="M63" s="5"/>
    </row>
    <row r="64" spans="1:13" s="40" customFormat="1" ht="13.5">
      <c r="A64" s="1"/>
      <c r="B64" s="34"/>
      <c r="C64" s="3" t="s">
        <v>50</v>
      </c>
      <c r="D64" s="1" t="s">
        <v>17</v>
      </c>
      <c r="E64" s="1">
        <v>0.0211</v>
      </c>
      <c r="F64" s="5">
        <f>F59*E64</f>
        <v>0.37558</v>
      </c>
      <c r="G64" s="5"/>
      <c r="H64" s="5"/>
      <c r="I64" s="5"/>
      <c r="J64" s="5"/>
      <c r="K64" s="5"/>
      <c r="L64" s="5"/>
      <c r="M64" s="5"/>
    </row>
    <row r="65" spans="1:13" s="40" customFormat="1" ht="13.5">
      <c r="A65" s="1"/>
      <c r="B65" s="34"/>
      <c r="C65" s="3" t="s">
        <v>12</v>
      </c>
      <c r="D65" s="1" t="s">
        <v>0</v>
      </c>
      <c r="E65" s="1">
        <v>0.0466</v>
      </c>
      <c r="F65" s="5">
        <f>F59*E65</f>
        <v>0.8294800000000001</v>
      </c>
      <c r="G65" s="5"/>
      <c r="H65" s="5"/>
      <c r="I65" s="5"/>
      <c r="J65" s="5"/>
      <c r="K65" s="5"/>
      <c r="L65" s="5"/>
      <c r="M65" s="5"/>
    </row>
    <row r="66" spans="1:13" s="52" customFormat="1" ht="27">
      <c r="A66" s="9"/>
      <c r="B66" s="93" t="s">
        <v>62</v>
      </c>
      <c r="C66" s="97" t="s">
        <v>103</v>
      </c>
      <c r="D66" s="92" t="s">
        <v>19</v>
      </c>
      <c r="E66" s="9"/>
      <c r="F66" s="50">
        <v>0.698</v>
      </c>
      <c r="G66" s="68"/>
      <c r="H66" s="68"/>
      <c r="I66" s="68"/>
      <c r="J66" s="68"/>
      <c r="K66" s="68"/>
      <c r="L66" s="68"/>
      <c r="M66" s="68"/>
    </row>
    <row r="67" spans="1:13" s="52" customFormat="1" ht="13.5">
      <c r="A67" s="1"/>
      <c r="B67" s="7"/>
      <c r="C67" s="3" t="s">
        <v>83</v>
      </c>
      <c r="D67" s="1" t="s">
        <v>30</v>
      </c>
      <c r="E67" s="1">
        <f>53.8</f>
        <v>53.8</v>
      </c>
      <c r="F67" s="98">
        <f>F66*E67</f>
        <v>37.5524</v>
      </c>
      <c r="G67" s="69"/>
      <c r="H67" s="69"/>
      <c r="I67" s="69"/>
      <c r="J67" s="69"/>
      <c r="K67" s="69"/>
      <c r="L67" s="69"/>
      <c r="M67" s="69"/>
    </row>
    <row r="68" spans="1:13" s="52" customFormat="1" ht="18" customHeight="1">
      <c r="A68" s="1"/>
      <c r="B68" s="7"/>
      <c r="C68" s="3" t="s">
        <v>84</v>
      </c>
      <c r="D68" s="6" t="s">
        <v>29</v>
      </c>
      <c r="E68" s="1">
        <f>0.35</f>
        <v>0.35</v>
      </c>
      <c r="F68" s="98">
        <f>F66*E68</f>
        <v>0.24429999999999996</v>
      </c>
      <c r="G68" s="69"/>
      <c r="H68" s="69"/>
      <c r="I68" s="69"/>
      <c r="J68" s="69"/>
      <c r="K68" s="70"/>
      <c r="L68" s="69"/>
      <c r="M68" s="69"/>
    </row>
    <row r="69" spans="1:13" s="52" customFormat="1" ht="13.5">
      <c r="A69" s="1"/>
      <c r="B69" s="7"/>
      <c r="C69" s="3" t="s">
        <v>77</v>
      </c>
      <c r="D69" s="1" t="s">
        <v>0</v>
      </c>
      <c r="E69" s="99">
        <f>18.4</f>
        <v>18.4</v>
      </c>
      <c r="F69" s="98">
        <f>F66*E69</f>
        <v>12.843199999999998</v>
      </c>
      <c r="G69" s="69"/>
      <c r="H69" s="69"/>
      <c r="I69" s="69"/>
      <c r="J69" s="69"/>
      <c r="K69" s="69"/>
      <c r="L69" s="69"/>
      <c r="M69" s="69"/>
    </row>
    <row r="70" spans="1:13" s="52" customFormat="1" ht="13.5">
      <c r="A70" s="1"/>
      <c r="B70" s="7"/>
      <c r="C70" s="3" t="s">
        <v>11</v>
      </c>
      <c r="D70" s="1"/>
      <c r="E70" s="1"/>
      <c r="F70" s="98"/>
      <c r="G70" s="69"/>
      <c r="H70" s="69"/>
      <c r="I70" s="69"/>
      <c r="J70" s="69"/>
      <c r="K70" s="69"/>
      <c r="L70" s="69"/>
      <c r="M70" s="69"/>
    </row>
    <row r="71" spans="1:13" s="52" customFormat="1" ht="13.5">
      <c r="A71" s="14">
        <v>9</v>
      </c>
      <c r="B71" s="136"/>
      <c r="C71" s="105" t="s">
        <v>104</v>
      </c>
      <c r="D71" s="106" t="s">
        <v>65</v>
      </c>
      <c r="E71" s="14"/>
      <c r="F71" s="140">
        <v>18.5</v>
      </c>
      <c r="G71" s="137"/>
      <c r="H71" s="137"/>
      <c r="I71" s="137"/>
      <c r="J71" s="137"/>
      <c r="K71" s="137"/>
      <c r="L71" s="137"/>
      <c r="M71" s="137"/>
    </row>
    <row r="72" spans="1:13" s="52" customFormat="1" ht="13.5">
      <c r="A72" s="14">
        <v>10</v>
      </c>
      <c r="B72" s="136"/>
      <c r="C72" s="149" t="s">
        <v>105</v>
      </c>
      <c r="D72" s="108" t="s">
        <v>65</v>
      </c>
      <c r="E72" s="14"/>
      <c r="F72" s="140">
        <v>13.1</v>
      </c>
      <c r="G72" s="137"/>
      <c r="H72" s="137"/>
      <c r="I72" s="137"/>
      <c r="J72" s="137"/>
      <c r="K72" s="137"/>
      <c r="L72" s="137"/>
      <c r="M72" s="137"/>
    </row>
    <row r="73" spans="1:13" s="52" customFormat="1" ht="13.5">
      <c r="A73" s="14">
        <v>11</v>
      </c>
      <c r="B73" s="136"/>
      <c r="C73" s="149" t="s">
        <v>106</v>
      </c>
      <c r="D73" s="108" t="s">
        <v>65</v>
      </c>
      <c r="E73" s="14"/>
      <c r="F73" s="140">
        <v>34.5</v>
      </c>
      <c r="G73" s="137"/>
      <c r="H73" s="137"/>
      <c r="I73" s="137"/>
      <c r="J73" s="137"/>
      <c r="K73" s="137"/>
      <c r="L73" s="137"/>
      <c r="M73" s="137"/>
    </row>
    <row r="74" spans="1:13" s="52" customFormat="1" ht="13.5">
      <c r="A74" s="14">
        <v>12</v>
      </c>
      <c r="B74" s="136"/>
      <c r="C74" s="149" t="s">
        <v>107</v>
      </c>
      <c r="D74" s="108" t="s">
        <v>65</v>
      </c>
      <c r="E74" s="14"/>
      <c r="F74" s="140">
        <v>2</v>
      </c>
      <c r="G74" s="137"/>
      <c r="H74" s="137"/>
      <c r="I74" s="137"/>
      <c r="J74" s="137"/>
      <c r="K74" s="137"/>
      <c r="L74" s="137"/>
      <c r="M74" s="137"/>
    </row>
    <row r="75" spans="1:13" s="52" customFormat="1" ht="27">
      <c r="A75" s="14">
        <v>13</v>
      </c>
      <c r="B75" s="136"/>
      <c r="C75" s="149" t="s">
        <v>85</v>
      </c>
      <c r="D75" s="108" t="s">
        <v>65</v>
      </c>
      <c r="E75" s="14"/>
      <c r="F75" s="140">
        <v>10.5</v>
      </c>
      <c r="G75" s="137"/>
      <c r="H75" s="137"/>
      <c r="I75" s="137"/>
      <c r="J75" s="137"/>
      <c r="K75" s="137"/>
      <c r="L75" s="137"/>
      <c r="M75" s="137"/>
    </row>
    <row r="76" spans="1:13" s="52" customFormat="1" ht="13.5">
      <c r="A76" s="1"/>
      <c r="B76" s="7"/>
      <c r="C76" s="3" t="s">
        <v>23</v>
      </c>
      <c r="D76" s="1" t="s">
        <v>16</v>
      </c>
      <c r="E76" s="1">
        <v>24.4</v>
      </c>
      <c r="F76" s="98">
        <f>F66*E76</f>
        <v>17.0312</v>
      </c>
      <c r="G76" s="69"/>
      <c r="H76" s="69"/>
      <c r="I76" s="69"/>
      <c r="J76" s="69"/>
      <c r="K76" s="69"/>
      <c r="L76" s="69"/>
      <c r="M76" s="69"/>
    </row>
    <row r="77" spans="1:13" s="52" customFormat="1" ht="13.5">
      <c r="A77" s="1"/>
      <c r="B77" s="7"/>
      <c r="C77" s="3" t="s">
        <v>12</v>
      </c>
      <c r="D77" s="1" t="s">
        <v>0</v>
      </c>
      <c r="E77" s="1">
        <v>2.78</v>
      </c>
      <c r="F77" s="82">
        <f>F66*E77</f>
        <v>1.9404399999999997</v>
      </c>
      <c r="G77" s="69"/>
      <c r="H77" s="69"/>
      <c r="I77" s="69"/>
      <c r="J77" s="69"/>
      <c r="K77" s="69"/>
      <c r="L77" s="69"/>
      <c r="M77" s="69"/>
    </row>
    <row r="78" spans="1:13" s="40" customFormat="1" ht="40.5">
      <c r="A78" s="9">
        <v>14</v>
      </c>
      <c r="B78" s="177" t="s">
        <v>119</v>
      </c>
      <c r="C78" s="178" t="s">
        <v>125</v>
      </c>
      <c r="D78" s="9" t="s">
        <v>34</v>
      </c>
      <c r="E78" s="9"/>
      <c r="F78" s="49">
        <v>7.5</v>
      </c>
      <c r="G78" s="10"/>
      <c r="H78" s="10"/>
      <c r="I78" s="10"/>
      <c r="J78" s="10"/>
      <c r="K78" s="10"/>
      <c r="L78" s="10"/>
      <c r="M78" s="10"/>
    </row>
    <row r="79" spans="1:13" s="40" customFormat="1" ht="13.5">
      <c r="A79" s="1"/>
      <c r="B79" s="7"/>
      <c r="C79" s="179" t="s">
        <v>83</v>
      </c>
      <c r="D79" s="1" t="s">
        <v>30</v>
      </c>
      <c r="E79" s="1">
        <v>1.94</v>
      </c>
      <c r="F79" s="5">
        <f>F78*E79</f>
        <v>14.549999999999999</v>
      </c>
      <c r="G79" s="5"/>
      <c r="H79" s="5"/>
      <c r="I79" s="5"/>
      <c r="J79" s="5"/>
      <c r="K79" s="5"/>
      <c r="L79" s="5"/>
      <c r="M79" s="5"/>
    </row>
    <row r="80" spans="1:13" s="40" customFormat="1" ht="13.5">
      <c r="A80" s="1"/>
      <c r="B80" s="34"/>
      <c r="C80" s="3" t="s">
        <v>44</v>
      </c>
      <c r="D80" s="1" t="s">
        <v>0</v>
      </c>
      <c r="E80" s="1">
        <v>0.0024</v>
      </c>
      <c r="F80" s="5">
        <f>F78*E80</f>
        <v>0.018</v>
      </c>
      <c r="G80" s="5"/>
      <c r="H80" s="5"/>
      <c r="I80" s="5"/>
      <c r="J80" s="5"/>
      <c r="K80" s="5"/>
      <c r="L80" s="5"/>
      <c r="M80" s="5"/>
    </row>
    <row r="81" spans="1:13" s="40" customFormat="1" ht="13.5">
      <c r="A81" s="1"/>
      <c r="B81" s="34"/>
      <c r="C81" s="179" t="s">
        <v>11</v>
      </c>
      <c r="D81" s="1"/>
      <c r="E81" s="1"/>
      <c r="F81" s="5"/>
      <c r="G81" s="5"/>
      <c r="H81" s="5"/>
      <c r="I81" s="5"/>
      <c r="J81" s="5"/>
      <c r="K81" s="5"/>
      <c r="L81" s="5"/>
      <c r="M81" s="5"/>
    </row>
    <row r="82" spans="1:13" s="40" customFormat="1" ht="27">
      <c r="A82" s="1"/>
      <c r="B82" s="34"/>
      <c r="C82" s="179" t="s">
        <v>118</v>
      </c>
      <c r="D82" s="1" t="s">
        <v>15</v>
      </c>
      <c r="E82" s="1">
        <v>1</v>
      </c>
      <c r="F82" s="5">
        <f>F78*E82</f>
        <v>7.5</v>
      </c>
      <c r="G82" s="5"/>
      <c r="H82" s="5"/>
      <c r="I82" s="5"/>
      <c r="J82" s="5"/>
      <c r="K82" s="5"/>
      <c r="L82" s="5"/>
      <c r="M82" s="5"/>
    </row>
    <row r="83" spans="1:13" s="40" customFormat="1" ht="13.5">
      <c r="A83" s="1"/>
      <c r="B83" s="34"/>
      <c r="C83" s="179" t="s">
        <v>12</v>
      </c>
      <c r="D83" s="1" t="s">
        <v>0</v>
      </c>
      <c r="E83" s="1">
        <v>0.0074</v>
      </c>
      <c r="F83" s="5">
        <f>F78*E83</f>
        <v>0.0555</v>
      </c>
      <c r="G83" s="5"/>
      <c r="H83" s="5"/>
      <c r="I83" s="5"/>
      <c r="J83" s="5"/>
      <c r="K83" s="5"/>
      <c r="L83" s="5"/>
      <c r="M83" s="5"/>
    </row>
    <row r="84" spans="1:13" s="169" customFormat="1" ht="49.5" customHeight="1">
      <c r="A84" s="32">
        <v>15</v>
      </c>
      <c r="B84" s="32" t="s">
        <v>86</v>
      </c>
      <c r="C84" s="139" t="s">
        <v>120</v>
      </c>
      <c r="D84" s="25" t="s">
        <v>19</v>
      </c>
      <c r="E84" s="138"/>
      <c r="F84" s="50">
        <v>0.712</v>
      </c>
      <c r="G84" s="38"/>
      <c r="H84" s="38"/>
      <c r="I84" s="38"/>
      <c r="J84" s="38"/>
      <c r="K84" s="38"/>
      <c r="L84" s="38"/>
      <c r="M84" s="38"/>
    </row>
    <row r="85" spans="1:13" s="169" customFormat="1" ht="13.5">
      <c r="A85" s="22"/>
      <c r="B85" s="42"/>
      <c r="C85" s="30" t="s">
        <v>76</v>
      </c>
      <c r="D85" s="1" t="s">
        <v>30</v>
      </c>
      <c r="E85" s="172">
        <v>7.37</v>
      </c>
      <c r="F85" s="39">
        <f>F84*E85</f>
        <v>5.24744</v>
      </c>
      <c r="G85" s="39"/>
      <c r="H85" s="39"/>
      <c r="I85" s="5"/>
      <c r="J85" s="39"/>
      <c r="K85" s="39"/>
      <c r="L85" s="39"/>
      <c r="M85" s="39"/>
    </row>
    <row r="86" spans="1:13" s="169" customFormat="1" ht="13.5">
      <c r="A86" s="22"/>
      <c r="B86" s="42"/>
      <c r="C86" s="26" t="s">
        <v>87</v>
      </c>
      <c r="D86" s="22" t="s">
        <v>16</v>
      </c>
      <c r="E86" s="172">
        <v>5.3</v>
      </c>
      <c r="F86" s="39">
        <f>F84*E86</f>
        <v>3.7735999999999996</v>
      </c>
      <c r="G86" s="39"/>
      <c r="H86" s="39"/>
      <c r="I86" s="39"/>
      <c r="J86" s="39"/>
      <c r="K86" s="39"/>
      <c r="L86" s="39"/>
      <c r="M86" s="39"/>
    </row>
    <row r="87" spans="1:13" s="169" customFormat="1" ht="13.5">
      <c r="A87" s="22"/>
      <c r="B87" s="42"/>
      <c r="C87" s="30" t="s">
        <v>88</v>
      </c>
      <c r="D87" s="22" t="s">
        <v>16</v>
      </c>
      <c r="E87" s="172">
        <v>1.8</v>
      </c>
      <c r="F87" s="39">
        <f>F84*E87</f>
        <v>1.2816</v>
      </c>
      <c r="G87" s="39"/>
      <c r="H87" s="39"/>
      <c r="I87" s="39"/>
      <c r="J87" s="39"/>
      <c r="K87" s="39"/>
      <c r="L87" s="39"/>
      <c r="M87" s="39"/>
    </row>
    <row r="88" spans="1:13" s="52" customFormat="1" ht="13.5">
      <c r="A88" s="1"/>
      <c r="B88" s="34"/>
      <c r="C88" s="3" t="s">
        <v>12</v>
      </c>
      <c r="D88" s="1" t="s">
        <v>0</v>
      </c>
      <c r="E88" s="5">
        <v>0.08</v>
      </c>
      <c r="F88" s="5">
        <f>F84*E88</f>
        <v>0.05696</v>
      </c>
      <c r="G88" s="5"/>
      <c r="H88" s="5"/>
      <c r="I88" s="5"/>
      <c r="J88" s="5"/>
      <c r="K88" s="5"/>
      <c r="L88" s="5"/>
      <c r="M88" s="5"/>
    </row>
    <row r="89" spans="1:13" s="40" customFormat="1" ht="40.5">
      <c r="A89" s="9">
        <v>16</v>
      </c>
      <c r="B89" s="107" t="s">
        <v>93</v>
      </c>
      <c r="C89" s="12" t="s">
        <v>123</v>
      </c>
      <c r="D89" s="110" t="s">
        <v>34</v>
      </c>
      <c r="E89" s="9"/>
      <c r="F89" s="49">
        <v>12.5</v>
      </c>
      <c r="G89" s="10"/>
      <c r="H89" s="10"/>
      <c r="I89" s="10"/>
      <c r="J89" s="10"/>
      <c r="K89" s="10"/>
      <c r="L89" s="10"/>
      <c r="M89" s="10"/>
    </row>
    <row r="90" spans="1:13" s="40" customFormat="1" ht="13.5">
      <c r="A90" s="1"/>
      <c r="B90" s="34"/>
      <c r="C90" s="3" t="s">
        <v>83</v>
      </c>
      <c r="D90" s="1" t="s">
        <v>30</v>
      </c>
      <c r="E90" s="1">
        <v>0.429</v>
      </c>
      <c r="F90" s="5">
        <f>F89*E90</f>
        <v>5.3625</v>
      </c>
      <c r="G90" s="5"/>
      <c r="H90" s="5"/>
      <c r="I90" s="5"/>
      <c r="J90" s="5"/>
      <c r="K90" s="5"/>
      <c r="L90" s="5"/>
      <c r="M90" s="5"/>
    </row>
    <row r="91" spans="1:13" s="40" customFormat="1" ht="13.5">
      <c r="A91" s="1"/>
      <c r="B91" s="34"/>
      <c r="C91" s="3" t="s">
        <v>44</v>
      </c>
      <c r="D91" s="1" t="s">
        <v>0</v>
      </c>
      <c r="E91" s="1">
        <v>0.0264</v>
      </c>
      <c r="F91" s="5">
        <f>F89*E91</f>
        <v>0.33</v>
      </c>
      <c r="G91" s="5"/>
      <c r="H91" s="5"/>
      <c r="I91" s="5"/>
      <c r="J91" s="5"/>
      <c r="K91" s="5"/>
      <c r="L91" s="5"/>
      <c r="M91" s="5"/>
    </row>
    <row r="92" spans="1:13" s="40" customFormat="1" ht="13.5">
      <c r="A92" s="1"/>
      <c r="B92" s="34"/>
      <c r="C92" s="3" t="s">
        <v>11</v>
      </c>
      <c r="D92" s="1"/>
      <c r="E92" s="1"/>
      <c r="F92" s="5"/>
      <c r="G92" s="5"/>
      <c r="H92" s="5"/>
      <c r="I92" s="5"/>
      <c r="J92" s="5"/>
      <c r="K92" s="5"/>
      <c r="L92" s="5"/>
      <c r="M92" s="5"/>
    </row>
    <row r="93" spans="1:13" s="40" customFormat="1" ht="27">
      <c r="A93" s="1"/>
      <c r="B93" s="34"/>
      <c r="C93" s="3" t="s">
        <v>124</v>
      </c>
      <c r="D93" s="1" t="s">
        <v>15</v>
      </c>
      <c r="E93" s="1">
        <v>1.3</v>
      </c>
      <c r="F93" s="5">
        <f>F89*E93</f>
        <v>16.25</v>
      </c>
      <c r="G93" s="5"/>
      <c r="H93" s="5"/>
      <c r="I93" s="5"/>
      <c r="J93" s="5"/>
      <c r="K93" s="5"/>
      <c r="L93" s="5"/>
      <c r="M93" s="5"/>
    </row>
    <row r="94" spans="1:13" s="40" customFormat="1" ht="13.5">
      <c r="A94" s="1"/>
      <c r="B94" s="34"/>
      <c r="C94" s="3" t="s">
        <v>90</v>
      </c>
      <c r="D94" s="1" t="s">
        <v>16</v>
      </c>
      <c r="E94" s="1">
        <v>0.079</v>
      </c>
      <c r="F94" s="5">
        <f>F89*E94</f>
        <v>0.9875</v>
      </c>
      <c r="G94" s="5"/>
      <c r="H94" s="5"/>
      <c r="I94" s="5"/>
      <c r="J94" s="5"/>
      <c r="K94" s="5"/>
      <c r="L94" s="5"/>
      <c r="M94" s="5"/>
    </row>
    <row r="95" spans="1:13" s="40" customFormat="1" ht="13.5">
      <c r="A95" s="1"/>
      <c r="B95" s="34"/>
      <c r="C95" s="3" t="s">
        <v>91</v>
      </c>
      <c r="D95" s="1" t="s">
        <v>16</v>
      </c>
      <c r="E95" s="1">
        <v>0.05</v>
      </c>
      <c r="F95" s="5">
        <f>F89*E95</f>
        <v>0.625</v>
      </c>
      <c r="G95" s="5"/>
      <c r="H95" s="5"/>
      <c r="I95" s="5"/>
      <c r="J95" s="5"/>
      <c r="K95" s="5"/>
      <c r="L95" s="5"/>
      <c r="M95" s="5"/>
    </row>
    <row r="96" spans="1:13" s="40" customFormat="1" ht="13.5">
      <c r="A96" s="1"/>
      <c r="B96" s="34"/>
      <c r="C96" s="3" t="s">
        <v>92</v>
      </c>
      <c r="D96" s="1" t="s">
        <v>16</v>
      </c>
      <c r="E96" s="1">
        <v>0.17</v>
      </c>
      <c r="F96" s="5">
        <f>F89*E96</f>
        <v>2.125</v>
      </c>
      <c r="G96" s="5"/>
      <c r="H96" s="5"/>
      <c r="I96" s="5"/>
      <c r="J96" s="5"/>
      <c r="K96" s="5"/>
      <c r="L96" s="5"/>
      <c r="M96" s="5"/>
    </row>
    <row r="97" spans="1:13" s="40" customFormat="1" ht="13.5">
      <c r="A97" s="1"/>
      <c r="B97" s="34"/>
      <c r="C97" s="3" t="s">
        <v>12</v>
      </c>
      <c r="D97" s="1" t="s">
        <v>0</v>
      </c>
      <c r="E97" s="1">
        <v>0.0636</v>
      </c>
      <c r="F97" s="5">
        <f>F89*E97</f>
        <v>0.795</v>
      </c>
      <c r="G97" s="5"/>
      <c r="H97" s="5"/>
      <c r="I97" s="5"/>
      <c r="J97" s="5"/>
      <c r="K97" s="5"/>
      <c r="L97" s="5"/>
      <c r="M97" s="5"/>
    </row>
    <row r="98" spans="1:13" s="40" customFormat="1" ht="13.5">
      <c r="A98" s="14">
        <v>17</v>
      </c>
      <c r="B98" s="37"/>
      <c r="C98" s="167" t="s">
        <v>117</v>
      </c>
      <c r="D98" s="14" t="s">
        <v>114</v>
      </c>
      <c r="E98" s="14"/>
      <c r="F98" s="48">
        <v>15.4</v>
      </c>
      <c r="G98" s="29"/>
      <c r="H98" s="29"/>
      <c r="I98" s="29"/>
      <c r="J98" s="29"/>
      <c r="K98" s="29"/>
      <c r="L98" s="29"/>
      <c r="M98" s="29"/>
    </row>
    <row r="99" spans="1:13" s="40" customFormat="1" ht="54">
      <c r="A99" s="9">
        <v>18</v>
      </c>
      <c r="B99" s="107" t="s">
        <v>51</v>
      </c>
      <c r="C99" s="12" t="s">
        <v>108</v>
      </c>
      <c r="D99" s="92" t="s">
        <v>34</v>
      </c>
      <c r="E99" s="9"/>
      <c r="F99" s="100">
        <v>1.8</v>
      </c>
      <c r="G99" s="9"/>
      <c r="H99" s="101"/>
      <c r="I99" s="102"/>
      <c r="J99" s="101"/>
      <c r="K99" s="102"/>
      <c r="L99" s="101"/>
      <c r="M99" s="101"/>
    </row>
    <row r="100" spans="1:13" s="40" customFormat="1" ht="15" customHeight="1">
      <c r="A100" s="1"/>
      <c r="B100" s="34"/>
      <c r="C100" s="3" t="s">
        <v>83</v>
      </c>
      <c r="D100" s="1" t="s">
        <v>30</v>
      </c>
      <c r="E100" s="1">
        <f>0.851</f>
        <v>0.851</v>
      </c>
      <c r="F100" s="2">
        <f>F99*E100</f>
        <v>1.5318</v>
      </c>
      <c r="G100" s="5"/>
      <c r="H100" s="5"/>
      <c r="I100" s="5"/>
      <c r="J100" s="5"/>
      <c r="K100" s="5"/>
      <c r="L100" s="5"/>
      <c r="M100" s="5"/>
    </row>
    <row r="101" spans="1:13" s="40" customFormat="1" ht="13.5">
      <c r="A101" s="1"/>
      <c r="B101" s="34"/>
      <c r="C101" s="3" t="s">
        <v>44</v>
      </c>
      <c r="D101" s="1" t="s">
        <v>0</v>
      </c>
      <c r="E101" s="1">
        <f>0.0483</f>
        <v>0.0483</v>
      </c>
      <c r="F101" s="2">
        <f>F99*E101</f>
        <v>0.08694</v>
      </c>
      <c r="G101" s="5"/>
      <c r="H101" s="5"/>
      <c r="I101" s="5"/>
      <c r="J101" s="5"/>
      <c r="K101" s="5"/>
      <c r="L101" s="5"/>
      <c r="M101" s="5"/>
    </row>
    <row r="102" spans="1:13" s="40" customFormat="1" ht="13.5">
      <c r="A102" s="1"/>
      <c r="B102" s="34"/>
      <c r="C102" s="3" t="s">
        <v>11</v>
      </c>
      <c r="D102" s="1"/>
      <c r="E102" s="1"/>
      <c r="F102" s="2"/>
      <c r="G102" s="5"/>
      <c r="H102" s="5"/>
      <c r="I102" s="5"/>
      <c r="J102" s="5"/>
      <c r="K102" s="5"/>
      <c r="L102" s="5"/>
      <c r="M102" s="5"/>
    </row>
    <row r="103" spans="1:13" s="40" customFormat="1" ht="13.5">
      <c r="A103" s="1"/>
      <c r="B103" s="34"/>
      <c r="C103" s="3" t="s">
        <v>25</v>
      </c>
      <c r="D103" s="1" t="s">
        <v>16</v>
      </c>
      <c r="E103" s="1">
        <v>0.233</v>
      </c>
      <c r="F103" s="2">
        <f>F99*E103</f>
        <v>0.41940000000000005</v>
      </c>
      <c r="G103" s="5"/>
      <c r="H103" s="5"/>
      <c r="I103" s="5"/>
      <c r="J103" s="5"/>
      <c r="K103" s="5"/>
      <c r="L103" s="5"/>
      <c r="M103" s="5"/>
    </row>
    <row r="104" spans="1:13" s="40" customFormat="1" ht="30.75" customHeight="1">
      <c r="A104" s="1"/>
      <c r="B104" s="34"/>
      <c r="C104" s="3" t="s">
        <v>52</v>
      </c>
      <c r="D104" s="1" t="s">
        <v>17</v>
      </c>
      <c r="E104" s="1">
        <f>0.05*1.03</f>
        <v>0.051500000000000004</v>
      </c>
      <c r="F104" s="2">
        <f>F99*E104</f>
        <v>0.0927</v>
      </c>
      <c r="G104" s="5"/>
      <c r="H104" s="5"/>
      <c r="I104" s="5"/>
      <c r="J104" s="5"/>
      <c r="K104" s="5"/>
      <c r="L104" s="5"/>
      <c r="M104" s="5"/>
    </row>
    <row r="105" spans="1:13" s="40" customFormat="1" ht="27">
      <c r="A105" s="9">
        <v>19</v>
      </c>
      <c r="B105" s="91" t="s">
        <v>54</v>
      </c>
      <c r="C105" s="28" t="s">
        <v>109</v>
      </c>
      <c r="D105" s="92" t="s">
        <v>34</v>
      </c>
      <c r="E105" s="9"/>
      <c r="F105" s="100">
        <v>2.1</v>
      </c>
      <c r="G105" s="103"/>
      <c r="H105" s="103"/>
      <c r="I105" s="103"/>
      <c r="J105" s="103"/>
      <c r="K105" s="103"/>
      <c r="L105" s="103"/>
      <c r="M105" s="103"/>
    </row>
    <row r="106" spans="1:13" s="40" customFormat="1" ht="15" customHeight="1">
      <c r="A106" s="1"/>
      <c r="B106" s="34"/>
      <c r="C106" s="3" t="s">
        <v>89</v>
      </c>
      <c r="D106" s="1" t="s">
        <v>30</v>
      </c>
      <c r="E106" s="1">
        <f>0.118+0.046</f>
        <v>0.16399999999999998</v>
      </c>
      <c r="F106" s="5">
        <f>F105*E106</f>
        <v>0.3444</v>
      </c>
      <c r="G106" s="5"/>
      <c r="H106" s="5"/>
      <c r="I106" s="5"/>
      <c r="J106" s="5"/>
      <c r="K106" s="5"/>
      <c r="L106" s="5"/>
      <c r="M106" s="5"/>
    </row>
    <row r="107" spans="1:13" s="40" customFormat="1" ht="13.5">
      <c r="A107" s="1"/>
      <c r="B107" s="34"/>
      <c r="C107" s="3" t="s">
        <v>11</v>
      </c>
      <c r="D107" s="1"/>
      <c r="E107" s="1"/>
      <c r="F107" s="5"/>
      <c r="G107" s="5"/>
      <c r="H107" s="5"/>
      <c r="I107" s="5"/>
      <c r="J107" s="5"/>
      <c r="K107" s="5"/>
      <c r="L107" s="5"/>
      <c r="M107" s="5"/>
    </row>
    <row r="108" spans="1:13" s="40" customFormat="1" ht="13.5">
      <c r="A108" s="1"/>
      <c r="B108" s="34"/>
      <c r="C108" s="3" t="s">
        <v>56</v>
      </c>
      <c r="D108" s="1" t="s">
        <v>16</v>
      </c>
      <c r="E108" s="1">
        <f>0.11+0.208</f>
        <v>0.318</v>
      </c>
      <c r="F108" s="5">
        <f>F105*E108</f>
        <v>0.6678000000000001</v>
      </c>
      <c r="G108" s="5"/>
      <c r="H108" s="5"/>
      <c r="I108" s="5"/>
      <c r="J108" s="5"/>
      <c r="K108" s="5"/>
      <c r="L108" s="5"/>
      <c r="M108" s="5"/>
    </row>
    <row r="109" spans="1:13" s="40" customFormat="1" ht="13.5">
      <c r="A109" s="1"/>
      <c r="B109" s="34"/>
      <c r="C109" s="3" t="s">
        <v>55</v>
      </c>
      <c r="D109" s="1" t="s">
        <v>0</v>
      </c>
      <c r="E109" s="1">
        <f>0.0008+0.0012</f>
        <v>0.002</v>
      </c>
      <c r="F109" s="5">
        <f>F105*E109</f>
        <v>0.004200000000000001</v>
      </c>
      <c r="G109" s="5"/>
      <c r="H109" s="5"/>
      <c r="I109" s="5"/>
      <c r="J109" s="5"/>
      <c r="K109" s="5"/>
      <c r="L109" s="5"/>
      <c r="M109" s="5"/>
    </row>
    <row r="110" spans="1:13" s="169" customFormat="1" ht="40.5">
      <c r="A110" s="25">
        <v>20</v>
      </c>
      <c r="B110" s="162" t="s">
        <v>113</v>
      </c>
      <c r="C110" s="28" t="s">
        <v>115</v>
      </c>
      <c r="D110" s="24" t="s">
        <v>114</v>
      </c>
      <c r="E110" s="25"/>
      <c r="F110" s="100">
        <v>20</v>
      </c>
      <c r="G110" s="161"/>
      <c r="H110" s="161"/>
      <c r="I110" s="161"/>
      <c r="J110" s="161"/>
      <c r="K110" s="161"/>
      <c r="L110" s="161"/>
      <c r="M110" s="161"/>
    </row>
    <row r="111" spans="1:13" s="169" customFormat="1" ht="13.5">
      <c r="A111" s="22"/>
      <c r="B111" s="163"/>
      <c r="C111" s="173" t="s">
        <v>76</v>
      </c>
      <c r="D111" s="22" t="s">
        <v>69</v>
      </c>
      <c r="E111" s="22">
        <v>0.11</v>
      </c>
      <c r="F111" s="5">
        <f>F110*E111</f>
        <v>2.2</v>
      </c>
      <c r="G111" s="5"/>
      <c r="H111" s="5"/>
      <c r="I111" s="5"/>
      <c r="J111" s="5"/>
      <c r="K111" s="5"/>
      <c r="L111" s="5"/>
      <c r="M111" s="5"/>
    </row>
    <row r="112" spans="1:13" s="174" customFormat="1" ht="13.5">
      <c r="A112" s="22"/>
      <c r="B112" s="163"/>
      <c r="C112" s="173" t="s">
        <v>77</v>
      </c>
      <c r="D112" s="22" t="s">
        <v>0</v>
      </c>
      <c r="E112" s="22">
        <v>0.0027</v>
      </c>
      <c r="F112" s="5">
        <f>F110*E112</f>
        <v>0.054000000000000006</v>
      </c>
      <c r="G112" s="5"/>
      <c r="H112" s="5"/>
      <c r="I112" s="5"/>
      <c r="J112" s="5"/>
      <c r="K112" s="5"/>
      <c r="L112" s="5"/>
      <c r="M112" s="5"/>
    </row>
    <row r="113" spans="1:13" s="168" customFormat="1" ht="13.5">
      <c r="A113" s="22"/>
      <c r="B113" s="163"/>
      <c r="C113" s="26" t="s">
        <v>11</v>
      </c>
      <c r="D113" s="22"/>
      <c r="E113" s="22"/>
      <c r="F113" s="5"/>
      <c r="G113" s="5"/>
      <c r="H113" s="5"/>
      <c r="I113" s="5"/>
      <c r="J113" s="5"/>
      <c r="K113" s="5"/>
      <c r="L113" s="5"/>
      <c r="M113" s="5"/>
    </row>
    <row r="114" spans="1:13" s="175" customFormat="1" ht="27">
      <c r="A114" s="22"/>
      <c r="B114" s="163"/>
      <c r="C114" s="30" t="s">
        <v>116</v>
      </c>
      <c r="D114" s="20" t="s">
        <v>114</v>
      </c>
      <c r="E114" s="22">
        <v>1.02</v>
      </c>
      <c r="F114" s="5">
        <f>F110*E114</f>
        <v>20.4</v>
      </c>
      <c r="G114" s="5"/>
      <c r="H114" s="5"/>
      <c r="I114" s="5"/>
      <c r="J114" s="5"/>
      <c r="K114" s="5"/>
      <c r="L114" s="5"/>
      <c r="M114" s="5"/>
    </row>
    <row r="115" spans="1:13" s="168" customFormat="1" ht="13.5">
      <c r="A115" s="22"/>
      <c r="B115" s="164"/>
      <c r="C115" s="176" t="s">
        <v>12</v>
      </c>
      <c r="D115" s="159" t="s">
        <v>0</v>
      </c>
      <c r="E115" s="159">
        <v>0.0349</v>
      </c>
      <c r="F115" s="5">
        <f>F110*E115</f>
        <v>0.698</v>
      </c>
      <c r="G115" s="5"/>
      <c r="H115" s="5"/>
      <c r="I115" s="5"/>
      <c r="J115" s="5"/>
      <c r="K115" s="5"/>
      <c r="L115" s="5"/>
      <c r="M115" s="5"/>
    </row>
    <row r="116" spans="1:13" s="117" customFormat="1" ht="13.5">
      <c r="A116" s="150">
        <v>21</v>
      </c>
      <c r="B116" s="24" t="s">
        <v>94</v>
      </c>
      <c r="C116" s="28" t="s">
        <v>110</v>
      </c>
      <c r="D116" s="25" t="s">
        <v>111</v>
      </c>
      <c r="E116" s="151"/>
      <c r="F116" s="49">
        <v>1</v>
      </c>
      <c r="G116" s="38"/>
      <c r="H116" s="38"/>
      <c r="I116" s="38"/>
      <c r="J116" s="38"/>
      <c r="K116" s="38"/>
      <c r="L116" s="38"/>
      <c r="M116" s="38"/>
    </row>
    <row r="117" spans="1:13" s="117" customFormat="1" ht="13.5">
      <c r="A117" s="152"/>
      <c r="B117" s="153"/>
      <c r="C117" s="126" t="s">
        <v>22</v>
      </c>
      <c r="D117" s="22" t="s">
        <v>111</v>
      </c>
      <c r="E117" s="154">
        <v>1</v>
      </c>
      <c r="F117" s="5">
        <f>F116*E117</f>
        <v>1</v>
      </c>
      <c r="G117" s="5"/>
      <c r="H117" s="5"/>
      <c r="I117" s="5"/>
      <c r="J117" s="5"/>
      <c r="K117" s="5"/>
      <c r="L117" s="5"/>
      <c r="M117" s="5"/>
    </row>
    <row r="118" spans="1:13" s="117" customFormat="1" ht="27">
      <c r="A118" s="152"/>
      <c r="B118" s="155"/>
      <c r="C118" s="26" t="s">
        <v>112</v>
      </c>
      <c r="D118" s="22" t="s">
        <v>111</v>
      </c>
      <c r="E118" s="20">
        <v>1</v>
      </c>
      <c r="F118" s="5">
        <f>F116*E118</f>
        <v>1</v>
      </c>
      <c r="G118" s="5"/>
      <c r="H118" s="5"/>
      <c r="I118" s="5"/>
      <c r="J118" s="5"/>
      <c r="K118" s="5"/>
      <c r="L118" s="5"/>
      <c r="M118" s="5"/>
    </row>
    <row r="119" spans="1:13" ht="13.5">
      <c r="A119" s="17"/>
      <c r="B119" s="27"/>
      <c r="C119" s="15" t="s">
        <v>21</v>
      </c>
      <c r="D119" s="17"/>
      <c r="E119" s="17"/>
      <c r="F119" s="48"/>
      <c r="G119" s="48"/>
      <c r="H119" s="48"/>
      <c r="I119" s="48"/>
      <c r="J119" s="48"/>
      <c r="K119" s="48"/>
      <c r="L119" s="48"/>
      <c r="M119" s="48"/>
    </row>
    <row r="120" spans="1:13" ht="13.5">
      <c r="A120" s="14"/>
      <c r="B120" s="14"/>
      <c r="C120" s="15" t="s">
        <v>53</v>
      </c>
      <c r="D120" s="17"/>
      <c r="E120" s="17"/>
      <c r="F120" s="85"/>
      <c r="G120" s="48"/>
      <c r="H120" s="79"/>
      <c r="I120" s="79"/>
      <c r="J120" s="79"/>
      <c r="K120" s="79"/>
      <c r="L120" s="79"/>
      <c r="M120" s="79"/>
    </row>
    <row r="121" spans="1:13" s="63" customFormat="1" ht="27">
      <c r="A121" s="55"/>
      <c r="B121" s="55"/>
      <c r="C121" s="94" t="s">
        <v>41</v>
      </c>
      <c r="D121" s="83">
        <v>0.05</v>
      </c>
      <c r="E121" s="73"/>
      <c r="F121" s="74"/>
      <c r="G121" s="74"/>
      <c r="H121" s="78"/>
      <c r="I121" s="78"/>
      <c r="J121" s="78"/>
      <c r="K121" s="78"/>
      <c r="L121" s="78"/>
      <c r="M121" s="78"/>
    </row>
    <row r="122" spans="1:13" s="63" customFormat="1" ht="13.5">
      <c r="A122" s="55"/>
      <c r="B122" s="55"/>
      <c r="C122" s="95" t="s">
        <v>6</v>
      </c>
      <c r="D122" s="75"/>
      <c r="E122" s="73"/>
      <c r="F122" s="74"/>
      <c r="G122" s="74"/>
      <c r="H122" s="78"/>
      <c r="I122" s="78"/>
      <c r="J122" s="78"/>
      <c r="K122" s="78"/>
      <c r="L122" s="78"/>
      <c r="M122" s="78"/>
    </row>
    <row r="123" spans="1:13" ht="13.5">
      <c r="A123" s="16"/>
      <c r="B123" s="165"/>
      <c r="C123" s="84" t="s">
        <v>27</v>
      </c>
      <c r="D123" s="83" t="s">
        <v>128</v>
      </c>
      <c r="E123" s="45"/>
      <c r="F123" s="29"/>
      <c r="G123" s="29"/>
      <c r="H123" s="79"/>
      <c r="I123" s="79"/>
      <c r="J123" s="79"/>
      <c r="K123" s="79"/>
      <c r="L123" s="79"/>
      <c r="M123" s="79"/>
    </row>
    <row r="124" spans="1:13" ht="13.5">
      <c r="A124" s="16"/>
      <c r="B124" s="165"/>
      <c r="C124" s="15" t="s">
        <v>6</v>
      </c>
      <c r="D124" s="18"/>
      <c r="E124" s="165"/>
      <c r="F124" s="166"/>
      <c r="G124" s="166"/>
      <c r="H124" s="79"/>
      <c r="I124" s="79"/>
      <c r="J124" s="79"/>
      <c r="K124" s="79"/>
      <c r="L124" s="79"/>
      <c r="M124" s="79"/>
    </row>
    <row r="125" spans="1:13" s="52" customFormat="1" ht="13.5">
      <c r="A125" s="16"/>
      <c r="B125" s="165"/>
      <c r="C125" s="84" t="s">
        <v>26</v>
      </c>
      <c r="D125" s="83" t="s">
        <v>128</v>
      </c>
      <c r="E125" s="165"/>
      <c r="F125" s="166"/>
      <c r="G125" s="166"/>
      <c r="H125" s="79"/>
      <c r="I125" s="79"/>
      <c r="J125" s="79"/>
      <c r="K125" s="79"/>
      <c r="L125" s="79"/>
      <c r="M125" s="79"/>
    </row>
    <row r="126" spans="1:13" ht="13.5">
      <c r="A126" s="16"/>
      <c r="B126" s="165"/>
      <c r="C126" s="15" t="s">
        <v>6</v>
      </c>
      <c r="D126" s="18"/>
      <c r="E126" s="18"/>
      <c r="F126" s="51"/>
      <c r="G126" s="51"/>
      <c r="H126" s="79"/>
      <c r="I126" s="79"/>
      <c r="J126" s="79"/>
      <c r="K126" s="79"/>
      <c r="L126" s="79"/>
      <c r="M126" s="79"/>
    </row>
    <row r="127" spans="1:13" s="63" customFormat="1" ht="27">
      <c r="A127" s="55"/>
      <c r="B127" s="55"/>
      <c r="C127" s="94" t="s">
        <v>40</v>
      </c>
      <c r="D127" s="83">
        <v>0.05</v>
      </c>
      <c r="E127" s="73"/>
      <c r="F127" s="74"/>
      <c r="G127" s="74"/>
      <c r="H127" s="78"/>
      <c r="I127" s="78"/>
      <c r="J127" s="78"/>
      <c r="K127" s="78"/>
      <c r="L127" s="78"/>
      <c r="M127" s="78"/>
    </row>
    <row r="128" spans="1:13" s="63" customFormat="1" ht="13.5">
      <c r="A128" s="55"/>
      <c r="B128" s="55"/>
      <c r="C128" s="95" t="s">
        <v>6</v>
      </c>
      <c r="D128" s="76"/>
      <c r="E128" s="73"/>
      <c r="F128" s="74"/>
      <c r="G128" s="74"/>
      <c r="H128" s="78"/>
      <c r="I128" s="78"/>
      <c r="J128" s="78"/>
      <c r="K128" s="78"/>
      <c r="L128" s="78"/>
      <c r="M128" s="78"/>
    </row>
    <row r="129" spans="1:13" s="63" customFormat="1" ht="13.5">
      <c r="A129" s="55"/>
      <c r="B129" s="55"/>
      <c r="C129" s="94" t="s">
        <v>38</v>
      </c>
      <c r="D129" s="83">
        <v>0.18</v>
      </c>
      <c r="E129" s="73"/>
      <c r="F129" s="74"/>
      <c r="G129" s="74"/>
      <c r="H129" s="78"/>
      <c r="I129" s="78"/>
      <c r="J129" s="78"/>
      <c r="K129" s="78"/>
      <c r="L129" s="78"/>
      <c r="M129" s="78"/>
    </row>
    <row r="130" spans="1:13" s="63" customFormat="1" ht="13.5">
      <c r="A130" s="55"/>
      <c r="B130" s="55"/>
      <c r="C130" s="77" t="s">
        <v>8</v>
      </c>
      <c r="D130" s="76"/>
      <c r="E130" s="73"/>
      <c r="F130" s="74"/>
      <c r="G130" s="74"/>
      <c r="H130" s="78"/>
      <c r="I130" s="78"/>
      <c r="J130" s="78"/>
      <c r="K130" s="78"/>
      <c r="L130" s="78"/>
      <c r="M130" s="78"/>
    </row>
    <row r="131" spans="1:13" ht="13.5">
      <c r="A131" s="13"/>
      <c r="B131" s="19"/>
      <c r="C131" s="86"/>
      <c r="D131" s="87"/>
      <c r="E131" s="87"/>
      <c r="F131" s="88"/>
      <c r="G131" s="88"/>
      <c r="H131" s="89"/>
      <c r="I131" s="89"/>
      <c r="J131" s="89"/>
      <c r="K131" s="89"/>
      <c r="L131" s="89"/>
      <c r="M131" s="89"/>
    </row>
    <row r="132" spans="1:13" ht="13.5">
      <c r="A132" s="13"/>
      <c r="B132" s="19"/>
      <c r="C132" s="86"/>
      <c r="D132" s="87"/>
      <c r="E132" s="87"/>
      <c r="F132" s="88"/>
      <c r="G132" s="88"/>
      <c r="H132" s="89"/>
      <c r="I132" s="89"/>
      <c r="J132" s="89"/>
      <c r="K132" s="89"/>
      <c r="L132" s="89"/>
      <c r="M132" s="89"/>
    </row>
    <row r="133" spans="1:13" ht="13.5">
      <c r="A133" s="13"/>
      <c r="B133" s="19"/>
      <c r="C133" s="4"/>
      <c r="D133" s="19"/>
      <c r="E133" s="19"/>
      <c r="F133" s="19"/>
      <c r="G133" s="19"/>
      <c r="H133" s="65"/>
      <c r="I133" s="65"/>
      <c r="J133" s="65"/>
      <c r="K133" s="65"/>
      <c r="L133" s="65"/>
      <c r="M133" s="65"/>
    </row>
    <row r="134" spans="1:13" ht="13.5">
      <c r="A134" s="44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1:13" ht="13.5">
      <c r="A135" s="44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3.5">
      <c r="A136" s="44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1:13" ht="13.5">
      <c r="A137" s="44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1:13" ht="13.5">
      <c r="A138" s="44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1:13" ht="13.5">
      <c r="A139" s="44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</sheetData>
  <sheetProtection/>
  <mergeCells count="12">
    <mergeCell ref="B4:B5"/>
    <mergeCell ref="A1:M1"/>
    <mergeCell ref="A2:M2"/>
    <mergeCell ref="A3:M3"/>
    <mergeCell ref="A4:A5"/>
    <mergeCell ref="C4:C5"/>
    <mergeCell ref="K4:L4"/>
    <mergeCell ref="M4:M5"/>
    <mergeCell ref="G4:H4"/>
    <mergeCell ref="D4:D5"/>
    <mergeCell ref="I4:J4"/>
    <mergeCell ref="E4:F4"/>
  </mergeCells>
  <conditionalFormatting sqref="G29:M29 F31:M31 D31 D33 E29:E33 A29:C33 N29:IR33 F33">
    <cfRule type="cellIs" priority="2" dxfId="1" operator="equal" stopIfTrue="1">
      <formula>8223.307275</formula>
    </cfRule>
  </conditionalFormatting>
  <printOptions horizontalCentered="1"/>
  <pageMargins left="0.45" right="0" top="0.5" bottom="0.5" header="0.3" footer="0.3"/>
  <pageSetup horizontalDpi="600" verticalDpi="600" orientation="landscape" scale="88" r:id="rId1"/>
  <headerFooter>
    <oddFooter>&amp;Lხარჯთაღრიცხვა&amp;R&amp;P/&amp;N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2018-10-15T18:36:31Z</cp:lastPrinted>
  <dcterms:created xsi:type="dcterms:W3CDTF">2004-05-18T18:44:03Z</dcterms:created>
  <dcterms:modified xsi:type="dcterms:W3CDTF">2019-02-15T12:42:58Z</dcterms:modified>
  <cp:category/>
  <cp:version/>
  <cp:contentType/>
  <cp:contentStatus/>
</cp:coreProperties>
</file>