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 tabRatio="3"/>
  </bookViews>
  <sheets>
    <sheet name="1" sheetId="49" r:id="rId1"/>
  </sheets>
  <definedNames>
    <definedName name="_xlnm.Print_Titles" localSheetId="0">'1'!$15:$15</definedName>
    <definedName name="_xlnm.Print_Area" localSheetId="0">'1'!$A$1:$M$285</definedName>
  </definedNames>
  <calcPr calcId="124519"/>
</workbook>
</file>

<file path=xl/calcChain.xml><?xml version="1.0" encoding="utf-8"?>
<calcChain xmlns="http://schemas.openxmlformats.org/spreadsheetml/2006/main">
  <c r="F181" i="49"/>
  <c r="M278"/>
  <c r="M279" s="1"/>
  <c r="H278"/>
  <c r="H279" s="1"/>
  <c r="M132"/>
  <c r="H132"/>
  <c r="M131"/>
  <c r="H131"/>
  <c r="F129"/>
  <c r="M129" s="1"/>
  <c r="F128"/>
  <c r="H128" s="1"/>
  <c r="F127"/>
  <c r="M127" s="1"/>
  <c r="F126"/>
  <c r="H126" s="1"/>
  <c r="F125"/>
  <c r="L125" s="1"/>
  <c r="M125" s="1"/>
  <c r="F124"/>
  <c r="J124" s="1"/>
  <c r="M124" s="1"/>
  <c r="M126" l="1"/>
  <c r="H127"/>
  <c r="M128"/>
  <c r="H129"/>
  <c r="M130" l="1"/>
  <c r="F42"/>
  <c r="F30"/>
  <c r="F223" l="1"/>
  <c r="F136"/>
  <c r="F274" l="1"/>
  <c r="J274" s="1"/>
  <c r="F273"/>
  <c r="J273" s="1"/>
  <c r="F272"/>
  <c r="J272" s="1"/>
  <c r="M272" s="1"/>
  <c r="F270"/>
  <c r="L270" s="1"/>
  <c r="F268"/>
  <c r="L268" s="1"/>
  <c r="F267"/>
  <c r="J267" s="1"/>
  <c r="F266"/>
  <c r="J266" s="1"/>
  <c r="M266" s="1"/>
  <c r="F263"/>
  <c r="M263" s="1"/>
  <c r="F262"/>
  <c r="L262" s="1"/>
  <c r="M262" s="1"/>
  <c r="F261"/>
  <c r="J261" s="1"/>
  <c r="M261" s="1"/>
  <c r="F258"/>
  <c r="M258" s="1"/>
  <c r="F257"/>
  <c r="H257" s="1"/>
  <c r="M257" s="1"/>
  <c r="F256"/>
  <c r="L256" s="1"/>
  <c r="M256" s="1"/>
  <c r="F255"/>
  <c r="J255" s="1"/>
  <c r="M255" s="1"/>
  <c r="F252"/>
  <c r="M252" s="1"/>
  <c r="F251"/>
  <c r="M251" s="1"/>
  <c r="F250"/>
  <c r="M250" s="1"/>
  <c r="F249"/>
  <c r="L249" s="1"/>
  <c r="M249" s="1"/>
  <c r="F248"/>
  <c r="J248" s="1"/>
  <c r="M248" s="1"/>
  <c r="F245"/>
  <c r="M245" s="1"/>
  <c r="F244"/>
  <c r="H244" s="1"/>
  <c r="F243"/>
  <c r="M243" s="1"/>
  <c r="F242"/>
  <c r="H242" s="1"/>
  <c r="F241"/>
  <c r="M241" s="1"/>
  <c r="F240"/>
  <c r="F239"/>
  <c r="L239" s="1"/>
  <c r="M239" s="1"/>
  <c r="F238"/>
  <c r="J238" s="1"/>
  <c r="M238" s="1"/>
  <c r="F235"/>
  <c r="H235" s="1"/>
  <c r="F234"/>
  <c r="M234" s="1"/>
  <c r="F233"/>
  <c r="H233" s="1"/>
  <c r="F232"/>
  <c r="F231"/>
  <c r="L231" s="1"/>
  <c r="M231" s="1"/>
  <c r="F230"/>
  <c r="J230" s="1"/>
  <c r="M230" s="1"/>
  <c r="F227"/>
  <c r="M227" s="1"/>
  <c r="F226"/>
  <c r="L226" s="1"/>
  <c r="M226" s="1"/>
  <c r="F225"/>
  <c r="J225" s="1"/>
  <c r="M225" s="1"/>
  <c r="L223"/>
  <c r="F221"/>
  <c r="L221" s="1"/>
  <c r="F220"/>
  <c r="J220" s="1"/>
  <c r="F219"/>
  <c r="J219" s="1"/>
  <c r="M219" s="1"/>
  <c r="M228" l="1"/>
  <c r="H252"/>
  <c r="M253"/>
  <c r="H232"/>
  <c r="M232" s="1"/>
  <c r="H240"/>
  <c r="M240" s="1"/>
  <c r="L274"/>
  <c r="M274" s="1"/>
  <c r="L220"/>
  <c r="M220" s="1"/>
  <c r="H251"/>
  <c r="L273"/>
  <c r="M273" s="1"/>
  <c r="L267"/>
  <c r="M267" s="1"/>
  <c r="M268"/>
  <c r="M270"/>
  <c r="M264"/>
  <c r="H263"/>
  <c r="M259"/>
  <c r="H258"/>
  <c r="H250"/>
  <c r="H234"/>
  <c r="M233"/>
  <c r="M235"/>
  <c r="H241"/>
  <c r="M242"/>
  <c r="H243"/>
  <c r="M244"/>
  <c r="H245"/>
  <c r="H227"/>
  <c r="M221"/>
  <c r="M223"/>
  <c r="M269" l="1"/>
  <c r="M275"/>
  <c r="M222"/>
  <c r="M246"/>
  <c r="M236"/>
  <c r="E215" l="1"/>
  <c r="F215" s="1"/>
  <c r="J215" s="1"/>
  <c r="E214"/>
  <c r="F214" s="1"/>
  <c r="J214" s="1"/>
  <c r="F212"/>
  <c r="M212" s="1"/>
  <c r="F210"/>
  <c r="M210" s="1"/>
  <c r="F209"/>
  <c r="J209" s="1"/>
  <c r="F208"/>
  <c r="J208" s="1"/>
  <c r="M208" s="1"/>
  <c r="F205"/>
  <c r="M205" s="1"/>
  <c r="F204"/>
  <c r="L204" s="1"/>
  <c r="M204" s="1"/>
  <c r="F203"/>
  <c r="J203" s="1"/>
  <c r="M203" s="1"/>
  <c r="F200"/>
  <c r="M200" s="1"/>
  <c r="F199"/>
  <c r="H199" s="1"/>
  <c r="F198"/>
  <c r="M198" s="1"/>
  <c r="F197"/>
  <c r="H197" s="1"/>
  <c r="F196"/>
  <c r="M196" s="1"/>
  <c r="F195"/>
  <c r="F194"/>
  <c r="L194" s="1"/>
  <c r="M194" s="1"/>
  <c r="F193"/>
  <c r="J193" s="1"/>
  <c r="M193" s="1"/>
  <c r="F190"/>
  <c r="M190" s="1"/>
  <c r="F189"/>
  <c r="H189" s="1"/>
  <c r="F188"/>
  <c r="M188" s="1"/>
  <c r="F187"/>
  <c r="F186"/>
  <c r="L186" s="1"/>
  <c r="M186" s="1"/>
  <c r="F185"/>
  <c r="J185" s="1"/>
  <c r="M185" s="1"/>
  <c r="L209" l="1"/>
  <c r="M209" s="1"/>
  <c r="M211" s="1"/>
  <c r="H196"/>
  <c r="H200"/>
  <c r="L214"/>
  <c r="M214" s="1"/>
  <c r="L215"/>
  <c r="M215" s="1"/>
  <c r="L210"/>
  <c r="L212"/>
  <c r="M206"/>
  <c r="H205"/>
  <c r="H195"/>
  <c r="M195" s="1"/>
  <c r="H198"/>
  <c r="M197"/>
  <c r="M199"/>
  <c r="H187"/>
  <c r="M187" s="1"/>
  <c r="H188"/>
  <c r="M189"/>
  <c r="H190"/>
  <c r="M191" l="1"/>
  <c r="M216"/>
  <c r="M201"/>
  <c r="F182" l="1"/>
  <c r="M182" s="1"/>
  <c r="H181"/>
  <c r="M181" s="1"/>
  <c r="F180"/>
  <c r="L180" s="1"/>
  <c r="M180" s="1"/>
  <c r="F179"/>
  <c r="J179" s="1"/>
  <c r="M179" s="1"/>
  <c r="M183" l="1"/>
  <c r="H182"/>
  <c r="F176" l="1"/>
  <c r="M176" s="1"/>
  <c r="F175"/>
  <c r="L175" s="1"/>
  <c r="M175" s="1"/>
  <c r="F174"/>
  <c r="J174" s="1"/>
  <c r="M174" s="1"/>
  <c r="F172"/>
  <c r="L172" s="1"/>
  <c r="F170"/>
  <c r="J170" s="1"/>
  <c r="M170" s="1"/>
  <c r="M171" s="1"/>
  <c r="F168"/>
  <c r="M168" s="1"/>
  <c r="F166"/>
  <c r="M166" s="1"/>
  <c r="F165"/>
  <c r="J165" s="1"/>
  <c r="F164"/>
  <c r="J164" s="1"/>
  <c r="M164" s="1"/>
  <c r="F161"/>
  <c r="J161" s="1"/>
  <c r="F160"/>
  <c r="F159"/>
  <c r="J159" s="1"/>
  <c r="M159" s="1"/>
  <c r="F156"/>
  <c r="J156" s="1"/>
  <c r="M156" s="1"/>
  <c r="M157" s="1"/>
  <c r="L160" l="1"/>
  <c r="M177"/>
  <c r="L161"/>
  <c r="M161" s="1"/>
  <c r="H176"/>
  <c r="L165"/>
  <c r="M165" s="1"/>
  <c r="M167" s="1"/>
  <c r="L166"/>
  <c r="L168"/>
  <c r="M172"/>
  <c r="J160"/>
  <c r="M160" l="1"/>
  <c r="M162" s="1"/>
  <c r="F153"/>
  <c r="M153" s="1"/>
  <c r="F152"/>
  <c r="L152" s="1"/>
  <c r="M152" s="1"/>
  <c r="F151"/>
  <c r="J151" s="1"/>
  <c r="M151" s="1"/>
  <c r="F145"/>
  <c r="J145" s="1"/>
  <c r="M145" s="1"/>
  <c r="F148"/>
  <c r="M148" s="1"/>
  <c r="F147"/>
  <c r="M147" s="1"/>
  <c r="F146"/>
  <c r="L146" s="1"/>
  <c r="M146" s="1"/>
  <c r="M154" l="1"/>
  <c r="H147"/>
  <c r="H153"/>
  <c r="M149"/>
  <c r="H148"/>
  <c r="F142" l="1"/>
  <c r="M142" s="1"/>
  <c r="F141"/>
  <c r="L141" s="1"/>
  <c r="M141" s="1"/>
  <c r="F140"/>
  <c r="J140" s="1"/>
  <c r="M140" s="1"/>
  <c r="M143" l="1"/>
  <c r="H142"/>
  <c r="F137" l="1"/>
  <c r="M137" s="1"/>
  <c r="F135"/>
  <c r="L135" s="1"/>
  <c r="M135" s="1"/>
  <c r="F134"/>
  <c r="J134" s="1"/>
  <c r="M134" s="1"/>
  <c r="H137" l="1"/>
  <c r="H136" l="1"/>
  <c r="M136"/>
  <c r="M138" s="1"/>
  <c r="F121" l="1"/>
  <c r="M121" s="1"/>
  <c r="F120"/>
  <c r="L120" s="1"/>
  <c r="M120" s="1"/>
  <c r="F119"/>
  <c r="J119" s="1"/>
  <c r="M119" s="1"/>
  <c r="F117"/>
  <c r="L117" s="1"/>
  <c r="F115"/>
  <c r="J115" s="1"/>
  <c r="M115" s="1"/>
  <c r="M116" s="1"/>
  <c r="F113"/>
  <c r="L113" s="1"/>
  <c r="F111"/>
  <c r="L111" s="1"/>
  <c r="F110"/>
  <c r="J110" s="1"/>
  <c r="F109"/>
  <c r="J109" s="1"/>
  <c r="F104"/>
  <c r="M104" s="1"/>
  <c r="F103"/>
  <c r="M103" s="1"/>
  <c r="F102"/>
  <c r="J102" s="1"/>
  <c r="F101"/>
  <c r="F100"/>
  <c r="J100" s="1"/>
  <c r="F99"/>
  <c r="J99" s="1"/>
  <c r="M99" s="1"/>
  <c r="F95"/>
  <c r="M95" s="1"/>
  <c r="F94"/>
  <c r="H94" s="1"/>
  <c r="F93"/>
  <c r="J93" s="1"/>
  <c r="F92"/>
  <c r="F91"/>
  <c r="J91" s="1"/>
  <c r="F90"/>
  <c r="J90" s="1"/>
  <c r="M90" s="1"/>
  <c r="E87"/>
  <c r="F87" s="1"/>
  <c r="L87" s="1"/>
  <c r="E86"/>
  <c r="F85"/>
  <c r="M85" s="1"/>
  <c r="F84"/>
  <c r="F83"/>
  <c r="J83" s="1"/>
  <c r="F82"/>
  <c r="E81"/>
  <c r="F81" s="1"/>
  <c r="J81" s="1"/>
  <c r="M81" s="1"/>
  <c r="L92" l="1"/>
  <c r="L84"/>
  <c r="J276"/>
  <c r="L82"/>
  <c r="L101"/>
  <c r="L110"/>
  <c r="L276" s="1"/>
  <c r="L93"/>
  <c r="M93" s="1"/>
  <c r="L91"/>
  <c r="M91" s="1"/>
  <c r="M109"/>
  <c r="J92"/>
  <c r="J82"/>
  <c r="J84"/>
  <c r="M122"/>
  <c r="H121"/>
  <c r="H276" s="1"/>
  <c r="M117"/>
  <c r="M111"/>
  <c r="M113"/>
  <c r="L100"/>
  <c r="M100" s="1"/>
  <c r="L102"/>
  <c r="M102" s="1"/>
  <c r="H103"/>
  <c r="H104"/>
  <c r="J101"/>
  <c r="H95"/>
  <c r="F86"/>
  <c r="M86" s="1"/>
  <c r="H87"/>
  <c r="L83"/>
  <c r="M83" s="1"/>
  <c r="L85"/>
  <c r="M94"/>
  <c r="M92" l="1"/>
  <c r="M84"/>
  <c r="O276"/>
  <c r="M82"/>
  <c r="M101"/>
  <c r="M105" s="1"/>
  <c r="M110"/>
  <c r="M112" s="1"/>
  <c r="M276" s="1"/>
  <c r="H86"/>
  <c r="M96"/>
  <c r="M87"/>
  <c r="M88" l="1"/>
  <c r="F63"/>
  <c r="E60"/>
  <c r="L42"/>
  <c r="F40"/>
  <c r="J40" s="1"/>
  <c r="M40" s="1"/>
  <c r="M41" s="1"/>
  <c r="F37"/>
  <c r="L37" s="1"/>
  <c r="M37" s="1"/>
  <c r="F36"/>
  <c r="J36" s="1"/>
  <c r="M36" s="1"/>
  <c r="M38" l="1"/>
  <c r="M42"/>
  <c r="F34" l="1"/>
  <c r="L34" s="1"/>
  <c r="F32"/>
  <c r="J32" s="1"/>
  <c r="M32" s="1"/>
  <c r="M33" s="1"/>
  <c r="F26"/>
  <c r="L26" s="1"/>
  <c r="M34" l="1"/>
  <c r="E74" l="1"/>
  <c r="F74" s="1"/>
  <c r="F76"/>
  <c r="F78" s="1"/>
  <c r="E73"/>
  <c r="F73" s="1"/>
  <c r="F72"/>
  <c r="M72" s="1"/>
  <c r="F71"/>
  <c r="F70"/>
  <c r="J70" s="1"/>
  <c r="F69"/>
  <c r="E68"/>
  <c r="F68" s="1"/>
  <c r="J68" s="1"/>
  <c r="M68" s="1"/>
  <c r="F65"/>
  <c r="F60"/>
  <c r="H60" s="1"/>
  <c r="F61"/>
  <c r="M61" s="1"/>
  <c r="F59"/>
  <c r="F58"/>
  <c r="J58" s="1"/>
  <c r="F57"/>
  <c r="F56"/>
  <c r="J56" s="1"/>
  <c r="F55"/>
  <c r="F54"/>
  <c r="J54" s="1"/>
  <c r="M54" s="1"/>
  <c r="H74" l="1"/>
  <c r="L74"/>
  <c r="L55"/>
  <c r="J55"/>
  <c r="L57"/>
  <c r="J57"/>
  <c r="L59"/>
  <c r="J59"/>
  <c r="L69"/>
  <c r="J69"/>
  <c r="L71"/>
  <c r="J71"/>
  <c r="L56"/>
  <c r="M56" s="1"/>
  <c r="M78"/>
  <c r="H78"/>
  <c r="F77"/>
  <c r="M73"/>
  <c r="H73"/>
  <c r="L70"/>
  <c r="M70" s="1"/>
  <c r="L72"/>
  <c r="M65"/>
  <c r="H65"/>
  <c r="F64"/>
  <c r="L58"/>
  <c r="M58" s="1"/>
  <c r="L60"/>
  <c r="M60" s="1"/>
  <c r="H61"/>
  <c r="J77" l="1"/>
  <c r="L77"/>
  <c r="M74"/>
  <c r="M69"/>
  <c r="M57"/>
  <c r="M71"/>
  <c r="M59"/>
  <c r="M55"/>
  <c r="J64"/>
  <c r="L64"/>
  <c r="M77" l="1"/>
  <c r="M79" s="1"/>
  <c r="M75"/>
  <c r="M62"/>
  <c r="M64"/>
  <c r="M66" s="1"/>
  <c r="L30"/>
  <c r="F28"/>
  <c r="J28" s="1"/>
  <c r="M28" s="1"/>
  <c r="M29" s="1"/>
  <c r="F24"/>
  <c r="L24" s="1"/>
  <c r="F23"/>
  <c r="F22"/>
  <c r="J22" s="1"/>
  <c r="J23" l="1"/>
  <c r="L23"/>
  <c r="L43" s="1"/>
  <c r="J43"/>
  <c r="M22"/>
  <c r="M30"/>
  <c r="M24"/>
  <c r="M26"/>
  <c r="O43" l="1"/>
  <c r="M23"/>
  <c r="M25" s="1"/>
  <c r="M43" s="1"/>
  <c r="F46" l="1"/>
  <c r="F47"/>
  <c r="F48"/>
  <c r="J48" s="1"/>
  <c r="F49"/>
  <c r="F50"/>
  <c r="F51"/>
  <c r="J49" l="1"/>
  <c r="L49"/>
  <c r="J47"/>
  <c r="L47"/>
  <c r="M49" l="1"/>
  <c r="M47"/>
  <c r="F18" l="1"/>
  <c r="H51" l="1"/>
  <c r="H50"/>
  <c r="L48"/>
  <c r="J46"/>
  <c r="J106" s="1"/>
  <c r="H106" l="1"/>
  <c r="H280" s="1"/>
  <c r="L106"/>
  <c r="M48"/>
  <c r="M46"/>
  <c r="M50"/>
  <c r="M51"/>
  <c r="J18"/>
  <c r="O106" l="1"/>
  <c r="L280"/>
  <c r="M52"/>
  <c r="M106" s="1"/>
  <c r="M18"/>
  <c r="M19" s="1"/>
  <c r="J19"/>
  <c r="J280" s="1"/>
  <c r="M280" l="1"/>
  <c r="M281" s="1"/>
  <c r="O280"/>
  <c r="M282" l="1"/>
  <c r="M283" s="1"/>
  <c r="M284" s="1"/>
</calcChain>
</file>

<file path=xl/sharedStrings.xml><?xml version="1.0" encoding="utf-8"?>
<sst xmlns="http://schemas.openxmlformats.org/spreadsheetml/2006/main" count="564" uniqueCount="180">
  <si>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</si>
  <si>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</si>
  <si>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</si>
  <si>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</si>
  <si>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</si>
  <si>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</si>
  <si>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</si>
  <si>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</si>
  <si>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</si>
  <si>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</si>
  <si>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</si>
  <si>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</si>
  <si>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</si>
  <si>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</si>
  <si>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</si>
  <si>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</si>
  <si>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</si>
  <si>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</si>
  <si>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eqskavatori 0.65m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</si>
  <si>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</si>
  <si>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t>normati-vis erTeul- ze</t>
  </si>
  <si>
    <t xml:space="preserve">lokalur-resursuli xarjTaRricxva Sedgenilia </t>
  </si>
  <si>
    <t xml:space="preserve">kvleva-Zieb.         Kkrebuli             gv.557                cxr-17                   </t>
  </si>
  <si>
    <t>trasis aRdgena da damagreba</t>
  </si>
  <si>
    <t>km</t>
  </si>
  <si>
    <t>I. mosamzadebeli samuSaoebi</t>
  </si>
  <si>
    <t>II. miwis vakisis mowyoba</t>
  </si>
  <si>
    <r>
      <t>m</t>
    </r>
    <r>
      <rPr>
        <b/>
        <vertAlign val="superscript"/>
        <sz val="11"/>
        <rFont val="AcadNusx"/>
      </rPr>
      <t>3</t>
    </r>
  </si>
  <si>
    <t xml:space="preserve">III kategoriis gruntis damuSaveba xeliT  avtoTviTmclebze                datvirTviT </t>
  </si>
  <si>
    <t>1-722-17</t>
  </si>
  <si>
    <t>III. sagzao samosis mowyoba</t>
  </si>
  <si>
    <t>avtogreideri 79kvt</t>
  </si>
  <si>
    <t>wyali</t>
  </si>
  <si>
    <t>satkepni sagzao 18t</t>
  </si>
  <si>
    <t>satkepni sagzao 5t</t>
  </si>
  <si>
    <t>satkepni sagzao 10t</t>
  </si>
  <si>
    <t>Txevadi bitumi</t>
  </si>
  <si>
    <r>
      <t>m</t>
    </r>
    <r>
      <rPr>
        <b/>
        <vertAlign val="superscript"/>
        <sz val="11"/>
        <rFont val="AcadNusx"/>
      </rPr>
      <t>2</t>
    </r>
  </si>
  <si>
    <t>sxva masalebi</t>
  </si>
  <si>
    <t>I-is jami</t>
  </si>
  <si>
    <t>II-is jami</t>
  </si>
  <si>
    <t>III-is jami</t>
  </si>
  <si>
    <t>1-722-17 jami</t>
  </si>
  <si>
    <t>sarwyavi avtomanqana 6000l</t>
  </si>
  <si>
    <t>1-22-9 jami</t>
  </si>
  <si>
    <t xml:space="preserve">27-7-2 jami                      </t>
  </si>
  <si>
    <t xml:space="preserve"> 27-7-2                 s.r.f. </t>
  </si>
  <si>
    <t>IV. xelovnuri nagebobebi</t>
  </si>
  <si>
    <t>qviSa-xreSovani narevi</t>
  </si>
  <si>
    <t>cementis xsnari m-200</t>
  </si>
  <si>
    <t>IV-is jami</t>
  </si>
  <si>
    <t xml:space="preserve">1-22-9                       </t>
  </si>
  <si>
    <t>III kategoriis gruntis damuSaveba eqskavatoriT  avtoTviTmclelebze datvirTviT</t>
  </si>
  <si>
    <t xml:space="preserve"> 27-11-1,4                              s.r.f.                   </t>
  </si>
  <si>
    <t>qvis namtrvrevebis manawilebeli manqana</t>
  </si>
  <si>
    <t>RorRi (0-40)mm</t>
  </si>
  <si>
    <t xml:space="preserve">27-11-1,4 jami                      </t>
  </si>
  <si>
    <t xml:space="preserve"> 27-63-1                                    s.r.f.                     </t>
  </si>
  <si>
    <r>
      <t>Txevadi bitumis mosxma                                                    0,7l/m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</si>
  <si>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t>avtogudronatori 3500l</t>
  </si>
  <si>
    <t>27-63-1 jami</t>
  </si>
  <si>
    <t xml:space="preserve"> 27-39-1,2                                    s.r.f.</t>
  </si>
  <si>
    <t>savali nawilis qveda fenis safaris mowyoba msxvilmarcvlovani RorRovani forovani asfaltobetonis                       cxeli nareviT                                                                           sisqiT 5sm</t>
  </si>
  <si>
    <t>asfaltobetonis damgebi</t>
  </si>
  <si>
    <t>msxvilmarcvlovani asfaltobetoni</t>
  </si>
  <si>
    <t xml:space="preserve">27-39-1,2 jami                      </t>
  </si>
  <si>
    <t xml:space="preserve"> 27-63-1                 s.r.f.                     </t>
  </si>
  <si>
    <r>
      <t>Txevadi bitumis mosxma                                                    0,35l/m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</si>
  <si>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t>wvrilmarcvlovani asfaltobetoni</t>
  </si>
  <si>
    <t xml:space="preserve"> 46-25-1                 s.r.f.                     </t>
  </si>
  <si>
    <t xml:space="preserve">46-25-1 jami                      </t>
  </si>
  <si>
    <t xml:space="preserve">1-123-8 jami                      </t>
  </si>
  <si>
    <t>310-5                                       s.r.f.</t>
  </si>
  <si>
    <t xml:space="preserve">arsebuli milebis gawmenda danaleqi qanebisagan xeliT  avtoTviTmclebze                datvirTviT </t>
  </si>
  <si>
    <t>sabazro</t>
  </si>
  <si>
    <t xml:space="preserve"> milebis  namtvrevebis xeliT datvirTva avtoTviTmclebze                 </t>
  </si>
  <si>
    <t>arsebuli milebis dangreva pnevmaturi CaquCebiT</t>
  </si>
  <si>
    <t>safuZvlis zeda fenis mowyoba fraqciuli RorRiT (0-40mm)                           sisqiT  10smm</t>
  </si>
  <si>
    <t xml:space="preserve"> 27-39-1,2                           s.r.f.</t>
  </si>
  <si>
    <t>savali nawilis zeda fenis safaris mowyoba wvrilmarcvlovani RorRovani mkvrivi asfaltobetonis                       cxeli nareviT tipi "Б"                  marka II                                     sisqiT 3sm</t>
  </si>
  <si>
    <t>qviSa-xreSovani masala</t>
  </si>
  <si>
    <t>misayreli gverdulebis mowyoba qviSa-xreSovani  nareviT</t>
  </si>
  <si>
    <t>mierTebebis mowyoba</t>
  </si>
  <si>
    <t>safaris mowyoba qviSa-xreSovani nareviT sisqiT RerZze 10sm</t>
  </si>
  <si>
    <t xml:space="preserve">30-3-2                            s.r.f.                       </t>
  </si>
  <si>
    <t xml:space="preserve">30-3-2 jami                      </t>
  </si>
  <si>
    <t xml:space="preserve">yalibis ficris fari </t>
  </si>
  <si>
    <r>
      <t>m</t>
    </r>
    <r>
      <rPr>
        <vertAlign val="superscript"/>
        <sz val="11"/>
        <rFont val="AcadNusx"/>
      </rPr>
      <t>2</t>
    </r>
  </si>
  <si>
    <t>Camoganili ficari                            III xarisxis (40-60)mm</t>
  </si>
  <si>
    <t xml:space="preserve">1-22-9                    s.r.f.                       </t>
  </si>
  <si>
    <t xml:space="preserve"> 23-23-1                           s.r.f.             </t>
  </si>
  <si>
    <t xml:space="preserve">cxaurebis mowyoba </t>
  </si>
  <si>
    <t>cali</t>
  </si>
  <si>
    <t xml:space="preserve">cxaurebi </t>
  </si>
  <si>
    <t xml:space="preserve">23-23-1 jami                      </t>
  </si>
  <si>
    <t>baliSis mowyoba milis qveS qviSa-xreSovani nareviT</t>
  </si>
  <si>
    <t xml:space="preserve">22-5-10                            s.r.f.                       </t>
  </si>
  <si>
    <t>grZ.m</t>
  </si>
  <si>
    <t xml:space="preserve">22-5-11 jami                      </t>
  </si>
  <si>
    <t xml:space="preserve">qviSa-xreSovani narevis mowyoba ezoebis SesasvlelebSi  </t>
  </si>
  <si>
    <t xml:space="preserve">1-81-3 </t>
  </si>
  <si>
    <t xml:space="preserve">1-81-3 jami                      </t>
  </si>
  <si>
    <t xml:space="preserve">1-118-11                s.r.f. </t>
  </si>
  <si>
    <t>vargisi gruntis datkepvna pnevmosatkepniT fenebad</t>
  </si>
  <si>
    <t>pnevmosatkepni</t>
  </si>
  <si>
    <t>kompresori</t>
  </si>
  <si>
    <t xml:space="preserve">1-118-11 jami                      </t>
  </si>
  <si>
    <t xml:space="preserve"> 22-5-11                                                     s.r.f. </t>
  </si>
  <si>
    <t>liTonis milebi d=530mm</t>
  </si>
  <si>
    <t>22-5-11 jami</t>
  </si>
  <si>
    <t>6-1-20         s.r.f.</t>
  </si>
  <si>
    <r>
      <t xml:space="preserve">betoni </t>
    </r>
    <r>
      <rPr>
        <sz val="11"/>
        <rFont val="Amiran SP"/>
        <family val="2"/>
      </rPr>
      <t>B-22.5 W-6 F-200</t>
    </r>
  </si>
  <si>
    <t xml:space="preserve">6-1-20 jami                      </t>
  </si>
  <si>
    <r>
      <t xml:space="preserve">milis saTavisis kedlis fundamentis mowyoba monoliTuri betoniT                                        </t>
    </r>
    <r>
      <rPr>
        <b/>
        <sz val="11"/>
        <rFont val="Amiran SP"/>
        <family val="2"/>
      </rPr>
      <t>B-22.5 W-6 F-200</t>
    </r>
  </si>
  <si>
    <t>6-11-1         s.r.f.</t>
  </si>
  <si>
    <t xml:space="preserve">mrgvali xe (mori) </t>
  </si>
  <si>
    <t xml:space="preserve">samSeneblo WanWikebi qanCebiT </t>
  </si>
  <si>
    <t xml:space="preserve">6-11-1 jami                      </t>
  </si>
  <si>
    <r>
      <t xml:space="preserve">milis saTavisis kedlis tanis mowyoba monoliTuri betoniT                                        </t>
    </r>
    <r>
      <rPr>
        <b/>
        <sz val="11"/>
        <rFont val="Amiran SP"/>
        <family val="2"/>
      </rPr>
      <t>B-22.5 W-6 F-200</t>
    </r>
  </si>
  <si>
    <t>1-123-8                                          s.r.f.</t>
  </si>
  <si>
    <t>yore qva risbermisaTvis</t>
  </si>
  <si>
    <t>risbermis mowyoba milebze</t>
  </si>
  <si>
    <t>1-31-6,16                       s.r.f.</t>
  </si>
  <si>
    <t>greideri</t>
  </si>
  <si>
    <t>satkepni</t>
  </si>
  <si>
    <t>1-31-6,16 jami</t>
  </si>
  <si>
    <t xml:space="preserve">1-22-9                  s.r.f.                       </t>
  </si>
  <si>
    <t xml:space="preserve">gzis vakisis aRdgena  qviSa-xreSovani nareviT, gaSla  greideriT, mosworebiT da datkepvniT                                    </t>
  </si>
  <si>
    <t xml:space="preserve">qveda sayrdeni kedlis mowyoba </t>
  </si>
  <si>
    <t>qviSa-xreSovani mosamzadebeli Sris mowyoba kedlis qveS sisqiT 10sm</t>
  </si>
  <si>
    <r>
      <t xml:space="preserve">sayrdeni kedlis fundamentis mowyoba monoliTuri betoniT                                        </t>
    </r>
    <r>
      <rPr>
        <b/>
        <sz val="11"/>
        <rFont val="Amiran SP"/>
        <family val="2"/>
      </rPr>
      <t>B-22.5 W-6 F-200</t>
    </r>
  </si>
  <si>
    <r>
      <t xml:space="preserve">sayrdeni kedlis tanis mowyoba monoliTuri betoniT                                        </t>
    </r>
    <r>
      <rPr>
        <b/>
        <sz val="11"/>
        <rFont val="Amiran SP"/>
        <family val="2"/>
      </rPr>
      <t>B-22.5 W-6 F-200</t>
    </r>
  </si>
  <si>
    <t>30-51-3                                     s.r.f.</t>
  </si>
  <si>
    <t>kedlis ukana mxares ormagi wasacxebi hidroizolaciis mowyoba bitumiT</t>
  </si>
  <si>
    <t>bitumi</t>
  </si>
  <si>
    <t xml:space="preserve">30-51-3 jami                      </t>
  </si>
  <si>
    <t>sadrenaJe plastmasis milis mowyoba d=10sm</t>
  </si>
  <si>
    <t>22-8-3                                     s.r.f.</t>
  </si>
  <si>
    <t>22-8-3 jami</t>
  </si>
  <si>
    <t>qviSa-xreSovani narevis damuSaveba eqskavatoriT karierSi avtoTviTmclelebze datvirTviT</t>
  </si>
  <si>
    <t>qviSa-xreSovani narevis datkepvna pnevmosatkepniT fenebad</t>
  </si>
  <si>
    <t xml:space="preserve">  baRdaTSi, I obCis quCis saavtomobilo gzis asfaltobetonis                                                                                                        safaris mowyobis samuSaoebis proeqtis safuZvelze                                                                                                                                  </t>
  </si>
  <si>
    <t>baliSis mowyoba Raris qveS qviSa-xreSovani nareviT</t>
  </si>
  <si>
    <t>vargisi gruntis ukuCayra xeliT anakrebi Raris gverdiT</t>
  </si>
  <si>
    <t>III kategoriis gruntis damuSaveba eqskavatoriT milebis mosawyobad  avtoTviTmclelebze datvirTviT</t>
  </si>
  <si>
    <t>amortizirebuli sayrdeni kedlis damuSaveba eqskavatoriT  avtoTviTmclelebze datvirTviT</t>
  </si>
  <si>
    <t>tvirTis transportireba nayarSi 5 km manZilze                                 96 X 2.2=211t</t>
  </si>
  <si>
    <t>qviSa-xreSovani narevis transportireba karieridan obieqtamde                                  36 X 1,95=70t</t>
  </si>
  <si>
    <t>safuZvlis qveda Semasworebeli fenis mowyoba qviSa-xreSovani  nareviT sisqiT 10sm</t>
  </si>
  <si>
    <t xml:space="preserve"> 6-1-20                           s.r.f.             </t>
  </si>
  <si>
    <t>betoni m-300</t>
  </si>
  <si>
    <t xml:space="preserve">6-1-20   jami                      </t>
  </si>
  <si>
    <t>s.r.f.                            Ggv.1 p-10</t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</si>
  <si>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                     </t>
    </r>
  </si>
  <si>
    <t>s.r.f.                            Ggv.1 p-12</t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</si>
  <si>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-III                          </t>
    </r>
  </si>
  <si>
    <r>
      <t xml:space="preserve">oTxkuTxa Raris mowyoba monoliTuri rkinabetoniT calfa armirebiT                              m-300, </t>
    </r>
    <r>
      <rPr>
        <b/>
        <sz val="11"/>
        <rFont val="Amiran SP"/>
        <family val="2"/>
      </rPr>
      <t xml:space="preserve">B-22.5, F-200, W-6 </t>
    </r>
  </si>
  <si>
    <t>baliSis mowyoba milebis qveS qviSa-xreSovani nareviT</t>
  </si>
  <si>
    <t xml:space="preserve">liTonis milis mowyoba                                           d-530mm </t>
  </si>
  <si>
    <t>drenaJis mowyoba                              22+7=29</t>
  </si>
  <si>
    <t>Tavebis I, II, III, IV da V-is jami</t>
  </si>
  <si>
    <t>V. gzis kuTvnileba mowyobiloba</t>
  </si>
  <si>
    <t>saavtomobilo gzebis departamenti</t>
  </si>
  <si>
    <t>V-is jami</t>
  </si>
  <si>
    <t>tvirTis transportireba nayarSi 5 km manZilze                                 1372 X 1,95=2675t</t>
  </si>
  <si>
    <t>tvirTis transportireba nayarSi 5 km manZilze                                  141 X 1,95=275t</t>
  </si>
  <si>
    <t>tvirTis transportireba nayarSi 5 km manZilze                                  2 X 1,95=4t</t>
  </si>
  <si>
    <t>tvirTis transportireba nayarSi 5 km manZilze                                  1 X 2,2=2t</t>
  </si>
  <si>
    <t>tvirTis transportireba nayarSi 5 km manZilze                                 592 X 1,95=1154t</t>
  </si>
  <si>
    <t>tvirTis transportireba nayarSi 5 km manZilze                                  70 X 1,95=137t</t>
  </si>
  <si>
    <t>tvirTis transportireba nayarSi 5 km manZilze                                 48 X 1,95=94t</t>
  </si>
  <si>
    <t>tvirTis transportireba nayarSi 5 km manZilze                                  5 X 1,95=10t</t>
  </si>
  <si>
    <t>qviSa-xreSovani narevis transportireba karieridan obieqtamde                                  15 X 1,95=29t</t>
  </si>
  <si>
    <t>liTonis milebi d=530mm.  12mm</t>
  </si>
  <si>
    <t xml:space="preserve">liTonis mili d=425 mm sisqiT 10mm </t>
  </si>
  <si>
    <t>liTonis milebis mowyoba d-425mm ezoebis SesasvlelebSi</t>
  </si>
  <si>
    <t>zednadebi xarjebi %</t>
  </si>
  <si>
    <t>gegmiuri dagroveba %</t>
  </si>
  <si>
    <t>saxarjTaRricxvo Rirebuleba         aTasi lari</t>
  </si>
  <si>
    <t>sagzao moniSvna ტრასის ორივე მხარეს uwyveti xaziT sisqiT 10sm sigrZiT 2600X0.1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</si>
</sst>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00"/>
    <numFmt numFmtId="167" formatCode="0.0000"/>
  </numFmts>
  <fonts count="13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sz val="16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sz val="11"/>
      <name val="Amiran SP"/>
      <family val="2"/>
    </font>
    <font>
      <b/>
      <sz val="14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2" fontId="3" fillId="2" borderId="0" xfId="0" applyNumberFormat="1" applyFont="1" applyFill="1"/>
    <xf numFmtId="0" fontId="6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2" fontId="3" fillId="3" borderId="0" xfId="0" applyNumberFormat="1" applyFont="1" applyFill="1"/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6" fillId="0" borderId="3" xfId="0" applyNumberFormat="1" applyFont="1" applyFill="1" applyBorder="1" applyAlignment="1">
      <alignment vertical="center" textRotation="90" wrapText="1"/>
    </xf>
    <xf numFmtId="0" fontId="6" fillId="0" borderId="4" xfId="0" applyNumberFormat="1" applyFont="1" applyFill="1" applyBorder="1" applyAlignment="1">
      <alignment vertical="center" textRotation="90" wrapText="1"/>
    </xf>
    <xf numFmtId="0" fontId="6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200554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00860225"/>
          <a:ext cx="331259" cy="40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200554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00860225"/>
          <a:ext cx="331259" cy="40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200554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100860225"/>
          <a:ext cx="331259" cy="40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95252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100860225"/>
          <a:ext cx="331259" cy="295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95252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0860225"/>
          <a:ext cx="331259" cy="295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95252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0" y="100860225"/>
          <a:ext cx="331259" cy="295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76202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100860225"/>
          <a:ext cx="331259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76202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0" y="100860225"/>
          <a:ext cx="331259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76202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00860225"/>
          <a:ext cx="331259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279830</xdr:colOff>
      <xdr:row>278</xdr:row>
      <xdr:rowOff>171450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100860225"/>
          <a:ext cx="3926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279830</xdr:colOff>
      <xdr:row>278</xdr:row>
      <xdr:rowOff>171450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0" y="100860225"/>
          <a:ext cx="3926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279830</xdr:colOff>
      <xdr:row>278</xdr:row>
      <xdr:rowOff>171450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0" y="100860225"/>
          <a:ext cx="39266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161925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00860225"/>
          <a:ext cx="33125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142875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0" y="100860225"/>
          <a:ext cx="33125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123825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00860225"/>
          <a:ext cx="33125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123825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0" y="100860225"/>
          <a:ext cx="33125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123825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0" y="100860225"/>
          <a:ext cx="33125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104775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0" y="100860225"/>
          <a:ext cx="33125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104775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00860225"/>
          <a:ext cx="33125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104775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0" y="100860225"/>
          <a:ext cx="33125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121179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0" y="100860225"/>
          <a:ext cx="331259" cy="321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121179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0" y="100860225"/>
          <a:ext cx="331259" cy="321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218424</xdr:colOff>
      <xdr:row>279</xdr:row>
      <xdr:rowOff>121179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0" y="100860225"/>
          <a:ext cx="331259" cy="321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165423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0" y="100860225"/>
          <a:ext cx="392297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0" y="100860225"/>
          <a:ext cx="392297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180976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0" y="100860225"/>
          <a:ext cx="392297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85726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0" y="100860225"/>
          <a:ext cx="392297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171450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100860225"/>
          <a:ext cx="3922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180975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0" y="100860225"/>
          <a:ext cx="39229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278</xdr:row>
      <xdr:rowOff>190500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0" y="100860225"/>
          <a:ext cx="39229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16380</xdr:col>
      <xdr:colOff>279462</xdr:colOff>
      <xdr:row>279</xdr:row>
      <xdr:rowOff>85725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0" y="100860225"/>
          <a:ext cx="39229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06"/>
  <sheetViews>
    <sheetView tabSelected="1" view="pageBreakPreview" topLeftCell="A268" zoomScale="130" zoomScaleSheetLayoutView="130" workbookViewId="0">
      <selection activeCell="E287" sqref="E287"/>
    </sheetView>
  </sheetViews>
  <sheetFormatPr defaultRowHeight="13.5"/>
  <cols>
    <col min="1" max="1" width="4" style="14" customWidth="1"/>
    <col min="2" max="2" width="18" style="14" customWidth="1"/>
    <col min="3" max="3" width="33.7109375" style="14" customWidth="1"/>
    <col min="4" max="4" width="11" style="14" customWidth="1"/>
    <col min="5" max="5" width="9.85546875" style="14" customWidth="1"/>
    <col min="6" max="6" width="10.7109375" style="14" customWidth="1"/>
    <col min="7" max="7" width="7.7109375" style="14" customWidth="1"/>
    <col min="8" max="8" width="11.42578125" style="14" customWidth="1"/>
    <col min="9" max="9" width="7.7109375" style="14" customWidth="1"/>
    <col min="10" max="10" width="10.7109375" style="14" customWidth="1"/>
    <col min="11" max="11" width="7.7109375" style="14" customWidth="1"/>
    <col min="12" max="12" width="11.140625" style="14" customWidth="1"/>
    <col min="13" max="13" width="12.28515625" style="14" customWidth="1"/>
    <col min="14" max="14" width="2.28515625" style="14" customWidth="1"/>
    <col min="15" max="15" width="10.7109375" style="14" customWidth="1"/>
    <col min="16" max="16" width="12.140625" style="14" customWidth="1"/>
    <col min="17" max="17" width="11.85546875" style="14" customWidth="1"/>
    <col min="18" max="16384" width="9.140625" style="14"/>
  </cols>
  <sheetData>
    <row r="1" spans="1:15" ht="28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4"/>
    </row>
    <row r="2" spans="1:15" ht="16.5">
      <c r="C2" s="68" t="s">
        <v>21</v>
      </c>
      <c r="D2" s="68"/>
      <c r="E2" s="68"/>
      <c r="F2" s="68"/>
      <c r="G2" s="68"/>
      <c r="H2" s="68"/>
      <c r="I2" s="68"/>
      <c r="J2" s="68"/>
      <c r="K2" s="68"/>
      <c r="L2" s="68"/>
    </row>
    <row r="3" spans="1:15" ht="34.5" customHeight="1">
      <c r="A3" s="69" t="s">
        <v>141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ht="19.5" customHeight="1">
      <c r="A5" s="16"/>
      <c r="B5" s="16"/>
      <c r="C5" s="16"/>
      <c r="D5" s="16"/>
      <c r="E5" s="16"/>
      <c r="F5" s="16"/>
      <c r="G5" s="73" t="s">
        <v>178</v>
      </c>
      <c r="H5" s="73"/>
      <c r="I5" s="73"/>
      <c r="J5" s="73"/>
      <c r="K5" s="73"/>
      <c r="L5" s="73"/>
      <c r="M5" s="73"/>
    </row>
    <row r="6" spans="1:15" ht="15.75">
      <c r="A6" s="16"/>
      <c r="B6" s="16"/>
      <c r="C6" s="16"/>
      <c r="D6" s="16"/>
      <c r="E6" s="16"/>
      <c r="F6" s="16"/>
      <c r="G6" s="16"/>
      <c r="H6" s="72"/>
      <c r="I6" s="72"/>
      <c r="J6" s="72"/>
      <c r="K6" s="72"/>
      <c r="L6" s="16"/>
      <c r="M6" s="16"/>
    </row>
    <row r="7" spans="1:15" ht="15.75">
      <c r="A7" s="72"/>
      <c r="B7" s="72"/>
      <c r="C7" s="72"/>
      <c r="D7" s="72"/>
      <c r="E7" s="72"/>
      <c r="F7" s="72"/>
      <c r="G7" s="16"/>
      <c r="H7" s="72"/>
      <c r="I7" s="72"/>
      <c r="J7" s="72"/>
      <c r="K7" s="72"/>
      <c r="L7" s="16"/>
      <c r="M7" s="16"/>
    </row>
    <row r="8" spans="1:15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5">
      <c r="A9" s="70" t="s">
        <v>1</v>
      </c>
      <c r="B9" s="66" t="s">
        <v>2</v>
      </c>
      <c r="C9" s="66" t="s">
        <v>3</v>
      </c>
      <c r="D9" s="66" t="s">
        <v>4</v>
      </c>
      <c r="E9" s="66" t="s">
        <v>5</v>
      </c>
      <c r="F9" s="66"/>
      <c r="G9" s="66" t="s">
        <v>6</v>
      </c>
      <c r="H9" s="66"/>
      <c r="I9" s="66" t="s">
        <v>0</v>
      </c>
      <c r="J9" s="66"/>
      <c r="K9" s="66" t="s">
        <v>7</v>
      </c>
      <c r="L9" s="66"/>
      <c r="M9" s="66" t="s">
        <v>8</v>
      </c>
    </row>
    <row r="10" spans="1:15" ht="15.75" customHeight="1">
      <c r="A10" s="71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5" ht="13.5" customHeight="1">
      <c r="A11" s="71"/>
      <c r="B11" s="66"/>
      <c r="C11" s="66"/>
      <c r="D11" s="66"/>
      <c r="E11" s="66" t="s">
        <v>20</v>
      </c>
      <c r="F11" s="66" t="s">
        <v>9</v>
      </c>
      <c r="G11" s="66" t="s">
        <v>10</v>
      </c>
      <c r="H11" s="66" t="s">
        <v>9</v>
      </c>
      <c r="I11" s="66" t="s">
        <v>10</v>
      </c>
      <c r="J11" s="66" t="s">
        <v>9</v>
      </c>
      <c r="K11" s="66" t="s">
        <v>10</v>
      </c>
      <c r="L11" s="66" t="s">
        <v>9</v>
      </c>
      <c r="M11" s="66"/>
    </row>
    <row r="12" spans="1:15">
      <c r="A12" s="71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O12" s="25"/>
    </row>
    <row r="13" spans="1:15">
      <c r="A13" s="71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27.75" customHeight="1">
      <c r="A14" s="7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5" ht="15.75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</row>
    <row r="16" spans="1:15" ht="16.5">
      <c r="A16" s="74" t="s">
        <v>25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spans="1:17" ht="63">
      <c r="A17" s="1">
        <v>1</v>
      </c>
      <c r="B17" s="1" t="s">
        <v>22</v>
      </c>
      <c r="C17" s="30" t="s">
        <v>23</v>
      </c>
      <c r="D17" s="1" t="s">
        <v>24</v>
      </c>
      <c r="E17" s="1"/>
      <c r="F17" s="11">
        <v>1.3</v>
      </c>
      <c r="G17" s="44"/>
      <c r="H17" s="1"/>
      <c r="I17" s="44"/>
      <c r="J17" s="1"/>
      <c r="K17" s="44"/>
      <c r="L17" s="1"/>
      <c r="M17" s="1"/>
    </row>
    <row r="18" spans="1:17" ht="15.75">
      <c r="A18" s="44"/>
      <c r="B18" s="44"/>
      <c r="C18" s="7" t="s">
        <v>16</v>
      </c>
      <c r="D18" s="44" t="s">
        <v>11</v>
      </c>
      <c r="E18" s="44">
        <v>93.22</v>
      </c>
      <c r="F18" s="44">
        <f>F17*E18</f>
        <v>121.18600000000001</v>
      </c>
      <c r="G18" s="44"/>
      <c r="H18" s="1"/>
      <c r="I18" s="44"/>
      <c r="J18" s="4">
        <f>F18*I18</f>
        <v>0</v>
      </c>
      <c r="K18" s="44"/>
      <c r="L18" s="44"/>
      <c r="M18" s="4">
        <f>H18+J18+L18</f>
        <v>0</v>
      </c>
    </row>
    <row r="19" spans="1:17" ht="15.75">
      <c r="A19" s="44"/>
      <c r="B19" s="44"/>
      <c r="C19" s="1" t="s">
        <v>39</v>
      </c>
      <c r="D19" s="44"/>
      <c r="E19" s="44"/>
      <c r="F19" s="44"/>
      <c r="G19" s="44"/>
      <c r="H19" s="1"/>
      <c r="I19" s="44"/>
      <c r="J19" s="6">
        <f>J18*1</f>
        <v>0</v>
      </c>
      <c r="K19" s="44"/>
      <c r="L19" s="1"/>
      <c r="M19" s="6">
        <f>M18*1</f>
        <v>0</v>
      </c>
      <c r="O19" s="26"/>
    </row>
    <row r="20" spans="1:17" ht="16.5">
      <c r="A20" s="74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</row>
    <row r="21" spans="1:17" ht="63">
      <c r="A21" s="1">
        <v>1</v>
      </c>
      <c r="B21" s="2" t="s">
        <v>51</v>
      </c>
      <c r="C21" s="1" t="s">
        <v>52</v>
      </c>
      <c r="D21" s="1" t="s">
        <v>27</v>
      </c>
      <c r="E21" s="44"/>
      <c r="F21" s="1">
        <v>1372</v>
      </c>
      <c r="G21" s="44"/>
      <c r="H21" s="1"/>
      <c r="I21" s="44"/>
      <c r="J21" s="8"/>
      <c r="K21" s="44"/>
      <c r="L21" s="1"/>
      <c r="M21" s="6"/>
      <c r="O21" s="26"/>
      <c r="P21" s="26"/>
      <c r="Q21" s="26"/>
    </row>
    <row r="22" spans="1:17" ht="15.75">
      <c r="A22" s="1"/>
      <c r="B22" s="44"/>
      <c r="C22" s="7" t="s">
        <v>16</v>
      </c>
      <c r="D22" s="44" t="s">
        <v>11</v>
      </c>
      <c r="E22" s="44">
        <v>1.32E-2</v>
      </c>
      <c r="F22" s="44">
        <f>F21*E22</f>
        <v>18.110399999999998</v>
      </c>
      <c r="G22" s="44"/>
      <c r="H22" s="1"/>
      <c r="I22" s="44"/>
      <c r="J22" s="4">
        <f>F22*I22</f>
        <v>0</v>
      </c>
      <c r="K22" s="44"/>
      <c r="L22" s="44"/>
      <c r="M22" s="4">
        <f>H22+J22+L22</f>
        <v>0</v>
      </c>
      <c r="O22" s="26"/>
      <c r="P22" s="26"/>
      <c r="Q22" s="26"/>
    </row>
    <row r="23" spans="1:17" ht="18">
      <c r="A23" s="1"/>
      <c r="B23" s="44"/>
      <c r="C23" s="7" t="s">
        <v>18</v>
      </c>
      <c r="D23" s="44" t="s">
        <v>12</v>
      </c>
      <c r="E23" s="44">
        <v>2.9499999999999998E-2</v>
      </c>
      <c r="F23" s="44">
        <f>E23*F21</f>
        <v>40.473999999999997</v>
      </c>
      <c r="G23" s="44"/>
      <c r="H23" s="1"/>
      <c r="I23" s="44"/>
      <c r="J23" s="4">
        <f>I23*F23</f>
        <v>0</v>
      </c>
      <c r="K23" s="44"/>
      <c r="L23" s="4">
        <f>K23*F23</f>
        <v>0</v>
      </c>
      <c r="M23" s="4">
        <f>H23+J23+L23</f>
        <v>0</v>
      </c>
      <c r="O23" s="26"/>
      <c r="P23" s="26"/>
      <c r="Q23" s="26"/>
    </row>
    <row r="24" spans="1:17" ht="15.75">
      <c r="A24" s="1"/>
      <c r="B24" s="44"/>
      <c r="C24" s="7" t="s">
        <v>17</v>
      </c>
      <c r="D24" s="44" t="s">
        <v>14</v>
      </c>
      <c r="E24" s="44">
        <v>2.0999999999999999E-3</v>
      </c>
      <c r="F24" s="44">
        <f>E24*F21</f>
        <v>2.8811999999999998</v>
      </c>
      <c r="G24" s="44"/>
      <c r="H24" s="1"/>
      <c r="I24" s="44"/>
      <c r="J24" s="9"/>
      <c r="K24" s="44"/>
      <c r="L24" s="4">
        <f>K24*F24</f>
        <v>0</v>
      </c>
      <c r="M24" s="4">
        <f>K24*F24</f>
        <v>0</v>
      </c>
      <c r="O24" s="26"/>
      <c r="P24" s="26"/>
      <c r="Q24" s="26"/>
    </row>
    <row r="25" spans="1:17" ht="15.75">
      <c r="A25" s="1"/>
      <c r="B25" s="44"/>
      <c r="C25" s="7" t="s">
        <v>44</v>
      </c>
      <c r="D25" s="44"/>
      <c r="E25" s="44"/>
      <c r="F25" s="44"/>
      <c r="G25" s="44"/>
      <c r="H25" s="1"/>
      <c r="I25" s="44"/>
      <c r="J25" s="6"/>
      <c r="K25" s="44"/>
      <c r="L25" s="6"/>
      <c r="M25" s="6">
        <f>SUM(M22:M24)</f>
        <v>0</v>
      </c>
      <c r="O25" s="26"/>
      <c r="P25" s="26"/>
      <c r="Q25" s="26"/>
    </row>
    <row r="26" spans="1:17" ht="47.25">
      <c r="A26" s="1">
        <v>2</v>
      </c>
      <c r="B26" s="1" t="s">
        <v>72</v>
      </c>
      <c r="C26" s="1" t="s">
        <v>164</v>
      </c>
      <c r="D26" s="1" t="s">
        <v>13</v>
      </c>
      <c r="E26" s="44"/>
      <c r="F26" s="8">
        <f>F21*1.95</f>
        <v>2675.4</v>
      </c>
      <c r="G26" s="44"/>
      <c r="H26" s="1"/>
      <c r="I26" s="44"/>
      <c r="J26" s="1"/>
      <c r="K26" s="44"/>
      <c r="L26" s="4">
        <f>K26*F26</f>
        <v>0</v>
      </c>
      <c r="M26" s="6">
        <f>K26*F26</f>
        <v>0</v>
      </c>
      <c r="O26" s="26"/>
      <c r="P26" s="26"/>
      <c r="Q26" s="26"/>
    </row>
    <row r="27" spans="1:17" ht="63">
      <c r="A27" s="1">
        <v>3</v>
      </c>
      <c r="B27" s="1" t="s">
        <v>29</v>
      </c>
      <c r="C27" s="1" t="s">
        <v>28</v>
      </c>
      <c r="D27" s="1" t="s">
        <v>27</v>
      </c>
      <c r="E27" s="44"/>
      <c r="F27" s="1">
        <v>141</v>
      </c>
      <c r="G27" s="44"/>
      <c r="H27" s="1"/>
      <c r="I27" s="44"/>
      <c r="J27" s="1"/>
      <c r="K27" s="44"/>
      <c r="L27" s="1"/>
      <c r="M27" s="1"/>
      <c r="O27" s="26"/>
      <c r="P27" s="26"/>
      <c r="Q27" s="26"/>
    </row>
    <row r="28" spans="1:17" ht="15.75">
      <c r="A28" s="1"/>
      <c r="B28" s="44"/>
      <c r="C28" s="7" t="s">
        <v>16</v>
      </c>
      <c r="D28" s="44" t="s">
        <v>11</v>
      </c>
      <c r="E28" s="44">
        <v>4.5090000000000003</v>
      </c>
      <c r="F28" s="44">
        <f>F27*E28</f>
        <v>635.76900000000001</v>
      </c>
      <c r="G28" s="44"/>
      <c r="H28" s="1"/>
      <c r="I28" s="44"/>
      <c r="J28" s="4">
        <f>F28*I28</f>
        <v>0</v>
      </c>
      <c r="K28" s="44"/>
      <c r="L28" s="44"/>
      <c r="M28" s="4">
        <f>H28+J28+L28</f>
        <v>0</v>
      </c>
      <c r="O28" s="26"/>
      <c r="P28" s="26"/>
      <c r="Q28" s="26"/>
    </row>
    <row r="29" spans="1:17" ht="15.75">
      <c r="A29" s="1"/>
      <c r="B29" s="44"/>
      <c r="C29" s="7" t="s">
        <v>42</v>
      </c>
      <c r="D29" s="44"/>
      <c r="E29" s="44"/>
      <c r="F29" s="44"/>
      <c r="G29" s="44"/>
      <c r="H29" s="1"/>
      <c r="I29" s="44"/>
      <c r="J29" s="4"/>
      <c r="K29" s="44"/>
      <c r="L29" s="44"/>
      <c r="M29" s="6">
        <f>M28*1</f>
        <v>0</v>
      </c>
      <c r="O29" s="26"/>
      <c r="P29" s="26"/>
      <c r="Q29" s="26"/>
    </row>
    <row r="30" spans="1:17" ht="47.25">
      <c r="A30" s="1">
        <v>4</v>
      </c>
      <c r="B30" s="1" t="s">
        <v>72</v>
      </c>
      <c r="C30" s="1" t="s">
        <v>165</v>
      </c>
      <c r="D30" s="1" t="s">
        <v>13</v>
      </c>
      <c r="E30" s="44"/>
      <c r="F30" s="8">
        <f>F27*1.95</f>
        <v>274.95</v>
      </c>
      <c r="G30" s="44"/>
      <c r="H30" s="11"/>
      <c r="I30" s="44"/>
      <c r="J30" s="6"/>
      <c r="K30" s="44"/>
      <c r="L30" s="4">
        <f>K30*F30</f>
        <v>0</v>
      </c>
      <c r="M30" s="6">
        <f>K30*F30</f>
        <v>0</v>
      </c>
      <c r="O30" s="26"/>
      <c r="P30" s="26"/>
      <c r="Q30" s="26"/>
    </row>
    <row r="31" spans="1:17" ht="63">
      <c r="A31" s="1">
        <v>5</v>
      </c>
      <c r="B31" s="1" t="s">
        <v>29</v>
      </c>
      <c r="C31" s="1" t="s">
        <v>73</v>
      </c>
      <c r="D31" s="1" t="s">
        <v>27</v>
      </c>
      <c r="E31" s="44"/>
      <c r="F31" s="49">
        <v>2</v>
      </c>
      <c r="G31" s="44"/>
      <c r="H31" s="1"/>
      <c r="I31" s="44"/>
      <c r="J31" s="1"/>
      <c r="K31" s="44"/>
      <c r="L31" s="1"/>
      <c r="M31" s="1"/>
      <c r="O31" s="26"/>
      <c r="P31" s="26"/>
      <c r="Q31" s="26"/>
    </row>
    <row r="32" spans="1:17" ht="15.75">
      <c r="A32" s="1"/>
      <c r="B32" s="44"/>
      <c r="C32" s="7" t="s">
        <v>16</v>
      </c>
      <c r="D32" s="44" t="s">
        <v>11</v>
      </c>
      <c r="E32" s="44">
        <v>4.5090000000000003</v>
      </c>
      <c r="F32" s="44">
        <f>F31*E32</f>
        <v>9.0180000000000007</v>
      </c>
      <c r="G32" s="44"/>
      <c r="H32" s="1"/>
      <c r="I32" s="44"/>
      <c r="J32" s="4">
        <f>F32*I32</f>
        <v>0</v>
      </c>
      <c r="K32" s="44"/>
      <c r="L32" s="44"/>
      <c r="M32" s="4">
        <f>H32+J32+L32</f>
        <v>0</v>
      </c>
      <c r="O32" s="26"/>
      <c r="P32" s="26"/>
      <c r="Q32" s="26"/>
    </row>
    <row r="33" spans="1:17" ht="15.75">
      <c r="A33" s="1"/>
      <c r="B33" s="44"/>
      <c r="C33" s="7" t="s">
        <v>42</v>
      </c>
      <c r="D33" s="44"/>
      <c r="E33" s="44"/>
      <c r="F33" s="44"/>
      <c r="G33" s="44"/>
      <c r="H33" s="1"/>
      <c r="I33" s="44"/>
      <c r="J33" s="4"/>
      <c r="K33" s="44"/>
      <c r="L33" s="44"/>
      <c r="M33" s="6">
        <f>M32*1</f>
        <v>0</v>
      </c>
      <c r="O33" s="26"/>
      <c r="P33" s="26"/>
      <c r="Q33" s="26"/>
    </row>
    <row r="34" spans="1:17" s="59" customFormat="1" ht="47.25">
      <c r="A34" s="49">
        <v>6</v>
      </c>
      <c r="B34" s="49" t="s">
        <v>72</v>
      </c>
      <c r="C34" s="49" t="s">
        <v>166</v>
      </c>
      <c r="D34" s="49" t="s">
        <v>13</v>
      </c>
      <c r="E34" s="54"/>
      <c r="F34" s="55">
        <f>F31*1.95</f>
        <v>3.9</v>
      </c>
      <c r="G34" s="54"/>
      <c r="H34" s="56"/>
      <c r="I34" s="54"/>
      <c r="J34" s="57"/>
      <c r="K34" s="54"/>
      <c r="L34" s="58">
        <f>K34*F34</f>
        <v>0</v>
      </c>
      <c r="M34" s="57">
        <f>K34*F34</f>
        <v>0</v>
      </c>
      <c r="O34" s="60"/>
      <c r="P34" s="60"/>
      <c r="Q34" s="60"/>
    </row>
    <row r="35" spans="1:17" s="52" customFormat="1" ht="31.5">
      <c r="A35" s="48">
        <v>7</v>
      </c>
      <c r="B35" s="61" t="s">
        <v>69</v>
      </c>
      <c r="C35" s="62" t="s">
        <v>76</v>
      </c>
      <c r="D35" s="48" t="s">
        <v>27</v>
      </c>
      <c r="E35" s="50"/>
      <c r="F35" s="48">
        <v>5</v>
      </c>
      <c r="G35" s="50"/>
      <c r="H35" s="48"/>
      <c r="I35" s="50"/>
      <c r="J35" s="51"/>
      <c r="K35" s="50"/>
      <c r="L35" s="51"/>
      <c r="M35" s="51"/>
      <c r="O35" s="53"/>
      <c r="P35" s="53"/>
      <c r="Q35" s="53"/>
    </row>
    <row r="36" spans="1:17" ht="15.75">
      <c r="A36" s="1"/>
      <c r="B36" s="44" t="s">
        <v>74</v>
      </c>
      <c r="C36" s="7" t="s">
        <v>16</v>
      </c>
      <c r="D36" s="44" t="s">
        <v>11</v>
      </c>
      <c r="E36" s="44">
        <v>7.3</v>
      </c>
      <c r="F36" s="44">
        <f>F35*E36</f>
        <v>36.5</v>
      </c>
      <c r="G36" s="44"/>
      <c r="H36" s="1"/>
      <c r="I36" s="44"/>
      <c r="J36" s="4">
        <f>F36*I36</f>
        <v>0</v>
      </c>
      <c r="K36" s="44"/>
      <c r="L36" s="44"/>
      <c r="M36" s="4">
        <f>H36+J36+L36</f>
        <v>0</v>
      </c>
      <c r="O36" s="26"/>
      <c r="P36" s="26"/>
      <c r="Q36" s="26"/>
    </row>
    <row r="37" spans="1:17" ht="15.75">
      <c r="A37" s="1"/>
      <c r="B37" s="44" t="s">
        <v>74</v>
      </c>
      <c r="C37" s="10" t="s">
        <v>17</v>
      </c>
      <c r="D37" s="44" t="s">
        <v>14</v>
      </c>
      <c r="E37" s="44">
        <v>3.7</v>
      </c>
      <c r="F37" s="44">
        <f>E37*F35</f>
        <v>18.5</v>
      </c>
      <c r="G37" s="44"/>
      <c r="H37" s="1"/>
      <c r="I37" s="44"/>
      <c r="J37" s="9"/>
      <c r="K37" s="44"/>
      <c r="L37" s="4">
        <f>K37*F37</f>
        <v>0</v>
      </c>
      <c r="M37" s="4">
        <f>H37+J37+L37</f>
        <v>0</v>
      </c>
      <c r="O37" s="26"/>
      <c r="P37" s="26"/>
      <c r="Q37" s="26"/>
    </row>
    <row r="38" spans="1:17" ht="15.75">
      <c r="A38" s="1"/>
      <c r="B38" s="44"/>
      <c r="C38" s="3" t="s">
        <v>70</v>
      </c>
      <c r="D38" s="44"/>
      <c r="E38" s="44"/>
      <c r="F38" s="44"/>
      <c r="G38" s="44"/>
      <c r="H38" s="1"/>
      <c r="I38" s="44"/>
      <c r="J38" s="9"/>
      <c r="K38" s="44"/>
      <c r="L38" s="4"/>
      <c r="M38" s="6">
        <f>SUM(M36:M37)</f>
        <v>0</v>
      </c>
      <c r="O38" s="26"/>
      <c r="P38" s="26"/>
      <c r="Q38" s="26"/>
    </row>
    <row r="39" spans="1:17" ht="47.25">
      <c r="A39" s="1">
        <v>8</v>
      </c>
      <c r="B39" s="1" t="s">
        <v>29</v>
      </c>
      <c r="C39" s="1" t="s">
        <v>75</v>
      </c>
      <c r="D39" s="1" t="s">
        <v>27</v>
      </c>
      <c r="E39" s="44"/>
      <c r="F39" s="1">
        <v>5</v>
      </c>
      <c r="G39" s="44"/>
      <c r="H39" s="1"/>
      <c r="I39" s="44"/>
      <c r="J39" s="1"/>
      <c r="K39" s="44"/>
      <c r="L39" s="1"/>
      <c r="M39" s="1"/>
      <c r="O39" s="26"/>
      <c r="P39" s="26"/>
      <c r="Q39" s="26"/>
    </row>
    <row r="40" spans="1:17" ht="15.75">
      <c r="A40" s="1"/>
      <c r="B40" s="44" t="s">
        <v>74</v>
      </c>
      <c r="C40" s="7" t="s">
        <v>16</v>
      </c>
      <c r="D40" s="44" t="s">
        <v>11</v>
      </c>
      <c r="E40" s="44">
        <v>4.5090000000000003</v>
      </c>
      <c r="F40" s="44">
        <f>F39*E40</f>
        <v>22.545000000000002</v>
      </c>
      <c r="G40" s="44"/>
      <c r="H40" s="1"/>
      <c r="I40" s="44"/>
      <c r="J40" s="4">
        <f>F40*I40</f>
        <v>0</v>
      </c>
      <c r="K40" s="44"/>
      <c r="L40" s="44"/>
      <c r="M40" s="4">
        <f>H40+J40+L40</f>
        <v>0</v>
      </c>
      <c r="O40" s="26"/>
      <c r="P40" s="26"/>
      <c r="Q40" s="26"/>
    </row>
    <row r="41" spans="1:17" ht="15.75">
      <c r="A41" s="1"/>
      <c r="B41" s="44"/>
      <c r="C41" s="7" t="s">
        <v>42</v>
      </c>
      <c r="D41" s="44"/>
      <c r="E41" s="44"/>
      <c r="F41" s="44"/>
      <c r="G41" s="44"/>
      <c r="H41" s="1"/>
      <c r="I41" s="44"/>
      <c r="J41" s="4"/>
      <c r="K41" s="44"/>
      <c r="L41" s="44"/>
      <c r="M41" s="6">
        <f>M40*1</f>
        <v>0</v>
      </c>
      <c r="O41" s="26"/>
      <c r="P41" s="26"/>
      <c r="Q41" s="26"/>
    </row>
    <row r="42" spans="1:17" ht="47.25">
      <c r="A42" s="1">
        <v>9</v>
      </c>
      <c r="B42" s="1" t="s">
        <v>72</v>
      </c>
      <c r="C42" s="1" t="s">
        <v>167</v>
      </c>
      <c r="D42" s="1" t="s">
        <v>13</v>
      </c>
      <c r="E42" s="44"/>
      <c r="F42" s="8">
        <f>F39*2.2</f>
        <v>11</v>
      </c>
      <c r="G42" s="44"/>
      <c r="H42" s="11"/>
      <c r="I42" s="44"/>
      <c r="J42" s="6"/>
      <c r="K42" s="44"/>
      <c r="L42" s="4">
        <f>K42*F42</f>
        <v>0</v>
      </c>
      <c r="M42" s="6">
        <f>K42*F42</f>
        <v>0</v>
      </c>
      <c r="O42" s="26"/>
      <c r="P42" s="26"/>
      <c r="Q42" s="26"/>
    </row>
    <row r="43" spans="1:17" ht="15.75">
      <c r="A43" s="44"/>
      <c r="B43" s="44"/>
      <c r="C43" s="1" t="s">
        <v>40</v>
      </c>
      <c r="D43" s="44"/>
      <c r="E43" s="44"/>
      <c r="F43" s="44"/>
      <c r="G43" s="44"/>
      <c r="H43" s="6"/>
      <c r="I43" s="44"/>
      <c r="J43" s="6">
        <f>SUM(J21:J42)</f>
        <v>0</v>
      </c>
      <c r="K43" s="44"/>
      <c r="L43" s="6">
        <f>SUM(L21:L42)</f>
        <v>0</v>
      </c>
      <c r="M43" s="6">
        <f>M25+M26+M29+M30+M33+M34+M38+M41+M42</f>
        <v>0</v>
      </c>
      <c r="O43" s="26">
        <f>J43+L43</f>
        <v>0</v>
      </c>
      <c r="P43" s="26"/>
      <c r="Q43" s="26"/>
    </row>
    <row r="44" spans="1:17" ht="16.5">
      <c r="A44" s="7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7" ht="63">
      <c r="A45" s="1">
        <v>1</v>
      </c>
      <c r="B45" s="31" t="s">
        <v>46</v>
      </c>
      <c r="C45" s="1" t="s">
        <v>148</v>
      </c>
      <c r="D45" s="1" t="s">
        <v>27</v>
      </c>
      <c r="E45" s="44"/>
      <c r="F45" s="1">
        <v>520</v>
      </c>
      <c r="G45" s="44"/>
      <c r="H45" s="1"/>
      <c r="I45" s="44"/>
      <c r="J45" s="8"/>
      <c r="K45" s="44"/>
      <c r="L45" s="1"/>
      <c r="M45" s="6"/>
      <c r="O45" s="26"/>
      <c r="P45" s="26"/>
    </row>
    <row r="46" spans="1:17" ht="15.75">
      <c r="A46" s="44"/>
      <c r="B46" s="44"/>
      <c r="C46" s="7" t="s">
        <v>16</v>
      </c>
      <c r="D46" s="44" t="s">
        <v>11</v>
      </c>
      <c r="E46" s="44">
        <v>0.15</v>
      </c>
      <c r="F46" s="44">
        <f>F45*E46</f>
        <v>78</v>
      </c>
      <c r="G46" s="44"/>
      <c r="H46" s="1"/>
      <c r="I46" s="44"/>
      <c r="J46" s="4">
        <f>F46*I46</f>
        <v>0</v>
      </c>
      <c r="K46" s="44"/>
      <c r="L46" s="44"/>
      <c r="M46" s="4">
        <f>H46+J46+L46</f>
        <v>0</v>
      </c>
    </row>
    <row r="47" spans="1:17" ht="15.75">
      <c r="A47" s="44"/>
      <c r="B47" s="44"/>
      <c r="C47" s="10" t="s">
        <v>31</v>
      </c>
      <c r="D47" s="44" t="s">
        <v>12</v>
      </c>
      <c r="E47" s="44">
        <v>2.1600000000000001E-2</v>
      </c>
      <c r="F47" s="44">
        <f>E47*F45</f>
        <v>11.232000000000001</v>
      </c>
      <c r="G47" s="44"/>
      <c r="H47" s="1"/>
      <c r="I47" s="44"/>
      <c r="J47" s="4">
        <f>I47*F47</f>
        <v>0</v>
      </c>
      <c r="K47" s="44"/>
      <c r="L47" s="4">
        <f>K47*F47</f>
        <v>0</v>
      </c>
      <c r="M47" s="4">
        <f>H47+J47+L47</f>
        <v>0</v>
      </c>
    </row>
    <row r="48" spans="1:17" ht="15.75">
      <c r="A48" s="44"/>
      <c r="B48" s="44"/>
      <c r="C48" s="10" t="s">
        <v>33</v>
      </c>
      <c r="D48" s="44" t="s">
        <v>12</v>
      </c>
      <c r="E48" s="44">
        <v>2.7300000000000001E-2</v>
      </c>
      <c r="F48" s="44">
        <f>F45*E48</f>
        <v>14.196000000000002</v>
      </c>
      <c r="G48" s="44"/>
      <c r="H48" s="1"/>
      <c r="I48" s="44"/>
      <c r="J48" s="4">
        <f>I48*F48</f>
        <v>0</v>
      </c>
      <c r="K48" s="44"/>
      <c r="L48" s="4">
        <f>F48*K48</f>
        <v>0</v>
      </c>
      <c r="M48" s="4">
        <f>L48+J48</f>
        <v>0</v>
      </c>
    </row>
    <row r="49" spans="1:13" ht="15.75">
      <c r="A49" s="44"/>
      <c r="B49" s="44"/>
      <c r="C49" s="10" t="s">
        <v>43</v>
      </c>
      <c r="D49" s="44" t="s">
        <v>12</v>
      </c>
      <c r="E49" s="44">
        <v>9.7000000000000003E-3</v>
      </c>
      <c r="F49" s="44">
        <f>E49*F45</f>
        <v>5.0440000000000005</v>
      </c>
      <c r="G49" s="44"/>
      <c r="H49" s="1"/>
      <c r="I49" s="44"/>
      <c r="J49" s="4">
        <f>I49*F49</f>
        <v>0</v>
      </c>
      <c r="K49" s="44"/>
      <c r="L49" s="4">
        <f>K49*F49</f>
        <v>0</v>
      </c>
      <c r="M49" s="4">
        <f>L49+J49</f>
        <v>0</v>
      </c>
    </row>
    <row r="50" spans="1:13" ht="18">
      <c r="A50" s="44"/>
      <c r="B50" s="44"/>
      <c r="C50" s="7" t="s">
        <v>48</v>
      </c>
      <c r="D50" s="44" t="s">
        <v>19</v>
      </c>
      <c r="E50" s="44">
        <v>1.22</v>
      </c>
      <c r="F50" s="44">
        <f>E50*F45</f>
        <v>634.4</v>
      </c>
      <c r="G50" s="44"/>
      <c r="H50" s="44">
        <f>G50*F50</f>
        <v>0</v>
      </c>
      <c r="I50" s="44"/>
      <c r="J50" s="9"/>
      <c r="K50" s="44"/>
      <c r="L50" s="9"/>
      <c r="M50" s="4">
        <f>G50*F50</f>
        <v>0</v>
      </c>
    </row>
    <row r="51" spans="1:13" ht="18">
      <c r="A51" s="44"/>
      <c r="B51" s="44"/>
      <c r="C51" s="7" t="s">
        <v>32</v>
      </c>
      <c r="D51" s="44" t="s">
        <v>19</v>
      </c>
      <c r="E51" s="44">
        <v>7.0000000000000007E-2</v>
      </c>
      <c r="F51" s="44">
        <f>E51*F45</f>
        <v>36.400000000000006</v>
      </c>
      <c r="G51" s="44"/>
      <c r="H51" s="44">
        <f>G51*F51</f>
        <v>0</v>
      </c>
      <c r="I51" s="44"/>
      <c r="J51" s="9"/>
      <c r="K51" s="44"/>
      <c r="L51" s="9"/>
      <c r="M51" s="4">
        <f>G51*F51</f>
        <v>0</v>
      </c>
    </row>
    <row r="52" spans="1:13" ht="15.75">
      <c r="A52" s="44"/>
      <c r="B52" s="44"/>
      <c r="C52" s="3" t="s">
        <v>45</v>
      </c>
      <c r="D52" s="44"/>
      <c r="E52" s="44"/>
      <c r="F52" s="44"/>
      <c r="G52" s="44"/>
      <c r="H52" s="1"/>
      <c r="I52" s="44"/>
      <c r="J52" s="8"/>
      <c r="K52" s="44"/>
      <c r="L52" s="8"/>
      <c r="M52" s="6">
        <f>SUM(M46:M51)</f>
        <v>0</v>
      </c>
    </row>
    <row r="53" spans="1:13" ht="63">
      <c r="A53" s="1">
        <v>2</v>
      </c>
      <c r="B53" s="2" t="s">
        <v>53</v>
      </c>
      <c r="C53" s="1" t="s">
        <v>77</v>
      </c>
      <c r="D53" s="1" t="s">
        <v>37</v>
      </c>
      <c r="E53" s="44"/>
      <c r="F53" s="1">
        <v>5200</v>
      </c>
      <c r="G53" s="44"/>
      <c r="H53" s="1"/>
      <c r="I53" s="44"/>
      <c r="J53" s="8"/>
      <c r="K53" s="44"/>
      <c r="L53" s="1"/>
      <c r="M53" s="6"/>
    </row>
    <row r="54" spans="1:13" ht="15.75">
      <c r="A54" s="44"/>
      <c r="B54" s="44"/>
      <c r="C54" s="7" t="s">
        <v>16</v>
      </c>
      <c r="D54" s="44" t="s">
        <v>11</v>
      </c>
      <c r="E54" s="44">
        <v>3.3000000000000002E-2</v>
      </c>
      <c r="F54" s="44">
        <f>F53*E54</f>
        <v>171.6</v>
      </c>
      <c r="G54" s="44"/>
      <c r="H54" s="1"/>
      <c r="I54" s="44"/>
      <c r="J54" s="4">
        <f>F54*I54</f>
        <v>0</v>
      </c>
      <c r="K54" s="44"/>
      <c r="L54" s="44"/>
      <c r="M54" s="4">
        <f>H54+J54+L54</f>
        <v>0</v>
      </c>
    </row>
    <row r="55" spans="1:13" ht="15.75">
      <c r="A55" s="44"/>
      <c r="B55" s="44"/>
      <c r="C55" s="7" t="s">
        <v>31</v>
      </c>
      <c r="D55" s="44" t="s">
        <v>12</v>
      </c>
      <c r="E55" s="44">
        <v>1.91E-3</v>
      </c>
      <c r="F55" s="44">
        <f>E55*F53</f>
        <v>9.9320000000000004</v>
      </c>
      <c r="G55" s="44"/>
      <c r="H55" s="1"/>
      <c r="I55" s="44"/>
      <c r="J55" s="4">
        <f>I55*F55</f>
        <v>0</v>
      </c>
      <c r="K55" s="44"/>
      <c r="L55" s="4">
        <f>K55*F55</f>
        <v>0</v>
      </c>
      <c r="M55" s="4">
        <f>H55+J55+L55</f>
        <v>0</v>
      </c>
    </row>
    <row r="56" spans="1:13" ht="15.75">
      <c r="A56" s="44"/>
      <c r="B56" s="44"/>
      <c r="C56" s="7" t="s">
        <v>34</v>
      </c>
      <c r="D56" s="44" t="s">
        <v>12</v>
      </c>
      <c r="E56" s="44">
        <v>1.12E-2</v>
      </c>
      <c r="F56" s="44">
        <f>F53*E56</f>
        <v>58.24</v>
      </c>
      <c r="G56" s="44"/>
      <c r="H56" s="1"/>
      <c r="I56" s="44"/>
      <c r="J56" s="4">
        <f>I56*F56</f>
        <v>0</v>
      </c>
      <c r="K56" s="44"/>
      <c r="L56" s="4">
        <f>F56*K56</f>
        <v>0</v>
      </c>
      <c r="M56" s="4">
        <f>L56+J56</f>
        <v>0</v>
      </c>
    </row>
    <row r="57" spans="1:13" ht="15.75">
      <c r="A57" s="44"/>
      <c r="B57" s="44"/>
      <c r="C57" s="7" t="s">
        <v>35</v>
      </c>
      <c r="D57" s="44" t="s">
        <v>12</v>
      </c>
      <c r="E57" s="44">
        <v>2.4799999999999999E-2</v>
      </c>
      <c r="F57" s="44">
        <f>F53*E57</f>
        <v>128.96</v>
      </c>
      <c r="G57" s="44"/>
      <c r="H57" s="1"/>
      <c r="I57" s="44"/>
      <c r="J57" s="4">
        <f>I57*F57</f>
        <v>0</v>
      </c>
      <c r="K57" s="44"/>
      <c r="L57" s="4">
        <f>F57*K57</f>
        <v>0</v>
      </c>
      <c r="M57" s="4">
        <f>L57+J57</f>
        <v>0</v>
      </c>
    </row>
    <row r="58" spans="1:13" ht="15.75">
      <c r="A58" s="44"/>
      <c r="B58" s="44"/>
      <c r="C58" s="7" t="s">
        <v>43</v>
      </c>
      <c r="D58" s="44" t="s">
        <v>12</v>
      </c>
      <c r="E58" s="44">
        <v>4.1399999999999996E-3</v>
      </c>
      <c r="F58" s="44">
        <f>E58*F53</f>
        <v>21.527999999999999</v>
      </c>
      <c r="G58" s="44"/>
      <c r="H58" s="1"/>
      <c r="I58" s="44"/>
      <c r="J58" s="4">
        <f>I58*F58</f>
        <v>0</v>
      </c>
      <c r="K58" s="44"/>
      <c r="L58" s="4">
        <f>K58*F58</f>
        <v>0</v>
      </c>
      <c r="M58" s="4">
        <f>L58+J58</f>
        <v>0</v>
      </c>
    </row>
    <row r="59" spans="1:13" ht="31.5">
      <c r="A59" s="44"/>
      <c r="B59" s="44"/>
      <c r="C59" s="7" t="s">
        <v>54</v>
      </c>
      <c r="D59" s="44" t="s">
        <v>12</v>
      </c>
      <c r="E59" s="44">
        <v>5.2999999999999998E-4</v>
      </c>
      <c r="F59" s="44">
        <f>E59*F53</f>
        <v>2.7559999999999998</v>
      </c>
      <c r="G59" s="44"/>
      <c r="H59" s="1"/>
      <c r="I59" s="44"/>
      <c r="J59" s="4">
        <f>I59*F59</f>
        <v>0</v>
      </c>
      <c r="K59" s="44"/>
      <c r="L59" s="4">
        <f>K59*F59</f>
        <v>0</v>
      </c>
      <c r="M59" s="4">
        <f>L59+J59</f>
        <v>0</v>
      </c>
    </row>
    <row r="60" spans="1:13" ht="18">
      <c r="A60" s="44"/>
      <c r="B60" s="44"/>
      <c r="C60" s="7" t="s">
        <v>55</v>
      </c>
      <c r="D60" s="44" t="s">
        <v>19</v>
      </c>
      <c r="E60" s="44">
        <f>0.189-0.0126*5</f>
        <v>0.126</v>
      </c>
      <c r="F60" s="44">
        <f>E60*F53</f>
        <v>655.20000000000005</v>
      </c>
      <c r="G60" s="4"/>
      <c r="H60" s="4">
        <f>G60*F60</f>
        <v>0</v>
      </c>
      <c r="I60" s="44"/>
      <c r="J60" s="9"/>
      <c r="K60" s="44"/>
      <c r="L60" s="9">
        <f>K60*F60</f>
        <v>0</v>
      </c>
      <c r="M60" s="4">
        <f>L60+H60</f>
        <v>0</v>
      </c>
    </row>
    <row r="61" spans="1:13" ht="18">
      <c r="A61" s="44"/>
      <c r="B61" s="44"/>
      <c r="C61" s="7" t="s">
        <v>32</v>
      </c>
      <c r="D61" s="44" t="s">
        <v>19</v>
      </c>
      <c r="E61" s="44">
        <v>0.03</v>
      </c>
      <c r="F61" s="44">
        <f>E61*F53</f>
        <v>156</v>
      </c>
      <c r="G61" s="44"/>
      <c r="H61" s="4">
        <f>G61*F61</f>
        <v>0</v>
      </c>
      <c r="I61" s="44"/>
      <c r="J61" s="9"/>
      <c r="K61" s="44"/>
      <c r="L61" s="9"/>
      <c r="M61" s="4">
        <f>G61*F61</f>
        <v>0</v>
      </c>
    </row>
    <row r="62" spans="1:13" ht="15.75">
      <c r="A62" s="44"/>
      <c r="B62" s="44"/>
      <c r="C62" s="3" t="s">
        <v>56</v>
      </c>
      <c r="D62" s="44"/>
      <c r="E62" s="44"/>
      <c r="F62" s="44"/>
      <c r="G62" s="44"/>
      <c r="H62" s="1"/>
      <c r="I62" s="44"/>
      <c r="J62" s="8"/>
      <c r="K62" s="44"/>
      <c r="L62" s="8"/>
      <c r="M62" s="6">
        <f>SUM(M54:M61)</f>
        <v>0</v>
      </c>
    </row>
    <row r="63" spans="1:13" ht="33.75">
      <c r="A63" s="1">
        <v>3</v>
      </c>
      <c r="B63" s="2" t="s">
        <v>57</v>
      </c>
      <c r="C63" s="1" t="s">
        <v>58</v>
      </c>
      <c r="D63" s="1" t="s">
        <v>13</v>
      </c>
      <c r="E63" s="44"/>
      <c r="F63" s="46">
        <f>F53*0.0007</f>
        <v>3.64</v>
      </c>
      <c r="G63" s="44"/>
      <c r="H63" s="1"/>
      <c r="I63" s="44"/>
      <c r="J63" s="8"/>
      <c r="K63" s="44"/>
      <c r="L63" s="1"/>
      <c r="M63" s="6"/>
    </row>
    <row r="64" spans="1:13" ht="15.75">
      <c r="A64" s="44"/>
      <c r="B64" s="44"/>
      <c r="C64" s="7" t="s">
        <v>59</v>
      </c>
      <c r="D64" s="44" t="s">
        <v>12</v>
      </c>
      <c r="E64" s="44">
        <v>0.3</v>
      </c>
      <c r="F64" s="44">
        <f>E64*F63</f>
        <v>1.0920000000000001</v>
      </c>
      <c r="G64" s="44"/>
      <c r="H64" s="1"/>
      <c r="I64" s="44"/>
      <c r="J64" s="4">
        <f>I64*F64</f>
        <v>0</v>
      </c>
      <c r="K64" s="44"/>
      <c r="L64" s="4">
        <f>K64*F64</f>
        <v>0</v>
      </c>
      <c r="M64" s="4">
        <f>H64+J64+L64</f>
        <v>0</v>
      </c>
    </row>
    <row r="65" spans="1:13" ht="18">
      <c r="A65" s="44"/>
      <c r="B65" s="44"/>
      <c r="C65" s="7" t="s">
        <v>36</v>
      </c>
      <c r="D65" s="44" t="s">
        <v>19</v>
      </c>
      <c r="E65" s="44">
        <v>1.03</v>
      </c>
      <c r="F65" s="44">
        <f>F63*E65</f>
        <v>3.7492000000000001</v>
      </c>
      <c r="G65" s="44"/>
      <c r="H65" s="5">
        <f>G65*F65</f>
        <v>0</v>
      </c>
      <c r="I65" s="44"/>
      <c r="J65" s="9"/>
      <c r="K65" s="44"/>
      <c r="L65" s="9"/>
      <c r="M65" s="4">
        <f>G65*F65</f>
        <v>0</v>
      </c>
    </row>
    <row r="66" spans="1:13" ht="15.75">
      <c r="A66" s="44"/>
      <c r="B66" s="44"/>
      <c r="C66" s="7" t="s">
        <v>60</v>
      </c>
      <c r="D66" s="44"/>
      <c r="E66" s="44"/>
      <c r="F66" s="44"/>
      <c r="G66" s="44"/>
      <c r="H66" s="1"/>
      <c r="I66" s="44"/>
      <c r="J66" s="8"/>
      <c r="K66" s="44"/>
      <c r="L66" s="8"/>
      <c r="M66" s="6">
        <f>SUM(M64:M65)</f>
        <v>0</v>
      </c>
    </row>
    <row r="67" spans="1:13" ht="110.25">
      <c r="A67" s="1">
        <v>4</v>
      </c>
      <c r="B67" s="2" t="s">
        <v>61</v>
      </c>
      <c r="C67" s="1" t="s">
        <v>62</v>
      </c>
      <c r="D67" s="1" t="s">
        <v>37</v>
      </c>
      <c r="E67" s="44"/>
      <c r="F67" s="1">
        <v>5200</v>
      </c>
      <c r="G67" s="44"/>
      <c r="H67" s="1"/>
      <c r="I67" s="44"/>
      <c r="J67" s="8"/>
      <c r="K67" s="44"/>
      <c r="L67" s="1"/>
      <c r="M67" s="6"/>
    </row>
    <row r="68" spans="1:13" ht="15.75">
      <c r="A68" s="44"/>
      <c r="B68" s="44"/>
      <c r="C68" s="7" t="s">
        <v>16</v>
      </c>
      <c r="D68" s="44" t="s">
        <v>11</v>
      </c>
      <c r="E68" s="44">
        <f>0.0375+0.00007*2</f>
        <v>3.764E-2</v>
      </c>
      <c r="F68" s="44">
        <f>F67*E68</f>
        <v>195.72800000000001</v>
      </c>
      <c r="G68" s="44"/>
      <c r="H68" s="1"/>
      <c r="I68" s="44"/>
      <c r="J68" s="4">
        <f>F68*I68</f>
        <v>0</v>
      </c>
      <c r="K68" s="44"/>
      <c r="L68" s="44"/>
      <c r="M68" s="4">
        <f>H68+J68+L68</f>
        <v>0</v>
      </c>
    </row>
    <row r="69" spans="1:13" ht="15.75">
      <c r="A69" s="44"/>
      <c r="B69" s="44"/>
      <c r="C69" s="7" t="s">
        <v>63</v>
      </c>
      <c r="D69" s="44" t="s">
        <v>12</v>
      </c>
      <c r="E69" s="44">
        <v>3.0200000000000001E-3</v>
      </c>
      <c r="F69" s="44">
        <f>E69*F67</f>
        <v>15.704000000000001</v>
      </c>
      <c r="G69" s="44"/>
      <c r="H69" s="1"/>
      <c r="I69" s="44"/>
      <c r="J69" s="4">
        <f>I69*F69</f>
        <v>0</v>
      </c>
      <c r="K69" s="44"/>
      <c r="L69" s="4">
        <f>K69*F69</f>
        <v>0</v>
      </c>
      <c r="M69" s="4">
        <f>H69+J69+L69</f>
        <v>0</v>
      </c>
    </row>
    <row r="70" spans="1:13" ht="15.75">
      <c r="A70" s="44"/>
      <c r="B70" s="44"/>
      <c r="C70" s="7" t="s">
        <v>34</v>
      </c>
      <c r="D70" s="44" t="s">
        <v>12</v>
      </c>
      <c r="E70" s="44">
        <v>3.7000000000000002E-3</v>
      </c>
      <c r="F70" s="44">
        <f>F67*E70</f>
        <v>19.240000000000002</v>
      </c>
      <c r="G70" s="44"/>
      <c r="H70" s="1"/>
      <c r="I70" s="44"/>
      <c r="J70" s="4">
        <f>I70*F70</f>
        <v>0</v>
      </c>
      <c r="K70" s="44"/>
      <c r="L70" s="4">
        <f>F70*K70</f>
        <v>0</v>
      </c>
      <c r="M70" s="4">
        <f>L70+J70</f>
        <v>0</v>
      </c>
    </row>
    <row r="71" spans="1:13" ht="15.75">
      <c r="A71" s="44"/>
      <c r="B71" s="44"/>
      <c r="C71" s="7" t="s">
        <v>35</v>
      </c>
      <c r="D71" s="44" t="s">
        <v>12</v>
      </c>
      <c r="E71" s="44">
        <v>1.11E-2</v>
      </c>
      <c r="F71" s="44">
        <f>F67*E71</f>
        <v>57.720000000000006</v>
      </c>
      <c r="G71" s="44"/>
      <c r="H71" s="1"/>
      <c r="I71" s="44"/>
      <c r="J71" s="4">
        <f>I71*F71</f>
        <v>0</v>
      </c>
      <c r="K71" s="44"/>
      <c r="L71" s="4">
        <f>F71*K71</f>
        <v>0</v>
      </c>
      <c r="M71" s="4">
        <f>L71+J71</f>
        <v>0</v>
      </c>
    </row>
    <row r="72" spans="1:13" ht="15.75">
      <c r="A72" s="44"/>
      <c r="B72" s="44"/>
      <c r="C72" s="7" t="s">
        <v>17</v>
      </c>
      <c r="D72" s="44" t="s">
        <v>14</v>
      </c>
      <c r="E72" s="44">
        <v>2.3E-3</v>
      </c>
      <c r="F72" s="44">
        <f>E72*F67</f>
        <v>11.959999999999999</v>
      </c>
      <c r="G72" s="44"/>
      <c r="H72" s="1"/>
      <c r="I72" s="44"/>
      <c r="J72" s="9"/>
      <c r="K72" s="44"/>
      <c r="L72" s="4">
        <f>K72*F72</f>
        <v>0</v>
      </c>
      <c r="M72" s="4">
        <f>K72*F72</f>
        <v>0</v>
      </c>
    </row>
    <row r="73" spans="1:13" ht="15.75">
      <c r="A73" s="44"/>
      <c r="B73" s="44"/>
      <c r="C73" s="7" t="s">
        <v>38</v>
      </c>
      <c r="D73" s="44" t="s">
        <v>14</v>
      </c>
      <c r="E73" s="44">
        <f>0.0145+0.0002*2</f>
        <v>1.49E-2</v>
      </c>
      <c r="F73" s="44">
        <f>F67*E73</f>
        <v>77.48</v>
      </c>
      <c r="G73" s="44"/>
      <c r="H73" s="4">
        <f>F73*G73</f>
        <v>0</v>
      </c>
      <c r="I73" s="44"/>
      <c r="J73" s="9"/>
      <c r="K73" s="44"/>
      <c r="L73" s="4"/>
      <c r="M73" s="4">
        <f>G73*F73</f>
        <v>0</v>
      </c>
    </row>
    <row r="74" spans="1:13" ht="31.5">
      <c r="A74" s="44"/>
      <c r="B74" s="44"/>
      <c r="C74" s="7" t="s">
        <v>64</v>
      </c>
      <c r="D74" s="44" t="s">
        <v>13</v>
      </c>
      <c r="E74" s="34">
        <f>0.0968+0.0121*2</f>
        <v>0.121</v>
      </c>
      <c r="F74" s="44">
        <f>E74*F67</f>
        <v>629.19999999999993</v>
      </c>
      <c r="G74" s="44"/>
      <c r="H74" s="4">
        <f>G74*F74</f>
        <v>0</v>
      </c>
      <c r="I74" s="44"/>
      <c r="J74" s="9"/>
      <c r="K74" s="44"/>
      <c r="L74" s="9">
        <f>F74*K74</f>
        <v>0</v>
      </c>
      <c r="M74" s="4">
        <f>L74+H74</f>
        <v>0</v>
      </c>
    </row>
    <row r="75" spans="1:13" ht="15.75">
      <c r="A75" s="44"/>
      <c r="B75" s="44"/>
      <c r="C75" s="3" t="s">
        <v>65</v>
      </c>
      <c r="D75" s="44"/>
      <c r="E75" s="44"/>
      <c r="F75" s="44"/>
      <c r="G75" s="44"/>
      <c r="H75" s="1"/>
      <c r="I75" s="44"/>
      <c r="J75" s="8"/>
      <c r="K75" s="44"/>
      <c r="L75" s="8"/>
      <c r="M75" s="6">
        <f>SUM(M68:M74)</f>
        <v>0</v>
      </c>
    </row>
    <row r="76" spans="1:13" ht="33.75">
      <c r="A76" s="1">
        <v>5</v>
      </c>
      <c r="B76" s="2" t="s">
        <v>66</v>
      </c>
      <c r="C76" s="1" t="s">
        <v>67</v>
      </c>
      <c r="D76" s="1" t="s">
        <v>13</v>
      </c>
      <c r="E76" s="44"/>
      <c r="F76" s="6">
        <f>F67*0.00035</f>
        <v>1.82</v>
      </c>
      <c r="G76" s="44"/>
      <c r="H76" s="1"/>
      <c r="I76" s="44"/>
      <c r="J76" s="8"/>
      <c r="K76" s="44"/>
      <c r="L76" s="1"/>
      <c r="M76" s="6"/>
    </row>
    <row r="77" spans="1:13" ht="15.75">
      <c r="A77" s="44"/>
      <c r="B77" s="44"/>
      <c r="C77" s="7" t="s">
        <v>59</v>
      </c>
      <c r="D77" s="44" t="s">
        <v>12</v>
      </c>
      <c r="E77" s="44">
        <v>0.3</v>
      </c>
      <c r="F77" s="44">
        <f>E77*F76</f>
        <v>0.54600000000000004</v>
      </c>
      <c r="G77" s="44"/>
      <c r="H77" s="1"/>
      <c r="I77" s="44"/>
      <c r="J77" s="4">
        <f>I77*F77</f>
        <v>0</v>
      </c>
      <c r="K77" s="44"/>
      <c r="L77" s="4">
        <f>K77*F77</f>
        <v>0</v>
      </c>
      <c r="M77" s="4">
        <f>L77+J77</f>
        <v>0</v>
      </c>
    </row>
    <row r="78" spans="1:13" ht="18">
      <c r="A78" s="44"/>
      <c r="B78" s="44"/>
      <c r="C78" s="7" t="s">
        <v>36</v>
      </c>
      <c r="D78" s="44" t="s">
        <v>19</v>
      </c>
      <c r="E78" s="44">
        <v>1.03</v>
      </c>
      <c r="F78" s="44">
        <f>F76*E78</f>
        <v>1.8746</v>
      </c>
      <c r="G78" s="44"/>
      <c r="H78" s="5">
        <f>G78*F78</f>
        <v>0</v>
      </c>
      <c r="I78" s="44"/>
      <c r="J78" s="9"/>
      <c r="K78" s="44"/>
      <c r="L78" s="9"/>
      <c r="M78" s="4">
        <f>G78*F78</f>
        <v>0</v>
      </c>
    </row>
    <row r="79" spans="1:13" ht="15.75">
      <c r="A79" s="44"/>
      <c r="B79" s="44"/>
      <c r="C79" s="7" t="s">
        <v>60</v>
      </c>
      <c r="D79" s="44"/>
      <c r="E79" s="44"/>
      <c r="F79" s="44"/>
      <c r="G79" s="44"/>
      <c r="H79" s="1"/>
      <c r="I79" s="44"/>
      <c r="J79" s="8"/>
      <c r="K79" s="44"/>
      <c r="L79" s="8"/>
      <c r="M79" s="6">
        <f>SUM(M77:M78)</f>
        <v>0</v>
      </c>
    </row>
    <row r="80" spans="1:13" ht="126">
      <c r="A80" s="1">
        <v>6</v>
      </c>
      <c r="B80" s="2" t="s">
        <v>78</v>
      </c>
      <c r="C80" s="1" t="s">
        <v>79</v>
      </c>
      <c r="D80" s="1" t="s">
        <v>37</v>
      </c>
      <c r="E80" s="44"/>
      <c r="F80" s="1">
        <v>5200</v>
      </c>
      <c r="G80" s="44"/>
      <c r="H80" s="1"/>
      <c r="I80" s="44"/>
      <c r="J80" s="8"/>
      <c r="K80" s="44"/>
      <c r="L80" s="1"/>
      <c r="M80" s="6"/>
    </row>
    <row r="81" spans="1:13" ht="15.75">
      <c r="A81" s="1"/>
      <c r="B81" s="44"/>
      <c r="C81" s="7" t="s">
        <v>16</v>
      </c>
      <c r="D81" s="44" t="s">
        <v>11</v>
      </c>
      <c r="E81" s="44">
        <f>0.0375-0.00007*2</f>
        <v>3.7359999999999997E-2</v>
      </c>
      <c r="F81" s="44">
        <f>F80*E81</f>
        <v>194.27199999999999</v>
      </c>
      <c r="G81" s="44"/>
      <c r="H81" s="1"/>
      <c r="I81" s="44"/>
      <c r="J81" s="4">
        <f>F81*I81</f>
        <v>0</v>
      </c>
      <c r="K81" s="44"/>
      <c r="L81" s="44"/>
      <c r="M81" s="4">
        <f>H81+J81+L81</f>
        <v>0</v>
      </c>
    </row>
    <row r="82" spans="1:13" ht="15.75">
      <c r="A82" s="1"/>
      <c r="B82" s="44"/>
      <c r="C82" s="7" t="s">
        <v>63</v>
      </c>
      <c r="D82" s="44" t="s">
        <v>12</v>
      </c>
      <c r="E82" s="44">
        <v>3.0200000000000001E-3</v>
      </c>
      <c r="F82" s="44">
        <f>E82*F80</f>
        <v>15.704000000000001</v>
      </c>
      <c r="G82" s="44"/>
      <c r="H82" s="1"/>
      <c r="I82" s="44"/>
      <c r="J82" s="4">
        <f>I82*F82</f>
        <v>0</v>
      </c>
      <c r="K82" s="44"/>
      <c r="L82" s="4">
        <f>K82*F82</f>
        <v>0</v>
      </c>
      <c r="M82" s="4">
        <f>H82+J82+L82</f>
        <v>0</v>
      </c>
    </row>
    <row r="83" spans="1:13" ht="15.75">
      <c r="A83" s="1"/>
      <c r="B83" s="44"/>
      <c r="C83" s="7" t="s">
        <v>34</v>
      </c>
      <c r="D83" s="44" t="s">
        <v>12</v>
      </c>
      <c r="E83" s="44">
        <v>3.7000000000000002E-3</v>
      </c>
      <c r="F83" s="44">
        <f>F80*E83</f>
        <v>19.240000000000002</v>
      </c>
      <c r="G83" s="44"/>
      <c r="H83" s="1"/>
      <c r="I83" s="44"/>
      <c r="J83" s="4">
        <f>I83*F83</f>
        <v>0</v>
      </c>
      <c r="K83" s="44"/>
      <c r="L83" s="4">
        <f>F83*K83</f>
        <v>0</v>
      </c>
      <c r="M83" s="4">
        <f>L83+J83</f>
        <v>0</v>
      </c>
    </row>
    <row r="84" spans="1:13" ht="15.75">
      <c r="A84" s="1"/>
      <c r="B84" s="44"/>
      <c r="C84" s="7" t="s">
        <v>35</v>
      </c>
      <c r="D84" s="44" t="s">
        <v>12</v>
      </c>
      <c r="E84" s="44">
        <v>1.11E-2</v>
      </c>
      <c r="F84" s="44">
        <f>F80*E84</f>
        <v>57.720000000000006</v>
      </c>
      <c r="G84" s="44"/>
      <c r="H84" s="1"/>
      <c r="I84" s="44"/>
      <c r="J84" s="4">
        <f>I84*F84</f>
        <v>0</v>
      </c>
      <c r="K84" s="44"/>
      <c r="L84" s="4">
        <f>F84*K84</f>
        <v>0</v>
      </c>
      <c r="M84" s="4">
        <f>L84+J84</f>
        <v>0</v>
      </c>
    </row>
    <row r="85" spans="1:13" ht="15.75">
      <c r="A85" s="1"/>
      <c r="B85" s="44"/>
      <c r="C85" s="7" t="s">
        <v>17</v>
      </c>
      <c r="D85" s="44" t="s">
        <v>14</v>
      </c>
      <c r="E85" s="44">
        <v>2.3E-3</v>
      </c>
      <c r="F85" s="44">
        <f>E85*F80</f>
        <v>11.959999999999999</v>
      </c>
      <c r="G85" s="44"/>
      <c r="H85" s="1"/>
      <c r="I85" s="44"/>
      <c r="J85" s="9"/>
      <c r="K85" s="44"/>
      <c r="L85" s="4">
        <f>K85*F85</f>
        <v>0</v>
      </c>
      <c r="M85" s="4">
        <f>K85*F85</f>
        <v>0</v>
      </c>
    </row>
    <row r="86" spans="1:13" ht="15.75">
      <c r="A86" s="1"/>
      <c r="B86" s="44"/>
      <c r="C86" s="7" t="s">
        <v>38</v>
      </c>
      <c r="D86" s="44" t="s">
        <v>14</v>
      </c>
      <c r="E86" s="44">
        <f>0.0145-0.0002*2</f>
        <v>1.4100000000000001E-2</v>
      </c>
      <c r="F86" s="44">
        <f>E86*F81</f>
        <v>2.7392352</v>
      </c>
      <c r="G86" s="44"/>
      <c r="H86" s="44">
        <f>F86*G86</f>
        <v>0</v>
      </c>
      <c r="I86" s="44"/>
      <c r="J86" s="9"/>
      <c r="K86" s="44"/>
      <c r="L86" s="4"/>
      <c r="M86" s="4">
        <f>G86*F86</f>
        <v>0</v>
      </c>
    </row>
    <row r="87" spans="1:13" ht="31.5">
      <c r="A87" s="1"/>
      <c r="B87" s="44"/>
      <c r="C87" s="7" t="s">
        <v>68</v>
      </c>
      <c r="D87" s="44" t="s">
        <v>13</v>
      </c>
      <c r="E87" s="44">
        <f>0.0977-0.0122*2</f>
        <v>7.329999999999999E-2</v>
      </c>
      <c r="F87" s="44">
        <f>E87*F80</f>
        <v>381.15999999999997</v>
      </c>
      <c r="G87" s="44"/>
      <c r="H87" s="4">
        <f>G87*F87</f>
        <v>0</v>
      </c>
      <c r="I87" s="44"/>
      <c r="J87" s="9"/>
      <c r="K87" s="44"/>
      <c r="L87" s="9">
        <f>K87*F87</f>
        <v>0</v>
      </c>
      <c r="M87" s="4">
        <f>L87+H87</f>
        <v>0</v>
      </c>
    </row>
    <row r="88" spans="1:13" ht="15.75">
      <c r="A88" s="44"/>
      <c r="B88" s="44"/>
      <c r="C88" s="3" t="s">
        <v>65</v>
      </c>
      <c r="D88" s="44"/>
      <c r="E88" s="44"/>
      <c r="F88" s="44"/>
      <c r="G88" s="44"/>
      <c r="H88" s="1"/>
      <c r="I88" s="44"/>
      <c r="J88" s="8"/>
      <c r="K88" s="44"/>
      <c r="L88" s="8"/>
      <c r="M88" s="6">
        <f>SUM(M81:M87)</f>
        <v>0</v>
      </c>
    </row>
    <row r="89" spans="1:13" ht="47.25">
      <c r="A89" s="1">
        <v>7</v>
      </c>
      <c r="B89" s="31" t="s">
        <v>46</v>
      </c>
      <c r="C89" s="1" t="s">
        <v>81</v>
      </c>
      <c r="D89" s="1" t="s">
        <v>27</v>
      </c>
      <c r="E89" s="44"/>
      <c r="F89" s="1">
        <v>130</v>
      </c>
      <c r="G89" s="44"/>
      <c r="H89" s="1"/>
      <c r="I89" s="44"/>
      <c r="J89" s="8"/>
      <c r="K89" s="44"/>
      <c r="L89" s="1"/>
      <c r="M89" s="6"/>
    </row>
    <row r="90" spans="1:13" ht="15.75">
      <c r="A90" s="44"/>
      <c r="B90" s="44"/>
      <c r="C90" s="7" t="s">
        <v>16</v>
      </c>
      <c r="D90" s="44" t="s">
        <v>11</v>
      </c>
      <c r="E90" s="44">
        <v>0.15</v>
      </c>
      <c r="F90" s="44">
        <f>F89*E90</f>
        <v>19.5</v>
      </c>
      <c r="G90" s="44"/>
      <c r="H90" s="1"/>
      <c r="I90" s="44"/>
      <c r="J90" s="4">
        <f>F90*I90</f>
        <v>0</v>
      </c>
      <c r="K90" s="44"/>
      <c r="L90" s="44"/>
      <c r="M90" s="4">
        <f>H90+J90+L90</f>
        <v>0</v>
      </c>
    </row>
    <row r="91" spans="1:13" ht="15.75">
      <c r="A91" s="44"/>
      <c r="B91" s="44"/>
      <c r="C91" s="10" t="s">
        <v>31</v>
      </c>
      <c r="D91" s="44" t="s">
        <v>12</v>
      </c>
      <c r="E91" s="44">
        <v>2.1600000000000001E-2</v>
      </c>
      <c r="F91" s="44">
        <f>E91*F89</f>
        <v>2.8080000000000003</v>
      </c>
      <c r="G91" s="44"/>
      <c r="H91" s="1"/>
      <c r="I91" s="44"/>
      <c r="J91" s="4">
        <f>I91*F91</f>
        <v>0</v>
      </c>
      <c r="K91" s="44"/>
      <c r="L91" s="4">
        <f>K91*F91</f>
        <v>0</v>
      </c>
      <c r="M91" s="4">
        <f>L91+J91</f>
        <v>0</v>
      </c>
    </row>
    <row r="92" spans="1:13" ht="15.75">
      <c r="A92" s="44"/>
      <c r="B92" s="44"/>
      <c r="C92" s="10" t="s">
        <v>33</v>
      </c>
      <c r="D92" s="44" t="s">
        <v>12</v>
      </c>
      <c r="E92" s="44">
        <v>2.7300000000000001E-2</v>
      </c>
      <c r="F92" s="44">
        <f>F89*E92</f>
        <v>3.5490000000000004</v>
      </c>
      <c r="G92" s="44"/>
      <c r="H92" s="1"/>
      <c r="I92" s="44"/>
      <c r="J92" s="4">
        <f>I92*F92</f>
        <v>0</v>
      </c>
      <c r="K92" s="44"/>
      <c r="L92" s="4">
        <f>F92*K92</f>
        <v>0</v>
      </c>
      <c r="M92" s="4">
        <f>L92+J92</f>
        <v>0</v>
      </c>
    </row>
    <row r="93" spans="1:13" ht="15.75">
      <c r="A93" s="44"/>
      <c r="B93" s="44"/>
      <c r="C93" s="10" t="s">
        <v>43</v>
      </c>
      <c r="D93" s="44" t="s">
        <v>12</v>
      </c>
      <c r="E93" s="44">
        <v>9.7000000000000003E-3</v>
      </c>
      <c r="F93" s="44">
        <f>E93*F89</f>
        <v>1.2610000000000001</v>
      </c>
      <c r="G93" s="44"/>
      <c r="H93" s="1"/>
      <c r="I93" s="44"/>
      <c r="J93" s="4">
        <f>I93*F93</f>
        <v>0</v>
      </c>
      <c r="K93" s="44"/>
      <c r="L93" s="4">
        <f>K93*F93</f>
        <v>0</v>
      </c>
      <c r="M93" s="4">
        <f>L93+J93</f>
        <v>0</v>
      </c>
    </row>
    <row r="94" spans="1:13" ht="18">
      <c r="A94" s="44"/>
      <c r="B94" s="44"/>
      <c r="C94" s="7" t="s">
        <v>80</v>
      </c>
      <c r="D94" s="44" t="s">
        <v>19</v>
      </c>
      <c r="E94" s="44">
        <v>1.22</v>
      </c>
      <c r="F94" s="44">
        <f>E94*F89</f>
        <v>158.6</v>
      </c>
      <c r="G94" s="44"/>
      <c r="H94" s="44">
        <f>G94*F94</f>
        <v>0</v>
      </c>
      <c r="I94" s="44"/>
      <c r="J94" s="9"/>
      <c r="K94" s="44"/>
      <c r="L94" s="9"/>
      <c r="M94" s="4">
        <f>G94*F94</f>
        <v>0</v>
      </c>
    </row>
    <row r="95" spans="1:13" ht="18">
      <c r="A95" s="44"/>
      <c r="B95" s="44"/>
      <c r="C95" s="7" t="s">
        <v>32</v>
      </c>
      <c r="D95" s="44" t="s">
        <v>19</v>
      </c>
      <c r="E95" s="44">
        <v>7.0000000000000007E-2</v>
      </c>
      <c r="F95" s="44">
        <f>E95*F89</f>
        <v>9.1000000000000014</v>
      </c>
      <c r="G95" s="44"/>
      <c r="H95" s="44">
        <f>G95*F95</f>
        <v>0</v>
      </c>
      <c r="I95" s="44"/>
      <c r="J95" s="9"/>
      <c r="K95" s="44"/>
      <c r="L95" s="9"/>
      <c r="M95" s="4">
        <f>G95*F95</f>
        <v>0</v>
      </c>
    </row>
    <row r="96" spans="1:13" ht="15.75">
      <c r="A96" s="44"/>
      <c r="B96" s="44"/>
      <c r="C96" s="3" t="s">
        <v>45</v>
      </c>
      <c r="D96" s="44"/>
      <c r="E96" s="44"/>
      <c r="F96" s="44"/>
      <c r="G96" s="44"/>
      <c r="H96" s="1"/>
      <c r="I96" s="44"/>
      <c r="J96" s="8"/>
      <c r="K96" s="44"/>
      <c r="L96" s="8"/>
      <c r="M96" s="6">
        <f>SUM(M90:M95)</f>
        <v>0</v>
      </c>
    </row>
    <row r="97" spans="1:16" ht="23.25" customHeight="1">
      <c r="A97" s="1"/>
      <c r="B97" s="31"/>
      <c r="C97" s="1" t="s">
        <v>82</v>
      </c>
      <c r="D97" s="1"/>
      <c r="E97" s="44"/>
      <c r="F97" s="1"/>
      <c r="G97" s="44"/>
      <c r="H97" s="1"/>
      <c r="I97" s="44"/>
      <c r="J97" s="8"/>
      <c r="K97" s="44"/>
      <c r="L97" s="1"/>
      <c r="M97" s="6"/>
    </row>
    <row r="98" spans="1:16" ht="47.25">
      <c r="A98" s="1">
        <v>8</v>
      </c>
      <c r="B98" s="31" t="s">
        <v>46</v>
      </c>
      <c r="C98" s="1" t="s">
        <v>83</v>
      </c>
      <c r="D98" s="1" t="s">
        <v>27</v>
      </c>
      <c r="E98" s="44"/>
      <c r="F98" s="1">
        <v>54.1</v>
      </c>
      <c r="G98" s="44"/>
      <c r="H98" s="1"/>
      <c r="I98" s="44"/>
      <c r="J98" s="8"/>
      <c r="K98" s="44"/>
      <c r="L98" s="1"/>
      <c r="M98" s="6"/>
    </row>
    <row r="99" spans="1:16" ht="15.75">
      <c r="A99" s="1"/>
      <c r="B99" s="44"/>
      <c r="C99" s="7" t="s">
        <v>16</v>
      </c>
      <c r="D99" s="44" t="s">
        <v>11</v>
      </c>
      <c r="E99" s="44">
        <v>0.15</v>
      </c>
      <c r="F99" s="44">
        <f>F98*E99</f>
        <v>8.1150000000000002</v>
      </c>
      <c r="G99" s="44"/>
      <c r="H99" s="1"/>
      <c r="I99" s="44"/>
      <c r="J99" s="4">
        <f>F99*I99</f>
        <v>0</v>
      </c>
      <c r="K99" s="44"/>
      <c r="L99" s="44"/>
      <c r="M99" s="4">
        <f>H99+J99+L99</f>
        <v>0</v>
      </c>
    </row>
    <row r="100" spans="1:16" ht="15.75">
      <c r="A100" s="1"/>
      <c r="B100" s="44"/>
      <c r="C100" s="10" t="s">
        <v>31</v>
      </c>
      <c r="D100" s="44" t="s">
        <v>12</v>
      </c>
      <c r="E100" s="44">
        <v>2.1600000000000001E-2</v>
      </c>
      <c r="F100" s="44">
        <f>E100*F98</f>
        <v>1.16856</v>
      </c>
      <c r="G100" s="44"/>
      <c r="H100" s="1"/>
      <c r="I100" s="44"/>
      <c r="J100" s="4">
        <f>I100*F100</f>
        <v>0</v>
      </c>
      <c r="K100" s="44"/>
      <c r="L100" s="4">
        <f>K100*F100</f>
        <v>0</v>
      </c>
      <c r="M100" s="4">
        <f>H100+J100+L100</f>
        <v>0</v>
      </c>
    </row>
    <row r="101" spans="1:16" ht="15.75">
      <c r="A101" s="1"/>
      <c r="B101" s="44"/>
      <c r="C101" s="10" t="s">
        <v>33</v>
      </c>
      <c r="D101" s="44" t="s">
        <v>12</v>
      </c>
      <c r="E101" s="44">
        <v>2.7300000000000001E-2</v>
      </c>
      <c r="F101" s="44">
        <f>F98*E101</f>
        <v>1.4769300000000001</v>
      </c>
      <c r="G101" s="44"/>
      <c r="H101" s="1"/>
      <c r="I101" s="44"/>
      <c r="J101" s="4">
        <f>I101*F101</f>
        <v>0</v>
      </c>
      <c r="K101" s="44"/>
      <c r="L101" s="4">
        <f>F101*K101</f>
        <v>0</v>
      </c>
      <c r="M101" s="4">
        <f>L101+J101</f>
        <v>0</v>
      </c>
    </row>
    <row r="102" spans="1:16" ht="15.75">
      <c r="A102" s="1"/>
      <c r="B102" s="44"/>
      <c r="C102" s="10" t="s">
        <v>43</v>
      </c>
      <c r="D102" s="44" t="s">
        <v>12</v>
      </c>
      <c r="E102" s="44">
        <v>9.7000000000000003E-3</v>
      </c>
      <c r="F102" s="44">
        <f>E102*F98</f>
        <v>0.52477000000000007</v>
      </c>
      <c r="G102" s="44"/>
      <c r="H102" s="1"/>
      <c r="I102" s="44"/>
      <c r="J102" s="4">
        <f>I102*F102</f>
        <v>0</v>
      </c>
      <c r="K102" s="44"/>
      <c r="L102" s="4">
        <f>K102*F102</f>
        <v>0</v>
      </c>
      <c r="M102" s="4">
        <f>L102+J102</f>
        <v>0</v>
      </c>
    </row>
    <row r="103" spans="1:16" ht="18">
      <c r="A103" s="44"/>
      <c r="B103" s="44"/>
      <c r="C103" s="7" t="s">
        <v>48</v>
      </c>
      <c r="D103" s="44" t="s">
        <v>19</v>
      </c>
      <c r="E103" s="44">
        <v>1.22</v>
      </c>
      <c r="F103" s="44">
        <f>E103*F98</f>
        <v>66.001999999999995</v>
      </c>
      <c r="G103" s="44"/>
      <c r="H103" s="44">
        <f>G103*F103</f>
        <v>0</v>
      </c>
      <c r="I103" s="44"/>
      <c r="J103" s="9"/>
      <c r="K103" s="44"/>
      <c r="L103" s="9"/>
      <c r="M103" s="4">
        <f>G103*F103</f>
        <v>0</v>
      </c>
    </row>
    <row r="104" spans="1:16" ht="18">
      <c r="A104" s="44"/>
      <c r="B104" s="44"/>
      <c r="C104" s="7" t="s">
        <v>32</v>
      </c>
      <c r="D104" s="44" t="s">
        <v>19</v>
      </c>
      <c r="E104" s="44">
        <v>7.0000000000000007E-2</v>
      </c>
      <c r="F104" s="44">
        <f>E104*F98</f>
        <v>3.7870000000000004</v>
      </c>
      <c r="G104" s="44"/>
      <c r="H104" s="44">
        <f>G104*F104</f>
        <v>0</v>
      </c>
      <c r="I104" s="44"/>
      <c r="J104" s="9"/>
      <c r="K104" s="44"/>
      <c r="L104" s="9"/>
      <c r="M104" s="4">
        <f>G104*F104</f>
        <v>0</v>
      </c>
    </row>
    <row r="105" spans="1:16" ht="15.75">
      <c r="A105" s="44"/>
      <c r="B105" s="44"/>
      <c r="C105" s="3" t="s">
        <v>45</v>
      </c>
      <c r="D105" s="44"/>
      <c r="E105" s="44"/>
      <c r="F105" s="44"/>
      <c r="G105" s="44"/>
      <c r="H105" s="1"/>
      <c r="I105" s="44"/>
      <c r="J105" s="8"/>
      <c r="K105" s="44"/>
      <c r="L105" s="8"/>
      <c r="M105" s="6">
        <f>SUM(M99:M104)</f>
        <v>0</v>
      </c>
    </row>
    <row r="106" spans="1:16" ht="18" customHeight="1">
      <c r="A106" s="44"/>
      <c r="B106" s="44"/>
      <c r="C106" s="1" t="s">
        <v>41</v>
      </c>
      <c r="D106" s="44"/>
      <c r="E106" s="44"/>
      <c r="F106" s="44"/>
      <c r="G106" s="44"/>
      <c r="H106" s="1">
        <f>SUM(H46:H105)</f>
        <v>0</v>
      </c>
      <c r="I106" s="44"/>
      <c r="J106" s="6">
        <f>SUM(J46:J105)</f>
        <v>0</v>
      </c>
      <c r="K106" s="44"/>
      <c r="L106" s="1">
        <f>SUM(L46:L105)</f>
        <v>0</v>
      </c>
      <c r="M106" s="6">
        <f>M52+M62+M66+M75+M79+M88+M96+M105</f>
        <v>0</v>
      </c>
      <c r="O106" s="26">
        <f>H106+J106+L106</f>
        <v>0</v>
      </c>
      <c r="P106" s="26"/>
    </row>
    <row r="107" spans="1:16" ht="16.5">
      <c r="A107" s="74" t="s">
        <v>47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O107" s="26"/>
      <c r="P107" s="26"/>
    </row>
    <row r="108" spans="1:16" ht="63">
      <c r="A108" s="1">
        <v>1</v>
      </c>
      <c r="B108" s="2" t="s">
        <v>89</v>
      </c>
      <c r="C108" s="1" t="s">
        <v>52</v>
      </c>
      <c r="D108" s="1" t="s">
        <v>27</v>
      </c>
      <c r="E108" s="44"/>
      <c r="F108" s="1">
        <v>519</v>
      </c>
      <c r="G108" s="44"/>
      <c r="H108" s="1"/>
      <c r="I108" s="44"/>
      <c r="J108" s="8"/>
      <c r="K108" s="44"/>
      <c r="L108" s="1"/>
      <c r="M108" s="6"/>
      <c r="O108" s="26"/>
      <c r="P108" s="26"/>
    </row>
    <row r="109" spans="1:16" ht="15.75">
      <c r="A109" s="1"/>
      <c r="B109" s="44"/>
      <c r="C109" s="7" t="s">
        <v>16</v>
      </c>
      <c r="D109" s="44" t="s">
        <v>11</v>
      </c>
      <c r="E109" s="44">
        <v>1.32E-2</v>
      </c>
      <c r="F109" s="44">
        <f>F108*E109</f>
        <v>6.8507999999999996</v>
      </c>
      <c r="G109" s="44"/>
      <c r="H109" s="1"/>
      <c r="I109" s="44"/>
      <c r="J109" s="4">
        <f>F109*I109</f>
        <v>0</v>
      </c>
      <c r="K109" s="44"/>
      <c r="L109" s="44"/>
      <c r="M109" s="4">
        <f>H109+J109+L109</f>
        <v>0</v>
      </c>
      <c r="O109" s="26"/>
      <c r="P109" s="26"/>
    </row>
    <row r="110" spans="1:16" ht="18">
      <c r="A110" s="1"/>
      <c r="B110" s="44"/>
      <c r="C110" s="7" t="s">
        <v>18</v>
      </c>
      <c r="D110" s="44" t="s">
        <v>12</v>
      </c>
      <c r="E110" s="44">
        <v>2.9499999999999998E-2</v>
      </c>
      <c r="F110" s="44">
        <f>E110*F108</f>
        <v>15.310499999999999</v>
      </c>
      <c r="G110" s="44"/>
      <c r="H110" s="1"/>
      <c r="I110" s="44"/>
      <c r="J110" s="4">
        <f>I110*F110</f>
        <v>0</v>
      </c>
      <c r="K110" s="44"/>
      <c r="L110" s="4">
        <f>K110*F110</f>
        <v>0</v>
      </c>
      <c r="M110" s="4">
        <f>H110+J110+L110</f>
        <v>0</v>
      </c>
      <c r="O110" s="26"/>
      <c r="P110" s="26"/>
    </row>
    <row r="111" spans="1:16" ht="15.75">
      <c r="A111" s="1"/>
      <c r="B111" s="44"/>
      <c r="C111" s="7" t="s">
        <v>17</v>
      </c>
      <c r="D111" s="44" t="s">
        <v>14</v>
      </c>
      <c r="E111" s="44">
        <v>2.0999999999999999E-3</v>
      </c>
      <c r="F111" s="44">
        <f>E111*F108</f>
        <v>1.0898999999999999</v>
      </c>
      <c r="G111" s="44"/>
      <c r="H111" s="1"/>
      <c r="I111" s="44"/>
      <c r="J111" s="9"/>
      <c r="K111" s="44"/>
      <c r="L111" s="4">
        <f>K111*F111</f>
        <v>0</v>
      </c>
      <c r="M111" s="4">
        <f>K111*F111</f>
        <v>0</v>
      </c>
      <c r="O111" s="26"/>
      <c r="P111" s="26"/>
    </row>
    <row r="112" spans="1:16" ht="15.75">
      <c r="A112" s="1"/>
      <c r="B112" s="44"/>
      <c r="C112" s="7" t="s">
        <v>44</v>
      </c>
      <c r="D112" s="44"/>
      <c r="E112" s="44"/>
      <c r="F112" s="44"/>
      <c r="G112" s="44"/>
      <c r="H112" s="1"/>
      <c r="I112" s="44"/>
      <c r="J112" s="6"/>
      <c r="K112" s="44"/>
      <c r="L112" s="6"/>
      <c r="M112" s="6">
        <f>SUM(M109:M111)</f>
        <v>0</v>
      </c>
      <c r="O112" s="26"/>
      <c r="P112" s="26"/>
    </row>
    <row r="113" spans="1:16" ht="47.25">
      <c r="A113" s="1">
        <v>2</v>
      </c>
      <c r="B113" s="1" t="s">
        <v>72</v>
      </c>
      <c r="C113" s="1" t="s">
        <v>168</v>
      </c>
      <c r="D113" s="1" t="s">
        <v>13</v>
      </c>
      <c r="E113" s="44"/>
      <c r="F113" s="8">
        <f>F108*1.95</f>
        <v>1012.05</v>
      </c>
      <c r="G113" s="44"/>
      <c r="H113" s="1"/>
      <c r="I113" s="44"/>
      <c r="J113" s="1"/>
      <c r="K113" s="44"/>
      <c r="L113" s="4">
        <f>K113*F113</f>
        <v>0</v>
      </c>
      <c r="M113" s="6">
        <f>K113*F113</f>
        <v>0</v>
      </c>
      <c r="O113" s="26"/>
      <c r="P113" s="26"/>
    </row>
    <row r="114" spans="1:16" ht="63">
      <c r="A114" s="1">
        <v>3</v>
      </c>
      <c r="B114" s="1" t="s">
        <v>29</v>
      </c>
      <c r="C114" s="1" t="s">
        <v>28</v>
      </c>
      <c r="D114" s="1" t="s">
        <v>27</v>
      </c>
      <c r="E114" s="44"/>
      <c r="F114" s="1">
        <v>70</v>
      </c>
      <c r="G114" s="44"/>
      <c r="H114" s="1"/>
      <c r="I114" s="44"/>
      <c r="J114" s="1"/>
      <c r="K114" s="44"/>
      <c r="L114" s="1"/>
      <c r="M114" s="1"/>
      <c r="O114" s="26"/>
      <c r="P114" s="26"/>
    </row>
    <row r="115" spans="1:16" ht="15.75">
      <c r="A115" s="1"/>
      <c r="B115" s="44"/>
      <c r="C115" s="7" t="s">
        <v>16</v>
      </c>
      <c r="D115" s="44" t="s">
        <v>11</v>
      </c>
      <c r="E115" s="44">
        <v>4.5090000000000003</v>
      </c>
      <c r="F115" s="44">
        <f>F114*E115</f>
        <v>315.63</v>
      </c>
      <c r="G115" s="44"/>
      <c r="H115" s="1"/>
      <c r="I115" s="44"/>
      <c r="J115" s="4">
        <f>F115*I115</f>
        <v>0</v>
      </c>
      <c r="K115" s="44"/>
      <c r="L115" s="44"/>
      <c r="M115" s="4">
        <f>H115+J115+L115</f>
        <v>0</v>
      </c>
      <c r="O115" s="26"/>
      <c r="P115" s="26"/>
    </row>
    <row r="116" spans="1:16" ht="15.75">
      <c r="A116" s="1"/>
      <c r="B116" s="44"/>
      <c r="C116" s="7" t="s">
        <v>42</v>
      </c>
      <c r="D116" s="44"/>
      <c r="E116" s="44"/>
      <c r="F116" s="44"/>
      <c r="G116" s="44"/>
      <c r="H116" s="1"/>
      <c r="I116" s="44"/>
      <c r="J116" s="4"/>
      <c r="K116" s="44"/>
      <c r="L116" s="44"/>
      <c r="M116" s="6">
        <f>M115*1</f>
        <v>0</v>
      </c>
      <c r="O116" s="26"/>
      <c r="P116" s="26"/>
    </row>
    <row r="117" spans="1:16" ht="47.25">
      <c r="A117" s="1">
        <v>4</v>
      </c>
      <c r="B117" s="1" t="s">
        <v>72</v>
      </c>
      <c r="C117" s="1" t="s">
        <v>169</v>
      </c>
      <c r="D117" s="1" t="s">
        <v>13</v>
      </c>
      <c r="E117" s="44"/>
      <c r="F117" s="8">
        <f>F114*1.95</f>
        <v>136.5</v>
      </c>
      <c r="G117" s="44"/>
      <c r="H117" s="11"/>
      <c r="I117" s="44"/>
      <c r="J117" s="6"/>
      <c r="K117" s="44"/>
      <c r="L117" s="4">
        <f>K117*F117</f>
        <v>0</v>
      </c>
      <c r="M117" s="6">
        <f>K117*F117</f>
        <v>0</v>
      </c>
      <c r="O117" s="26"/>
      <c r="P117" s="26"/>
    </row>
    <row r="118" spans="1:16" ht="31.5">
      <c r="A118" s="1">
        <v>5</v>
      </c>
      <c r="B118" s="2" t="s">
        <v>84</v>
      </c>
      <c r="C118" s="1" t="s">
        <v>142</v>
      </c>
      <c r="D118" s="1" t="s">
        <v>27</v>
      </c>
      <c r="E118" s="44"/>
      <c r="F118" s="1">
        <v>196.2</v>
      </c>
      <c r="G118" s="44"/>
      <c r="H118" s="1"/>
      <c r="I118" s="44"/>
      <c r="J118" s="6"/>
      <c r="K118" s="44"/>
      <c r="L118" s="6"/>
      <c r="M118" s="6"/>
      <c r="O118" s="26"/>
      <c r="P118" s="26"/>
    </row>
    <row r="119" spans="1:16" ht="15.75">
      <c r="A119" s="1"/>
      <c r="B119" s="44"/>
      <c r="C119" s="7" t="s">
        <v>16</v>
      </c>
      <c r="D119" s="44" t="s">
        <v>11</v>
      </c>
      <c r="E119" s="44">
        <v>2.12</v>
      </c>
      <c r="F119" s="44">
        <f>F118*E119</f>
        <v>415.94400000000002</v>
      </c>
      <c r="G119" s="44"/>
      <c r="H119" s="1"/>
      <c r="I119" s="44"/>
      <c r="J119" s="4">
        <f>F119*I119</f>
        <v>0</v>
      </c>
      <c r="K119" s="44"/>
      <c r="L119" s="44"/>
      <c r="M119" s="4">
        <f>H119+J119+L119</f>
        <v>0</v>
      </c>
      <c r="O119" s="26"/>
      <c r="P119" s="26"/>
    </row>
    <row r="120" spans="1:16" ht="15.75">
      <c r="A120" s="1"/>
      <c r="B120" s="44"/>
      <c r="C120" s="10" t="s">
        <v>17</v>
      </c>
      <c r="D120" s="44" t="s">
        <v>14</v>
      </c>
      <c r="E120" s="44">
        <v>0.10100000000000001</v>
      </c>
      <c r="F120" s="44">
        <f>E120*F118</f>
        <v>19.816199999999998</v>
      </c>
      <c r="G120" s="44"/>
      <c r="H120" s="1"/>
      <c r="I120" s="44"/>
      <c r="J120" s="9"/>
      <c r="K120" s="44"/>
      <c r="L120" s="4">
        <f>K120*F120</f>
        <v>0</v>
      </c>
      <c r="M120" s="4">
        <f>H120+J120+L120</f>
        <v>0</v>
      </c>
      <c r="O120" s="26"/>
      <c r="P120" s="26"/>
    </row>
    <row r="121" spans="1:16" ht="18">
      <c r="A121" s="1"/>
      <c r="B121" s="44"/>
      <c r="C121" s="7" t="s">
        <v>80</v>
      </c>
      <c r="D121" s="44" t="s">
        <v>19</v>
      </c>
      <c r="E121" s="44">
        <v>1.22</v>
      </c>
      <c r="F121" s="44">
        <f>E121*F118</f>
        <v>239.36399999999998</v>
      </c>
      <c r="G121" s="44"/>
      <c r="H121" s="44">
        <f>G121*F121</f>
        <v>0</v>
      </c>
      <c r="I121" s="44"/>
      <c r="J121" s="9"/>
      <c r="K121" s="44"/>
      <c r="L121" s="9"/>
      <c r="M121" s="4">
        <f>G121*F121</f>
        <v>0</v>
      </c>
      <c r="O121" s="26"/>
      <c r="P121" s="26"/>
    </row>
    <row r="122" spans="1:16" ht="15.75">
      <c r="A122" s="1"/>
      <c r="B122" s="44"/>
      <c r="C122" s="3" t="s">
        <v>85</v>
      </c>
      <c r="D122" s="44"/>
      <c r="E122" s="44"/>
      <c r="F122" s="44"/>
      <c r="G122" s="44"/>
      <c r="H122" s="1"/>
      <c r="I122" s="44"/>
      <c r="J122" s="8"/>
      <c r="K122" s="44"/>
      <c r="L122" s="8"/>
      <c r="M122" s="6">
        <f>SUM(M119:M121)</f>
        <v>0</v>
      </c>
      <c r="O122" s="26"/>
      <c r="P122" s="26"/>
    </row>
    <row r="123" spans="1:16" ht="63">
      <c r="A123" s="1">
        <v>6</v>
      </c>
      <c r="B123" s="2" t="s">
        <v>149</v>
      </c>
      <c r="C123" s="1" t="s">
        <v>156</v>
      </c>
      <c r="D123" s="1" t="s">
        <v>27</v>
      </c>
      <c r="E123" s="44"/>
      <c r="F123" s="36">
        <v>185</v>
      </c>
      <c r="G123" s="44"/>
      <c r="H123" s="1"/>
      <c r="I123" s="44"/>
      <c r="J123" s="1"/>
      <c r="K123" s="44"/>
      <c r="L123" s="1"/>
      <c r="M123" s="1"/>
      <c r="O123" s="26"/>
      <c r="P123" s="26"/>
    </row>
    <row r="124" spans="1:16" ht="15.75">
      <c r="A124" s="1"/>
      <c r="B124" s="44"/>
      <c r="C124" s="7" t="s">
        <v>16</v>
      </c>
      <c r="D124" s="44" t="s">
        <v>11</v>
      </c>
      <c r="E124" s="44">
        <v>2.86</v>
      </c>
      <c r="F124" s="44">
        <f>F123*E124</f>
        <v>529.1</v>
      </c>
      <c r="G124" s="44"/>
      <c r="H124" s="1"/>
      <c r="I124" s="44"/>
      <c r="J124" s="4">
        <f>F124*I124</f>
        <v>0</v>
      </c>
      <c r="K124" s="44"/>
      <c r="L124" s="44"/>
      <c r="M124" s="4">
        <f>H124+J124+L124</f>
        <v>0</v>
      </c>
      <c r="O124" s="26"/>
      <c r="P124" s="26"/>
    </row>
    <row r="125" spans="1:16" ht="15.75">
      <c r="A125" s="1"/>
      <c r="B125" s="44"/>
      <c r="C125" s="10" t="s">
        <v>17</v>
      </c>
      <c r="D125" s="44" t="s">
        <v>14</v>
      </c>
      <c r="E125" s="44">
        <v>0.76</v>
      </c>
      <c r="F125" s="44">
        <f>E125*F123</f>
        <v>140.6</v>
      </c>
      <c r="G125" s="44"/>
      <c r="H125" s="1"/>
      <c r="I125" s="44"/>
      <c r="J125" s="9"/>
      <c r="K125" s="44"/>
      <c r="L125" s="4">
        <f>K125*F125</f>
        <v>0</v>
      </c>
      <c r="M125" s="4">
        <f>H125+J125+L125</f>
        <v>0</v>
      </c>
      <c r="O125" s="26"/>
      <c r="P125" s="26"/>
    </row>
    <row r="126" spans="1:16" ht="18">
      <c r="A126" s="44"/>
      <c r="B126" s="44"/>
      <c r="C126" s="7" t="s">
        <v>150</v>
      </c>
      <c r="D126" s="44" t="s">
        <v>19</v>
      </c>
      <c r="E126" s="44">
        <v>1.02</v>
      </c>
      <c r="F126" s="44">
        <f>E126*F123</f>
        <v>188.70000000000002</v>
      </c>
      <c r="G126" s="44"/>
      <c r="H126" s="4">
        <f>F126*G126</f>
        <v>0</v>
      </c>
      <c r="I126" s="44"/>
      <c r="J126" s="9"/>
      <c r="K126" s="44"/>
      <c r="L126" s="4"/>
      <c r="M126" s="4">
        <f>G126*F126</f>
        <v>0</v>
      </c>
      <c r="O126" s="26"/>
      <c r="P126" s="26"/>
    </row>
    <row r="127" spans="1:16" ht="18">
      <c r="A127" s="44"/>
      <c r="B127" s="44"/>
      <c r="C127" s="7" t="s">
        <v>86</v>
      </c>
      <c r="D127" s="44" t="s">
        <v>87</v>
      </c>
      <c r="E127" s="44">
        <v>0.80300000000000005</v>
      </c>
      <c r="F127" s="44">
        <f>E127*F123</f>
        <v>148.55500000000001</v>
      </c>
      <c r="G127" s="44"/>
      <c r="H127" s="4">
        <f>G127*F127</f>
        <v>0</v>
      </c>
      <c r="I127" s="44"/>
      <c r="J127" s="9"/>
      <c r="K127" s="44"/>
      <c r="L127" s="9"/>
      <c r="M127" s="4">
        <f>G127*F127</f>
        <v>0</v>
      </c>
      <c r="O127" s="26"/>
      <c r="P127" s="26"/>
    </row>
    <row r="128" spans="1:16" ht="31.5">
      <c r="A128" s="44"/>
      <c r="B128" s="44"/>
      <c r="C128" s="7" t="s">
        <v>88</v>
      </c>
      <c r="D128" s="44" t="s">
        <v>19</v>
      </c>
      <c r="E128" s="44">
        <v>3.8999999999999998E-3</v>
      </c>
      <c r="F128" s="44">
        <f>E128*F123</f>
        <v>0.72149999999999992</v>
      </c>
      <c r="G128" s="44"/>
      <c r="H128" s="4">
        <f>G128*F128</f>
        <v>0</v>
      </c>
      <c r="I128" s="44"/>
      <c r="J128" s="9"/>
      <c r="K128" s="44"/>
      <c r="L128" s="9"/>
      <c r="M128" s="4">
        <f>G128*F128</f>
        <v>0</v>
      </c>
      <c r="O128" s="26"/>
      <c r="P128" s="26"/>
    </row>
    <row r="129" spans="1:16" ht="15.75">
      <c r="A129" s="44"/>
      <c r="B129" s="44"/>
      <c r="C129" s="32" t="s">
        <v>38</v>
      </c>
      <c r="D129" s="44" t="s">
        <v>14</v>
      </c>
      <c r="E129" s="44">
        <v>0.13</v>
      </c>
      <c r="F129" s="44">
        <f>F123*E129</f>
        <v>24.05</v>
      </c>
      <c r="G129" s="44"/>
      <c r="H129" s="4">
        <f>F129*G129</f>
        <v>0</v>
      </c>
      <c r="I129" s="44"/>
      <c r="J129" s="9"/>
      <c r="K129" s="44"/>
      <c r="L129" s="9"/>
      <c r="M129" s="4">
        <f>G129*F129</f>
        <v>0</v>
      </c>
      <c r="O129" s="26"/>
      <c r="P129" s="26"/>
    </row>
    <row r="130" spans="1:16" ht="15.75">
      <c r="A130" s="44"/>
      <c r="B130" s="44"/>
      <c r="C130" s="3" t="s">
        <v>151</v>
      </c>
      <c r="D130" s="44"/>
      <c r="E130" s="44"/>
      <c r="F130" s="44"/>
      <c r="G130" s="44"/>
      <c r="H130" s="1"/>
      <c r="I130" s="44"/>
      <c r="J130" s="8"/>
      <c r="K130" s="44"/>
      <c r="L130" s="8"/>
      <c r="M130" s="6">
        <f>SUM(M124:M129)</f>
        <v>0</v>
      </c>
      <c r="O130" s="26"/>
      <c r="P130" s="26"/>
    </row>
    <row r="131" spans="1:16" ht="42.75" customHeight="1">
      <c r="A131" s="1">
        <v>7</v>
      </c>
      <c r="B131" s="1" t="s">
        <v>152</v>
      </c>
      <c r="C131" s="1" t="s">
        <v>153</v>
      </c>
      <c r="D131" s="1" t="s">
        <v>13</v>
      </c>
      <c r="E131" s="44"/>
      <c r="F131" s="1">
        <v>1.7450000000000001</v>
      </c>
      <c r="G131" s="44"/>
      <c r="H131" s="4">
        <f>G131*F131</f>
        <v>0</v>
      </c>
      <c r="I131" s="44"/>
      <c r="J131" s="1"/>
      <c r="K131" s="44"/>
      <c r="L131" s="1"/>
      <c r="M131" s="6">
        <f>G131*F131</f>
        <v>0</v>
      </c>
      <c r="O131" s="26"/>
      <c r="P131" s="26"/>
    </row>
    <row r="132" spans="1:16" ht="40.5" customHeight="1">
      <c r="A132" s="1">
        <v>8</v>
      </c>
      <c r="B132" s="1" t="s">
        <v>154</v>
      </c>
      <c r="C132" s="1" t="s">
        <v>155</v>
      </c>
      <c r="D132" s="1" t="s">
        <v>13</v>
      </c>
      <c r="E132" s="44"/>
      <c r="F132" s="1">
        <v>6.1470000000000002</v>
      </c>
      <c r="G132" s="44"/>
      <c r="H132" s="4">
        <f>G132*F132</f>
        <v>0</v>
      </c>
      <c r="I132" s="44"/>
      <c r="J132" s="1"/>
      <c r="K132" s="44"/>
      <c r="L132" s="1"/>
      <c r="M132" s="6">
        <f>G132*F132</f>
        <v>0</v>
      </c>
      <c r="O132" s="26"/>
      <c r="P132" s="26"/>
    </row>
    <row r="133" spans="1:16" ht="48.75" customHeight="1">
      <c r="A133" s="1">
        <v>9</v>
      </c>
      <c r="B133" s="2" t="s">
        <v>90</v>
      </c>
      <c r="C133" s="1" t="s">
        <v>91</v>
      </c>
      <c r="D133" s="1" t="s">
        <v>92</v>
      </c>
      <c r="E133" s="44"/>
      <c r="F133" s="8">
        <v>24</v>
      </c>
      <c r="G133" s="44"/>
      <c r="H133" s="1"/>
      <c r="I133" s="44"/>
      <c r="J133" s="1"/>
      <c r="K133" s="44"/>
      <c r="L133" s="4"/>
      <c r="M133" s="6"/>
      <c r="O133" s="26"/>
      <c r="P133" s="26"/>
    </row>
    <row r="134" spans="1:16" ht="15.75">
      <c r="A134" s="1"/>
      <c r="B134" s="35"/>
      <c r="C134" s="7" t="s">
        <v>16</v>
      </c>
      <c r="D134" s="44" t="s">
        <v>11</v>
      </c>
      <c r="E134" s="44">
        <v>1.54</v>
      </c>
      <c r="F134" s="44">
        <f>F133*E134</f>
        <v>36.96</v>
      </c>
      <c r="G134" s="44"/>
      <c r="H134" s="1"/>
      <c r="I134" s="44"/>
      <c r="J134" s="4">
        <f>F134*I134</f>
        <v>0</v>
      </c>
      <c r="K134" s="44"/>
      <c r="L134" s="44"/>
      <c r="M134" s="4">
        <f>H134+J134+L134</f>
        <v>0</v>
      </c>
      <c r="O134" s="26"/>
      <c r="P134" s="26"/>
    </row>
    <row r="135" spans="1:16" ht="15.75">
      <c r="A135" s="44"/>
      <c r="B135" s="35"/>
      <c r="C135" s="10" t="s">
        <v>17</v>
      </c>
      <c r="D135" s="44" t="s">
        <v>14</v>
      </c>
      <c r="E135" s="44">
        <v>0.09</v>
      </c>
      <c r="F135" s="44">
        <f>E135*F133</f>
        <v>2.16</v>
      </c>
      <c r="G135" s="44"/>
      <c r="H135" s="1"/>
      <c r="I135" s="44"/>
      <c r="J135" s="9"/>
      <c r="K135" s="44"/>
      <c r="L135" s="4">
        <f>K135*F135</f>
        <v>0</v>
      </c>
      <c r="M135" s="4">
        <f>H135+J135+L135</f>
        <v>0</v>
      </c>
      <c r="O135" s="26"/>
      <c r="P135" s="26"/>
    </row>
    <row r="136" spans="1:16" ht="18">
      <c r="A136" s="44"/>
      <c r="B136" s="35"/>
      <c r="C136" s="7" t="s">
        <v>49</v>
      </c>
      <c r="D136" s="44" t="s">
        <v>19</v>
      </c>
      <c r="E136" s="44">
        <v>1.4E-2</v>
      </c>
      <c r="F136" s="4">
        <f>E136*F133</f>
        <v>0.33600000000000002</v>
      </c>
      <c r="G136" s="44"/>
      <c r="H136" s="44">
        <f>G136*F136</f>
        <v>0</v>
      </c>
      <c r="I136" s="44"/>
      <c r="J136" s="44"/>
      <c r="K136" s="44"/>
      <c r="L136" s="4"/>
      <c r="M136" s="4">
        <f>G136*F136</f>
        <v>0</v>
      </c>
      <c r="O136" s="26"/>
      <c r="P136" s="26"/>
    </row>
    <row r="137" spans="1:16" ht="15.75">
      <c r="A137" s="44"/>
      <c r="B137" s="35"/>
      <c r="C137" s="7" t="s">
        <v>93</v>
      </c>
      <c r="D137" s="44" t="s">
        <v>92</v>
      </c>
      <c r="E137" s="44">
        <v>1</v>
      </c>
      <c r="F137" s="9">
        <f>E137*F133</f>
        <v>24</v>
      </c>
      <c r="G137" s="44"/>
      <c r="H137" s="44">
        <f>G137*F137</f>
        <v>0</v>
      </c>
      <c r="I137" s="44"/>
      <c r="J137" s="44"/>
      <c r="K137" s="44"/>
      <c r="L137" s="4"/>
      <c r="M137" s="4">
        <f>G137*F137</f>
        <v>0</v>
      </c>
      <c r="O137" s="26"/>
      <c r="P137" s="26"/>
    </row>
    <row r="138" spans="1:16" ht="15.75">
      <c r="A138" s="44"/>
      <c r="B138" s="35"/>
      <c r="C138" s="3" t="s">
        <v>94</v>
      </c>
      <c r="D138" s="1"/>
      <c r="E138" s="44"/>
      <c r="F138" s="8"/>
      <c r="G138" s="44"/>
      <c r="H138" s="1"/>
      <c r="I138" s="44"/>
      <c r="J138" s="1"/>
      <c r="K138" s="44"/>
      <c r="L138" s="4"/>
      <c r="M138" s="6">
        <f>SUM(M134:M137)</f>
        <v>0</v>
      </c>
      <c r="O138" s="26"/>
      <c r="P138" s="26"/>
    </row>
    <row r="139" spans="1:16" ht="31.5">
      <c r="A139" s="1">
        <v>10</v>
      </c>
      <c r="B139" s="2" t="s">
        <v>84</v>
      </c>
      <c r="C139" s="1" t="s">
        <v>95</v>
      </c>
      <c r="D139" s="1" t="s">
        <v>27</v>
      </c>
      <c r="E139" s="44"/>
      <c r="F139" s="1">
        <v>2.9</v>
      </c>
      <c r="G139" s="44"/>
      <c r="H139" s="1"/>
      <c r="I139" s="44"/>
      <c r="J139" s="6"/>
      <c r="K139" s="44"/>
      <c r="L139" s="6"/>
      <c r="M139" s="6"/>
      <c r="O139" s="26"/>
      <c r="P139" s="26"/>
    </row>
    <row r="140" spans="1:16" ht="15.75">
      <c r="A140" s="44"/>
      <c r="B140" s="44"/>
      <c r="C140" s="7" t="s">
        <v>16</v>
      </c>
      <c r="D140" s="44" t="s">
        <v>11</v>
      </c>
      <c r="E140" s="44">
        <v>2.12</v>
      </c>
      <c r="F140" s="44">
        <f>F139*E140</f>
        <v>6.1479999999999997</v>
      </c>
      <c r="G140" s="44"/>
      <c r="H140" s="1"/>
      <c r="I140" s="44"/>
      <c r="J140" s="4">
        <f>F140*I140</f>
        <v>0</v>
      </c>
      <c r="K140" s="44"/>
      <c r="L140" s="44"/>
      <c r="M140" s="4">
        <f>H140+J140+L140</f>
        <v>0</v>
      </c>
      <c r="O140" s="26"/>
      <c r="P140" s="26"/>
    </row>
    <row r="141" spans="1:16" ht="15.75">
      <c r="A141" s="44"/>
      <c r="B141" s="44"/>
      <c r="C141" s="10" t="s">
        <v>17</v>
      </c>
      <c r="D141" s="44" t="s">
        <v>14</v>
      </c>
      <c r="E141" s="44">
        <v>0.10100000000000001</v>
      </c>
      <c r="F141" s="44">
        <f>E141*F139</f>
        <v>0.29289999999999999</v>
      </c>
      <c r="G141" s="44"/>
      <c r="H141" s="1"/>
      <c r="I141" s="44"/>
      <c r="J141" s="9"/>
      <c r="K141" s="44"/>
      <c r="L141" s="4">
        <f>K141*F141</f>
        <v>0</v>
      </c>
      <c r="M141" s="4">
        <f>H141+J141+L141</f>
        <v>0</v>
      </c>
      <c r="O141" s="26"/>
      <c r="P141" s="26"/>
    </row>
    <row r="142" spans="1:16" ht="18">
      <c r="A142" s="44"/>
      <c r="B142" s="44"/>
      <c r="C142" s="7" t="s">
        <v>80</v>
      </c>
      <c r="D142" s="44" t="s">
        <v>19</v>
      </c>
      <c r="E142" s="44">
        <v>1.22</v>
      </c>
      <c r="F142" s="44">
        <f>E142*F139</f>
        <v>3.5379999999999998</v>
      </c>
      <c r="G142" s="44"/>
      <c r="H142" s="44">
        <f>G142*F142</f>
        <v>0</v>
      </c>
      <c r="I142" s="44"/>
      <c r="J142" s="9"/>
      <c r="K142" s="44"/>
      <c r="L142" s="9"/>
      <c r="M142" s="4">
        <f>G142*F142</f>
        <v>0</v>
      </c>
      <c r="O142" s="26"/>
      <c r="P142" s="26"/>
    </row>
    <row r="143" spans="1:16" ht="15.75">
      <c r="A143" s="44"/>
      <c r="B143" s="44"/>
      <c r="C143" s="3" t="s">
        <v>85</v>
      </c>
      <c r="D143" s="44"/>
      <c r="E143" s="44"/>
      <c r="F143" s="44"/>
      <c r="G143" s="44"/>
      <c r="H143" s="1"/>
      <c r="I143" s="44"/>
      <c r="J143" s="8"/>
      <c r="K143" s="44"/>
      <c r="L143" s="8"/>
      <c r="M143" s="6">
        <f>SUM(M140:M142)</f>
        <v>0</v>
      </c>
      <c r="O143" s="26"/>
      <c r="P143" s="26"/>
    </row>
    <row r="144" spans="1:16" ht="54.75" customHeight="1">
      <c r="A144" s="1">
        <v>11</v>
      </c>
      <c r="B144" s="2" t="s">
        <v>96</v>
      </c>
      <c r="C144" s="1" t="s">
        <v>175</v>
      </c>
      <c r="D144" s="1" t="s">
        <v>97</v>
      </c>
      <c r="E144" s="44"/>
      <c r="F144" s="63">
        <v>60</v>
      </c>
      <c r="G144" s="44"/>
      <c r="H144" s="1"/>
      <c r="I144" s="44"/>
      <c r="J144" s="1"/>
      <c r="K144" s="44"/>
      <c r="L144" s="4"/>
      <c r="M144" s="6"/>
      <c r="O144" s="26"/>
      <c r="P144" s="26"/>
    </row>
    <row r="145" spans="1:16" ht="15.75">
      <c r="A145" s="44"/>
      <c r="B145" s="35"/>
      <c r="C145" s="7" t="s">
        <v>16</v>
      </c>
      <c r="D145" s="44" t="s">
        <v>11</v>
      </c>
      <c r="E145" s="44">
        <v>0.745</v>
      </c>
      <c r="F145" s="44">
        <f>F144*E145</f>
        <v>44.7</v>
      </c>
      <c r="G145" s="44"/>
      <c r="H145" s="1"/>
      <c r="I145" s="44"/>
      <c r="J145" s="4">
        <f>F145*I145</f>
        <v>0</v>
      </c>
      <c r="K145" s="44"/>
      <c r="L145" s="44"/>
      <c r="M145" s="4">
        <f>H145+J145+L145</f>
        <v>0</v>
      </c>
      <c r="O145" s="26"/>
      <c r="P145" s="26"/>
    </row>
    <row r="146" spans="1:16" ht="15.75">
      <c r="A146" s="44"/>
      <c r="B146" s="35"/>
      <c r="C146" s="10" t="s">
        <v>17</v>
      </c>
      <c r="D146" s="44" t="s">
        <v>14</v>
      </c>
      <c r="E146" s="5">
        <v>0.38</v>
      </c>
      <c r="F146" s="44">
        <f>E146*F144</f>
        <v>22.8</v>
      </c>
      <c r="G146" s="44"/>
      <c r="H146" s="1"/>
      <c r="I146" s="44"/>
      <c r="J146" s="9"/>
      <c r="K146" s="44"/>
      <c r="L146" s="4">
        <f>K146*F146</f>
        <v>0</v>
      </c>
      <c r="M146" s="4">
        <f>H146+J146+L146</f>
        <v>0</v>
      </c>
      <c r="O146" s="26"/>
      <c r="P146" s="26"/>
    </row>
    <row r="147" spans="1:16" ht="31.5">
      <c r="A147" s="44"/>
      <c r="B147" s="35"/>
      <c r="C147" s="7" t="s">
        <v>174</v>
      </c>
      <c r="D147" s="44" t="s">
        <v>97</v>
      </c>
      <c r="E147" s="44">
        <v>0.995</v>
      </c>
      <c r="F147" s="44">
        <f>E147*F144</f>
        <v>59.7</v>
      </c>
      <c r="G147" s="44"/>
      <c r="H147" s="44">
        <f>G147*F147</f>
        <v>0</v>
      </c>
      <c r="I147" s="44"/>
      <c r="J147" s="9"/>
      <c r="K147" s="44"/>
      <c r="L147" s="9"/>
      <c r="M147" s="4">
        <f>G147*F147</f>
        <v>0</v>
      </c>
      <c r="O147" s="26"/>
      <c r="P147" s="26"/>
    </row>
    <row r="148" spans="1:16" ht="15.75">
      <c r="A148" s="44"/>
      <c r="B148" s="35"/>
      <c r="C148" s="32" t="s">
        <v>38</v>
      </c>
      <c r="D148" s="44" t="s">
        <v>14</v>
      </c>
      <c r="E148" s="44">
        <v>0.184</v>
      </c>
      <c r="F148" s="44">
        <f>E148*F144</f>
        <v>11.04</v>
      </c>
      <c r="G148" s="44"/>
      <c r="H148" s="44">
        <f>G148*F148</f>
        <v>0</v>
      </c>
      <c r="I148" s="44"/>
      <c r="J148" s="9"/>
      <c r="K148" s="44"/>
      <c r="L148" s="9"/>
      <c r="M148" s="4">
        <f>G148*F148</f>
        <v>0</v>
      </c>
      <c r="O148" s="26"/>
      <c r="P148" s="26"/>
    </row>
    <row r="149" spans="1:16" ht="15.75">
      <c r="A149" s="44"/>
      <c r="B149" s="35"/>
      <c r="C149" s="3" t="s">
        <v>98</v>
      </c>
      <c r="D149" s="44"/>
      <c r="E149" s="44"/>
      <c r="F149" s="44"/>
      <c r="G149" s="44"/>
      <c r="H149" s="1"/>
      <c r="I149" s="44"/>
      <c r="J149" s="8"/>
      <c r="K149" s="44"/>
      <c r="L149" s="8"/>
      <c r="M149" s="6">
        <f>SUM(M145:M148)</f>
        <v>0</v>
      </c>
      <c r="O149" s="26"/>
      <c r="P149" s="26"/>
    </row>
    <row r="150" spans="1:16" ht="47.25">
      <c r="A150" s="1">
        <v>12</v>
      </c>
      <c r="B150" s="2" t="s">
        <v>84</v>
      </c>
      <c r="C150" s="1" t="s">
        <v>99</v>
      </c>
      <c r="D150" s="1" t="s">
        <v>27</v>
      </c>
      <c r="E150" s="44"/>
      <c r="F150" s="1">
        <v>51.2</v>
      </c>
      <c r="G150" s="44"/>
      <c r="H150" s="1"/>
      <c r="I150" s="44"/>
      <c r="J150" s="6"/>
      <c r="K150" s="44"/>
      <c r="L150" s="6"/>
      <c r="M150" s="6"/>
      <c r="O150" s="26"/>
      <c r="P150" s="26"/>
    </row>
    <row r="151" spans="1:16" ht="15.75">
      <c r="A151" s="1"/>
      <c r="B151" s="44"/>
      <c r="C151" s="7" t="s">
        <v>16</v>
      </c>
      <c r="D151" s="44" t="s">
        <v>11</v>
      </c>
      <c r="E151" s="44">
        <v>2.12</v>
      </c>
      <c r="F151" s="44">
        <f>F150*E151</f>
        <v>108.54400000000001</v>
      </c>
      <c r="G151" s="44"/>
      <c r="H151" s="1"/>
      <c r="I151" s="44"/>
      <c r="J151" s="4">
        <f>F151*I151</f>
        <v>0</v>
      </c>
      <c r="K151" s="44"/>
      <c r="L151" s="44"/>
      <c r="M151" s="4">
        <f>H151+J151+L151</f>
        <v>0</v>
      </c>
      <c r="O151" s="26"/>
      <c r="P151" s="26"/>
    </row>
    <row r="152" spans="1:16" ht="15.75">
      <c r="A152" s="1"/>
      <c r="B152" s="44"/>
      <c r="C152" s="10" t="s">
        <v>17</v>
      </c>
      <c r="D152" s="44" t="s">
        <v>14</v>
      </c>
      <c r="E152" s="44">
        <v>0.10100000000000001</v>
      </c>
      <c r="F152" s="44">
        <f>E152*F150</f>
        <v>5.1712000000000007</v>
      </c>
      <c r="G152" s="44"/>
      <c r="H152" s="1"/>
      <c r="I152" s="44"/>
      <c r="J152" s="9"/>
      <c r="K152" s="44"/>
      <c r="L152" s="4">
        <f>K152*F152</f>
        <v>0</v>
      </c>
      <c r="M152" s="4">
        <f>H152+J152+L152</f>
        <v>0</v>
      </c>
      <c r="O152" s="26"/>
      <c r="P152" s="26"/>
    </row>
    <row r="153" spans="1:16" ht="18">
      <c r="A153" s="1"/>
      <c r="B153" s="44"/>
      <c r="C153" s="7" t="s">
        <v>80</v>
      </c>
      <c r="D153" s="44" t="s">
        <v>19</v>
      </c>
      <c r="E153" s="44">
        <v>1.22</v>
      </c>
      <c r="F153" s="44">
        <f>E153*F150</f>
        <v>62.463999999999999</v>
      </c>
      <c r="G153" s="44"/>
      <c r="H153" s="44">
        <f>G153*F153</f>
        <v>0</v>
      </c>
      <c r="I153" s="44"/>
      <c r="J153" s="9"/>
      <c r="K153" s="44"/>
      <c r="L153" s="9"/>
      <c r="M153" s="4">
        <f>G153*F153</f>
        <v>0</v>
      </c>
      <c r="O153" s="26"/>
      <c r="P153" s="26"/>
    </row>
    <row r="154" spans="1:16" ht="15.75">
      <c r="A154" s="1"/>
      <c r="B154" s="44"/>
      <c r="C154" s="3" t="s">
        <v>85</v>
      </c>
      <c r="D154" s="44"/>
      <c r="E154" s="44"/>
      <c r="F154" s="44"/>
      <c r="G154" s="44"/>
      <c r="H154" s="1"/>
      <c r="I154" s="44"/>
      <c r="J154" s="8"/>
      <c r="K154" s="44"/>
      <c r="L154" s="8"/>
      <c r="M154" s="6">
        <f>SUM(M151:M153)</f>
        <v>0</v>
      </c>
      <c r="O154" s="26"/>
      <c r="P154" s="26"/>
    </row>
    <row r="155" spans="1:16" ht="47.25" customHeight="1">
      <c r="A155" s="1">
        <v>13</v>
      </c>
      <c r="B155" s="1" t="s">
        <v>100</v>
      </c>
      <c r="C155" s="1" t="s">
        <v>143</v>
      </c>
      <c r="D155" s="1" t="s">
        <v>27</v>
      </c>
      <c r="E155" s="44"/>
      <c r="F155" s="1">
        <v>90</v>
      </c>
      <c r="G155" s="44"/>
      <c r="H155" s="1"/>
      <c r="I155" s="44"/>
      <c r="J155" s="1"/>
      <c r="K155" s="44"/>
      <c r="L155" s="1"/>
      <c r="M155" s="1"/>
      <c r="O155" s="26"/>
      <c r="P155" s="26"/>
    </row>
    <row r="156" spans="1:16" ht="15.75">
      <c r="A156" s="1"/>
      <c r="B156" s="44"/>
      <c r="C156" s="7" t="s">
        <v>16</v>
      </c>
      <c r="D156" s="44" t="s">
        <v>11</v>
      </c>
      <c r="E156" s="44">
        <v>1.21</v>
      </c>
      <c r="F156" s="44">
        <f>F155*E156</f>
        <v>108.89999999999999</v>
      </c>
      <c r="G156" s="44"/>
      <c r="H156" s="1"/>
      <c r="I156" s="44"/>
      <c r="J156" s="4">
        <f>F156*I156</f>
        <v>0</v>
      </c>
      <c r="K156" s="44"/>
      <c r="L156" s="44"/>
      <c r="M156" s="4">
        <f>H156+J156+L156</f>
        <v>0</v>
      </c>
      <c r="O156" s="26"/>
      <c r="P156" s="26"/>
    </row>
    <row r="157" spans="1:16" ht="15.75">
      <c r="A157" s="1"/>
      <c r="B157" s="44"/>
      <c r="C157" s="3" t="s">
        <v>101</v>
      </c>
      <c r="D157" s="44"/>
      <c r="E157" s="44"/>
      <c r="F157" s="44"/>
      <c r="G157" s="44"/>
      <c r="H157" s="1"/>
      <c r="I157" s="44"/>
      <c r="J157" s="1"/>
      <c r="K157" s="44"/>
      <c r="L157" s="1"/>
      <c r="M157" s="6">
        <f>M156*1</f>
        <v>0</v>
      </c>
      <c r="O157" s="26"/>
      <c r="P157" s="26"/>
    </row>
    <row r="158" spans="1:16" ht="54.75" customHeight="1">
      <c r="A158" s="1">
        <v>14</v>
      </c>
      <c r="B158" s="1" t="s">
        <v>102</v>
      </c>
      <c r="C158" s="1" t="s">
        <v>103</v>
      </c>
      <c r="D158" s="1" t="s">
        <v>27</v>
      </c>
      <c r="E158" s="44"/>
      <c r="F158" s="1">
        <v>90</v>
      </c>
      <c r="G158" s="44"/>
      <c r="H158" s="1"/>
      <c r="I158" s="44"/>
      <c r="J158" s="1"/>
      <c r="K158" s="44"/>
      <c r="L158" s="1"/>
      <c r="M158" s="1"/>
      <c r="O158" s="26"/>
      <c r="P158" s="26"/>
    </row>
    <row r="159" spans="1:16" ht="15.75">
      <c r="A159" s="1"/>
      <c r="B159" s="44"/>
      <c r="C159" s="7" t="s">
        <v>16</v>
      </c>
      <c r="D159" s="44" t="s">
        <v>11</v>
      </c>
      <c r="E159" s="44">
        <v>0.13400000000000001</v>
      </c>
      <c r="F159" s="44">
        <f>F158*E159</f>
        <v>12.06</v>
      </c>
      <c r="G159" s="44"/>
      <c r="H159" s="1"/>
      <c r="I159" s="44"/>
      <c r="J159" s="4">
        <f>F159*I159</f>
        <v>0</v>
      </c>
      <c r="K159" s="44"/>
      <c r="L159" s="44"/>
      <c r="M159" s="4">
        <f>H159+J159+L159</f>
        <v>0</v>
      </c>
      <c r="O159" s="26"/>
      <c r="P159" s="26"/>
    </row>
    <row r="160" spans="1:16" ht="15.75">
      <c r="A160" s="1"/>
      <c r="B160" s="44"/>
      <c r="C160" s="32" t="s">
        <v>104</v>
      </c>
      <c r="D160" s="44" t="s">
        <v>12</v>
      </c>
      <c r="E160" s="44">
        <v>0.13</v>
      </c>
      <c r="F160" s="44">
        <f>E160*F158</f>
        <v>11.700000000000001</v>
      </c>
      <c r="G160" s="44"/>
      <c r="H160" s="1"/>
      <c r="I160" s="44"/>
      <c r="J160" s="4">
        <f>I160*F160</f>
        <v>0</v>
      </c>
      <c r="K160" s="44"/>
      <c r="L160" s="4">
        <f>K160*F160</f>
        <v>0</v>
      </c>
      <c r="M160" s="4">
        <f>L160+J160</f>
        <v>0</v>
      </c>
      <c r="O160" s="26"/>
      <c r="P160" s="26"/>
    </row>
    <row r="161" spans="1:16" ht="15.75">
      <c r="A161" s="1"/>
      <c r="B161" s="44"/>
      <c r="C161" s="7" t="s">
        <v>105</v>
      </c>
      <c r="D161" s="44" t="s">
        <v>12</v>
      </c>
      <c r="E161" s="44">
        <v>0.13</v>
      </c>
      <c r="F161" s="44">
        <f>E161*F158</f>
        <v>11.700000000000001</v>
      </c>
      <c r="G161" s="44"/>
      <c r="H161" s="1"/>
      <c r="I161" s="44"/>
      <c r="J161" s="4">
        <f>I161*F161</f>
        <v>0</v>
      </c>
      <c r="K161" s="44"/>
      <c r="L161" s="4">
        <f>K161*F161</f>
        <v>0</v>
      </c>
      <c r="M161" s="4">
        <f>J161+L161</f>
        <v>0</v>
      </c>
      <c r="O161" s="26"/>
      <c r="P161" s="26"/>
    </row>
    <row r="162" spans="1:16" ht="15.75">
      <c r="A162" s="1"/>
      <c r="B162" s="44"/>
      <c r="C162" s="3" t="s">
        <v>106</v>
      </c>
      <c r="D162" s="44"/>
      <c r="E162" s="44"/>
      <c r="F162" s="44"/>
      <c r="G162" s="44"/>
      <c r="H162" s="1"/>
      <c r="I162" s="44"/>
      <c r="J162" s="1"/>
      <c r="K162" s="44"/>
      <c r="L162" s="1"/>
      <c r="M162" s="6">
        <f>SUM(M159:M161)</f>
        <v>0</v>
      </c>
      <c r="O162" s="26"/>
      <c r="P162" s="26"/>
    </row>
    <row r="163" spans="1:16" ht="78.75">
      <c r="A163" s="1">
        <v>15</v>
      </c>
      <c r="B163" s="2" t="s">
        <v>51</v>
      </c>
      <c r="C163" s="1" t="s">
        <v>144</v>
      </c>
      <c r="D163" s="1" t="s">
        <v>27</v>
      </c>
      <c r="E163" s="44"/>
      <c r="F163" s="1">
        <v>48</v>
      </c>
      <c r="G163" s="44"/>
      <c r="H163" s="1"/>
      <c r="I163" s="44"/>
      <c r="J163" s="8"/>
      <c r="K163" s="44"/>
      <c r="L163" s="1"/>
      <c r="M163" s="6"/>
      <c r="O163" s="26"/>
      <c r="P163" s="26"/>
    </row>
    <row r="164" spans="1:16" ht="15.75">
      <c r="A164" s="1"/>
      <c r="B164" s="44"/>
      <c r="C164" s="7" t="s">
        <v>16</v>
      </c>
      <c r="D164" s="44" t="s">
        <v>11</v>
      </c>
      <c r="E164" s="44">
        <v>1.32E-2</v>
      </c>
      <c r="F164" s="44">
        <f>F163*E164</f>
        <v>0.63359999999999994</v>
      </c>
      <c r="G164" s="44"/>
      <c r="H164" s="1"/>
      <c r="I164" s="44"/>
      <c r="J164" s="4">
        <f>F164*I164</f>
        <v>0</v>
      </c>
      <c r="K164" s="44"/>
      <c r="L164" s="44"/>
      <c r="M164" s="4">
        <f>H164+J164+L164</f>
        <v>0</v>
      </c>
      <c r="O164" s="26"/>
      <c r="P164" s="26"/>
    </row>
    <row r="165" spans="1:16" ht="18">
      <c r="A165" s="44"/>
      <c r="B165" s="44"/>
      <c r="C165" s="7" t="s">
        <v>18</v>
      </c>
      <c r="D165" s="44" t="s">
        <v>12</v>
      </c>
      <c r="E165" s="44">
        <v>2.9499999999999998E-2</v>
      </c>
      <c r="F165" s="44">
        <f>E165*F163</f>
        <v>1.4159999999999999</v>
      </c>
      <c r="G165" s="44"/>
      <c r="H165" s="1"/>
      <c r="I165" s="44"/>
      <c r="J165" s="4">
        <f>I165*F165</f>
        <v>0</v>
      </c>
      <c r="K165" s="44"/>
      <c r="L165" s="4">
        <f>K165*F165</f>
        <v>0</v>
      </c>
      <c r="M165" s="4">
        <f>H165+J165+L165</f>
        <v>0</v>
      </c>
      <c r="O165" s="26"/>
      <c r="P165" s="26"/>
    </row>
    <row r="166" spans="1:16" ht="15.75">
      <c r="A166" s="44"/>
      <c r="B166" s="44"/>
      <c r="C166" s="7" t="s">
        <v>17</v>
      </c>
      <c r="D166" s="44" t="s">
        <v>14</v>
      </c>
      <c r="E166" s="44">
        <v>2.0999999999999999E-3</v>
      </c>
      <c r="F166" s="44">
        <f>E166*F163</f>
        <v>0.1008</v>
      </c>
      <c r="G166" s="44"/>
      <c r="H166" s="1"/>
      <c r="I166" s="44"/>
      <c r="J166" s="9"/>
      <c r="K166" s="44"/>
      <c r="L166" s="4">
        <f>K166*F166</f>
        <v>0</v>
      </c>
      <c r="M166" s="4">
        <f>K166*F166</f>
        <v>0</v>
      </c>
      <c r="O166" s="26"/>
      <c r="P166" s="26"/>
    </row>
    <row r="167" spans="1:16" ht="15.75">
      <c r="A167" s="44"/>
      <c r="B167" s="44"/>
      <c r="C167" s="7" t="s">
        <v>44</v>
      </c>
      <c r="D167" s="44"/>
      <c r="E167" s="44"/>
      <c r="F167" s="44"/>
      <c r="G167" s="44"/>
      <c r="H167" s="1"/>
      <c r="I167" s="44"/>
      <c r="J167" s="6"/>
      <c r="K167" s="44"/>
      <c r="L167" s="6"/>
      <c r="M167" s="6">
        <f>SUM(M164:M166)</f>
        <v>0</v>
      </c>
      <c r="O167" s="26"/>
      <c r="P167" s="26"/>
    </row>
    <row r="168" spans="1:16" ht="47.25">
      <c r="A168" s="1">
        <v>16</v>
      </c>
      <c r="B168" s="1" t="s">
        <v>72</v>
      </c>
      <c r="C168" s="1" t="s">
        <v>170</v>
      </c>
      <c r="D168" s="1" t="s">
        <v>13</v>
      </c>
      <c r="E168" s="44"/>
      <c r="F168" s="8">
        <f>F163*1.95</f>
        <v>93.6</v>
      </c>
      <c r="G168" s="44"/>
      <c r="H168" s="1"/>
      <c r="I168" s="44"/>
      <c r="J168" s="1"/>
      <c r="K168" s="44"/>
      <c r="L168" s="4">
        <f>K168*F168</f>
        <v>0</v>
      </c>
      <c r="M168" s="6">
        <f>K168*F168</f>
        <v>0</v>
      </c>
      <c r="O168" s="26"/>
      <c r="P168" s="26"/>
    </row>
    <row r="169" spans="1:16" ht="63">
      <c r="A169" s="1">
        <v>17</v>
      </c>
      <c r="B169" s="1" t="s">
        <v>29</v>
      </c>
      <c r="C169" s="1" t="s">
        <v>28</v>
      </c>
      <c r="D169" s="1" t="s">
        <v>27</v>
      </c>
      <c r="E169" s="44"/>
      <c r="F169" s="1">
        <v>5</v>
      </c>
      <c r="G169" s="44"/>
      <c r="H169" s="1"/>
      <c r="I169" s="44"/>
      <c r="J169" s="1"/>
      <c r="K169" s="44"/>
      <c r="L169" s="1"/>
      <c r="M169" s="1"/>
      <c r="O169" s="26"/>
      <c r="P169" s="26"/>
    </row>
    <row r="170" spans="1:16" ht="15.75">
      <c r="A170" s="1"/>
      <c r="B170" s="44"/>
      <c r="C170" s="7" t="s">
        <v>16</v>
      </c>
      <c r="D170" s="44" t="s">
        <v>11</v>
      </c>
      <c r="E170" s="44">
        <v>4.5090000000000003</v>
      </c>
      <c r="F170" s="44">
        <f>F169*E170</f>
        <v>22.545000000000002</v>
      </c>
      <c r="G170" s="44"/>
      <c r="H170" s="1"/>
      <c r="I170" s="44"/>
      <c r="J170" s="4">
        <f>F170*I170</f>
        <v>0</v>
      </c>
      <c r="K170" s="44"/>
      <c r="L170" s="44"/>
      <c r="M170" s="4">
        <f>H170+J170+L170</f>
        <v>0</v>
      </c>
      <c r="O170" s="26"/>
      <c r="P170" s="26"/>
    </row>
    <row r="171" spans="1:16" ht="15.75">
      <c r="A171" s="1"/>
      <c r="B171" s="44"/>
      <c r="C171" s="7" t="s">
        <v>42</v>
      </c>
      <c r="D171" s="44"/>
      <c r="E171" s="44"/>
      <c r="F171" s="44"/>
      <c r="G171" s="44"/>
      <c r="H171" s="1"/>
      <c r="I171" s="44"/>
      <c r="J171" s="4"/>
      <c r="K171" s="44"/>
      <c r="L171" s="44"/>
      <c r="M171" s="6">
        <f>M170*1</f>
        <v>0</v>
      </c>
      <c r="O171" s="26"/>
      <c r="P171" s="26"/>
    </row>
    <row r="172" spans="1:16" ht="47.25">
      <c r="A172" s="1">
        <v>18</v>
      </c>
      <c r="B172" s="1" t="s">
        <v>72</v>
      </c>
      <c r="C172" s="1" t="s">
        <v>171</v>
      </c>
      <c r="D172" s="1" t="s">
        <v>13</v>
      </c>
      <c r="E172" s="44"/>
      <c r="F172" s="8">
        <f>F169*1.95</f>
        <v>9.75</v>
      </c>
      <c r="G172" s="44"/>
      <c r="H172" s="11"/>
      <c r="I172" s="44"/>
      <c r="J172" s="6"/>
      <c r="K172" s="44"/>
      <c r="L172" s="4">
        <f>K172*F172</f>
        <v>0</v>
      </c>
      <c r="M172" s="6">
        <f>K172*F172</f>
        <v>0</v>
      </c>
      <c r="O172" s="26"/>
      <c r="P172" s="26"/>
    </row>
    <row r="173" spans="1:16" ht="31.5">
      <c r="A173" s="1">
        <v>19</v>
      </c>
      <c r="B173" s="2" t="s">
        <v>84</v>
      </c>
      <c r="C173" s="1" t="s">
        <v>157</v>
      </c>
      <c r="D173" s="1" t="s">
        <v>27</v>
      </c>
      <c r="E173" s="44"/>
      <c r="F173" s="1">
        <v>1.8</v>
      </c>
      <c r="G173" s="44"/>
      <c r="H173" s="1"/>
      <c r="I173" s="44"/>
      <c r="J173" s="6"/>
      <c r="K173" s="44"/>
      <c r="L173" s="6"/>
      <c r="M173" s="6"/>
      <c r="O173" s="26"/>
      <c r="P173" s="26"/>
    </row>
    <row r="174" spans="1:16" ht="15.75">
      <c r="A174" s="1"/>
      <c r="B174" s="44"/>
      <c r="C174" s="7" t="s">
        <v>16</v>
      </c>
      <c r="D174" s="44" t="s">
        <v>11</v>
      </c>
      <c r="E174" s="44">
        <v>2.12</v>
      </c>
      <c r="F174" s="44">
        <f>F173*E174</f>
        <v>3.8160000000000003</v>
      </c>
      <c r="G174" s="44"/>
      <c r="H174" s="1"/>
      <c r="I174" s="44"/>
      <c r="J174" s="4">
        <f>F174*I174</f>
        <v>0</v>
      </c>
      <c r="K174" s="44"/>
      <c r="L174" s="44"/>
      <c r="M174" s="4">
        <f>H174+J174+L174</f>
        <v>0</v>
      </c>
      <c r="O174" s="26"/>
      <c r="P174" s="26"/>
    </row>
    <row r="175" spans="1:16" ht="15.75">
      <c r="A175" s="1"/>
      <c r="B175" s="44"/>
      <c r="C175" s="10" t="s">
        <v>17</v>
      </c>
      <c r="D175" s="44" t="s">
        <v>14</v>
      </c>
      <c r="E175" s="44">
        <v>0.10100000000000001</v>
      </c>
      <c r="F175" s="44">
        <f>E175*F173</f>
        <v>0.18180000000000002</v>
      </c>
      <c r="G175" s="44"/>
      <c r="H175" s="1"/>
      <c r="I175" s="44"/>
      <c r="J175" s="9"/>
      <c r="K175" s="44"/>
      <c r="L175" s="4">
        <f>K175*F175</f>
        <v>0</v>
      </c>
      <c r="M175" s="4">
        <f>H175+J175+L175</f>
        <v>0</v>
      </c>
      <c r="O175" s="26"/>
      <c r="P175" s="26"/>
    </row>
    <row r="176" spans="1:16" ht="18">
      <c r="A176" s="1"/>
      <c r="B176" s="44"/>
      <c r="C176" s="7" t="s">
        <v>80</v>
      </c>
      <c r="D176" s="44" t="s">
        <v>19</v>
      </c>
      <c r="E176" s="44">
        <v>1.22</v>
      </c>
      <c r="F176" s="44">
        <f>E176*F173</f>
        <v>2.1960000000000002</v>
      </c>
      <c r="G176" s="44"/>
      <c r="H176" s="44">
        <f>G176*F176</f>
        <v>0</v>
      </c>
      <c r="I176" s="44"/>
      <c r="J176" s="9"/>
      <c r="K176" s="44"/>
      <c r="L176" s="9"/>
      <c r="M176" s="4">
        <f>G176*F176</f>
        <v>0</v>
      </c>
      <c r="O176" s="26"/>
      <c r="P176" s="26"/>
    </row>
    <row r="177" spans="1:16" ht="15.75">
      <c r="A177" s="1"/>
      <c r="B177" s="44"/>
      <c r="C177" s="3" t="s">
        <v>85</v>
      </c>
      <c r="D177" s="44"/>
      <c r="E177" s="44"/>
      <c r="F177" s="44"/>
      <c r="G177" s="44"/>
      <c r="H177" s="1"/>
      <c r="I177" s="44"/>
      <c r="J177" s="8"/>
      <c r="K177" s="44"/>
      <c r="L177" s="8"/>
      <c r="M177" s="6">
        <f>SUM(M174:M176)</f>
        <v>0</v>
      </c>
      <c r="O177" s="26"/>
      <c r="P177" s="26"/>
    </row>
    <row r="178" spans="1:16" ht="31.5">
      <c r="A178" s="1">
        <v>20</v>
      </c>
      <c r="B178" s="33" t="s">
        <v>107</v>
      </c>
      <c r="C178" s="1" t="s">
        <v>158</v>
      </c>
      <c r="D178" s="42" t="s">
        <v>97</v>
      </c>
      <c r="E178" s="42"/>
      <c r="F178" s="64">
        <v>23</v>
      </c>
      <c r="G178" s="42"/>
      <c r="H178" s="42"/>
      <c r="I178" s="42"/>
      <c r="J178" s="42"/>
      <c r="K178" s="42"/>
      <c r="L178" s="42"/>
      <c r="M178" s="42"/>
      <c r="O178" s="26"/>
      <c r="P178" s="26"/>
    </row>
    <row r="179" spans="1:16" ht="16.5">
      <c r="A179" s="1"/>
      <c r="B179" s="42"/>
      <c r="C179" s="7" t="s">
        <v>16</v>
      </c>
      <c r="D179" s="44" t="s">
        <v>11</v>
      </c>
      <c r="E179" s="44">
        <v>0.97299999999999998</v>
      </c>
      <c r="F179" s="44">
        <f>F178*E179</f>
        <v>22.378999999999998</v>
      </c>
      <c r="G179" s="44"/>
      <c r="H179" s="1"/>
      <c r="I179" s="44"/>
      <c r="J179" s="4">
        <f>F179*I179</f>
        <v>0</v>
      </c>
      <c r="K179" s="44"/>
      <c r="L179" s="44"/>
      <c r="M179" s="4">
        <f>H179+J179+L179</f>
        <v>0</v>
      </c>
      <c r="O179" s="26"/>
      <c r="P179" s="26"/>
    </row>
    <row r="180" spans="1:16" ht="16.5">
      <c r="A180" s="1"/>
      <c r="B180" s="42"/>
      <c r="C180" s="7" t="s">
        <v>17</v>
      </c>
      <c r="D180" s="44" t="s">
        <v>14</v>
      </c>
      <c r="E180" s="44">
        <v>0.48299999999999998</v>
      </c>
      <c r="F180" s="4">
        <f>E180*F178</f>
        <v>11.109</v>
      </c>
      <c r="G180" s="44"/>
      <c r="H180" s="1"/>
      <c r="I180" s="44"/>
      <c r="J180" s="4"/>
      <c r="K180" s="44"/>
      <c r="L180" s="4">
        <f>K180*F180</f>
        <v>0</v>
      </c>
      <c r="M180" s="4">
        <f>H180+J180+L180</f>
        <v>0</v>
      </c>
      <c r="O180" s="26"/>
      <c r="P180" s="26"/>
    </row>
    <row r="181" spans="1:16" ht="31.5">
      <c r="A181" s="1"/>
      <c r="B181" s="42"/>
      <c r="C181" s="7" t="s">
        <v>173</v>
      </c>
      <c r="D181" s="44" t="s">
        <v>97</v>
      </c>
      <c r="E181" s="44">
        <v>0.995</v>
      </c>
      <c r="F181" s="4">
        <f>E181*F178</f>
        <v>22.885000000000002</v>
      </c>
      <c r="G181" s="44"/>
      <c r="H181" s="4">
        <f>G181*F181</f>
        <v>0</v>
      </c>
      <c r="I181" s="44"/>
      <c r="J181" s="4"/>
      <c r="K181" s="44"/>
      <c r="L181" s="4"/>
      <c r="M181" s="4">
        <f>L181+H181</f>
        <v>0</v>
      </c>
      <c r="O181" s="26"/>
      <c r="P181" s="26"/>
    </row>
    <row r="182" spans="1:16" ht="16.5">
      <c r="A182" s="1"/>
      <c r="B182" s="42"/>
      <c r="C182" s="7" t="s">
        <v>38</v>
      </c>
      <c r="D182" s="44" t="s">
        <v>14</v>
      </c>
      <c r="E182" s="44">
        <v>0.22</v>
      </c>
      <c r="F182" s="44">
        <f>E182*F178</f>
        <v>5.0599999999999996</v>
      </c>
      <c r="G182" s="44"/>
      <c r="H182" s="4">
        <f>G182*F182</f>
        <v>0</v>
      </c>
      <c r="I182" s="44"/>
      <c r="J182" s="4"/>
      <c r="K182" s="44"/>
      <c r="L182" s="4"/>
      <c r="M182" s="4">
        <f>G182*F182</f>
        <v>0</v>
      </c>
      <c r="O182" s="26"/>
      <c r="P182" s="26"/>
    </row>
    <row r="183" spans="1:16" ht="16.5">
      <c r="A183" s="1"/>
      <c r="B183" s="42"/>
      <c r="C183" s="7" t="s">
        <v>109</v>
      </c>
      <c r="D183" s="44"/>
      <c r="E183" s="44"/>
      <c r="F183" s="44"/>
      <c r="G183" s="44"/>
      <c r="H183" s="1"/>
      <c r="I183" s="44"/>
      <c r="J183" s="6"/>
      <c r="K183" s="44"/>
      <c r="L183" s="6"/>
      <c r="M183" s="6">
        <f>SUM(M179:M182)</f>
        <v>0</v>
      </c>
      <c r="O183" s="26">
        <v>26815.61</v>
      </c>
      <c r="P183" s="26"/>
    </row>
    <row r="184" spans="1:16" ht="62.25">
      <c r="A184" s="1">
        <v>21</v>
      </c>
      <c r="B184" s="1" t="s">
        <v>110</v>
      </c>
      <c r="C184" s="1" t="s">
        <v>113</v>
      </c>
      <c r="D184" s="1" t="s">
        <v>27</v>
      </c>
      <c r="E184" s="37"/>
      <c r="F184" s="1">
        <v>6.4</v>
      </c>
      <c r="G184" s="37"/>
      <c r="H184" s="6"/>
      <c r="I184" s="37"/>
      <c r="J184" s="6"/>
      <c r="K184" s="37"/>
      <c r="L184" s="6"/>
      <c r="M184" s="6"/>
      <c r="O184" s="26"/>
      <c r="P184" s="26"/>
    </row>
    <row r="185" spans="1:16" ht="15.75">
      <c r="A185" s="1"/>
      <c r="B185" s="37"/>
      <c r="C185" s="7" t="s">
        <v>16</v>
      </c>
      <c r="D185" s="44" t="s">
        <v>11</v>
      </c>
      <c r="E185" s="44">
        <v>2.86</v>
      </c>
      <c r="F185" s="44">
        <f>F184*E185</f>
        <v>18.303999999999998</v>
      </c>
      <c r="G185" s="44"/>
      <c r="H185" s="1"/>
      <c r="I185" s="44"/>
      <c r="J185" s="4">
        <f>F185*I185</f>
        <v>0</v>
      </c>
      <c r="K185" s="44"/>
      <c r="L185" s="44"/>
      <c r="M185" s="4">
        <f>H185+J185+L185</f>
        <v>0</v>
      </c>
      <c r="O185" s="26"/>
      <c r="P185" s="26"/>
    </row>
    <row r="186" spans="1:16" ht="15.75">
      <c r="A186" s="1"/>
      <c r="B186" s="37"/>
      <c r="C186" s="10" t="s">
        <v>17</v>
      </c>
      <c r="D186" s="44" t="s">
        <v>14</v>
      </c>
      <c r="E186" s="44">
        <v>0.76</v>
      </c>
      <c r="F186" s="44">
        <f>E186*F184</f>
        <v>4.8640000000000008</v>
      </c>
      <c r="G186" s="44"/>
      <c r="H186" s="1"/>
      <c r="I186" s="44"/>
      <c r="J186" s="9"/>
      <c r="K186" s="44"/>
      <c r="L186" s="4">
        <f>K186*F186</f>
        <v>0</v>
      </c>
      <c r="M186" s="4">
        <f>H186+J186+L186</f>
        <v>0</v>
      </c>
      <c r="O186" s="26"/>
      <c r="P186" s="26"/>
    </row>
    <row r="187" spans="1:16" ht="18">
      <c r="A187" s="1"/>
      <c r="B187" s="37"/>
      <c r="C187" s="7" t="s">
        <v>111</v>
      </c>
      <c r="D187" s="44" t="s">
        <v>19</v>
      </c>
      <c r="E187" s="44">
        <v>1.02</v>
      </c>
      <c r="F187" s="44">
        <f>E187*F184</f>
        <v>6.5280000000000005</v>
      </c>
      <c r="G187" s="44"/>
      <c r="H187" s="4">
        <f>G187*F187</f>
        <v>0</v>
      </c>
      <c r="I187" s="44"/>
      <c r="J187" s="9"/>
      <c r="K187" s="44"/>
      <c r="L187" s="4"/>
      <c r="M187" s="4">
        <f>L187+H187</f>
        <v>0</v>
      </c>
      <c r="O187" s="26"/>
      <c r="P187" s="26"/>
    </row>
    <row r="188" spans="1:16" ht="18">
      <c r="A188" s="1"/>
      <c r="B188" s="37"/>
      <c r="C188" s="32" t="s">
        <v>86</v>
      </c>
      <c r="D188" s="44" t="s">
        <v>87</v>
      </c>
      <c r="E188" s="44">
        <v>0.80300000000000005</v>
      </c>
      <c r="F188" s="44">
        <f>F184*E188</f>
        <v>5.1392000000000007</v>
      </c>
      <c r="G188" s="44"/>
      <c r="H188" s="4">
        <f>G188*F188</f>
        <v>0</v>
      </c>
      <c r="I188" s="44"/>
      <c r="J188" s="9"/>
      <c r="K188" s="44"/>
      <c r="L188" s="4"/>
      <c r="M188" s="4">
        <f>G188*F188</f>
        <v>0</v>
      </c>
      <c r="O188" s="26"/>
      <c r="P188" s="26"/>
    </row>
    <row r="189" spans="1:16" ht="31.5">
      <c r="A189" s="1"/>
      <c r="B189" s="37"/>
      <c r="C189" s="32" t="s">
        <v>88</v>
      </c>
      <c r="D189" s="44" t="s">
        <v>19</v>
      </c>
      <c r="E189" s="44">
        <v>3.8999999999999998E-3</v>
      </c>
      <c r="F189" s="44">
        <f>E189*F184</f>
        <v>2.496E-2</v>
      </c>
      <c r="G189" s="44"/>
      <c r="H189" s="4">
        <f>G189*F189</f>
        <v>0</v>
      </c>
      <c r="I189" s="44"/>
      <c r="J189" s="9"/>
      <c r="K189" s="44"/>
      <c r="L189" s="4"/>
      <c r="M189" s="4">
        <f>G189*F189</f>
        <v>0</v>
      </c>
      <c r="O189" s="26"/>
      <c r="P189" s="26"/>
    </row>
    <row r="190" spans="1:16" ht="15.75">
      <c r="A190" s="1"/>
      <c r="B190" s="37"/>
      <c r="C190" s="32" t="s">
        <v>38</v>
      </c>
      <c r="D190" s="44" t="s">
        <v>14</v>
      </c>
      <c r="E190" s="44">
        <v>0.13</v>
      </c>
      <c r="F190" s="44">
        <f>E190*F184</f>
        <v>0.83200000000000007</v>
      </c>
      <c r="G190" s="44"/>
      <c r="H190" s="4">
        <f>G190*F190</f>
        <v>0</v>
      </c>
      <c r="I190" s="44"/>
      <c r="J190" s="9"/>
      <c r="K190" s="44"/>
      <c r="L190" s="4"/>
      <c r="M190" s="4">
        <f>G190*F190:F191</f>
        <v>0</v>
      </c>
      <c r="O190" s="26"/>
      <c r="P190" s="26"/>
    </row>
    <row r="191" spans="1:16" ht="15.75">
      <c r="A191" s="1"/>
      <c r="B191" s="37"/>
      <c r="C191" s="3" t="s">
        <v>112</v>
      </c>
      <c r="D191" s="44"/>
      <c r="E191" s="44"/>
      <c r="F191" s="44"/>
      <c r="G191" s="44"/>
      <c r="H191" s="1"/>
      <c r="I191" s="44"/>
      <c r="J191" s="8"/>
      <c r="K191" s="44"/>
      <c r="L191" s="8"/>
      <c r="M191" s="6">
        <f>SUM(M185:M190)</f>
        <v>0</v>
      </c>
      <c r="O191" s="26"/>
      <c r="P191" s="26"/>
    </row>
    <row r="192" spans="1:16" ht="62.25">
      <c r="A192" s="1">
        <v>22</v>
      </c>
      <c r="B192" s="1" t="s">
        <v>114</v>
      </c>
      <c r="C192" s="1" t="s">
        <v>118</v>
      </c>
      <c r="D192" s="1" t="s">
        <v>27</v>
      </c>
      <c r="E192" s="37"/>
      <c r="F192" s="1">
        <v>4.8</v>
      </c>
      <c r="G192" s="37"/>
      <c r="H192" s="6"/>
      <c r="I192" s="37"/>
      <c r="J192" s="6"/>
      <c r="K192" s="37"/>
      <c r="L192" s="6"/>
      <c r="M192" s="6"/>
      <c r="O192" s="26"/>
      <c r="P192" s="26"/>
    </row>
    <row r="193" spans="1:16" ht="15.75">
      <c r="A193" s="1"/>
      <c r="B193" s="37"/>
      <c r="C193" s="7" t="s">
        <v>16</v>
      </c>
      <c r="D193" s="44" t="s">
        <v>11</v>
      </c>
      <c r="E193" s="44">
        <v>2.81</v>
      </c>
      <c r="F193" s="44">
        <f>F192*E193</f>
        <v>13.488</v>
      </c>
      <c r="G193" s="44"/>
      <c r="H193" s="1"/>
      <c r="I193" s="44"/>
      <c r="J193" s="4">
        <f>F193*I193</f>
        <v>0</v>
      </c>
      <c r="K193" s="44"/>
      <c r="L193" s="44"/>
      <c r="M193" s="4">
        <f>H193+J193+L193</f>
        <v>0</v>
      </c>
      <c r="O193" s="26"/>
      <c r="P193" s="26"/>
    </row>
    <row r="194" spans="1:16" ht="15.75">
      <c r="A194" s="1"/>
      <c r="B194" s="37"/>
      <c r="C194" s="10" t="s">
        <v>17</v>
      </c>
      <c r="D194" s="44" t="s">
        <v>14</v>
      </c>
      <c r="E194" s="44">
        <v>0.33</v>
      </c>
      <c r="F194" s="44">
        <f>E194*F192</f>
        <v>1.5840000000000001</v>
      </c>
      <c r="G194" s="44"/>
      <c r="H194" s="1"/>
      <c r="I194" s="44"/>
      <c r="J194" s="9"/>
      <c r="K194" s="44"/>
      <c r="L194" s="4">
        <f>K194*F194</f>
        <v>0</v>
      </c>
      <c r="M194" s="4">
        <f>H194+J194+L194</f>
        <v>0</v>
      </c>
      <c r="O194" s="26"/>
      <c r="P194" s="26"/>
    </row>
    <row r="195" spans="1:16" ht="18">
      <c r="A195" s="1"/>
      <c r="B195" s="37"/>
      <c r="C195" s="7" t="s">
        <v>111</v>
      </c>
      <c r="D195" s="44" t="s">
        <v>19</v>
      </c>
      <c r="E195" s="44">
        <v>1.02</v>
      </c>
      <c r="F195" s="44">
        <f>E195*F192</f>
        <v>4.8959999999999999</v>
      </c>
      <c r="G195" s="44"/>
      <c r="H195" s="4">
        <f t="shared" ref="H195:H200" si="0">G195*F195</f>
        <v>0</v>
      </c>
      <c r="I195" s="44"/>
      <c r="J195" s="9"/>
      <c r="K195" s="44"/>
      <c r="L195" s="4"/>
      <c r="M195" s="4">
        <f>L195+H195</f>
        <v>0</v>
      </c>
      <c r="O195" s="26"/>
      <c r="P195" s="26"/>
    </row>
    <row r="196" spans="1:16" ht="18">
      <c r="A196" s="1"/>
      <c r="B196" s="37"/>
      <c r="C196" s="32" t="s">
        <v>86</v>
      </c>
      <c r="D196" s="44" t="s">
        <v>87</v>
      </c>
      <c r="E196" s="44">
        <v>0.71699999999999997</v>
      </c>
      <c r="F196" s="44">
        <f>F192*E196</f>
        <v>3.4415999999999998</v>
      </c>
      <c r="G196" s="44"/>
      <c r="H196" s="4">
        <f t="shared" si="0"/>
        <v>0</v>
      </c>
      <c r="I196" s="44"/>
      <c r="J196" s="9"/>
      <c r="K196" s="44"/>
      <c r="L196" s="4"/>
      <c r="M196" s="4">
        <f>G196*F196</f>
        <v>0</v>
      </c>
      <c r="O196" s="26"/>
      <c r="P196" s="26"/>
    </row>
    <row r="197" spans="1:16" ht="18">
      <c r="A197" s="1"/>
      <c r="B197" s="37"/>
      <c r="C197" s="32" t="s">
        <v>115</v>
      </c>
      <c r="D197" s="44" t="s">
        <v>19</v>
      </c>
      <c r="E197" s="44">
        <v>1.2999999999999999E-3</v>
      </c>
      <c r="F197" s="44">
        <f>E197*F192</f>
        <v>6.2399999999999999E-3</v>
      </c>
      <c r="G197" s="44"/>
      <c r="H197" s="4">
        <f t="shared" si="0"/>
        <v>0</v>
      </c>
      <c r="I197" s="44"/>
      <c r="J197" s="9"/>
      <c r="K197" s="44"/>
      <c r="L197" s="4"/>
      <c r="M197" s="4">
        <f>G197*F197</f>
        <v>0</v>
      </c>
      <c r="O197" s="26"/>
      <c r="P197" s="26"/>
    </row>
    <row r="198" spans="1:16" ht="31.5">
      <c r="A198" s="1"/>
      <c r="B198" s="37"/>
      <c r="C198" s="32" t="s">
        <v>88</v>
      </c>
      <c r="D198" s="44" t="s">
        <v>19</v>
      </c>
      <c r="E198" s="44">
        <v>1.52E-2</v>
      </c>
      <c r="F198" s="44">
        <f>E198*F192</f>
        <v>7.2959999999999997E-2</v>
      </c>
      <c r="G198" s="44"/>
      <c r="H198" s="4">
        <f t="shared" si="0"/>
        <v>0</v>
      </c>
      <c r="I198" s="44"/>
      <c r="J198" s="9"/>
      <c r="K198" s="44"/>
      <c r="L198" s="4"/>
      <c r="M198" s="4">
        <f>G198*F198</f>
        <v>0</v>
      </c>
      <c r="O198" s="26"/>
      <c r="P198" s="26"/>
    </row>
    <row r="199" spans="1:16" ht="31.5">
      <c r="A199" s="1"/>
      <c r="B199" s="37"/>
      <c r="C199" s="32" t="s">
        <v>116</v>
      </c>
      <c r="D199" s="44" t="s">
        <v>13</v>
      </c>
      <c r="E199" s="44">
        <v>8.9999999999999998E-4</v>
      </c>
      <c r="F199" s="44">
        <f>E199*F192</f>
        <v>4.3200000000000001E-3</v>
      </c>
      <c r="G199" s="44"/>
      <c r="H199" s="4">
        <f t="shared" si="0"/>
        <v>0</v>
      </c>
      <c r="I199" s="44"/>
      <c r="J199" s="9"/>
      <c r="K199" s="44"/>
      <c r="L199" s="4"/>
      <c r="M199" s="4">
        <f>G199*F199</f>
        <v>0</v>
      </c>
      <c r="O199" s="26"/>
      <c r="P199" s="26"/>
    </row>
    <row r="200" spans="1:16" ht="15.75">
      <c r="A200" s="1"/>
      <c r="B200" s="37"/>
      <c r="C200" s="32" t="s">
        <v>38</v>
      </c>
      <c r="D200" s="44" t="s">
        <v>14</v>
      </c>
      <c r="E200" s="44">
        <v>0.16</v>
      </c>
      <c r="F200" s="44">
        <f>E200*F192</f>
        <v>0.76800000000000002</v>
      </c>
      <c r="G200" s="44"/>
      <c r="H200" s="4">
        <f t="shared" si="0"/>
        <v>0</v>
      </c>
      <c r="I200" s="44"/>
      <c r="J200" s="9"/>
      <c r="K200" s="44"/>
      <c r="L200" s="4"/>
      <c r="M200" s="4">
        <f>G200*F200:F201</f>
        <v>0</v>
      </c>
      <c r="O200" s="26"/>
      <c r="P200" s="26"/>
    </row>
    <row r="201" spans="1:16" ht="15.75">
      <c r="A201" s="1"/>
      <c r="B201" s="37"/>
      <c r="C201" s="3" t="s">
        <v>117</v>
      </c>
      <c r="D201" s="44"/>
      <c r="E201" s="44"/>
      <c r="F201" s="44"/>
      <c r="G201" s="44"/>
      <c r="H201" s="1"/>
      <c r="I201" s="44"/>
      <c r="J201" s="8"/>
      <c r="K201" s="44"/>
      <c r="L201" s="8"/>
      <c r="M201" s="6">
        <f>SUM(M193:M200)</f>
        <v>0</v>
      </c>
      <c r="O201" s="26"/>
      <c r="P201" s="26"/>
    </row>
    <row r="202" spans="1:16" ht="42.75" customHeight="1">
      <c r="A202" s="1">
        <v>23</v>
      </c>
      <c r="B202" s="35" t="s">
        <v>119</v>
      </c>
      <c r="C202" s="2" t="s">
        <v>121</v>
      </c>
      <c r="D202" s="1" t="s">
        <v>27</v>
      </c>
      <c r="E202" s="44"/>
      <c r="F202" s="1">
        <v>5.2</v>
      </c>
      <c r="G202" s="44"/>
      <c r="H202" s="1"/>
      <c r="I202" s="44"/>
      <c r="J202" s="8"/>
      <c r="K202" s="44"/>
      <c r="L202" s="8"/>
      <c r="M202" s="6"/>
      <c r="O202" s="26"/>
      <c r="P202" s="26"/>
    </row>
    <row r="203" spans="1:16" ht="15.75">
      <c r="A203" s="1"/>
      <c r="B203" s="37"/>
      <c r="C203" s="7" t="s">
        <v>16</v>
      </c>
      <c r="D203" s="44" t="s">
        <v>11</v>
      </c>
      <c r="E203" s="44">
        <v>2.78</v>
      </c>
      <c r="F203" s="44">
        <f>F202*E203</f>
        <v>14.456</v>
      </c>
      <c r="G203" s="44"/>
      <c r="H203" s="1"/>
      <c r="I203" s="44"/>
      <c r="J203" s="4">
        <f>F203*I203</f>
        <v>0</v>
      </c>
      <c r="K203" s="44"/>
      <c r="L203" s="44"/>
      <c r="M203" s="4">
        <f>H203+J203+L203</f>
        <v>0</v>
      </c>
      <c r="O203" s="26"/>
      <c r="P203" s="26"/>
    </row>
    <row r="204" spans="1:16" ht="15.75">
      <c r="A204" s="1"/>
      <c r="B204" s="37"/>
      <c r="C204" s="10" t="s">
        <v>17</v>
      </c>
      <c r="D204" s="44" t="s">
        <v>14</v>
      </c>
      <c r="E204" s="44">
        <v>2.5999999999999999E-3</v>
      </c>
      <c r="F204" s="44">
        <f>E204*F202</f>
        <v>1.3519999999999999E-2</v>
      </c>
      <c r="G204" s="44"/>
      <c r="H204" s="1"/>
      <c r="I204" s="44"/>
      <c r="J204" s="9"/>
      <c r="K204" s="44"/>
      <c r="L204" s="4">
        <f>K204*F204</f>
        <v>0</v>
      </c>
      <c r="M204" s="4">
        <f>H204+J204+L204</f>
        <v>0</v>
      </c>
      <c r="O204" s="26"/>
      <c r="P204" s="26"/>
    </row>
    <row r="205" spans="1:16" ht="18">
      <c r="A205" s="44"/>
      <c r="B205" s="40"/>
      <c r="C205" s="3" t="s">
        <v>120</v>
      </c>
      <c r="D205" s="44" t="s">
        <v>19</v>
      </c>
      <c r="E205" s="44">
        <v>1.01</v>
      </c>
      <c r="F205" s="44">
        <f>E205*F202</f>
        <v>5.2520000000000007</v>
      </c>
      <c r="G205" s="44"/>
      <c r="H205" s="44">
        <f>G205*F205</f>
        <v>0</v>
      </c>
      <c r="I205" s="44"/>
      <c r="J205" s="8"/>
      <c r="K205" s="44"/>
      <c r="L205" s="8"/>
      <c r="M205" s="4">
        <f>G205*F205</f>
        <v>0</v>
      </c>
      <c r="O205" s="26"/>
      <c r="P205" s="26"/>
    </row>
    <row r="206" spans="1:16" ht="15.75">
      <c r="A206" s="44"/>
      <c r="B206" s="40"/>
      <c r="C206" s="3" t="s">
        <v>71</v>
      </c>
      <c r="D206" s="44"/>
      <c r="E206" s="44"/>
      <c r="F206" s="44"/>
      <c r="G206" s="44"/>
      <c r="H206" s="1"/>
      <c r="I206" s="44"/>
      <c r="J206" s="8"/>
      <c r="K206" s="44"/>
      <c r="L206" s="8"/>
      <c r="M206" s="6">
        <f>SUM(M203:M205)</f>
        <v>0</v>
      </c>
      <c r="O206" s="26"/>
      <c r="P206" s="26"/>
    </row>
    <row r="207" spans="1:16" ht="78.75">
      <c r="A207" s="1">
        <v>24</v>
      </c>
      <c r="B207" s="2" t="s">
        <v>126</v>
      </c>
      <c r="C207" s="1" t="s">
        <v>139</v>
      </c>
      <c r="D207" s="1" t="s">
        <v>27</v>
      </c>
      <c r="E207" s="44"/>
      <c r="F207" s="1">
        <v>15</v>
      </c>
      <c r="G207" s="44"/>
      <c r="H207" s="1"/>
      <c r="I207" s="44"/>
      <c r="J207" s="8"/>
      <c r="K207" s="44"/>
      <c r="L207" s="1"/>
      <c r="M207" s="6"/>
      <c r="O207" s="26"/>
      <c r="P207" s="26"/>
    </row>
    <row r="208" spans="1:16" ht="15.75">
      <c r="A208" s="1"/>
      <c r="B208" s="44"/>
      <c r="C208" s="7" t="s">
        <v>16</v>
      </c>
      <c r="D208" s="44" t="s">
        <v>11</v>
      </c>
      <c r="E208" s="44">
        <v>1.32E-2</v>
      </c>
      <c r="F208" s="44">
        <f>F207*E208</f>
        <v>0.19800000000000001</v>
      </c>
      <c r="G208" s="44"/>
      <c r="H208" s="1"/>
      <c r="I208" s="44"/>
      <c r="J208" s="4">
        <f>F208*I208</f>
        <v>0</v>
      </c>
      <c r="K208" s="44"/>
      <c r="L208" s="44"/>
      <c r="M208" s="4">
        <f>H208+J208+L208</f>
        <v>0</v>
      </c>
      <c r="O208" s="26"/>
      <c r="P208" s="26"/>
    </row>
    <row r="209" spans="1:16" ht="18">
      <c r="A209" s="1"/>
      <c r="B209" s="44"/>
      <c r="C209" s="7" t="s">
        <v>18</v>
      </c>
      <c r="D209" s="44" t="s">
        <v>12</v>
      </c>
      <c r="E209" s="44">
        <v>2.9499999999999998E-2</v>
      </c>
      <c r="F209" s="44">
        <f>E209*F207</f>
        <v>0.4425</v>
      </c>
      <c r="G209" s="44"/>
      <c r="H209" s="1"/>
      <c r="I209" s="44"/>
      <c r="J209" s="4">
        <f>I209*F209</f>
        <v>0</v>
      </c>
      <c r="K209" s="44"/>
      <c r="L209" s="4">
        <f>K209*F209</f>
        <v>0</v>
      </c>
      <c r="M209" s="4">
        <f>H209+J209+L209</f>
        <v>0</v>
      </c>
      <c r="O209" s="26"/>
      <c r="P209" s="26"/>
    </row>
    <row r="210" spans="1:16" ht="15.75">
      <c r="A210" s="1"/>
      <c r="B210" s="44"/>
      <c r="C210" s="7" t="s">
        <v>17</v>
      </c>
      <c r="D210" s="44" t="s">
        <v>14</v>
      </c>
      <c r="E210" s="44">
        <v>2.0999999999999999E-3</v>
      </c>
      <c r="F210" s="44">
        <f>E210*F207</f>
        <v>3.15E-2</v>
      </c>
      <c r="G210" s="44"/>
      <c r="H210" s="1"/>
      <c r="I210" s="44"/>
      <c r="J210" s="9"/>
      <c r="K210" s="44"/>
      <c r="L210" s="4">
        <f>K210*F210</f>
        <v>0</v>
      </c>
      <c r="M210" s="4">
        <f>K210*F210</f>
        <v>0</v>
      </c>
      <c r="O210" s="26"/>
      <c r="P210" s="26"/>
    </row>
    <row r="211" spans="1:16" ht="15.75">
      <c r="A211" s="1"/>
      <c r="B211" s="44"/>
      <c r="C211" s="7" t="s">
        <v>44</v>
      </c>
      <c r="D211" s="44"/>
      <c r="E211" s="44"/>
      <c r="F211" s="44"/>
      <c r="G211" s="44"/>
      <c r="H211" s="1"/>
      <c r="I211" s="44"/>
      <c r="J211" s="6"/>
      <c r="K211" s="44"/>
      <c r="L211" s="6"/>
      <c r="M211" s="6">
        <f>SUM(M208:M210)</f>
        <v>0</v>
      </c>
      <c r="O211" s="26"/>
      <c r="P211" s="26"/>
    </row>
    <row r="212" spans="1:16" ht="63">
      <c r="A212" s="1">
        <v>25</v>
      </c>
      <c r="B212" s="1" t="s">
        <v>72</v>
      </c>
      <c r="C212" s="1" t="s">
        <v>172</v>
      </c>
      <c r="D212" s="1" t="s">
        <v>13</v>
      </c>
      <c r="E212" s="44"/>
      <c r="F212" s="8">
        <f>F207*1.95</f>
        <v>29.25</v>
      </c>
      <c r="G212" s="44"/>
      <c r="H212" s="11"/>
      <c r="I212" s="44"/>
      <c r="J212" s="6"/>
      <c r="K212" s="44"/>
      <c r="L212" s="4">
        <f>K212*F212</f>
        <v>0</v>
      </c>
      <c r="M212" s="6">
        <f>K212*F212</f>
        <v>0</v>
      </c>
      <c r="O212" s="26"/>
      <c r="P212" s="26"/>
    </row>
    <row r="213" spans="1:16" ht="63">
      <c r="A213" s="1">
        <v>26</v>
      </c>
      <c r="B213" s="2" t="s">
        <v>122</v>
      </c>
      <c r="C213" s="39" t="s">
        <v>127</v>
      </c>
      <c r="D213" s="1" t="s">
        <v>27</v>
      </c>
      <c r="E213" s="37"/>
      <c r="F213" s="1">
        <v>15</v>
      </c>
      <c r="G213" s="37"/>
      <c r="H213" s="6"/>
      <c r="I213" s="37"/>
      <c r="J213" s="6"/>
      <c r="K213" s="37"/>
      <c r="L213" s="6"/>
      <c r="M213" s="6"/>
      <c r="O213" s="26"/>
      <c r="P213" s="26"/>
    </row>
    <row r="214" spans="1:16" ht="15.75">
      <c r="A214" s="1"/>
      <c r="B214" s="37"/>
      <c r="C214" s="7" t="s">
        <v>123</v>
      </c>
      <c r="D214" s="44" t="s">
        <v>12</v>
      </c>
      <c r="E214" s="44">
        <f>0.00513+0.00204*4</f>
        <v>1.329E-2</v>
      </c>
      <c r="F214" s="44">
        <f>E214*F213</f>
        <v>0.19935</v>
      </c>
      <c r="G214" s="44"/>
      <c r="H214" s="1"/>
      <c r="I214" s="44"/>
      <c r="J214" s="4">
        <f>I214*F214</f>
        <v>0</v>
      </c>
      <c r="K214" s="44"/>
      <c r="L214" s="4">
        <f>K214*F214</f>
        <v>0</v>
      </c>
      <c r="M214" s="4">
        <f>H214+J214+L214</f>
        <v>0</v>
      </c>
      <c r="O214" s="26"/>
      <c r="P214" s="26"/>
    </row>
    <row r="215" spans="1:16" ht="15.75">
      <c r="A215" s="1"/>
      <c r="B215" s="37"/>
      <c r="C215" s="7" t="s">
        <v>124</v>
      </c>
      <c r="D215" s="44" t="s">
        <v>12</v>
      </c>
      <c r="E215" s="44">
        <f>0.00513+0.00204*4</f>
        <v>1.329E-2</v>
      </c>
      <c r="F215" s="37">
        <f>E215*F213</f>
        <v>0.19935</v>
      </c>
      <c r="G215" s="37"/>
      <c r="H215" s="6"/>
      <c r="I215" s="44"/>
      <c r="J215" s="4">
        <f>I215*F215</f>
        <v>0</v>
      </c>
      <c r="K215" s="44"/>
      <c r="L215" s="4">
        <f>K215*F215</f>
        <v>0</v>
      </c>
      <c r="M215" s="4">
        <f>L215+J215</f>
        <v>0</v>
      </c>
      <c r="O215" s="26"/>
      <c r="P215" s="26"/>
    </row>
    <row r="216" spans="1:16" ht="15.75">
      <c r="A216" s="1"/>
      <c r="B216" s="37"/>
      <c r="C216" s="7" t="s">
        <v>125</v>
      </c>
      <c r="D216" s="37"/>
      <c r="E216" s="37"/>
      <c r="F216" s="37"/>
      <c r="G216" s="37"/>
      <c r="H216" s="6"/>
      <c r="I216" s="37"/>
      <c r="J216" s="6"/>
      <c r="K216" s="37"/>
      <c r="L216" s="6"/>
      <c r="M216" s="6">
        <f>SUM(M214:M215)</f>
        <v>0</v>
      </c>
      <c r="O216" s="26"/>
      <c r="P216" s="26"/>
    </row>
    <row r="217" spans="1:16" ht="31.5">
      <c r="A217" s="1"/>
      <c r="B217" s="44"/>
      <c r="C217" s="2" t="s">
        <v>128</v>
      </c>
      <c r="D217" s="44"/>
      <c r="E217" s="44"/>
      <c r="F217" s="44"/>
      <c r="G217" s="44"/>
      <c r="H217" s="1"/>
      <c r="I217" s="44"/>
      <c r="J217" s="9"/>
      <c r="K217" s="44"/>
      <c r="L217" s="4"/>
      <c r="M217" s="6"/>
      <c r="O217" s="26"/>
      <c r="P217" s="26"/>
    </row>
    <row r="218" spans="1:16" ht="78.75">
      <c r="A218" s="1">
        <v>27</v>
      </c>
      <c r="B218" s="2" t="s">
        <v>51</v>
      </c>
      <c r="C218" s="1" t="s">
        <v>145</v>
      </c>
      <c r="D218" s="1" t="s">
        <v>27</v>
      </c>
      <c r="E218" s="44"/>
      <c r="F218" s="1">
        <v>96</v>
      </c>
      <c r="G218" s="44"/>
      <c r="H218" s="1"/>
      <c r="I218" s="44"/>
      <c r="J218" s="8"/>
      <c r="K218" s="44"/>
      <c r="L218" s="1"/>
      <c r="M218" s="6"/>
      <c r="O218" s="26"/>
      <c r="P218" s="26"/>
    </row>
    <row r="219" spans="1:16" ht="15.75">
      <c r="A219" s="44"/>
      <c r="B219" s="44"/>
      <c r="C219" s="7" t="s">
        <v>16</v>
      </c>
      <c r="D219" s="44" t="s">
        <v>11</v>
      </c>
      <c r="E219" s="44">
        <v>1.32E-2</v>
      </c>
      <c r="F219" s="44">
        <f>F218*E219</f>
        <v>1.2671999999999999</v>
      </c>
      <c r="G219" s="44"/>
      <c r="H219" s="1"/>
      <c r="I219" s="44"/>
      <c r="J219" s="4">
        <f>F219*I219</f>
        <v>0</v>
      </c>
      <c r="K219" s="44"/>
      <c r="L219" s="44"/>
      <c r="M219" s="4">
        <f>H219+J219+L219</f>
        <v>0</v>
      </c>
      <c r="O219" s="26"/>
      <c r="P219" s="26"/>
    </row>
    <row r="220" spans="1:16" ht="18">
      <c r="A220" s="44"/>
      <c r="B220" s="44"/>
      <c r="C220" s="7" t="s">
        <v>18</v>
      </c>
      <c r="D220" s="44" t="s">
        <v>12</v>
      </c>
      <c r="E220" s="44">
        <v>2.9499999999999998E-2</v>
      </c>
      <c r="F220" s="44">
        <f>E220*F218</f>
        <v>2.8319999999999999</v>
      </c>
      <c r="G220" s="44"/>
      <c r="H220" s="1"/>
      <c r="I220" s="44"/>
      <c r="J220" s="4">
        <f>I220*F220</f>
        <v>0</v>
      </c>
      <c r="K220" s="44"/>
      <c r="L220" s="4">
        <f>K220*F220</f>
        <v>0</v>
      </c>
      <c r="M220" s="4">
        <f>H220+J220+L220</f>
        <v>0</v>
      </c>
      <c r="O220" s="26"/>
      <c r="P220" s="26"/>
    </row>
    <row r="221" spans="1:16" ht="15.75">
      <c r="A221" s="1"/>
      <c r="B221" s="44"/>
      <c r="C221" s="7" t="s">
        <v>17</v>
      </c>
      <c r="D221" s="44" t="s">
        <v>14</v>
      </c>
      <c r="E221" s="44">
        <v>2.0999999999999999E-3</v>
      </c>
      <c r="F221" s="44">
        <f>E221*F218</f>
        <v>0.2016</v>
      </c>
      <c r="G221" s="44"/>
      <c r="H221" s="1"/>
      <c r="I221" s="44"/>
      <c r="J221" s="9"/>
      <c r="K221" s="44"/>
      <c r="L221" s="4">
        <f>K221*F221</f>
        <v>0</v>
      </c>
      <c r="M221" s="4">
        <f>K221*F221</f>
        <v>0</v>
      </c>
      <c r="O221" s="26"/>
      <c r="P221" s="26"/>
    </row>
    <row r="222" spans="1:16" ht="15.75">
      <c r="A222" s="1"/>
      <c r="B222" s="44"/>
      <c r="C222" s="7" t="s">
        <v>44</v>
      </c>
      <c r="D222" s="44"/>
      <c r="E222" s="44"/>
      <c r="F222" s="44"/>
      <c r="G222" s="44"/>
      <c r="H222" s="1"/>
      <c r="I222" s="44"/>
      <c r="J222" s="6"/>
      <c r="K222" s="44"/>
      <c r="L222" s="6"/>
      <c r="M222" s="6">
        <f>SUM(M219:M221)</f>
        <v>0</v>
      </c>
      <c r="O222" s="26"/>
      <c r="P222" s="26"/>
    </row>
    <row r="223" spans="1:16" ht="47.25">
      <c r="A223" s="1">
        <v>28</v>
      </c>
      <c r="B223" s="1" t="s">
        <v>72</v>
      </c>
      <c r="C223" s="1" t="s">
        <v>146</v>
      </c>
      <c r="D223" s="1" t="s">
        <v>13</v>
      </c>
      <c r="E223" s="44"/>
      <c r="F223" s="8">
        <f>F218*2.2</f>
        <v>211.20000000000002</v>
      </c>
      <c r="G223" s="44"/>
      <c r="H223" s="1"/>
      <c r="I223" s="44"/>
      <c r="J223" s="1"/>
      <c r="K223" s="44"/>
      <c r="L223" s="4">
        <f>K223*F223</f>
        <v>0</v>
      </c>
      <c r="M223" s="6">
        <f>K223*F223</f>
        <v>0</v>
      </c>
      <c r="O223" s="26"/>
      <c r="P223" s="26"/>
    </row>
    <row r="224" spans="1:16" ht="63">
      <c r="A224" s="1">
        <v>29</v>
      </c>
      <c r="B224" s="2" t="s">
        <v>84</v>
      </c>
      <c r="C224" s="1" t="s">
        <v>129</v>
      </c>
      <c r="D224" s="1" t="s">
        <v>27</v>
      </c>
      <c r="E224" s="44"/>
      <c r="F224" s="1">
        <v>8.6</v>
      </c>
      <c r="G224" s="44"/>
      <c r="H224" s="1"/>
      <c r="I224" s="44"/>
      <c r="J224" s="6"/>
      <c r="K224" s="44"/>
      <c r="L224" s="6"/>
      <c r="M224" s="6"/>
      <c r="O224" s="26"/>
      <c r="P224" s="26"/>
    </row>
    <row r="225" spans="1:16" ht="15.75">
      <c r="A225" s="1"/>
      <c r="B225" s="44"/>
      <c r="C225" s="7" t="s">
        <v>16</v>
      </c>
      <c r="D225" s="44" t="s">
        <v>11</v>
      </c>
      <c r="E225" s="44">
        <v>2.12</v>
      </c>
      <c r="F225" s="44">
        <f>F224*E225</f>
        <v>18.231999999999999</v>
      </c>
      <c r="G225" s="44"/>
      <c r="H225" s="1"/>
      <c r="I225" s="44"/>
      <c r="J225" s="4">
        <f>F225*I225</f>
        <v>0</v>
      </c>
      <c r="K225" s="44"/>
      <c r="L225" s="44"/>
      <c r="M225" s="4">
        <f>H225+J225+L225</f>
        <v>0</v>
      </c>
      <c r="O225" s="26"/>
      <c r="P225" s="26"/>
    </row>
    <row r="226" spans="1:16" ht="15.75">
      <c r="A226" s="1"/>
      <c r="B226" s="44"/>
      <c r="C226" s="10" t="s">
        <v>17</v>
      </c>
      <c r="D226" s="44" t="s">
        <v>14</v>
      </c>
      <c r="E226" s="44">
        <v>0.10100000000000001</v>
      </c>
      <c r="F226" s="44">
        <f>E226*F224</f>
        <v>0.86860000000000004</v>
      </c>
      <c r="G226" s="44"/>
      <c r="H226" s="1"/>
      <c r="I226" s="44"/>
      <c r="J226" s="9"/>
      <c r="K226" s="44"/>
      <c r="L226" s="4">
        <f>K226*F226</f>
        <v>0</v>
      </c>
      <c r="M226" s="4">
        <f>H226+J226+L226</f>
        <v>0</v>
      </c>
      <c r="O226" s="26"/>
      <c r="P226" s="26"/>
    </row>
    <row r="227" spans="1:16" ht="18">
      <c r="A227" s="1"/>
      <c r="B227" s="44"/>
      <c r="C227" s="7" t="s">
        <v>80</v>
      </c>
      <c r="D227" s="44" t="s">
        <v>19</v>
      </c>
      <c r="E227" s="44">
        <v>1.22</v>
      </c>
      <c r="F227" s="44">
        <f>E227*F224</f>
        <v>10.491999999999999</v>
      </c>
      <c r="G227" s="44"/>
      <c r="H227" s="44">
        <f>G227*F227</f>
        <v>0</v>
      </c>
      <c r="I227" s="44"/>
      <c r="J227" s="9"/>
      <c r="K227" s="44"/>
      <c r="L227" s="9"/>
      <c r="M227" s="4">
        <f>G227*F227</f>
        <v>0</v>
      </c>
      <c r="O227" s="26"/>
      <c r="P227" s="26"/>
    </row>
    <row r="228" spans="1:16" ht="15.75">
      <c r="A228" s="1"/>
      <c r="B228" s="44"/>
      <c r="C228" s="3" t="s">
        <v>85</v>
      </c>
      <c r="D228" s="44"/>
      <c r="E228" s="44"/>
      <c r="F228" s="44"/>
      <c r="G228" s="44"/>
      <c r="H228" s="1"/>
      <c r="I228" s="44"/>
      <c r="J228" s="8"/>
      <c r="K228" s="44"/>
      <c r="L228" s="8"/>
      <c r="M228" s="6">
        <f>SUM(M225:M227)</f>
        <v>0</v>
      </c>
      <c r="O228" s="26"/>
      <c r="P228" s="26"/>
    </row>
    <row r="229" spans="1:16" ht="62.25">
      <c r="A229" s="1">
        <v>30</v>
      </c>
      <c r="B229" s="1" t="s">
        <v>110</v>
      </c>
      <c r="C229" s="1" t="s">
        <v>130</v>
      </c>
      <c r="D229" s="1" t="s">
        <v>27</v>
      </c>
      <c r="E229" s="37"/>
      <c r="F229" s="1">
        <v>64</v>
      </c>
      <c r="G229" s="37"/>
      <c r="H229" s="6"/>
      <c r="I229" s="37"/>
      <c r="J229" s="6"/>
      <c r="K229" s="37"/>
      <c r="L229" s="6"/>
      <c r="M229" s="6"/>
      <c r="O229" s="26"/>
      <c r="P229" s="26"/>
    </row>
    <row r="230" spans="1:16" ht="15.75">
      <c r="A230" s="1"/>
      <c r="B230" s="37"/>
      <c r="C230" s="7" t="s">
        <v>16</v>
      </c>
      <c r="D230" s="44" t="s">
        <v>11</v>
      </c>
      <c r="E230" s="44">
        <v>2.86</v>
      </c>
      <c r="F230" s="44">
        <f>F229*E230</f>
        <v>183.04</v>
      </c>
      <c r="G230" s="44"/>
      <c r="H230" s="1"/>
      <c r="I230" s="44"/>
      <c r="J230" s="4">
        <f>F230*I230</f>
        <v>0</v>
      </c>
      <c r="K230" s="44"/>
      <c r="L230" s="44"/>
      <c r="M230" s="4">
        <f>H230+J230+L230</f>
        <v>0</v>
      </c>
      <c r="O230" s="26"/>
      <c r="P230" s="26"/>
    </row>
    <row r="231" spans="1:16" ht="15.75">
      <c r="A231" s="1"/>
      <c r="B231" s="37"/>
      <c r="C231" s="10" t="s">
        <v>17</v>
      </c>
      <c r="D231" s="44" t="s">
        <v>14</v>
      </c>
      <c r="E231" s="44">
        <v>0.76</v>
      </c>
      <c r="F231" s="44">
        <f>E231*F229</f>
        <v>48.64</v>
      </c>
      <c r="G231" s="44"/>
      <c r="H231" s="1"/>
      <c r="I231" s="44"/>
      <c r="J231" s="9"/>
      <c r="K231" s="44"/>
      <c r="L231" s="4">
        <f>K231*F231</f>
        <v>0</v>
      </c>
      <c r="M231" s="4">
        <f>H231+J231+L231</f>
        <v>0</v>
      </c>
      <c r="O231" s="26"/>
      <c r="P231" s="26"/>
    </row>
    <row r="232" spans="1:16" ht="18">
      <c r="A232" s="1"/>
      <c r="B232" s="37"/>
      <c r="C232" s="7" t="s">
        <v>111</v>
      </c>
      <c r="D232" s="44" t="s">
        <v>19</v>
      </c>
      <c r="E232" s="44">
        <v>1.02</v>
      </c>
      <c r="F232" s="44">
        <f>E232*F229</f>
        <v>65.28</v>
      </c>
      <c r="G232" s="44"/>
      <c r="H232" s="4">
        <f>G232*F232</f>
        <v>0</v>
      </c>
      <c r="I232" s="44"/>
      <c r="J232" s="9"/>
      <c r="K232" s="44"/>
      <c r="L232" s="4"/>
      <c r="M232" s="4">
        <f>L232+H232</f>
        <v>0</v>
      </c>
      <c r="O232" s="26"/>
      <c r="P232" s="26"/>
    </row>
    <row r="233" spans="1:16" ht="18">
      <c r="A233" s="1"/>
      <c r="B233" s="37"/>
      <c r="C233" s="32" t="s">
        <v>86</v>
      </c>
      <c r="D233" s="44" t="s">
        <v>87</v>
      </c>
      <c r="E233" s="44">
        <v>0.80300000000000005</v>
      </c>
      <c r="F233" s="44">
        <f>F229*E233</f>
        <v>51.392000000000003</v>
      </c>
      <c r="G233" s="44"/>
      <c r="H233" s="4">
        <f>G233*F233</f>
        <v>0</v>
      </c>
      <c r="I233" s="44"/>
      <c r="J233" s="9"/>
      <c r="K233" s="44"/>
      <c r="L233" s="4"/>
      <c r="M233" s="4">
        <f>G233*F233</f>
        <v>0</v>
      </c>
      <c r="O233" s="26"/>
      <c r="P233" s="26"/>
    </row>
    <row r="234" spans="1:16" ht="31.5">
      <c r="A234" s="1"/>
      <c r="B234" s="37"/>
      <c r="C234" s="32" t="s">
        <v>88</v>
      </c>
      <c r="D234" s="44" t="s">
        <v>19</v>
      </c>
      <c r="E234" s="44">
        <v>3.8999999999999998E-3</v>
      </c>
      <c r="F234" s="44">
        <f>E234*F229</f>
        <v>0.24959999999999999</v>
      </c>
      <c r="G234" s="44"/>
      <c r="H234" s="4">
        <f>G234*F234</f>
        <v>0</v>
      </c>
      <c r="I234" s="44"/>
      <c r="J234" s="9"/>
      <c r="K234" s="44"/>
      <c r="L234" s="4"/>
      <c r="M234" s="4">
        <f>G234*F234</f>
        <v>0</v>
      </c>
      <c r="O234" s="26"/>
      <c r="P234" s="26"/>
    </row>
    <row r="235" spans="1:16" ht="15.75">
      <c r="A235" s="1"/>
      <c r="B235" s="37"/>
      <c r="C235" s="32" t="s">
        <v>38</v>
      </c>
      <c r="D235" s="44" t="s">
        <v>14</v>
      </c>
      <c r="E235" s="44">
        <v>0.13</v>
      </c>
      <c r="F235" s="44">
        <f>E235*F229</f>
        <v>8.32</v>
      </c>
      <c r="G235" s="44"/>
      <c r="H235" s="4">
        <f>G235*F235</f>
        <v>0</v>
      </c>
      <c r="I235" s="44"/>
      <c r="J235" s="9"/>
      <c r="K235" s="44"/>
      <c r="L235" s="4"/>
      <c r="M235" s="4">
        <f>G235*F235:F236</f>
        <v>0</v>
      </c>
      <c r="O235" s="26"/>
      <c r="P235" s="26"/>
    </row>
    <row r="236" spans="1:16" ht="15.75">
      <c r="A236" s="1"/>
      <c r="B236" s="37"/>
      <c r="C236" s="3" t="s">
        <v>112</v>
      </c>
      <c r="D236" s="44"/>
      <c r="E236" s="44"/>
      <c r="F236" s="44"/>
      <c r="G236" s="44"/>
      <c r="H236" s="1"/>
      <c r="I236" s="44"/>
      <c r="J236" s="8"/>
      <c r="K236" s="44"/>
      <c r="L236" s="8"/>
      <c r="M236" s="6">
        <f>SUM(M230:M235)</f>
        <v>0</v>
      </c>
      <c r="O236" s="26"/>
      <c r="P236" s="26"/>
    </row>
    <row r="237" spans="1:16" ht="62.25">
      <c r="A237" s="1">
        <v>31</v>
      </c>
      <c r="B237" s="1" t="s">
        <v>114</v>
      </c>
      <c r="C237" s="1" t="s">
        <v>131</v>
      </c>
      <c r="D237" s="1" t="s">
        <v>27</v>
      </c>
      <c r="E237" s="37"/>
      <c r="F237" s="1">
        <v>82.6</v>
      </c>
      <c r="G237" s="37"/>
      <c r="H237" s="6"/>
      <c r="I237" s="37"/>
      <c r="J237" s="6"/>
      <c r="K237" s="37"/>
      <c r="L237" s="6"/>
      <c r="M237" s="6"/>
      <c r="O237" s="26"/>
      <c r="P237" s="26"/>
    </row>
    <row r="238" spans="1:16" ht="15.75">
      <c r="A238" s="1"/>
      <c r="B238" s="37"/>
      <c r="C238" s="7" t="s">
        <v>16</v>
      </c>
      <c r="D238" s="44" t="s">
        <v>11</v>
      </c>
      <c r="E238" s="44">
        <v>2.81</v>
      </c>
      <c r="F238" s="44">
        <f>F237*E238</f>
        <v>232.10599999999999</v>
      </c>
      <c r="G238" s="44"/>
      <c r="H238" s="1"/>
      <c r="I238" s="44"/>
      <c r="J238" s="4">
        <f>F238*I238</f>
        <v>0</v>
      </c>
      <c r="K238" s="44"/>
      <c r="L238" s="44"/>
      <c r="M238" s="4">
        <f>H238+J238+L238</f>
        <v>0</v>
      </c>
      <c r="O238" s="26"/>
      <c r="P238" s="26"/>
    </row>
    <row r="239" spans="1:16" ht="15.75">
      <c r="A239" s="1"/>
      <c r="B239" s="37"/>
      <c r="C239" s="10" t="s">
        <v>17</v>
      </c>
      <c r="D239" s="44" t="s">
        <v>14</v>
      </c>
      <c r="E239" s="44">
        <v>0.33</v>
      </c>
      <c r="F239" s="44">
        <f>E239*F237</f>
        <v>27.257999999999999</v>
      </c>
      <c r="G239" s="44"/>
      <c r="H239" s="1"/>
      <c r="I239" s="44"/>
      <c r="J239" s="9"/>
      <c r="K239" s="44"/>
      <c r="L239" s="4">
        <f>K239*F239</f>
        <v>0</v>
      </c>
      <c r="M239" s="4">
        <f>H239+J239+L239</f>
        <v>0</v>
      </c>
      <c r="O239" s="26"/>
      <c r="P239" s="26"/>
    </row>
    <row r="240" spans="1:16" ht="18">
      <c r="A240" s="1"/>
      <c r="B240" s="37"/>
      <c r="C240" s="7" t="s">
        <v>111</v>
      </c>
      <c r="D240" s="44" t="s">
        <v>19</v>
      </c>
      <c r="E240" s="44">
        <v>1.02</v>
      </c>
      <c r="F240" s="44">
        <f>E240*F237</f>
        <v>84.251999999999995</v>
      </c>
      <c r="G240" s="44"/>
      <c r="H240" s="4">
        <f t="shared" ref="H240:H245" si="1">G240*F240</f>
        <v>0</v>
      </c>
      <c r="I240" s="44"/>
      <c r="J240" s="9"/>
      <c r="K240" s="44"/>
      <c r="L240" s="4"/>
      <c r="M240" s="4">
        <f>L240+H240</f>
        <v>0</v>
      </c>
      <c r="O240" s="26"/>
      <c r="P240" s="26"/>
    </row>
    <row r="241" spans="1:16" ht="18">
      <c r="A241" s="1"/>
      <c r="B241" s="37"/>
      <c r="C241" s="32" t="s">
        <v>86</v>
      </c>
      <c r="D241" s="44" t="s">
        <v>87</v>
      </c>
      <c r="E241" s="44">
        <v>0.71699999999999997</v>
      </c>
      <c r="F241" s="44">
        <f>F237*E241</f>
        <v>59.224199999999996</v>
      </c>
      <c r="G241" s="44"/>
      <c r="H241" s="4">
        <f t="shared" si="1"/>
        <v>0</v>
      </c>
      <c r="I241" s="44"/>
      <c r="J241" s="9"/>
      <c r="K241" s="44"/>
      <c r="L241" s="4"/>
      <c r="M241" s="4">
        <f>G241*F241</f>
        <v>0</v>
      </c>
      <c r="O241" s="26"/>
      <c r="P241" s="26"/>
    </row>
    <row r="242" spans="1:16" ht="18">
      <c r="A242" s="1"/>
      <c r="B242" s="37"/>
      <c r="C242" s="32" t="s">
        <v>115</v>
      </c>
      <c r="D242" s="44" t="s">
        <v>19</v>
      </c>
      <c r="E242" s="44">
        <v>1.2999999999999999E-3</v>
      </c>
      <c r="F242" s="44">
        <f>E242*F237</f>
        <v>0.10737999999999999</v>
      </c>
      <c r="G242" s="44"/>
      <c r="H242" s="4">
        <f t="shared" si="1"/>
        <v>0</v>
      </c>
      <c r="I242" s="44"/>
      <c r="J242" s="9"/>
      <c r="K242" s="44"/>
      <c r="L242" s="4"/>
      <c r="M242" s="4">
        <f>G242*F242</f>
        <v>0</v>
      </c>
      <c r="O242" s="26"/>
      <c r="P242" s="26"/>
    </row>
    <row r="243" spans="1:16" ht="31.5">
      <c r="A243" s="1"/>
      <c r="B243" s="37"/>
      <c r="C243" s="32" t="s">
        <v>88</v>
      </c>
      <c r="D243" s="44" t="s">
        <v>19</v>
      </c>
      <c r="E243" s="44">
        <v>1.52E-2</v>
      </c>
      <c r="F243" s="44">
        <f>E243*F237</f>
        <v>1.25552</v>
      </c>
      <c r="G243" s="44"/>
      <c r="H243" s="4">
        <f t="shared" si="1"/>
        <v>0</v>
      </c>
      <c r="I243" s="44"/>
      <c r="J243" s="9"/>
      <c r="K243" s="44"/>
      <c r="L243" s="4"/>
      <c r="M243" s="4">
        <f>G243*F243</f>
        <v>0</v>
      </c>
      <c r="O243" s="26"/>
      <c r="P243" s="26"/>
    </row>
    <row r="244" spans="1:16" ht="31.5">
      <c r="A244" s="1"/>
      <c r="B244" s="37"/>
      <c r="C244" s="32" t="s">
        <v>116</v>
      </c>
      <c r="D244" s="44" t="s">
        <v>13</v>
      </c>
      <c r="E244" s="44">
        <v>8.9999999999999998E-4</v>
      </c>
      <c r="F244" s="44">
        <f>E244*F237</f>
        <v>7.4339999999999989E-2</v>
      </c>
      <c r="G244" s="44"/>
      <c r="H244" s="4">
        <f t="shared" si="1"/>
        <v>0</v>
      </c>
      <c r="I244" s="44"/>
      <c r="J244" s="9"/>
      <c r="K244" s="44"/>
      <c r="L244" s="4"/>
      <c r="M244" s="4">
        <f>G244*F244</f>
        <v>0</v>
      </c>
      <c r="O244" s="26"/>
      <c r="P244" s="26"/>
    </row>
    <row r="245" spans="1:16" ht="15.75">
      <c r="A245" s="1"/>
      <c r="B245" s="37"/>
      <c r="C245" s="32" t="s">
        <v>38</v>
      </c>
      <c r="D245" s="44" t="s">
        <v>14</v>
      </c>
      <c r="E245" s="44">
        <v>0.16</v>
      </c>
      <c r="F245" s="44">
        <f>E245*F237</f>
        <v>13.215999999999999</v>
      </c>
      <c r="G245" s="44"/>
      <c r="H245" s="4">
        <f t="shared" si="1"/>
        <v>0</v>
      </c>
      <c r="I245" s="44"/>
      <c r="J245" s="9"/>
      <c r="K245" s="44"/>
      <c r="L245" s="4"/>
      <c r="M245" s="4">
        <f>G245*F245:F246</f>
        <v>0</v>
      </c>
      <c r="O245" s="26"/>
      <c r="P245" s="26"/>
    </row>
    <row r="246" spans="1:16" ht="15.75">
      <c r="A246" s="1"/>
      <c r="B246" s="37"/>
      <c r="C246" s="3" t="s">
        <v>117</v>
      </c>
      <c r="D246" s="44"/>
      <c r="E246" s="44"/>
      <c r="F246" s="44"/>
      <c r="G246" s="44"/>
      <c r="H246" s="1"/>
      <c r="I246" s="44"/>
      <c r="J246" s="8"/>
      <c r="K246" s="44"/>
      <c r="L246" s="8"/>
      <c r="M246" s="6">
        <f>SUM(M238:M245)</f>
        <v>0</v>
      </c>
      <c r="O246" s="26"/>
      <c r="P246" s="26"/>
    </row>
    <row r="247" spans="1:16" ht="47.25">
      <c r="A247" s="1">
        <v>32</v>
      </c>
      <c r="B247" s="1" t="s">
        <v>132</v>
      </c>
      <c r="C247" s="38" t="s">
        <v>133</v>
      </c>
      <c r="D247" s="1" t="s">
        <v>37</v>
      </c>
      <c r="E247" s="44"/>
      <c r="F247" s="1">
        <v>180</v>
      </c>
      <c r="G247" s="44"/>
      <c r="H247" s="4"/>
      <c r="I247" s="44"/>
      <c r="J247" s="9"/>
      <c r="K247" s="44"/>
      <c r="L247" s="4"/>
      <c r="M247" s="4"/>
      <c r="O247" s="26"/>
      <c r="P247" s="26"/>
    </row>
    <row r="248" spans="1:16" ht="15.75">
      <c r="A248" s="1"/>
      <c r="B248" s="44"/>
      <c r="C248" s="7" t="s">
        <v>16</v>
      </c>
      <c r="D248" s="44" t="s">
        <v>11</v>
      </c>
      <c r="E248" s="44">
        <v>0.56399999999999995</v>
      </c>
      <c r="F248" s="44">
        <f>F247*E248</f>
        <v>101.52</v>
      </c>
      <c r="G248" s="44"/>
      <c r="H248" s="1"/>
      <c r="I248" s="44"/>
      <c r="J248" s="4">
        <f>F248*I248</f>
        <v>0</v>
      </c>
      <c r="K248" s="44"/>
      <c r="L248" s="44"/>
      <c r="M248" s="4">
        <f>H248+J248+L248</f>
        <v>0</v>
      </c>
      <c r="O248" s="26"/>
      <c r="P248" s="26"/>
    </row>
    <row r="249" spans="1:16" ht="15.75">
      <c r="A249" s="1"/>
      <c r="B249" s="44"/>
      <c r="C249" s="10" t="s">
        <v>17</v>
      </c>
      <c r="D249" s="44" t="s">
        <v>14</v>
      </c>
      <c r="E249" s="44">
        <v>0.40899999999999997</v>
      </c>
      <c r="F249" s="44">
        <f>E249*F247</f>
        <v>73.61999999999999</v>
      </c>
      <c r="G249" s="44"/>
      <c r="H249" s="1"/>
      <c r="I249" s="44"/>
      <c r="J249" s="9"/>
      <c r="K249" s="44"/>
      <c r="L249" s="4">
        <f>K249*F249</f>
        <v>0</v>
      </c>
      <c r="M249" s="4">
        <f>H249+J249+L249</f>
        <v>0</v>
      </c>
      <c r="O249" s="26"/>
      <c r="P249" s="26"/>
    </row>
    <row r="250" spans="1:16" ht="15.75">
      <c r="A250" s="1"/>
      <c r="B250" s="44"/>
      <c r="C250" s="7" t="s">
        <v>134</v>
      </c>
      <c r="D250" s="44" t="s">
        <v>13</v>
      </c>
      <c r="E250" s="44">
        <v>4.4999999999999997E-3</v>
      </c>
      <c r="F250" s="44">
        <f>E250*F247</f>
        <v>0.80999999999999994</v>
      </c>
      <c r="G250" s="44"/>
      <c r="H250" s="44">
        <f>G250*F250</f>
        <v>0</v>
      </c>
      <c r="I250" s="44"/>
      <c r="J250" s="9"/>
      <c r="K250" s="44"/>
      <c r="L250" s="9"/>
      <c r="M250" s="4">
        <f>G250*F250</f>
        <v>0</v>
      </c>
      <c r="O250" s="26"/>
      <c r="P250" s="26"/>
    </row>
    <row r="251" spans="1:16" ht="18">
      <c r="A251" s="1"/>
      <c r="B251" s="44"/>
      <c r="C251" s="32" t="s">
        <v>49</v>
      </c>
      <c r="D251" s="44" t="s">
        <v>19</v>
      </c>
      <c r="E251" s="44">
        <v>7.4999999999999997E-3</v>
      </c>
      <c r="F251" s="44">
        <f>E251*F247</f>
        <v>1.3499999999999999</v>
      </c>
      <c r="G251" s="44"/>
      <c r="H251" s="44">
        <f>G251*F251</f>
        <v>0</v>
      </c>
      <c r="I251" s="44"/>
      <c r="J251" s="9"/>
      <c r="K251" s="44"/>
      <c r="L251" s="9"/>
      <c r="M251" s="4">
        <f>G251*F251</f>
        <v>0</v>
      </c>
      <c r="O251" s="26"/>
      <c r="P251" s="26"/>
    </row>
    <row r="252" spans="1:16" ht="15.75">
      <c r="A252" s="1"/>
      <c r="B252" s="44"/>
      <c r="C252" s="32" t="s">
        <v>38</v>
      </c>
      <c r="D252" s="44" t="s">
        <v>14</v>
      </c>
      <c r="E252" s="44">
        <v>0.26500000000000001</v>
      </c>
      <c r="F252" s="44">
        <f>E252*F247</f>
        <v>47.7</v>
      </c>
      <c r="G252" s="44"/>
      <c r="H252" s="44">
        <f>G252*F252</f>
        <v>0</v>
      </c>
      <c r="I252" s="44"/>
      <c r="J252" s="9"/>
      <c r="K252" s="44"/>
      <c r="L252" s="9"/>
      <c r="M252" s="4">
        <f>G252*F252</f>
        <v>0</v>
      </c>
      <c r="O252" s="26"/>
      <c r="P252" s="26"/>
    </row>
    <row r="253" spans="1:16" ht="15.75">
      <c r="A253" s="1"/>
      <c r="B253" s="44"/>
      <c r="C253" s="3" t="s">
        <v>135</v>
      </c>
      <c r="D253" s="44"/>
      <c r="E253" s="44"/>
      <c r="F253" s="44"/>
      <c r="G253" s="44"/>
      <c r="H253" s="1"/>
      <c r="I253" s="44"/>
      <c r="J253" s="8"/>
      <c r="K253" s="44"/>
      <c r="L253" s="8"/>
      <c r="M253" s="6">
        <f>SUM(M248:M252)</f>
        <v>0</v>
      </c>
      <c r="O253" s="26"/>
      <c r="P253" s="26"/>
    </row>
    <row r="254" spans="1:16" ht="31.5">
      <c r="A254" s="1">
        <v>33</v>
      </c>
      <c r="B254" s="1" t="s">
        <v>137</v>
      </c>
      <c r="C254" s="35" t="s">
        <v>136</v>
      </c>
      <c r="D254" s="1" t="s">
        <v>97</v>
      </c>
      <c r="E254" s="44"/>
      <c r="F254" s="1">
        <v>20</v>
      </c>
      <c r="G254" s="44"/>
      <c r="H254" s="4"/>
      <c r="I254" s="44"/>
      <c r="J254" s="9"/>
      <c r="K254" s="44"/>
      <c r="L254" s="4"/>
      <c r="M254" s="4"/>
      <c r="O254" s="26"/>
      <c r="P254" s="26"/>
    </row>
    <row r="255" spans="1:16" ht="15.75">
      <c r="A255" s="1"/>
      <c r="B255" s="44"/>
      <c r="C255" s="7" t="s">
        <v>16</v>
      </c>
      <c r="D255" s="44" t="s">
        <v>11</v>
      </c>
      <c r="E255" s="44">
        <v>0.11899999999999999</v>
      </c>
      <c r="F255" s="44">
        <f>F254*E255</f>
        <v>2.38</v>
      </c>
      <c r="G255" s="44"/>
      <c r="H255" s="1"/>
      <c r="I255" s="44"/>
      <c r="J255" s="4">
        <f>F255*I255</f>
        <v>0</v>
      </c>
      <c r="K255" s="44"/>
      <c r="L255" s="44"/>
      <c r="M255" s="4">
        <f>H255+J255+L255</f>
        <v>0</v>
      </c>
      <c r="O255" s="26"/>
      <c r="P255" s="26"/>
    </row>
    <row r="256" spans="1:16" ht="15.75">
      <c r="A256" s="1"/>
      <c r="B256" s="44"/>
      <c r="C256" s="7" t="s">
        <v>17</v>
      </c>
      <c r="D256" s="44" t="s">
        <v>14</v>
      </c>
      <c r="E256" s="44">
        <v>6.7500000000000004E-2</v>
      </c>
      <c r="F256" s="4">
        <f>E256*F254</f>
        <v>1.35</v>
      </c>
      <c r="G256" s="44"/>
      <c r="H256" s="1"/>
      <c r="I256" s="44"/>
      <c r="J256" s="4"/>
      <c r="K256" s="44"/>
      <c r="L256" s="4">
        <f>K256*F256</f>
        <v>0</v>
      </c>
      <c r="M256" s="4">
        <f>H256+J256+L256</f>
        <v>0</v>
      </c>
      <c r="O256" s="26"/>
      <c r="P256" s="26"/>
    </row>
    <row r="257" spans="1:16" ht="15.75">
      <c r="A257" s="1"/>
      <c r="B257" s="44"/>
      <c r="C257" s="7" t="s">
        <v>108</v>
      </c>
      <c r="D257" s="44" t="s">
        <v>97</v>
      </c>
      <c r="E257" s="44">
        <v>1.01</v>
      </c>
      <c r="F257" s="4">
        <f>E257*F254</f>
        <v>20.2</v>
      </c>
      <c r="G257" s="44"/>
      <c r="H257" s="4">
        <f>G257*F257</f>
        <v>0</v>
      </c>
      <c r="I257" s="44"/>
      <c r="J257" s="4"/>
      <c r="K257" s="44"/>
      <c r="L257" s="4"/>
      <c r="M257" s="4">
        <f>L257+H257</f>
        <v>0</v>
      </c>
      <c r="O257" s="26"/>
      <c r="P257" s="26"/>
    </row>
    <row r="258" spans="1:16" ht="15.75">
      <c r="A258" s="1"/>
      <c r="B258" s="44"/>
      <c r="C258" s="7" t="s">
        <v>38</v>
      </c>
      <c r="D258" s="44" t="s">
        <v>14</v>
      </c>
      <c r="E258" s="44">
        <v>2.16E-3</v>
      </c>
      <c r="F258" s="44">
        <f>E258*F254</f>
        <v>4.3200000000000002E-2</v>
      </c>
      <c r="G258" s="44"/>
      <c r="H258" s="4">
        <f>G258*F258</f>
        <v>0</v>
      </c>
      <c r="I258" s="44"/>
      <c r="J258" s="4"/>
      <c r="K258" s="44"/>
      <c r="L258" s="4"/>
      <c r="M258" s="4">
        <f>G258*F258</f>
        <v>0</v>
      </c>
      <c r="O258" s="26"/>
      <c r="P258" s="26"/>
    </row>
    <row r="259" spans="1:16" ht="15.75">
      <c r="A259" s="1"/>
      <c r="B259" s="44"/>
      <c r="C259" s="7" t="s">
        <v>138</v>
      </c>
      <c r="D259" s="44"/>
      <c r="E259" s="44"/>
      <c r="F259" s="44"/>
      <c r="G259" s="44"/>
      <c r="H259" s="1"/>
      <c r="I259" s="44"/>
      <c r="J259" s="6"/>
      <c r="K259" s="44"/>
      <c r="L259" s="6"/>
      <c r="M259" s="6">
        <f>SUM(M255:M258)</f>
        <v>0</v>
      </c>
      <c r="O259" s="26"/>
      <c r="P259" s="26"/>
    </row>
    <row r="260" spans="1:16" ht="31.5">
      <c r="A260" s="1">
        <v>34</v>
      </c>
      <c r="B260" s="35" t="s">
        <v>119</v>
      </c>
      <c r="C260" s="2" t="s">
        <v>159</v>
      </c>
      <c r="D260" s="1" t="s">
        <v>27</v>
      </c>
      <c r="E260" s="44"/>
      <c r="F260" s="1">
        <v>29</v>
      </c>
      <c r="G260" s="44"/>
      <c r="H260" s="1"/>
      <c r="I260" s="44"/>
      <c r="J260" s="8"/>
      <c r="K260" s="44"/>
      <c r="L260" s="8"/>
      <c r="M260" s="6"/>
      <c r="O260" s="26"/>
      <c r="P260" s="26"/>
    </row>
    <row r="261" spans="1:16" ht="15.75">
      <c r="A261" s="1"/>
      <c r="B261" s="37"/>
      <c r="C261" s="7" t="s">
        <v>16</v>
      </c>
      <c r="D261" s="44" t="s">
        <v>11</v>
      </c>
      <c r="E261" s="44">
        <v>2.78</v>
      </c>
      <c r="F261" s="44">
        <f>F260*E261</f>
        <v>80.61999999999999</v>
      </c>
      <c r="G261" s="44"/>
      <c r="H261" s="1"/>
      <c r="I261" s="44"/>
      <c r="J261" s="4">
        <f>F261*I261</f>
        <v>0</v>
      </c>
      <c r="K261" s="44"/>
      <c r="L261" s="44"/>
      <c r="M261" s="4">
        <f>H261+J261+L261</f>
        <v>0</v>
      </c>
      <c r="O261" s="26"/>
      <c r="P261" s="26"/>
    </row>
    <row r="262" spans="1:16" ht="15.75">
      <c r="A262" s="1"/>
      <c r="B262" s="37"/>
      <c r="C262" s="10" t="s">
        <v>17</v>
      </c>
      <c r="D262" s="44" t="s">
        <v>14</v>
      </c>
      <c r="E262" s="44">
        <v>2.5999999999999999E-3</v>
      </c>
      <c r="F262" s="44">
        <f>E262*F260</f>
        <v>7.5399999999999995E-2</v>
      </c>
      <c r="G262" s="44"/>
      <c r="H262" s="1"/>
      <c r="I262" s="44"/>
      <c r="J262" s="9"/>
      <c r="K262" s="44"/>
      <c r="L262" s="4">
        <f>K262*F262</f>
        <v>0</v>
      </c>
      <c r="M262" s="4">
        <f>H262+J262+L262</f>
        <v>0</v>
      </c>
      <c r="O262" s="26"/>
      <c r="P262" s="26"/>
    </row>
    <row r="263" spans="1:16" ht="18">
      <c r="A263" s="1"/>
      <c r="B263" s="40"/>
      <c r="C263" s="3" t="s">
        <v>120</v>
      </c>
      <c r="D263" s="44" t="s">
        <v>19</v>
      </c>
      <c r="E263" s="44">
        <v>1.01</v>
      </c>
      <c r="F263" s="44">
        <f>E263*F260</f>
        <v>29.29</v>
      </c>
      <c r="G263" s="44"/>
      <c r="H263" s="44">
        <f>G263*F263</f>
        <v>0</v>
      </c>
      <c r="I263" s="44"/>
      <c r="J263" s="8"/>
      <c r="K263" s="44"/>
      <c r="L263" s="8"/>
      <c r="M263" s="4">
        <f>G263*F263</f>
        <v>0</v>
      </c>
      <c r="O263" s="26"/>
      <c r="P263" s="26"/>
    </row>
    <row r="264" spans="1:16" ht="15.75">
      <c r="A264" s="1"/>
      <c r="B264" s="40"/>
      <c r="C264" s="3" t="s">
        <v>71</v>
      </c>
      <c r="D264" s="44"/>
      <c r="E264" s="44"/>
      <c r="F264" s="44"/>
      <c r="G264" s="44"/>
      <c r="H264" s="1"/>
      <c r="I264" s="44"/>
      <c r="J264" s="8"/>
      <c r="K264" s="44"/>
      <c r="L264" s="8"/>
      <c r="M264" s="6">
        <f>SUM(M261:M263)</f>
        <v>0</v>
      </c>
      <c r="O264" s="26"/>
      <c r="P264" s="26"/>
    </row>
    <row r="265" spans="1:16" ht="78.75">
      <c r="A265" s="1">
        <v>35</v>
      </c>
      <c r="B265" s="2" t="s">
        <v>126</v>
      </c>
      <c r="C265" s="1" t="s">
        <v>139</v>
      </c>
      <c r="D265" s="1" t="s">
        <v>27</v>
      </c>
      <c r="E265" s="44"/>
      <c r="F265" s="1">
        <v>36</v>
      </c>
      <c r="G265" s="44"/>
      <c r="H265" s="1"/>
      <c r="I265" s="44"/>
      <c r="J265" s="8"/>
      <c r="K265" s="44"/>
      <c r="L265" s="1"/>
      <c r="M265" s="6"/>
      <c r="O265" s="26"/>
      <c r="P265" s="26"/>
    </row>
    <row r="266" spans="1:16" ht="15.75">
      <c r="A266" s="1"/>
      <c r="B266" s="44"/>
      <c r="C266" s="7" t="s">
        <v>16</v>
      </c>
      <c r="D266" s="44" t="s">
        <v>11</v>
      </c>
      <c r="E266" s="44">
        <v>1.32E-2</v>
      </c>
      <c r="F266" s="44">
        <f>F265*E266</f>
        <v>0.47520000000000001</v>
      </c>
      <c r="G266" s="44"/>
      <c r="H266" s="1"/>
      <c r="I266" s="44"/>
      <c r="J266" s="4">
        <f>F266*I266</f>
        <v>0</v>
      </c>
      <c r="K266" s="44"/>
      <c r="L266" s="44"/>
      <c r="M266" s="4">
        <f>H266+J266+L266</f>
        <v>0</v>
      </c>
      <c r="O266" s="26"/>
      <c r="P266" s="26"/>
    </row>
    <row r="267" spans="1:16" ht="18">
      <c r="A267" s="1"/>
      <c r="B267" s="44"/>
      <c r="C267" s="7" t="s">
        <v>18</v>
      </c>
      <c r="D267" s="44" t="s">
        <v>12</v>
      </c>
      <c r="E267" s="44">
        <v>2.9499999999999998E-2</v>
      </c>
      <c r="F267" s="44">
        <f>E267*F265</f>
        <v>1.0619999999999998</v>
      </c>
      <c r="G267" s="44"/>
      <c r="H267" s="1"/>
      <c r="I267" s="44"/>
      <c r="J267" s="4">
        <f>I267*F267</f>
        <v>0</v>
      </c>
      <c r="K267" s="44"/>
      <c r="L267" s="4">
        <f>K267*F267</f>
        <v>0</v>
      </c>
      <c r="M267" s="4">
        <f>H267+J267+L267</f>
        <v>0</v>
      </c>
      <c r="O267" s="26"/>
      <c r="P267" s="26"/>
    </row>
    <row r="268" spans="1:16" ht="15.75">
      <c r="A268" s="1"/>
      <c r="B268" s="44"/>
      <c r="C268" s="7" t="s">
        <v>17</v>
      </c>
      <c r="D268" s="44" t="s">
        <v>14</v>
      </c>
      <c r="E268" s="44">
        <v>2.0999999999999999E-3</v>
      </c>
      <c r="F268" s="44">
        <f>E268*F265</f>
        <v>7.5600000000000001E-2</v>
      </c>
      <c r="G268" s="44"/>
      <c r="H268" s="1"/>
      <c r="I268" s="44"/>
      <c r="J268" s="9"/>
      <c r="K268" s="44"/>
      <c r="L268" s="4">
        <f>K268*F268</f>
        <v>0</v>
      </c>
      <c r="M268" s="4">
        <f>K268*F268</f>
        <v>0</v>
      </c>
      <c r="O268" s="26"/>
      <c r="P268" s="26"/>
    </row>
    <row r="269" spans="1:16" ht="15.75">
      <c r="A269" s="1"/>
      <c r="B269" s="44"/>
      <c r="C269" s="7" t="s">
        <v>44</v>
      </c>
      <c r="D269" s="44"/>
      <c r="E269" s="44"/>
      <c r="F269" s="44"/>
      <c r="G269" s="44"/>
      <c r="H269" s="1"/>
      <c r="I269" s="44"/>
      <c r="J269" s="6"/>
      <c r="K269" s="44"/>
      <c r="L269" s="6"/>
      <c r="M269" s="6">
        <f>SUM(M266:M268)</f>
        <v>0</v>
      </c>
      <c r="O269" s="26"/>
      <c r="P269" s="26"/>
    </row>
    <row r="270" spans="1:16" ht="63">
      <c r="A270" s="1">
        <v>36</v>
      </c>
      <c r="B270" s="1" t="s">
        <v>72</v>
      </c>
      <c r="C270" s="1" t="s">
        <v>147</v>
      </c>
      <c r="D270" s="1" t="s">
        <v>13</v>
      </c>
      <c r="E270" s="44"/>
      <c r="F270" s="8">
        <f>F265*1.95</f>
        <v>70.2</v>
      </c>
      <c r="G270" s="44"/>
      <c r="H270" s="11"/>
      <c r="I270" s="44"/>
      <c r="J270" s="6"/>
      <c r="K270" s="44"/>
      <c r="L270" s="4">
        <f>K270*F270</f>
        <v>0</v>
      </c>
      <c r="M270" s="6">
        <f>K270*F270</f>
        <v>0</v>
      </c>
      <c r="O270" s="26"/>
      <c r="P270" s="26"/>
    </row>
    <row r="271" spans="1:16" ht="47.25">
      <c r="A271" s="1">
        <v>37</v>
      </c>
      <c r="B271" s="1" t="s">
        <v>102</v>
      </c>
      <c r="C271" s="1" t="s">
        <v>140</v>
      </c>
      <c r="D271" s="1" t="s">
        <v>27</v>
      </c>
      <c r="E271" s="44"/>
      <c r="F271" s="1">
        <v>36</v>
      </c>
      <c r="G271" s="44"/>
      <c r="H271" s="1"/>
      <c r="I271" s="44"/>
      <c r="J271" s="1"/>
      <c r="K271" s="44"/>
      <c r="L271" s="1"/>
      <c r="M271" s="1"/>
      <c r="O271" s="26"/>
      <c r="P271" s="26"/>
    </row>
    <row r="272" spans="1:16" ht="15.75">
      <c r="A272" s="1"/>
      <c r="B272" s="44"/>
      <c r="C272" s="7" t="s">
        <v>16</v>
      </c>
      <c r="D272" s="44" t="s">
        <v>11</v>
      </c>
      <c r="E272" s="44">
        <v>0.13400000000000001</v>
      </c>
      <c r="F272" s="44">
        <f>F271*E272</f>
        <v>4.8239999999999998</v>
      </c>
      <c r="G272" s="44"/>
      <c r="H272" s="1"/>
      <c r="I272" s="44"/>
      <c r="J272" s="4">
        <f>F272*I272</f>
        <v>0</v>
      </c>
      <c r="K272" s="44"/>
      <c r="L272" s="44"/>
      <c r="M272" s="4">
        <f>H272+J272+L272</f>
        <v>0</v>
      </c>
      <c r="O272" s="26"/>
      <c r="P272" s="26"/>
    </row>
    <row r="273" spans="1:17" ht="15.75">
      <c r="A273" s="1"/>
      <c r="B273" s="44"/>
      <c r="C273" s="32" t="s">
        <v>104</v>
      </c>
      <c r="D273" s="44" t="s">
        <v>12</v>
      </c>
      <c r="E273" s="44">
        <v>0.13</v>
      </c>
      <c r="F273" s="44">
        <f>E273*F271</f>
        <v>4.68</v>
      </c>
      <c r="G273" s="44"/>
      <c r="H273" s="1"/>
      <c r="I273" s="44"/>
      <c r="J273" s="4">
        <f>I273*F273</f>
        <v>0</v>
      </c>
      <c r="K273" s="44"/>
      <c r="L273" s="4">
        <f>K273*F273</f>
        <v>0</v>
      </c>
      <c r="M273" s="4">
        <f>L273+J273</f>
        <v>0</v>
      </c>
      <c r="O273" s="26"/>
      <c r="P273" s="26"/>
    </row>
    <row r="274" spans="1:17" ht="15.75">
      <c r="A274" s="1"/>
      <c r="B274" s="44"/>
      <c r="C274" s="7" t="s">
        <v>105</v>
      </c>
      <c r="D274" s="44" t="s">
        <v>12</v>
      </c>
      <c r="E274" s="44">
        <v>0.13</v>
      </c>
      <c r="F274" s="44">
        <f>E274*F271</f>
        <v>4.68</v>
      </c>
      <c r="G274" s="44"/>
      <c r="H274" s="1"/>
      <c r="I274" s="44"/>
      <c r="J274" s="4">
        <f>I274*F274</f>
        <v>0</v>
      </c>
      <c r="K274" s="44"/>
      <c r="L274" s="4">
        <f>K274*F274</f>
        <v>0</v>
      </c>
      <c r="M274" s="4">
        <f>J274+L274</f>
        <v>0</v>
      </c>
      <c r="O274" s="26"/>
      <c r="P274" s="26"/>
    </row>
    <row r="275" spans="1:17" ht="15.75">
      <c r="A275" s="1"/>
      <c r="B275" s="44"/>
      <c r="C275" s="3" t="s">
        <v>106</v>
      </c>
      <c r="D275" s="44"/>
      <c r="E275" s="44"/>
      <c r="F275" s="44"/>
      <c r="G275" s="44"/>
      <c r="H275" s="1"/>
      <c r="I275" s="44"/>
      <c r="J275" s="6"/>
      <c r="K275" s="44"/>
      <c r="L275" s="1"/>
      <c r="M275" s="6">
        <f>SUM(M272:M274)</f>
        <v>0</v>
      </c>
      <c r="O275" s="26"/>
      <c r="P275" s="26"/>
    </row>
    <row r="276" spans="1:17" ht="15.75">
      <c r="A276" s="44"/>
      <c r="B276" s="44"/>
      <c r="C276" s="1" t="s">
        <v>50</v>
      </c>
      <c r="D276" s="44"/>
      <c r="E276" s="44"/>
      <c r="F276" s="44"/>
      <c r="G276" s="44"/>
      <c r="H276" s="1">
        <f>SUM(H109:H275)</f>
        <v>0</v>
      </c>
      <c r="I276" s="44"/>
      <c r="J276" s="6">
        <f>SUM(J109:J275)</f>
        <v>0</v>
      </c>
      <c r="K276" s="44"/>
      <c r="L276" s="6">
        <f>SUM(L109:L275)</f>
        <v>0</v>
      </c>
      <c r="M276" s="6">
        <f>M112+M113+M116+M117+M122+M130+M131+M132+M138+M143+M149+M154+M157+M162+M167+M168+M171+M172+M177+M183+M191+M201+M206+M211+M212+M216+M222+M223+M228+M236+M246+M253+M259+M264+M269+M270+M275</f>
        <v>0</v>
      </c>
      <c r="O276" s="26">
        <f>H276+J276+L276</f>
        <v>0</v>
      </c>
      <c r="P276" s="26"/>
    </row>
    <row r="277" spans="1:17" ht="16.5">
      <c r="A277" s="74" t="s">
        <v>161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6"/>
      <c r="O277" s="26"/>
      <c r="P277" s="26"/>
    </row>
    <row r="278" spans="1:17" ht="63">
      <c r="A278" s="1">
        <v>1</v>
      </c>
      <c r="B278" s="1" t="s">
        <v>162</v>
      </c>
      <c r="C278" s="2" t="s">
        <v>179</v>
      </c>
      <c r="D278" s="1" t="s">
        <v>37</v>
      </c>
      <c r="E278" s="1"/>
      <c r="F278" s="1">
        <v>260</v>
      </c>
      <c r="G278" s="44"/>
      <c r="H278" s="4">
        <f>G278*F278</f>
        <v>0</v>
      </c>
      <c r="I278" s="44"/>
      <c r="J278" s="6"/>
      <c r="K278" s="44"/>
      <c r="L278" s="6"/>
      <c r="M278" s="6">
        <f>G278*F278</f>
        <v>0</v>
      </c>
      <c r="O278" s="26"/>
      <c r="P278" s="26"/>
    </row>
    <row r="279" spans="1:17" ht="15.75">
      <c r="A279" s="44"/>
      <c r="B279" s="44"/>
      <c r="C279" s="1" t="s">
        <v>163</v>
      </c>
      <c r="D279" s="44"/>
      <c r="E279" s="44"/>
      <c r="F279" s="44"/>
      <c r="G279" s="44"/>
      <c r="H279" s="6">
        <f>SUM(H278:H278)</f>
        <v>0</v>
      </c>
      <c r="I279" s="47"/>
      <c r="J279" s="6"/>
      <c r="K279" s="44"/>
      <c r="L279" s="6"/>
      <c r="M279" s="6">
        <f>M278</f>
        <v>0</v>
      </c>
      <c r="O279" s="26"/>
      <c r="P279" s="26"/>
    </row>
    <row r="280" spans="1:17" s="27" customFormat="1" ht="31.5">
      <c r="A280" s="1"/>
      <c r="B280" s="1"/>
      <c r="C280" s="1" t="s">
        <v>160</v>
      </c>
      <c r="D280" s="1" t="s">
        <v>14</v>
      </c>
      <c r="E280" s="1"/>
      <c r="F280" s="1"/>
      <c r="G280" s="1"/>
      <c r="H280" s="36">
        <f>H106+H276+H279</f>
        <v>0</v>
      </c>
      <c r="I280" s="1"/>
      <c r="J280" s="6">
        <f>J19+J43+J106+J276</f>
        <v>0</v>
      </c>
      <c r="K280" s="1"/>
      <c r="L280" s="6">
        <f>L43+L106+L276</f>
        <v>0</v>
      </c>
      <c r="M280" s="6">
        <f>M19+M43+M106+M276+M279</f>
        <v>0</v>
      </c>
      <c r="O280" s="28">
        <f>H280+J280+L280</f>
        <v>0</v>
      </c>
      <c r="P280" s="41"/>
      <c r="Q280" s="28"/>
    </row>
    <row r="281" spans="1:17" ht="15.75">
      <c r="A281" s="44"/>
      <c r="B281" s="44"/>
      <c r="C281" s="1" t="s">
        <v>176</v>
      </c>
      <c r="D281" s="1" t="s">
        <v>14</v>
      </c>
      <c r="E281" s="44"/>
      <c r="F281" s="44"/>
      <c r="G281" s="44"/>
      <c r="H281" s="44"/>
      <c r="I281" s="44"/>
      <c r="J281" s="44"/>
      <c r="K281" s="44"/>
      <c r="L281" s="44"/>
      <c r="M281" s="6">
        <f>M280*0.1</f>
        <v>0</v>
      </c>
    </row>
    <row r="282" spans="1:17" ht="15.75">
      <c r="A282" s="44"/>
      <c r="B282" s="44"/>
      <c r="C282" s="1" t="s">
        <v>8</v>
      </c>
      <c r="D282" s="1" t="s">
        <v>14</v>
      </c>
      <c r="E282" s="44"/>
      <c r="F282" s="44"/>
      <c r="G282" s="44"/>
      <c r="H282" s="44"/>
      <c r="I282" s="44"/>
      <c r="J282" s="44"/>
      <c r="K282" s="44"/>
      <c r="L282" s="44"/>
      <c r="M282" s="6">
        <f>SUM(M280:M281)</f>
        <v>0</v>
      </c>
    </row>
    <row r="283" spans="1:17" ht="15.75">
      <c r="A283" s="44"/>
      <c r="B283" s="44"/>
      <c r="C283" s="1" t="s">
        <v>177</v>
      </c>
      <c r="D283" s="1" t="s">
        <v>14</v>
      </c>
      <c r="E283" s="44"/>
      <c r="F283" s="44"/>
      <c r="G283" s="44"/>
      <c r="H283" s="44"/>
      <c r="I283" s="44"/>
      <c r="J283" s="44"/>
      <c r="K283" s="44"/>
      <c r="L283" s="44"/>
      <c r="M283" s="6">
        <f>M282*0.08</f>
        <v>0</v>
      </c>
    </row>
    <row r="284" spans="1:17" ht="15.75">
      <c r="A284" s="45"/>
      <c r="B284" s="45"/>
      <c r="C284" s="12" t="s">
        <v>15</v>
      </c>
      <c r="D284" s="1" t="s">
        <v>14</v>
      </c>
      <c r="E284" s="45"/>
      <c r="F284" s="45"/>
      <c r="G284" s="45"/>
      <c r="H284" s="45"/>
      <c r="I284" s="45"/>
      <c r="J284" s="45"/>
      <c r="K284" s="45"/>
      <c r="L284" s="45"/>
      <c r="M284" s="13">
        <f>SUM(M282:M283)</f>
        <v>0</v>
      </c>
    </row>
    <row r="285" spans="1:17" ht="15.75">
      <c r="A285" s="17"/>
      <c r="B285" s="17"/>
      <c r="C285" s="21"/>
      <c r="D285" s="17"/>
      <c r="E285" s="17"/>
      <c r="F285" s="17"/>
      <c r="G285" s="17"/>
      <c r="H285" s="22"/>
      <c r="I285" s="17"/>
      <c r="J285" s="17"/>
      <c r="K285" s="17"/>
      <c r="L285" s="17"/>
      <c r="M285" s="17"/>
    </row>
    <row r="286" spans="1:17" ht="15.75">
      <c r="A286" s="18"/>
      <c r="B286" s="18"/>
      <c r="C286" s="23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7" ht="15.75" customHeight="1">
      <c r="A287" s="19"/>
      <c r="B287" s="19"/>
      <c r="C287" s="29"/>
      <c r="D287" s="19"/>
      <c r="E287" s="43"/>
      <c r="F287" s="43"/>
      <c r="G287" s="19"/>
      <c r="H287" s="43"/>
      <c r="I287" s="43"/>
      <c r="J287" s="19"/>
      <c r="K287" s="19"/>
      <c r="L287" s="19"/>
      <c r="M287" s="19"/>
    </row>
    <row r="288" spans="1:17" ht="15.75" customHeight="1">
      <c r="A288" s="19"/>
      <c r="B288" s="19"/>
      <c r="C288" s="29"/>
      <c r="D288" s="19"/>
      <c r="E288" s="78"/>
      <c r="F288" s="78"/>
      <c r="G288" s="19"/>
      <c r="H288" s="78"/>
      <c r="I288" s="78"/>
      <c r="J288" s="19"/>
      <c r="K288" s="19"/>
      <c r="L288" s="19"/>
      <c r="M288" s="19"/>
    </row>
    <row r="289" spans="1:13" ht="15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</row>
    <row r="1107" spans="1:13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</row>
    <row r="1108" spans="1:13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</row>
    <row r="1109" spans="1:13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</row>
    <row r="1110" spans="1:13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</row>
    <row r="1111" spans="1:13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</row>
    <row r="1112" spans="1:13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3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</row>
    <row r="1114" spans="1:13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</row>
    <row r="1115" spans="1:13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</row>
    <row r="1116" spans="1:13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</row>
    <row r="1117" spans="1:13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</row>
    <row r="1118" spans="1:13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</row>
    <row r="1119" spans="1:13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</row>
    <row r="1120" spans="1:13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</row>
    <row r="1121" spans="1:13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</row>
    <row r="1122" spans="1:13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</row>
    <row r="1123" spans="1:13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</row>
    <row r="1124" spans="1:13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</row>
    <row r="1125" spans="1:13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</row>
    <row r="1126" spans="1:13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</row>
    <row r="1127" spans="1:13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</row>
    <row r="1128" spans="1:13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</row>
    <row r="1129" spans="1:13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</row>
    <row r="1130" spans="1:13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</row>
    <row r="1131" spans="1:13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</row>
    <row r="1132" spans="1:13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</row>
    <row r="1133" spans="1:13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</row>
    <row r="1134" spans="1:13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</row>
    <row r="1135" spans="1:13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</row>
    <row r="1136" spans="1:13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</row>
    <row r="1137" spans="1:13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</row>
    <row r="1138" spans="1:13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</row>
    <row r="1139" spans="1:13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</row>
    <row r="1140" spans="1:13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</row>
    <row r="1141" spans="1:13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</row>
    <row r="1142" spans="1:13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3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</row>
    <row r="1144" spans="1:13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</row>
    <row r="1145" spans="1:13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</row>
    <row r="1146" spans="1:13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</row>
    <row r="1147" spans="1:13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</row>
    <row r="1148" spans="1:13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</row>
    <row r="1149" spans="1:13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</row>
    <row r="1150" spans="1:13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</row>
    <row r="1151" spans="1:13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</row>
    <row r="1152" spans="1:13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</row>
    <row r="1153" spans="1:13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</row>
    <row r="1154" spans="1:13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</row>
    <row r="1155" spans="1:13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</row>
    <row r="1156" spans="1:13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</row>
    <row r="1157" spans="1:13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</row>
    <row r="1158" spans="1:13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</row>
    <row r="1159" spans="1:13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</row>
    <row r="1160" spans="1:13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</row>
    <row r="1161" spans="1:13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</row>
    <row r="1162" spans="1:13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</row>
    <row r="1163" spans="1:13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</row>
    <row r="1164" spans="1:13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</row>
    <row r="1165" spans="1:13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</row>
    <row r="1166" spans="1:13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</row>
    <row r="1167" spans="1:13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</row>
    <row r="1168" spans="1:13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</row>
    <row r="1169" spans="1:13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</row>
    <row r="1170" spans="1:13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</row>
    <row r="1171" spans="1:13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</row>
    <row r="1172" spans="1:13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3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</row>
    <row r="1174" spans="1:13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</row>
    <row r="1175" spans="1:13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</row>
    <row r="1176" spans="1:13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</row>
    <row r="1177" spans="1:13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</row>
    <row r="1178" spans="1:13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</row>
    <row r="1179" spans="1:13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</row>
    <row r="1180" spans="1:13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</row>
    <row r="1181" spans="1:13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</row>
    <row r="1182" spans="1:13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</row>
    <row r="1183" spans="1:13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</row>
    <row r="1184" spans="1:13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</row>
    <row r="1185" spans="1:13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</row>
    <row r="1186" spans="1:13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</row>
    <row r="1187" spans="1:13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</row>
    <row r="1188" spans="1:13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</row>
    <row r="1189" spans="1:13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</row>
    <row r="1190" spans="1:13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</row>
    <row r="1191" spans="1:13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</row>
    <row r="1192" spans="1:13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</row>
    <row r="1193" spans="1:13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</row>
    <row r="1194" spans="1:13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</row>
    <row r="1195" spans="1:13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</row>
    <row r="1196" spans="1:13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</row>
    <row r="1197" spans="1:13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</row>
    <row r="1198" spans="1:13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</row>
    <row r="1199" spans="1:13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</row>
    <row r="1200" spans="1:13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</row>
    <row r="1201" spans="1:13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</row>
    <row r="1202" spans="1:13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3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</row>
    <row r="1204" spans="1:13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</row>
    <row r="1205" spans="1:13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</row>
    <row r="1206" spans="1:13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</row>
    <row r="1207" spans="1:13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</row>
    <row r="1208" spans="1:13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</row>
    <row r="1209" spans="1:13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</row>
    <row r="1210" spans="1:13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</row>
    <row r="1211" spans="1:13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</row>
    <row r="1212" spans="1:13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</row>
    <row r="1213" spans="1:13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</row>
    <row r="1214" spans="1:13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</row>
    <row r="1215" spans="1:13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</row>
    <row r="1216" spans="1:13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</row>
    <row r="1217" spans="1:13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</row>
    <row r="1218" spans="1:13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</row>
    <row r="1219" spans="1:13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</row>
    <row r="1220" spans="1:13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</row>
    <row r="1221" spans="1:13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</row>
    <row r="1222" spans="1:13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</row>
    <row r="1223" spans="1:13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</row>
    <row r="1224" spans="1:13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</row>
    <row r="1225" spans="1:13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</row>
    <row r="1226" spans="1:13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</row>
    <row r="1227" spans="1:13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</row>
    <row r="1228" spans="1:13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</row>
    <row r="1229" spans="1:13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</row>
    <row r="1230" spans="1:13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</row>
    <row r="1231" spans="1:13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</row>
    <row r="1232" spans="1:13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3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</row>
    <row r="1234" spans="1:13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</row>
    <row r="1235" spans="1:13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</row>
    <row r="1236" spans="1:13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</row>
    <row r="1237" spans="1:13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</row>
    <row r="1238" spans="1:13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</row>
    <row r="1239" spans="1:13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</row>
    <row r="1240" spans="1:13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</row>
    <row r="1241" spans="1:13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</row>
    <row r="1242" spans="1:13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</row>
    <row r="1243" spans="1:13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</row>
    <row r="1244" spans="1:13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</row>
    <row r="1245" spans="1:13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</row>
    <row r="1246" spans="1:13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</row>
    <row r="1247" spans="1:13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</row>
    <row r="1248" spans="1:13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</row>
    <row r="1249" spans="1:13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</row>
    <row r="1250" spans="1:13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</row>
    <row r="1251" spans="1:13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</row>
    <row r="1252" spans="1:13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</row>
    <row r="1253" spans="1:13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</row>
    <row r="1254" spans="1:13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</row>
    <row r="1255" spans="1:13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</row>
    <row r="1256" spans="1:13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</row>
    <row r="1257" spans="1:13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</row>
    <row r="1258" spans="1:13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</row>
    <row r="1259" spans="1:13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</row>
    <row r="1260" spans="1:13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</row>
    <row r="1261" spans="1:13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</row>
    <row r="1262" spans="1:13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</row>
    <row r="1263" spans="1:13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</row>
    <row r="1264" spans="1:13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</row>
    <row r="1265" spans="1:13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</row>
    <row r="1266" spans="1:13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</row>
    <row r="1267" spans="1:13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</row>
    <row r="1268" spans="1:13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</row>
    <row r="1269" spans="1:13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</row>
    <row r="1270" spans="1:13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</row>
    <row r="1271" spans="1:13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</row>
    <row r="1272" spans="1:13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</row>
    <row r="1273" spans="1:13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</row>
    <row r="1274" spans="1:13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</row>
    <row r="1275" spans="1:13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</row>
    <row r="1276" spans="1:13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</row>
    <row r="1277" spans="1:13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</row>
    <row r="1278" spans="1:13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</row>
    <row r="1279" spans="1:13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</row>
    <row r="1280" spans="1:13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</row>
    <row r="1281" spans="1:13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</row>
    <row r="1282" spans="1:13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</row>
    <row r="1283" spans="1:13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</row>
    <row r="1284" spans="1:13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</row>
    <row r="1285" spans="1:13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</row>
    <row r="1286" spans="1:13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</row>
    <row r="1287" spans="1:13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</row>
    <row r="1288" spans="1:13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</row>
    <row r="1289" spans="1:13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</row>
    <row r="1290" spans="1:13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</row>
    <row r="1291" spans="1:13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</row>
    <row r="1292" spans="1:13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</row>
    <row r="1293" spans="1:13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</row>
    <row r="1294" spans="1:13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</row>
    <row r="1295" spans="1:13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</row>
    <row r="1296" spans="1:13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</row>
    <row r="1297" spans="1:13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</row>
    <row r="1298" spans="1:13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</row>
    <row r="1299" spans="1:13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</row>
    <row r="1300" spans="1:13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</row>
    <row r="1301" spans="1:13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</row>
    <row r="1302" spans="1:13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</row>
    <row r="1303" spans="1:13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</row>
    <row r="1304" spans="1:13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</row>
    <row r="1305" spans="1:13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</row>
    <row r="1306" spans="1:13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</row>
    <row r="1307" spans="1:13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</row>
    <row r="1308" spans="1:13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</row>
    <row r="1309" spans="1:13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</row>
    <row r="1310" spans="1:13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</row>
    <row r="1311" spans="1:13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</row>
    <row r="1312" spans="1:13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</row>
    <row r="1313" spans="1:13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</row>
    <row r="1314" spans="1:13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</row>
    <row r="1315" spans="1:13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</row>
    <row r="1316" spans="1:13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</row>
    <row r="1317" spans="1:13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</row>
    <row r="1318" spans="1:13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</row>
    <row r="1319" spans="1:13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</row>
    <row r="1320" spans="1:13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</row>
    <row r="1321" spans="1:13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</row>
    <row r="1322" spans="1:13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</row>
    <row r="1323" spans="1:13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</row>
    <row r="1324" spans="1:13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</row>
    <row r="1325" spans="1:13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</row>
    <row r="1326" spans="1:13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</row>
    <row r="1327" spans="1:13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</row>
    <row r="1328" spans="1:13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</row>
    <row r="1329" spans="1:13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</row>
    <row r="1330" spans="1:13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</row>
    <row r="1331" spans="1:13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</row>
    <row r="1332" spans="1:13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</row>
    <row r="1333" spans="1:13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</row>
    <row r="1334" spans="1:13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</row>
    <row r="1335" spans="1:13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</row>
    <row r="1336" spans="1:13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</row>
    <row r="1337" spans="1:13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</row>
    <row r="1338" spans="1:13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</row>
    <row r="1339" spans="1:13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</row>
    <row r="1340" spans="1:13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</row>
    <row r="1341" spans="1:13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</row>
    <row r="1342" spans="1:13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</row>
    <row r="1343" spans="1:13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</row>
    <row r="1344" spans="1:13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</row>
    <row r="1345" spans="1:13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</row>
    <row r="1346" spans="1:13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</row>
    <row r="1347" spans="1:13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</row>
    <row r="1348" spans="1:13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</row>
    <row r="1349" spans="1:13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</row>
    <row r="1350" spans="1:13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</row>
    <row r="1351" spans="1:13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</row>
    <row r="1352" spans="1:13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</row>
    <row r="1353" spans="1:13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</row>
    <row r="1354" spans="1:13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</row>
    <row r="1355" spans="1:13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</row>
    <row r="1356" spans="1:13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</row>
    <row r="1357" spans="1:13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</row>
    <row r="1358" spans="1:13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</row>
    <row r="1359" spans="1:13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</row>
    <row r="1360" spans="1:13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</row>
    <row r="1361" spans="1:13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</row>
    <row r="1362" spans="1:13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</row>
    <row r="1363" spans="1:13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</row>
    <row r="1364" spans="1:13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</row>
    <row r="1365" spans="1:13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</row>
    <row r="1366" spans="1:13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</row>
    <row r="1367" spans="1:13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</row>
    <row r="1368" spans="1:13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</row>
    <row r="1369" spans="1:13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</row>
    <row r="1370" spans="1:13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</row>
    <row r="1371" spans="1:13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</row>
    <row r="1372" spans="1:13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</row>
    <row r="1373" spans="1:13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</row>
    <row r="1374" spans="1:13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</row>
    <row r="1375" spans="1:13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</row>
    <row r="1376" spans="1:13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</row>
    <row r="1377" spans="1:13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</row>
    <row r="1378" spans="1:13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</row>
    <row r="1379" spans="1:13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</row>
    <row r="1380" spans="1:13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</row>
    <row r="1381" spans="1:13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</row>
    <row r="1382" spans="1:13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</row>
    <row r="1383" spans="1:13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</row>
    <row r="1384" spans="1:13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</row>
    <row r="1385" spans="1:13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</row>
    <row r="1386" spans="1:13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</row>
    <row r="1387" spans="1:13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</row>
    <row r="1388" spans="1:13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</row>
    <row r="1389" spans="1:13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</row>
    <row r="1390" spans="1:13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</row>
    <row r="1391" spans="1:13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</row>
    <row r="1392" spans="1:13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</row>
    <row r="1393" spans="1:13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</row>
    <row r="1394" spans="1:13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</row>
    <row r="1395" spans="1:13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</row>
    <row r="1396" spans="1:13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</row>
    <row r="1397" spans="1:13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</row>
    <row r="1398" spans="1:13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</row>
    <row r="1399" spans="1:13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</row>
    <row r="1400" spans="1:13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</row>
    <row r="1401" spans="1:13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</row>
    <row r="1402" spans="1:13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</row>
    <row r="1403" spans="1:13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</row>
    <row r="1404" spans="1:13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</row>
    <row r="1405" spans="1:13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</row>
    <row r="1406" spans="1:13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</row>
  </sheetData>
  <mergeCells count="31">
    <mergeCell ref="H7:K7"/>
    <mergeCell ref="A16:M16"/>
    <mergeCell ref="A20:M20"/>
    <mergeCell ref="A44:M44"/>
    <mergeCell ref="E288:F288"/>
    <mergeCell ref="H288:I288"/>
    <mergeCell ref="I9:J10"/>
    <mergeCell ref="K9:L10"/>
    <mergeCell ref="E11:E14"/>
    <mergeCell ref="F11:F14"/>
    <mergeCell ref="G11:G14"/>
    <mergeCell ref="J11:J14"/>
    <mergeCell ref="K11:K14"/>
    <mergeCell ref="A107:M107"/>
    <mergeCell ref="A277:M277"/>
    <mergeCell ref="A1:M1"/>
    <mergeCell ref="L11:L14"/>
    <mergeCell ref="M9:M14"/>
    <mergeCell ref="C9:C14"/>
    <mergeCell ref="D9:D14"/>
    <mergeCell ref="H11:H14"/>
    <mergeCell ref="I11:I14"/>
    <mergeCell ref="E9:F10"/>
    <mergeCell ref="G9:H10"/>
    <mergeCell ref="C2:L2"/>
    <mergeCell ref="A3:M3"/>
    <mergeCell ref="A9:A14"/>
    <mergeCell ref="B9:B14"/>
    <mergeCell ref="H6:K6"/>
    <mergeCell ref="G5:M5"/>
    <mergeCell ref="A7:F7"/>
  </mergeCells>
  <phoneticPr fontId="2" type="noConversion"/>
  <pageMargins left="0.74803149606299213" right="0.51181102362204722" top="0.51181102362204722" bottom="0.51181102362204722" header="0.51181102362204722" footer="0.51181102362204722"/>
  <pageSetup paperSize="9" scale="87" orientation="landscape" r:id="rId1"/>
  <headerFooter alignWithMargins="0"/>
  <rowBreaks count="3" manualBreakCount="3">
    <brk id="88" max="12" man="1"/>
    <brk id="113" max="12" man="1"/>
    <brk id="2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aleksandre.gogsadze</cp:lastModifiedBy>
  <cp:lastPrinted>2015-04-15T19:14:11Z</cp:lastPrinted>
  <dcterms:created xsi:type="dcterms:W3CDTF">2005-10-26T10:27:32Z</dcterms:created>
  <dcterms:modified xsi:type="dcterms:W3CDTF">2019-01-14T11:06:09Z</dcterms:modified>
</cp:coreProperties>
</file>