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meta" sheetId="1" r:id="rId1"/>
  </sheets>
  <definedNames>
    <definedName name="_xlnm.Print_Area" localSheetId="0">'Smeta'!$A$1:$M$228</definedName>
    <definedName name="_xlnm.Print_Titles" localSheetId="0">'Smeta'!$7:$7</definedName>
  </definedNames>
  <calcPr fullCalcOnLoad="1"/>
</workbook>
</file>

<file path=xl/sharedStrings.xml><?xml version="1.0" encoding="utf-8"?>
<sst xmlns="http://schemas.openxmlformats.org/spreadsheetml/2006/main" count="487" uniqueCount="109">
  <si>
    <t>lari</t>
  </si>
  <si>
    <t>%</t>
  </si>
  <si>
    <t>N</t>
  </si>
  <si>
    <t>m/s</t>
  </si>
  <si>
    <t>Sromis danaxarji</t>
  </si>
  <si>
    <t>mosarwyavi manqana 6000 l</t>
  </si>
  <si>
    <t>materialuri resursebi</t>
  </si>
  <si>
    <t>wyali</t>
  </si>
  <si>
    <t>27-63-1</t>
  </si>
  <si>
    <t>avtogudronatori 3500l</t>
  </si>
  <si>
    <t>asfaltis damgebi</t>
  </si>
  <si>
    <t>sxva manqanebi</t>
  </si>
  <si>
    <t>asfaltobetoni</t>
  </si>
  <si>
    <t>sxva masalebi</t>
  </si>
  <si>
    <t>avtogreideri 79 kvt</t>
  </si>
  <si>
    <t>satkepni sagzao 10 t</t>
  </si>
  <si>
    <t>qvis namtvrevebis manawilebeli manqana</t>
  </si>
  <si>
    <t>memanqaneebis Sromis danaxarji</t>
  </si>
  <si>
    <t>muSa-mSeneblebis Sromis danaxarji</t>
  </si>
  <si>
    <t xml:space="preserve">RorRi </t>
  </si>
  <si>
    <t>satkepni sagzao 16 t</t>
  </si>
  <si>
    <t>27-22-1</t>
  </si>
  <si>
    <t xml:space="preserve">buldozeri 108 cx. Z </t>
  </si>
  <si>
    <t xml:space="preserve">1-164-3      </t>
  </si>
  <si>
    <t>gruntis datvirTva xeliT a/TviTmclelze</t>
  </si>
  <si>
    <t>27-14-2</t>
  </si>
  <si>
    <t xml:space="preserve">qviSa-xreSovani narevi </t>
  </si>
  <si>
    <t>buldozeri 80 cx. Z</t>
  </si>
  <si>
    <t>1-24-3         1-24-11</t>
  </si>
  <si>
    <t>memanqaneebis Sromis danaxarji (10.3X2+13.6)</t>
  </si>
  <si>
    <t>1-18-6</t>
  </si>
  <si>
    <t>eqskavatori CamCis tevadobiT 0,25 m3</t>
  </si>
  <si>
    <t>planireba greideriT</t>
  </si>
  <si>
    <t>1-116-3</t>
  </si>
  <si>
    <t>buldozeri 108 cx. Z</t>
  </si>
  <si>
    <t>avtogreideri 108 cx. Z</t>
  </si>
  <si>
    <t>bitumis emulsia</t>
  </si>
  <si>
    <r>
      <t>Txevadi bitumis emulsiis mosxma (0.6 l/m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>)</t>
    </r>
  </si>
  <si>
    <t>ლოკალურ-რესურსული ხარჯთაღრიცხვა #1-1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</si>
  <si>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</si>
  <si>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</si>
  <si>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</si>
  <si>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</si>
  <si>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</si>
  <si>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</si>
  <si>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</si>
  <si>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</si>
  <si>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</si>
  <si>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</si>
  <si>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</si>
  <si>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</si>
  <si>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კმ</t>
  </si>
  <si>
    <t>შრომის დანახარჯი</t>
  </si>
  <si>
    <t>კაც/სთ</t>
  </si>
  <si>
    <t>კვლევა-ძიების კრებული გვ. 557     ცხრ-17</t>
  </si>
  <si>
    <r>
      <t>მ</t>
    </r>
    <r>
      <rPr>
        <vertAlign val="superscript"/>
        <sz val="11"/>
        <color indexed="8"/>
        <rFont val="AcadNusx"/>
        <family val="0"/>
      </rPr>
      <t>3</t>
    </r>
  </si>
  <si>
    <t>მ/ს</t>
  </si>
  <si>
    <t xml:space="preserve">1-166-3 მიყ.     </t>
  </si>
  <si>
    <t>ტნ</t>
  </si>
  <si>
    <t>მ2</t>
  </si>
  <si>
    <t>safaris qveda fenis mowyoba msxvilmarcvlovani forovan-RorRovani a/betonis cxeli nareviT sisqiT 6sm, marka II</t>
  </si>
  <si>
    <t>27-53-4   27-54-4</t>
  </si>
  <si>
    <r>
      <t>Txevadi bitumis emulsiis mosxma (0.3 l/m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>)</t>
    </r>
  </si>
  <si>
    <t>27-53-2</t>
  </si>
  <si>
    <r>
      <t>safaris zeda fenis mowyoba wvrilmarcvlovani mkvrivi RorRovani a/betonis cxeli nareviT tipi “</t>
    </r>
    <r>
      <rPr>
        <sz val="11"/>
        <color indexed="8"/>
        <rFont val="Sylfaen"/>
        <family val="1"/>
      </rPr>
      <t>Б</t>
    </r>
    <r>
      <rPr>
        <sz val="11"/>
        <color indexed="8"/>
        <rFont val="AcadNusx"/>
        <family val="0"/>
      </rPr>
      <t>” marka II sisqiT 4 sm</t>
    </r>
  </si>
  <si>
    <t>ლარი</t>
  </si>
  <si>
    <t>ზედნადები ხარჯები</t>
  </si>
  <si>
    <t>სახარჯთაღრიცხვო მოგება</t>
  </si>
  <si>
    <t>გაუთვალისწინებელი ხარჯები</t>
  </si>
  <si>
    <t>დღგ</t>
  </si>
  <si>
    <t>სულ ხარჯთაღრიცხვით</t>
  </si>
  <si>
    <t>შედგენილია 2017 წ. IV kv. ფასებში</t>
  </si>
  <si>
    <t>trasis aRdgena-damagreba</t>
  </si>
  <si>
    <t xml:space="preserve">zedmeti gruntis datvirTva eqskavatoriT a/TviTmclelebze </t>
  </si>
  <si>
    <t>zedmeti gruntis gatana nayarSi 3 km-ze</t>
  </si>
  <si>
    <t>სრფ-2017, IV კვ.</t>
  </si>
  <si>
    <t>safuZvlis mowyoba fraqciuli RorRiT (0-40mm) sisqiT 7sm k-1,26</t>
  </si>
  <si>
    <t>sareabilitacio samuSaoebi</t>
  </si>
  <si>
    <t>qviSa-xreSovani narevis transportireba 30km-dan</t>
  </si>
  <si>
    <t>RorRis transportireba 30km-dan</t>
  </si>
  <si>
    <t>bitumis transportireba 30km-dan</t>
  </si>
  <si>
    <t>asfaltis transportireba 30km-dan</t>
  </si>
  <si>
    <t>savali nawilis da gverdulebis gawmenda naleqebis Sedegad Camotanili TixaSi azelili gruntisagan buldozeriT, Segroveba 30m</t>
  </si>
  <si>
    <t>savali nawilis da gverdulebis gawmenda naleqebis Sedegad Camotanili TixaSi azelili gruntisagan xeliT</t>
  </si>
  <si>
    <t>safuZvlis mowyoba fraqciuli RorRiT (0-40mm) sisqiT 8sm k-1,26</t>
  </si>
  <si>
    <t>III jg. gruntis damuSaveba eskavatoriT (V-0.25 m3) datvirTva a/TviTmclelebze</t>
  </si>
  <si>
    <t>III jg. gruntis damuSaveba xeliT</t>
  </si>
  <si>
    <t xml:space="preserve">Semasworebeli fenis mowyoba qviSa-xreSovani nareviT sisqiT 15sm k-1,22. </t>
  </si>
  <si>
    <t>safuZvlis mowyoba fraqciuli RorRiT (0-40mm) sisqiT 10sm k-1,26</t>
  </si>
  <si>
    <t xml:space="preserve">Txevadi bitumis emulsiis mosxma </t>
  </si>
  <si>
    <t>27-53-2   27-54-2</t>
  </si>
  <si>
    <t>safaris  mowyoba wvrilmarcvlovani mkvrivi-RorRovani a/betonis cxeli nareviT sisqiT 5sm</t>
  </si>
  <si>
    <t>m2</t>
  </si>
  <si>
    <t>kac/sT</t>
  </si>
  <si>
    <t>t</t>
  </si>
  <si>
    <r>
      <t xml:space="preserve">misayreli gverdulebis mowyoba qviSa-xreSovani nareviT sisqiT </t>
    </r>
    <r>
      <rPr>
        <sz val="11"/>
        <rFont val="Arial"/>
        <family val="2"/>
      </rPr>
      <t>h</t>
    </r>
    <r>
      <rPr>
        <sz val="11"/>
        <rFont val="AcadNusx"/>
        <family val="0"/>
      </rPr>
      <t>saS=15sm</t>
    </r>
  </si>
  <si>
    <t xml:space="preserve">Semasworebeli fenis mowyoba qviSa-xreSovani nareviT sisqiT 10sm k-1,22. </t>
  </si>
  <si>
    <t>22-8-8</t>
  </si>
  <si>
    <t>m</t>
  </si>
  <si>
    <r>
      <t xml:space="preserve">foladis mili </t>
    </r>
    <r>
      <rPr>
        <sz val="11"/>
        <rFont val="Arial"/>
        <family val="2"/>
      </rPr>
      <t>d</t>
    </r>
    <r>
      <rPr>
        <sz val="11"/>
        <rFont val="AcadNusx"/>
        <family val="0"/>
      </rPr>
      <t>-300/5 mm</t>
    </r>
  </si>
  <si>
    <t>m3</t>
  </si>
  <si>
    <t>qarelis municipalitetis sof. abisis gzis moasfalteba ℓ=2084 m</t>
  </si>
  <si>
    <t>pk0+00-pk6+92 da pk16+98÷pk20+84</t>
  </si>
  <si>
    <t xml:space="preserve">pk6+92-pk16+98 </t>
  </si>
  <si>
    <t>Semasworebeli fenis mowyoba qviSa-xreSovani nareviT sisqiT 12sm k-1,22.</t>
  </si>
  <si>
    <t>mierTeba pk1+42, pk1+77, pk5+30, pk7+10, pk17+0, pk17+35, pk18+93, pk19+45, pk20+38, pk20+84</t>
  </si>
  <si>
    <r>
      <t xml:space="preserve">ezoebSi Sesasvlelebi 17 cali </t>
    </r>
    <r>
      <rPr>
        <b/>
        <sz val="11"/>
        <rFont val="Arial"/>
        <family val="2"/>
      </rPr>
      <t>b</t>
    </r>
    <r>
      <rPr>
        <b/>
        <sz val="11"/>
        <rFont val="AcadNusx"/>
        <family val="0"/>
      </rPr>
      <t>=4.0m</t>
    </r>
  </si>
  <si>
    <t xml:space="preserve">deformirebuli milebis Secvla foladis milebiT d=300mm sisqiT 5mm ℓ=7m </t>
  </si>
  <si>
    <t>milis transportireba 30km-dan (39.5kgX7)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</si>
</sst>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</numFmts>
  <fonts count="50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sz val="11"/>
      <color indexed="8"/>
      <name val="Sylfaen"/>
      <family val="1"/>
    </font>
    <font>
      <vertAlign val="superscript"/>
      <sz val="11"/>
      <color indexed="8"/>
      <name val="AcadNusx"/>
      <family val="0"/>
    </font>
    <font>
      <b/>
      <sz val="11"/>
      <name val="AcadNusx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>
      <alignment/>
      <protection/>
    </xf>
  </cellStyleXfs>
  <cellXfs count="131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left" vertical="center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0" fontId="4" fillId="0" borderId="0" xfId="57" applyFont="1" applyAlignment="1">
      <alignment wrapText="1"/>
      <protection/>
    </xf>
    <xf numFmtId="0" fontId="4" fillId="0" borderId="0" xfId="57" applyFont="1">
      <alignment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vertical="center"/>
      <protection/>
    </xf>
    <xf numFmtId="0" fontId="4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49" fontId="2" fillId="32" borderId="0" xfId="57" applyNumberFormat="1" applyFont="1" applyFill="1" applyBorder="1" applyAlignment="1">
      <alignment horizontal="left" vertical="top"/>
      <protection/>
    </xf>
    <xf numFmtId="0" fontId="1" fillId="32" borderId="0" xfId="57" applyFont="1" applyFill="1" applyAlignment="1">
      <alignment vertical="center"/>
      <protection/>
    </xf>
    <xf numFmtId="0" fontId="1" fillId="32" borderId="0" xfId="57" applyFont="1" applyFill="1" applyBorder="1" applyAlignment="1">
      <alignment horizontal="center" vertical="center"/>
      <protection/>
    </xf>
    <xf numFmtId="0" fontId="1" fillId="32" borderId="0" xfId="57" applyFont="1" applyFill="1" applyAlignment="1">
      <alignment horizontal="center" vertical="center"/>
      <protection/>
    </xf>
    <xf numFmtId="0" fontId="10" fillId="0" borderId="0" xfId="57" applyFont="1" applyBorder="1" applyAlignment="1">
      <alignment horizontal="center" vertical="top"/>
      <protection/>
    </xf>
    <xf numFmtId="0" fontId="7" fillId="0" borderId="0" xfId="57" applyFont="1" applyBorder="1" applyAlignment="1">
      <alignment horizontal="center" vertical="top"/>
      <protection/>
    </xf>
    <xf numFmtId="49" fontId="4" fillId="0" borderId="0" xfId="57" applyNumberFormat="1" applyFont="1" applyBorder="1" applyAlignment="1">
      <alignment horizontal="center" vertical="top" wrapText="1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15" fillId="0" borderId="0" xfId="57" applyFont="1" applyAlignment="1">
      <alignment horizontal="left" vertical="center"/>
      <protection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0" borderId="17" xfId="57" applyFont="1" applyBorder="1" applyAlignment="1">
      <alignment horizontal="center" vertical="top"/>
      <protection/>
    </xf>
    <xf numFmtId="49" fontId="4" fillId="0" borderId="18" xfId="57" applyNumberFormat="1" applyFont="1" applyBorder="1" applyAlignment="1">
      <alignment horizontal="center" vertical="top" wrapText="1"/>
      <protection/>
    </xf>
    <xf numFmtId="0" fontId="15" fillId="0" borderId="18" xfId="57" applyFont="1" applyBorder="1" applyAlignment="1">
      <alignment horizontal="center" vertical="center" wrapText="1"/>
      <protection/>
    </xf>
    <xf numFmtId="184" fontId="16" fillId="0" borderId="18" xfId="57" applyNumberFormat="1" applyFont="1" applyFill="1" applyBorder="1" applyAlignment="1">
      <alignment horizontal="center" vertical="center" wrapText="1"/>
      <protection/>
    </xf>
    <xf numFmtId="184" fontId="16" fillId="0" borderId="11" xfId="57" applyNumberFormat="1" applyFont="1" applyFill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left" vertical="center" wrapText="1"/>
    </xf>
    <xf numFmtId="188" fontId="7" fillId="34" borderId="10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4" fillId="33" borderId="10" xfId="66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4" fillId="33" borderId="10" xfId="66" applyFont="1" applyFill="1" applyBorder="1" applyAlignment="1">
      <alignment horizontal="center" vertical="center" wrapText="1"/>
      <protection/>
    </xf>
    <xf numFmtId="2" fontId="7" fillId="34" borderId="10" xfId="0" applyNumberFormat="1" applyFont="1" applyFill="1" applyBorder="1" applyAlignment="1">
      <alignment horizontal="center" vertical="center" wrapText="1"/>
    </xf>
    <xf numFmtId="0" fontId="4" fillId="0" borderId="19" xfId="66" applyFont="1" applyBorder="1" applyAlignment="1">
      <alignment horizontal="center" vertical="center" wrapText="1"/>
      <protection/>
    </xf>
    <xf numFmtId="189" fontId="7" fillId="33" borderId="10" xfId="0" applyNumberFormat="1" applyFont="1" applyFill="1" applyBorder="1" applyAlignment="1">
      <alignment horizontal="center" vertical="center"/>
    </xf>
    <xf numFmtId="0" fontId="4" fillId="32" borderId="10" xfId="66" applyFont="1" applyFill="1" applyBorder="1" applyAlignment="1">
      <alignment horizontal="left" vertical="center" wrapText="1"/>
      <protection/>
    </xf>
    <xf numFmtId="0" fontId="4" fillId="32" borderId="10" xfId="66" applyNumberFormat="1" applyFont="1" applyFill="1" applyBorder="1" applyAlignment="1">
      <alignment horizontal="center" vertical="center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/>
    </xf>
    <xf numFmtId="189" fontId="7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5" fillId="0" borderId="10" xfId="57" applyFont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top"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188" fontId="7" fillId="33" borderId="10" xfId="0" applyNumberFormat="1" applyFont="1" applyFill="1" applyBorder="1" applyAlignment="1">
      <alignment horizontal="center" vertical="center"/>
    </xf>
    <xf numFmtId="193" fontId="7" fillId="33" borderId="10" xfId="0" applyNumberFormat="1" applyFont="1" applyFill="1" applyBorder="1" applyAlignment="1">
      <alignment horizontal="center" vertical="center"/>
    </xf>
    <xf numFmtId="192" fontId="7" fillId="33" borderId="10" xfId="0" applyNumberFormat="1" applyFont="1" applyFill="1" applyBorder="1" applyAlignment="1">
      <alignment horizontal="center" vertical="center"/>
    </xf>
    <xf numFmtId="192" fontId="7" fillId="33" borderId="10" xfId="66" applyNumberFormat="1" applyFont="1" applyFill="1" applyBorder="1" applyAlignment="1">
      <alignment horizontal="center" vertical="center"/>
      <protection/>
    </xf>
    <xf numFmtId="0" fontId="7" fillId="32" borderId="10" xfId="66" applyFont="1" applyFill="1" applyBorder="1" applyAlignment="1">
      <alignment horizontal="center" vertical="center"/>
      <protection/>
    </xf>
    <xf numFmtId="188" fontId="7" fillId="34" borderId="10" xfId="0" applyNumberFormat="1" applyFont="1" applyFill="1" applyBorder="1" applyAlignment="1">
      <alignment horizontal="center" vertical="center"/>
    </xf>
    <xf numFmtId="0" fontId="15" fillId="0" borderId="12" xfId="57" applyFont="1" applyBorder="1" applyAlignment="1">
      <alignment horizontal="center" vertical="center"/>
      <protection/>
    </xf>
    <xf numFmtId="0" fontId="4" fillId="0" borderId="0" xfId="57" applyFont="1" applyBorder="1">
      <alignment/>
      <protection/>
    </xf>
    <xf numFmtId="0" fontId="8" fillId="0" borderId="19" xfId="57" applyFont="1" applyBorder="1" applyAlignment="1">
      <alignment horizontal="center" vertical="top"/>
      <protection/>
    </xf>
    <xf numFmtId="49" fontId="15" fillId="0" borderId="10" xfId="57" applyNumberFormat="1" applyFont="1" applyBorder="1" applyAlignment="1">
      <alignment horizontal="center" vertical="top" wrapText="1"/>
      <protection/>
    </xf>
    <xf numFmtId="0" fontId="4" fillId="0" borderId="10" xfId="57" applyFont="1" applyBorder="1" applyAlignme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57" applyFont="1" applyBorder="1" applyAlignment="1">
      <alignment horizontal="center" vertical="center"/>
      <protection/>
    </xf>
    <xf numFmtId="0" fontId="15" fillId="0" borderId="10" xfId="57" applyFont="1" applyBorder="1" applyAlignment="1">
      <alignment vertical="center"/>
      <protection/>
    </xf>
    <xf numFmtId="0" fontId="15" fillId="0" borderId="10" xfId="0" applyFont="1" applyBorder="1" applyAlignment="1">
      <alignment vertical="center" wrapText="1"/>
    </xf>
    <xf numFmtId="0" fontId="8" fillId="0" borderId="20" xfId="57" applyFont="1" applyBorder="1" applyAlignment="1">
      <alignment horizontal="center" vertical="top"/>
      <protection/>
    </xf>
    <xf numFmtId="49" fontId="15" fillId="0" borderId="12" xfId="57" applyNumberFormat="1" applyFont="1" applyBorder="1" applyAlignment="1">
      <alignment horizontal="center" vertical="top" wrapText="1"/>
      <protection/>
    </xf>
    <xf numFmtId="0" fontId="15" fillId="0" borderId="12" xfId="0" applyFont="1" applyBorder="1" applyAlignment="1">
      <alignment vertical="center" wrapText="1"/>
    </xf>
    <xf numFmtId="0" fontId="4" fillId="0" borderId="0" xfId="57" applyFont="1" applyBorder="1" applyAlignment="1">
      <alignment vertical="center"/>
      <protection/>
    </xf>
    <xf numFmtId="0" fontId="1" fillId="33" borderId="19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192" fontId="7" fillId="0" borderId="10" xfId="0" applyNumberFormat="1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0" fontId="15" fillId="0" borderId="18" xfId="57" applyFont="1" applyBorder="1" applyAlignment="1">
      <alignment vertical="center" wrapText="1"/>
      <protection/>
    </xf>
    <xf numFmtId="0" fontId="15" fillId="0" borderId="18" xfId="0" applyFont="1" applyBorder="1" applyAlignment="1">
      <alignment horizontal="center" vertical="center"/>
    </xf>
    <xf numFmtId="0" fontId="15" fillId="32" borderId="10" xfId="66" applyFont="1" applyFill="1" applyBorder="1" applyAlignment="1">
      <alignment horizontal="center" vertical="center" wrapText="1"/>
      <protection/>
    </xf>
    <xf numFmtId="43" fontId="4" fillId="0" borderId="0" xfId="42" applyFont="1" applyBorder="1" applyAlignment="1">
      <alignment/>
    </xf>
    <xf numFmtId="2" fontId="4" fillId="0" borderId="0" xfId="57" applyNumberFormat="1" applyFont="1">
      <alignment/>
      <protection/>
    </xf>
    <xf numFmtId="2" fontId="7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 wrapText="1"/>
    </xf>
    <xf numFmtId="43" fontId="7" fillId="0" borderId="10" xfId="42" applyFont="1" applyBorder="1" applyAlignment="1">
      <alignment horizontal="center" vertical="center" wrapText="1"/>
    </xf>
    <xf numFmtId="43" fontId="7" fillId="0" borderId="21" xfId="42" applyFont="1" applyBorder="1" applyAlignment="1">
      <alignment horizontal="center" vertical="center" wrapText="1"/>
    </xf>
    <xf numFmtId="43" fontId="7" fillId="33" borderId="10" xfId="42" applyFont="1" applyFill="1" applyBorder="1" applyAlignment="1">
      <alignment horizontal="center" vertical="center"/>
    </xf>
    <xf numFmtId="43" fontId="7" fillId="33" borderId="21" xfId="42" applyFont="1" applyFill="1" applyBorder="1" applyAlignment="1">
      <alignment horizontal="center" vertical="center"/>
    </xf>
    <xf numFmtId="43" fontId="4" fillId="0" borderId="10" xfId="42" applyFont="1" applyBorder="1" applyAlignment="1">
      <alignment horizontal="center" vertical="center" wrapText="1"/>
    </xf>
    <xf numFmtId="43" fontId="4" fillId="33" borderId="10" xfId="42" applyFont="1" applyFill="1" applyBorder="1" applyAlignment="1">
      <alignment horizontal="center" vertical="center" wrapText="1"/>
    </xf>
    <xf numFmtId="43" fontId="4" fillId="33" borderId="10" xfId="42" applyFont="1" applyFill="1" applyBorder="1" applyAlignment="1">
      <alignment horizontal="center" vertical="center"/>
    </xf>
    <xf numFmtId="43" fontId="7" fillId="35" borderId="10" xfId="42" applyFont="1" applyFill="1" applyBorder="1" applyAlignment="1">
      <alignment horizontal="center" vertical="center" wrapText="1"/>
    </xf>
    <xf numFmtId="43" fontId="4" fillId="36" borderId="0" xfId="42" applyFont="1" applyFill="1" applyAlignment="1">
      <alignment/>
    </xf>
    <xf numFmtId="43" fontId="1" fillId="33" borderId="10" xfId="42" applyFont="1" applyFill="1" applyBorder="1" applyAlignment="1">
      <alignment horizontal="center" vertical="center"/>
    </xf>
    <xf numFmtId="43" fontId="7" fillId="35" borderId="10" xfId="42" applyFont="1" applyFill="1" applyBorder="1" applyAlignment="1">
      <alignment horizontal="center" vertical="center"/>
    </xf>
    <xf numFmtId="43" fontId="8" fillId="0" borderId="18" xfId="42" applyFont="1" applyBorder="1" applyAlignment="1">
      <alignment horizontal="center" vertical="center" wrapText="1"/>
    </xf>
    <xf numFmtId="43" fontId="4" fillId="0" borderId="10" xfId="42" applyFont="1" applyBorder="1" applyAlignment="1">
      <alignment horizontal="center" vertical="center"/>
    </xf>
    <xf numFmtId="43" fontId="15" fillId="0" borderId="10" xfId="42" applyFont="1" applyBorder="1" applyAlignment="1">
      <alignment horizontal="center" vertical="center"/>
    </xf>
    <xf numFmtId="43" fontId="8" fillId="0" borderId="10" xfId="42" applyFont="1" applyBorder="1" applyAlignment="1">
      <alignment horizontal="center" vertical="center" wrapText="1"/>
    </xf>
    <xf numFmtId="43" fontId="8" fillId="0" borderId="21" xfId="42" applyFont="1" applyBorder="1" applyAlignment="1">
      <alignment horizontal="center" vertical="center" wrapText="1"/>
    </xf>
    <xf numFmtId="43" fontId="15" fillId="0" borderId="12" xfId="42" applyFont="1" applyBorder="1" applyAlignment="1">
      <alignment horizontal="center" vertical="center"/>
    </xf>
    <xf numFmtId="43" fontId="8" fillId="0" borderId="12" xfId="42" applyFont="1" applyBorder="1" applyAlignment="1">
      <alignment horizontal="center" vertical="center" wrapText="1"/>
    </xf>
    <xf numFmtId="43" fontId="8" fillId="0" borderId="13" xfId="42" applyFont="1" applyBorder="1" applyAlignment="1">
      <alignment horizontal="center" vertical="center" wrapText="1"/>
    </xf>
    <xf numFmtId="188" fontId="7" fillId="35" borderId="10" xfId="0" applyNumberFormat="1" applyFont="1" applyFill="1" applyBorder="1" applyAlignment="1">
      <alignment horizontal="center" vertical="center" wrapText="1"/>
    </xf>
    <xf numFmtId="189" fontId="7" fillId="35" borderId="10" xfId="0" applyNumberFormat="1" applyFont="1" applyFill="1" applyBorder="1" applyAlignment="1">
      <alignment horizontal="center" vertical="center"/>
    </xf>
    <xf numFmtId="43" fontId="7" fillId="0" borderId="10" xfId="42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0" xfId="57" applyFont="1" applyBorder="1" applyAlignment="1">
      <alignment horizontal="center" vertical="top" wrapText="1"/>
      <protection/>
    </xf>
    <xf numFmtId="49" fontId="2" fillId="33" borderId="0" xfId="57" applyNumberFormat="1" applyFont="1" applyFill="1" applyBorder="1" applyAlignment="1">
      <alignment horizontal="center" vertical="top" wrapText="1"/>
      <protection/>
    </xf>
    <xf numFmtId="0" fontId="2" fillId="33" borderId="0" xfId="57" applyFont="1" applyFill="1" applyBorder="1" applyAlignment="1">
      <alignment horizontal="center" vertical="top" wrapText="1"/>
      <protection/>
    </xf>
    <xf numFmtId="0" fontId="7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დემონტაჟი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4"/>
  <sheetViews>
    <sheetView tabSelected="1" view="pageBreakPreview" zoomScaleSheetLayoutView="100" workbookViewId="0" topLeftCell="C211">
      <selection activeCell="N228" sqref="N228"/>
    </sheetView>
  </sheetViews>
  <sheetFormatPr defaultColWidth="9.140625" defaultRowHeight="15"/>
  <cols>
    <col min="1" max="1" width="4.421875" style="18" customWidth="1"/>
    <col min="2" max="2" width="11.00390625" style="6" customWidth="1"/>
    <col min="3" max="3" width="39.421875" style="2" customWidth="1"/>
    <col min="4" max="4" width="9.28125" style="3" bestFit="1" customWidth="1"/>
    <col min="5" max="5" width="10.7109375" style="4" customWidth="1"/>
    <col min="6" max="6" width="9.57421875" style="4" customWidth="1"/>
    <col min="7" max="7" width="12.57421875" style="4" bestFit="1" customWidth="1"/>
    <col min="8" max="8" width="14.28125" style="4" customWidth="1"/>
    <col min="9" max="9" width="11.421875" style="4" customWidth="1"/>
    <col min="10" max="10" width="12.421875" style="4" customWidth="1"/>
    <col min="11" max="11" width="11.140625" style="4" customWidth="1"/>
    <col min="12" max="12" width="13.00390625" style="4" customWidth="1"/>
    <col min="13" max="13" width="14.7109375" style="1" customWidth="1"/>
    <col min="14" max="14" width="9.140625" style="1" customWidth="1"/>
    <col min="15" max="15" width="12.00390625" style="1" bestFit="1" customWidth="1"/>
    <col min="16" max="16384" width="9.140625" style="1" customWidth="1"/>
  </cols>
  <sheetData>
    <row r="1" spans="1:13" ht="16.5">
      <c r="A1" s="123" t="s">
        <v>38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30.75" customHeight="1">
      <c r="A2" s="124" t="s">
        <v>101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9" ht="16.5">
      <c r="B3" s="14"/>
      <c r="C3" s="15"/>
      <c r="D3" s="16"/>
      <c r="E3" s="17"/>
      <c r="I3" s="5" t="s">
        <v>71</v>
      </c>
    </row>
    <row r="4" spans="1:12" s="8" customFormat="1" ht="16.5" thickBot="1">
      <c r="A4" s="19"/>
      <c r="B4" s="20"/>
      <c r="C4" s="21"/>
      <c r="D4" s="22"/>
      <c r="E4" s="23"/>
      <c r="F4" s="23"/>
      <c r="G4" s="23"/>
      <c r="H4" s="23"/>
      <c r="I4" s="24"/>
      <c r="J4" s="23"/>
      <c r="K4" s="23"/>
      <c r="L4" s="23"/>
    </row>
    <row r="5" spans="1:18" s="8" customFormat="1" ht="15.75" customHeight="1">
      <c r="A5" s="126" t="s">
        <v>2</v>
      </c>
      <c r="B5" s="128" t="s">
        <v>39</v>
      </c>
      <c r="C5" s="121" t="s">
        <v>40</v>
      </c>
      <c r="D5" s="121" t="s">
        <v>41</v>
      </c>
      <c r="E5" s="121" t="s">
        <v>42</v>
      </c>
      <c r="F5" s="121" t="s">
        <v>43</v>
      </c>
      <c r="G5" s="130" t="s">
        <v>44</v>
      </c>
      <c r="H5" s="130"/>
      <c r="I5" s="130" t="s">
        <v>47</v>
      </c>
      <c r="J5" s="130"/>
      <c r="K5" s="121" t="s">
        <v>48</v>
      </c>
      <c r="L5" s="121"/>
      <c r="M5" s="25" t="s">
        <v>49</v>
      </c>
      <c r="N5" s="7"/>
      <c r="O5" s="7"/>
      <c r="P5" s="7"/>
      <c r="Q5" s="7"/>
      <c r="R5" s="7"/>
    </row>
    <row r="6" spans="1:13" s="8" customFormat="1" ht="26.25" customHeight="1" thickBot="1">
      <c r="A6" s="127"/>
      <c r="B6" s="129"/>
      <c r="C6" s="122"/>
      <c r="D6" s="122"/>
      <c r="E6" s="122"/>
      <c r="F6" s="122"/>
      <c r="G6" s="26" t="s">
        <v>45</v>
      </c>
      <c r="H6" s="27" t="s">
        <v>46</v>
      </c>
      <c r="I6" s="26" t="s">
        <v>45</v>
      </c>
      <c r="J6" s="27" t="s">
        <v>46</v>
      </c>
      <c r="K6" s="26" t="s">
        <v>45</v>
      </c>
      <c r="L6" s="27" t="s">
        <v>46</v>
      </c>
      <c r="M6" s="28" t="s">
        <v>50</v>
      </c>
    </row>
    <row r="7" spans="1:13" s="8" customFormat="1" ht="16.5" thickBot="1">
      <c r="A7" s="29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1">
        <v>7</v>
      </c>
      <c r="H7" s="32">
        <v>8</v>
      </c>
      <c r="I7" s="31">
        <v>9</v>
      </c>
      <c r="J7" s="32">
        <v>10</v>
      </c>
      <c r="K7" s="31">
        <v>11</v>
      </c>
      <c r="L7" s="32">
        <v>12</v>
      </c>
      <c r="M7" s="33">
        <v>13</v>
      </c>
    </row>
    <row r="8" spans="1:13" s="8" customFormat="1" ht="15.75">
      <c r="A8" s="34"/>
      <c r="B8" s="35"/>
      <c r="C8" s="36" t="s">
        <v>77</v>
      </c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13" s="8" customFormat="1" ht="78.75">
      <c r="A9" s="39">
        <v>1</v>
      </c>
      <c r="B9" s="11" t="s">
        <v>54</v>
      </c>
      <c r="C9" s="40" t="s">
        <v>72</v>
      </c>
      <c r="D9" s="11" t="s">
        <v>51</v>
      </c>
      <c r="E9" s="13"/>
      <c r="F9" s="41">
        <v>2.084</v>
      </c>
      <c r="G9" s="99"/>
      <c r="H9" s="99"/>
      <c r="I9" s="99"/>
      <c r="J9" s="99"/>
      <c r="K9" s="99"/>
      <c r="L9" s="99"/>
      <c r="M9" s="100"/>
    </row>
    <row r="10" spans="1:13" s="8" customFormat="1" ht="15.75">
      <c r="A10" s="42"/>
      <c r="B10" s="43"/>
      <c r="C10" s="44" t="s">
        <v>52</v>
      </c>
      <c r="D10" s="45" t="s">
        <v>53</v>
      </c>
      <c r="E10" s="46">
        <v>93.22</v>
      </c>
      <c r="F10" s="46">
        <f>F9*E10</f>
        <v>194.27048</v>
      </c>
      <c r="G10" s="101"/>
      <c r="H10" s="101"/>
      <c r="I10" s="101"/>
      <c r="J10" s="101">
        <f>F10*I10</f>
        <v>0</v>
      </c>
      <c r="K10" s="101"/>
      <c r="L10" s="101"/>
      <c r="M10" s="102">
        <f>L10+J10+H10</f>
        <v>0</v>
      </c>
    </row>
    <row r="11" spans="1:13" s="8" customFormat="1" ht="78.75">
      <c r="A11" s="42">
        <v>2</v>
      </c>
      <c r="B11" s="48" t="s">
        <v>28</v>
      </c>
      <c r="C11" s="59" t="s">
        <v>82</v>
      </c>
      <c r="D11" s="49" t="s">
        <v>55</v>
      </c>
      <c r="E11" s="50"/>
      <c r="F11" s="51">
        <v>2200</v>
      </c>
      <c r="G11" s="103"/>
      <c r="H11" s="103"/>
      <c r="I11" s="104"/>
      <c r="J11" s="104"/>
      <c r="K11" s="104"/>
      <c r="L11" s="104"/>
      <c r="M11" s="102">
        <f aca="true" t="shared" si="0" ref="M11:M74">L11+J11+H11</f>
        <v>0</v>
      </c>
    </row>
    <row r="12" spans="1:13" s="8" customFormat="1" ht="31.5">
      <c r="A12" s="52"/>
      <c r="B12" s="48"/>
      <c r="C12" s="44" t="s">
        <v>29</v>
      </c>
      <c r="D12" s="45" t="s">
        <v>53</v>
      </c>
      <c r="E12" s="53">
        <v>0.0342</v>
      </c>
      <c r="F12" s="46">
        <f>F11*E12</f>
        <v>75.24000000000001</v>
      </c>
      <c r="G12" s="101"/>
      <c r="H12" s="101"/>
      <c r="I12" s="101"/>
      <c r="J12" s="101">
        <f>F12*I12</f>
        <v>0</v>
      </c>
      <c r="K12" s="101"/>
      <c r="L12" s="101"/>
      <c r="M12" s="102">
        <f t="shared" si="0"/>
        <v>0</v>
      </c>
    </row>
    <row r="13" spans="1:13" s="8" customFormat="1" ht="15.75">
      <c r="A13" s="52"/>
      <c r="B13" s="50"/>
      <c r="C13" s="54" t="s">
        <v>27</v>
      </c>
      <c r="D13" s="55" t="s">
        <v>56</v>
      </c>
      <c r="E13" s="53">
        <v>0.0342</v>
      </c>
      <c r="F13" s="46">
        <f>F11*E13</f>
        <v>75.24000000000001</v>
      </c>
      <c r="G13" s="101"/>
      <c r="H13" s="101"/>
      <c r="I13" s="101"/>
      <c r="J13" s="101"/>
      <c r="K13" s="101"/>
      <c r="L13" s="101">
        <f>F13*K13</f>
        <v>0</v>
      </c>
      <c r="M13" s="102">
        <f t="shared" si="0"/>
        <v>0</v>
      </c>
    </row>
    <row r="14" spans="1:13" s="8" customFormat="1" ht="31.5">
      <c r="A14" s="42">
        <v>3</v>
      </c>
      <c r="B14" s="56" t="s">
        <v>30</v>
      </c>
      <c r="C14" s="40" t="s">
        <v>73</v>
      </c>
      <c r="D14" s="49" t="s">
        <v>55</v>
      </c>
      <c r="E14" s="47"/>
      <c r="F14" s="57">
        <f>F11</f>
        <v>2200</v>
      </c>
      <c r="G14" s="101"/>
      <c r="H14" s="101"/>
      <c r="I14" s="101"/>
      <c r="J14" s="101"/>
      <c r="K14" s="101"/>
      <c r="L14" s="101"/>
      <c r="M14" s="102">
        <f t="shared" si="0"/>
        <v>0</v>
      </c>
    </row>
    <row r="15" spans="1:13" s="8" customFormat="1" ht="31.5">
      <c r="A15" s="42"/>
      <c r="B15" s="43"/>
      <c r="C15" s="44" t="s">
        <v>18</v>
      </c>
      <c r="D15" s="45" t="s">
        <v>53</v>
      </c>
      <c r="E15" s="58">
        <v>0.0376</v>
      </c>
      <c r="F15" s="46">
        <f>F14*E15</f>
        <v>82.72</v>
      </c>
      <c r="G15" s="101"/>
      <c r="H15" s="101"/>
      <c r="I15" s="101"/>
      <c r="J15" s="101">
        <f>F15*I15</f>
        <v>0</v>
      </c>
      <c r="K15" s="101"/>
      <c r="L15" s="101"/>
      <c r="M15" s="102">
        <f t="shared" si="0"/>
        <v>0</v>
      </c>
    </row>
    <row r="16" spans="1:13" s="8" customFormat="1" ht="15.75">
      <c r="A16" s="42"/>
      <c r="B16" s="43"/>
      <c r="C16" s="44" t="s">
        <v>17</v>
      </c>
      <c r="D16" s="55" t="s">
        <v>56</v>
      </c>
      <c r="E16" s="58">
        <v>0.1078</v>
      </c>
      <c r="F16" s="46">
        <f>F14*E16</f>
        <v>237.16000000000003</v>
      </c>
      <c r="G16" s="101"/>
      <c r="H16" s="101"/>
      <c r="I16" s="101"/>
      <c r="J16" s="101">
        <f>F16*I16</f>
        <v>0</v>
      </c>
      <c r="K16" s="101"/>
      <c r="L16" s="101"/>
      <c r="M16" s="102">
        <f t="shared" si="0"/>
        <v>0</v>
      </c>
    </row>
    <row r="17" spans="1:13" s="8" customFormat="1" ht="31.5">
      <c r="A17" s="42"/>
      <c r="B17" s="43"/>
      <c r="C17" s="44" t="s">
        <v>31</v>
      </c>
      <c r="D17" s="45" t="s">
        <v>3</v>
      </c>
      <c r="E17" s="58">
        <v>0.0862</v>
      </c>
      <c r="F17" s="46">
        <f>F14*E17</f>
        <v>189.64</v>
      </c>
      <c r="G17" s="101"/>
      <c r="H17" s="101"/>
      <c r="I17" s="101"/>
      <c r="J17" s="101"/>
      <c r="K17" s="101"/>
      <c r="L17" s="101">
        <f>F17*K17</f>
        <v>0</v>
      </c>
      <c r="M17" s="102">
        <f t="shared" si="0"/>
        <v>0</v>
      </c>
    </row>
    <row r="18" spans="1:13" s="8" customFormat="1" ht="63">
      <c r="A18" s="42">
        <v>4</v>
      </c>
      <c r="B18" s="56" t="s">
        <v>23</v>
      </c>
      <c r="C18" s="59" t="s">
        <v>83</v>
      </c>
      <c r="D18" s="49" t="s">
        <v>55</v>
      </c>
      <c r="E18" s="45"/>
      <c r="F18" s="57">
        <v>198</v>
      </c>
      <c r="G18" s="105"/>
      <c r="H18" s="105"/>
      <c r="I18" s="105"/>
      <c r="J18" s="105"/>
      <c r="K18" s="105"/>
      <c r="L18" s="105"/>
      <c r="M18" s="102">
        <f t="shared" si="0"/>
        <v>0</v>
      </c>
    </row>
    <row r="19" spans="1:13" s="8" customFormat="1" ht="15.75">
      <c r="A19" s="61"/>
      <c r="B19" s="43"/>
      <c r="C19" s="44" t="s">
        <v>4</v>
      </c>
      <c r="D19" s="45" t="s">
        <v>53</v>
      </c>
      <c r="E19" s="46">
        <v>2.48</v>
      </c>
      <c r="F19" s="46">
        <f>F18*E19</f>
        <v>491.04</v>
      </c>
      <c r="G19" s="101"/>
      <c r="H19" s="101"/>
      <c r="I19" s="101"/>
      <c r="J19" s="101">
        <f>F19*I19</f>
        <v>0</v>
      </c>
      <c r="K19" s="101"/>
      <c r="L19" s="101"/>
      <c r="M19" s="102">
        <f t="shared" si="0"/>
        <v>0</v>
      </c>
    </row>
    <row r="20" spans="1:13" s="8" customFormat="1" ht="31.5">
      <c r="A20" s="42">
        <v>5</v>
      </c>
      <c r="B20" s="56" t="s">
        <v>57</v>
      </c>
      <c r="C20" s="59" t="s">
        <v>24</v>
      </c>
      <c r="D20" s="49" t="s">
        <v>55</v>
      </c>
      <c r="E20" s="45"/>
      <c r="F20" s="57">
        <f>F18</f>
        <v>198</v>
      </c>
      <c r="G20" s="105"/>
      <c r="H20" s="105"/>
      <c r="I20" s="105"/>
      <c r="J20" s="105"/>
      <c r="K20" s="105"/>
      <c r="L20" s="105"/>
      <c r="M20" s="102">
        <f t="shared" si="0"/>
        <v>0</v>
      </c>
    </row>
    <row r="21" spans="1:13" s="8" customFormat="1" ht="15.75">
      <c r="A21" s="61"/>
      <c r="B21" s="43"/>
      <c r="C21" s="44" t="s">
        <v>4</v>
      </c>
      <c r="D21" s="45" t="s">
        <v>53</v>
      </c>
      <c r="E21" s="46">
        <v>1.21</v>
      </c>
      <c r="F21" s="46">
        <f>F20*E21</f>
        <v>239.57999999999998</v>
      </c>
      <c r="G21" s="101"/>
      <c r="H21" s="101"/>
      <c r="I21" s="101"/>
      <c r="J21" s="101">
        <f>F21*I21</f>
        <v>0</v>
      </c>
      <c r="K21" s="101"/>
      <c r="L21" s="101"/>
      <c r="M21" s="102">
        <f t="shared" si="0"/>
        <v>0</v>
      </c>
    </row>
    <row r="22" spans="1:13" s="8" customFormat="1" ht="31.5">
      <c r="A22" s="42">
        <v>6</v>
      </c>
      <c r="B22" s="11" t="s">
        <v>75</v>
      </c>
      <c r="C22" s="59" t="s">
        <v>74</v>
      </c>
      <c r="D22" s="11" t="s">
        <v>58</v>
      </c>
      <c r="E22" s="13"/>
      <c r="F22" s="51">
        <f>(F14+F20)*1.9</f>
        <v>4556.2</v>
      </c>
      <c r="G22" s="99"/>
      <c r="H22" s="99">
        <f>F22*G22</f>
        <v>0</v>
      </c>
      <c r="I22" s="99"/>
      <c r="J22" s="99">
        <f>F22*I22</f>
        <v>0</v>
      </c>
      <c r="K22" s="99"/>
      <c r="L22" s="99">
        <f>F22*K22</f>
        <v>0</v>
      </c>
      <c r="M22" s="102">
        <f t="shared" si="0"/>
        <v>0</v>
      </c>
    </row>
    <row r="23" spans="1:13" s="8" customFormat="1" ht="15.75">
      <c r="A23" s="42">
        <v>7</v>
      </c>
      <c r="B23" s="56" t="s">
        <v>33</v>
      </c>
      <c r="C23" s="40" t="s">
        <v>32</v>
      </c>
      <c r="D23" s="45" t="s">
        <v>59</v>
      </c>
      <c r="E23" s="47"/>
      <c r="F23" s="57">
        <v>12500</v>
      </c>
      <c r="G23" s="101"/>
      <c r="H23" s="101"/>
      <c r="I23" s="101"/>
      <c r="J23" s="101"/>
      <c r="K23" s="101"/>
      <c r="L23" s="101"/>
      <c r="M23" s="102">
        <f t="shared" si="0"/>
        <v>0</v>
      </c>
    </row>
    <row r="24" spans="1:13" s="8" customFormat="1" ht="15.75">
      <c r="A24" s="61"/>
      <c r="B24" s="43"/>
      <c r="C24" s="54" t="s">
        <v>34</v>
      </c>
      <c r="D24" s="55" t="s">
        <v>56</v>
      </c>
      <c r="E24" s="53">
        <v>0.0009</v>
      </c>
      <c r="F24" s="46">
        <f>F23*E24</f>
        <v>11.25</v>
      </c>
      <c r="G24" s="101"/>
      <c r="H24" s="101"/>
      <c r="I24" s="101"/>
      <c r="J24" s="101"/>
      <c r="K24" s="101"/>
      <c r="L24" s="101">
        <f>F24*K24</f>
        <v>0</v>
      </c>
      <c r="M24" s="102">
        <f t="shared" si="0"/>
        <v>0</v>
      </c>
    </row>
    <row r="25" spans="1:13" s="8" customFormat="1" ht="15.75">
      <c r="A25" s="63"/>
      <c r="B25" s="64"/>
      <c r="C25" s="54" t="s">
        <v>35</v>
      </c>
      <c r="D25" s="55" t="s">
        <v>56</v>
      </c>
      <c r="E25" s="53">
        <v>0.00045</v>
      </c>
      <c r="F25" s="46">
        <f>F23*E25</f>
        <v>5.625</v>
      </c>
      <c r="G25" s="101"/>
      <c r="H25" s="101"/>
      <c r="I25" s="101"/>
      <c r="J25" s="101"/>
      <c r="K25" s="101"/>
      <c r="L25" s="101">
        <f>F25*K25</f>
        <v>0</v>
      </c>
      <c r="M25" s="102">
        <f t="shared" si="0"/>
        <v>0</v>
      </c>
    </row>
    <row r="26" spans="1:13" s="8" customFormat="1" ht="31.5">
      <c r="A26" s="63"/>
      <c r="B26" s="64"/>
      <c r="C26" s="94" t="s">
        <v>102</v>
      </c>
      <c r="D26" s="55"/>
      <c r="E26" s="53"/>
      <c r="F26" s="46"/>
      <c r="G26" s="101"/>
      <c r="H26" s="101"/>
      <c r="I26" s="101"/>
      <c r="J26" s="101"/>
      <c r="K26" s="101"/>
      <c r="L26" s="101"/>
      <c r="M26" s="102">
        <f t="shared" si="0"/>
        <v>0</v>
      </c>
    </row>
    <row r="27" spans="1:13" s="8" customFormat="1" ht="47.25">
      <c r="A27" s="42">
        <v>8</v>
      </c>
      <c r="B27" s="56" t="s">
        <v>25</v>
      </c>
      <c r="C27" s="59" t="s">
        <v>87</v>
      </c>
      <c r="D27" s="49" t="s">
        <v>55</v>
      </c>
      <c r="E27" s="46"/>
      <c r="F27" s="97">
        <f>1184/1.22</f>
        <v>970.4918032786885</v>
      </c>
      <c r="G27" s="101"/>
      <c r="H27" s="101"/>
      <c r="I27" s="101"/>
      <c r="J27" s="101"/>
      <c r="K27" s="101"/>
      <c r="L27" s="101"/>
      <c r="M27" s="102">
        <f t="shared" si="0"/>
        <v>0</v>
      </c>
    </row>
    <row r="28" spans="1:13" s="8" customFormat="1" ht="31.5">
      <c r="A28" s="61"/>
      <c r="B28" s="43"/>
      <c r="C28" s="44" t="s">
        <v>18</v>
      </c>
      <c r="D28" s="45" t="s">
        <v>53</v>
      </c>
      <c r="E28" s="65">
        <v>0.144</v>
      </c>
      <c r="F28" s="46">
        <f>F27*E28</f>
        <v>139.75081967213114</v>
      </c>
      <c r="G28" s="101"/>
      <c r="H28" s="101"/>
      <c r="I28" s="101"/>
      <c r="J28" s="101">
        <f>F28*I28</f>
        <v>0</v>
      </c>
      <c r="K28" s="101"/>
      <c r="L28" s="101"/>
      <c r="M28" s="102">
        <f t="shared" si="0"/>
        <v>0</v>
      </c>
    </row>
    <row r="29" spans="1:13" s="8" customFormat="1" ht="15.75">
      <c r="A29" s="61"/>
      <c r="B29" s="43"/>
      <c r="C29" s="44" t="s">
        <v>17</v>
      </c>
      <c r="D29" s="45" t="s">
        <v>53</v>
      </c>
      <c r="E29" s="53">
        <v>0.0438</v>
      </c>
      <c r="F29" s="46">
        <f>F27*E29</f>
        <v>42.50754098360655</v>
      </c>
      <c r="G29" s="101"/>
      <c r="H29" s="101"/>
      <c r="I29" s="101"/>
      <c r="J29" s="101">
        <f>F29*I29</f>
        <v>0</v>
      </c>
      <c r="K29" s="101"/>
      <c r="L29" s="101"/>
      <c r="M29" s="102">
        <f t="shared" si="0"/>
        <v>0</v>
      </c>
    </row>
    <row r="30" spans="1:13" s="8" customFormat="1" ht="15.75">
      <c r="A30" s="61"/>
      <c r="B30" s="43"/>
      <c r="C30" s="44" t="s">
        <v>14</v>
      </c>
      <c r="D30" s="55" t="s">
        <v>56</v>
      </c>
      <c r="E30" s="53">
        <v>0.0155</v>
      </c>
      <c r="F30" s="46">
        <f>F27*E30</f>
        <v>15.042622950819672</v>
      </c>
      <c r="G30" s="101"/>
      <c r="H30" s="101"/>
      <c r="I30" s="101"/>
      <c r="J30" s="101"/>
      <c r="K30" s="101"/>
      <c r="L30" s="101">
        <f>F30*K30</f>
        <v>0</v>
      </c>
      <c r="M30" s="102">
        <f t="shared" si="0"/>
        <v>0</v>
      </c>
    </row>
    <row r="31" spans="1:13" s="8" customFormat="1" ht="15.75">
      <c r="A31" s="61"/>
      <c r="B31" s="43"/>
      <c r="C31" s="44" t="s">
        <v>20</v>
      </c>
      <c r="D31" s="55" t="s">
        <v>56</v>
      </c>
      <c r="E31" s="53">
        <v>0.0164</v>
      </c>
      <c r="F31" s="46">
        <f>E31*F27</f>
        <v>15.916065573770492</v>
      </c>
      <c r="G31" s="101"/>
      <c r="H31" s="101"/>
      <c r="I31" s="101"/>
      <c r="J31" s="101"/>
      <c r="K31" s="101"/>
      <c r="L31" s="101">
        <f>F31*K31</f>
        <v>0</v>
      </c>
      <c r="M31" s="102">
        <f t="shared" si="0"/>
        <v>0</v>
      </c>
    </row>
    <row r="32" spans="1:13" s="8" customFormat="1" ht="15.75">
      <c r="A32" s="61"/>
      <c r="B32" s="43"/>
      <c r="C32" s="44" t="s">
        <v>5</v>
      </c>
      <c r="D32" s="55" t="s">
        <v>56</v>
      </c>
      <c r="E32" s="53">
        <v>0.0091</v>
      </c>
      <c r="F32" s="46">
        <f>F27*E32</f>
        <v>8.831475409836067</v>
      </c>
      <c r="G32" s="101"/>
      <c r="H32" s="101"/>
      <c r="I32" s="101"/>
      <c r="J32" s="101"/>
      <c r="K32" s="101"/>
      <c r="L32" s="101">
        <f>F32*K32</f>
        <v>0</v>
      </c>
      <c r="M32" s="102">
        <f t="shared" si="0"/>
        <v>0</v>
      </c>
    </row>
    <row r="33" spans="1:13" s="8" customFormat="1" ht="15.75">
      <c r="A33" s="61"/>
      <c r="B33" s="43"/>
      <c r="C33" s="43" t="s">
        <v>6</v>
      </c>
      <c r="D33" s="45"/>
      <c r="E33" s="46"/>
      <c r="F33" s="46"/>
      <c r="G33" s="101"/>
      <c r="H33" s="101"/>
      <c r="I33" s="101"/>
      <c r="J33" s="101"/>
      <c r="K33" s="101"/>
      <c r="L33" s="101"/>
      <c r="M33" s="102">
        <f t="shared" si="0"/>
        <v>0</v>
      </c>
    </row>
    <row r="34" spans="1:13" s="8" customFormat="1" ht="18">
      <c r="A34" s="61"/>
      <c r="B34" s="43"/>
      <c r="C34" s="44" t="s">
        <v>26</v>
      </c>
      <c r="D34" s="49" t="s">
        <v>55</v>
      </c>
      <c r="E34" s="97">
        <v>1.22</v>
      </c>
      <c r="F34" s="46">
        <v>1184</v>
      </c>
      <c r="G34" s="101"/>
      <c r="H34" s="101">
        <f>F34*G34</f>
        <v>0</v>
      </c>
      <c r="I34" s="101"/>
      <c r="J34" s="101"/>
      <c r="K34" s="101"/>
      <c r="L34" s="101"/>
      <c r="M34" s="102">
        <f t="shared" si="0"/>
        <v>0</v>
      </c>
    </row>
    <row r="35" spans="1:13" s="8" customFormat="1" ht="18">
      <c r="A35" s="61"/>
      <c r="B35" s="43"/>
      <c r="C35" s="44" t="s">
        <v>7</v>
      </c>
      <c r="D35" s="49" t="s">
        <v>55</v>
      </c>
      <c r="E35" s="46">
        <v>0.07</v>
      </c>
      <c r="F35" s="46">
        <f>F27*E35</f>
        <v>67.9344262295082</v>
      </c>
      <c r="G35" s="101"/>
      <c r="H35" s="101">
        <f>F35*G35</f>
        <v>0</v>
      </c>
      <c r="I35" s="101"/>
      <c r="J35" s="101"/>
      <c r="K35" s="101"/>
      <c r="L35" s="101"/>
      <c r="M35" s="102">
        <f t="shared" si="0"/>
        <v>0</v>
      </c>
    </row>
    <row r="36" spans="1:13" s="8" customFormat="1" ht="31.5">
      <c r="A36" s="42"/>
      <c r="B36" s="11" t="s">
        <v>75</v>
      </c>
      <c r="C36" s="40" t="s">
        <v>78</v>
      </c>
      <c r="D36" s="11" t="s">
        <v>58</v>
      </c>
      <c r="E36" s="13"/>
      <c r="F36" s="51">
        <f>F34*1.6</f>
        <v>1894.4</v>
      </c>
      <c r="G36" s="99"/>
      <c r="H36" s="99">
        <f>F36*G36</f>
        <v>0</v>
      </c>
      <c r="I36" s="99"/>
      <c r="J36" s="99">
        <f>F36*I36</f>
        <v>0</v>
      </c>
      <c r="K36" s="99"/>
      <c r="L36" s="99">
        <f>F36*K36</f>
        <v>0</v>
      </c>
      <c r="M36" s="102">
        <f t="shared" si="0"/>
        <v>0</v>
      </c>
    </row>
    <row r="37" spans="1:13" s="8" customFormat="1" ht="31.5">
      <c r="A37" s="42">
        <v>9</v>
      </c>
      <c r="B37" s="56" t="s">
        <v>21</v>
      </c>
      <c r="C37" s="59" t="s">
        <v>88</v>
      </c>
      <c r="D37" s="43" t="s">
        <v>59</v>
      </c>
      <c r="E37" s="46"/>
      <c r="F37" s="57">
        <v>5565</v>
      </c>
      <c r="G37" s="101"/>
      <c r="H37" s="101"/>
      <c r="I37" s="101"/>
      <c r="J37" s="101"/>
      <c r="K37" s="101"/>
      <c r="L37" s="101"/>
      <c r="M37" s="102">
        <f t="shared" si="0"/>
        <v>0</v>
      </c>
    </row>
    <row r="38" spans="1:13" s="8" customFormat="1" ht="31.5">
      <c r="A38" s="42"/>
      <c r="B38" s="43"/>
      <c r="C38" s="44" t="s">
        <v>18</v>
      </c>
      <c r="D38" s="45" t="s">
        <v>53</v>
      </c>
      <c r="E38" s="65">
        <v>0.033</v>
      </c>
      <c r="F38" s="46">
        <f>F37*E38</f>
        <v>183.645</v>
      </c>
      <c r="G38" s="101"/>
      <c r="H38" s="101"/>
      <c r="I38" s="101"/>
      <c r="J38" s="101">
        <f>F38*I38</f>
        <v>0</v>
      </c>
      <c r="K38" s="101"/>
      <c r="L38" s="101"/>
      <c r="M38" s="102">
        <f t="shared" si="0"/>
        <v>0</v>
      </c>
    </row>
    <row r="39" spans="1:13" s="8" customFormat="1" ht="15.75">
      <c r="A39" s="42"/>
      <c r="B39" s="43"/>
      <c r="C39" s="44" t="s">
        <v>17</v>
      </c>
      <c r="D39" s="45" t="s">
        <v>53</v>
      </c>
      <c r="E39" s="67">
        <v>0.04038</v>
      </c>
      <c r="F39" s="46">
        <f>F37*E39</f>
        <v>224.7147</v>
      </c>
      <c r="G39" s="101"/>
      <c r="H39" s="101"/>
      <c r="I39" s="101"/>
      <c r="J39" s="101">
        <f>F39*I39</f>
        <v>0</v>
      </c>
      <c r="K39" s="101"/>
      <c r="L39" s="101"/>
      <c r="M39" s="102">
        <f t="shared" si="0"/>
        <v>0</v>
      </c>
    </row>
    <row r="40" spans="1:13" s="8" customFormat="1" ht="15.75">
      <c r="A40" s="42"/>
      <c r="B40" s="43"/>
      <c r="C40" s="54" t="s">
        <v>22</v>
      </c>
      <c r="D40" s="55" t="s">
        <v>56</v>
      </c>
      <c r="E40" s="68">
        <v>0.00235</v>
      </c>
      <c r="F40" s="69">
        <f>F37*E40</f>
        <v>13.07775</v>
      </c>
      <c r="G40" s="101"/>
      <c r="H40" s="101"/>
      <c r="I40" s="101"/>
      <c r="J40" s="101"/>
      <c r="K40" s="101"/>
      <c r="L40" s="101">
        <f aca="true" t="shared" si="1" ref="L40:L45">F40*K40</f>
        <v>0</v>
      </c>
      <c r="M40" s="102">
        <f t="shared" si="0"/>
        <v>0</v>
      </c>
    </row>
    <row r="41" spans="1:13" s="8" customFormat="1" ht="15.75">
      <c r="A41" s="42"/>
      <c r="B41" s="43"/>
      <c r="C41" s="44" t="s">
        <v>14</v>
      </c>
      <c r="D41" s="55" t="s">
        <v>56</v>
      </c>
      <c r="E41" s="67">
        <v>0.00036</v>
      </c>
      <c r="F41" s="46">
        <f>F37*E41</f>
        <v>2.0034</v>
      </c>
      <c r="G41" s="101"/>
      <c r="H41" s="101"/>
      <c r="I41" s="101"/>
      <c r="J41" s="101"/>
      <c r="K41" s="101"/>
      <c r="L41" s="101">
        <f t="shared" si="1"/>
        <v>0</v>
      </c>
      <c r="M41" s="102">
        <f t="shared" si="0"/>
        <v>0</v>
      </c>
    </row>
    <row r="42" spans="1:13" s="8" customFormat="1" ht="15.75">
      <c r="A42" s="42"/>
      <c r="B42" s="43"/>
      <c r="C42" s="44" t="s">
        <v>15</v>
      </c>
      <c r="D42" s="55" t="s">
        <v>56</v>
      </c>
      <c r="E42" s="53">
        <v>0.0106</v>
      </c>
      <c r="F42" s="46">
        <f>E42*F37</f>
        <v>58.989</v>
      </c>
      <c r="G42" s="101"/>
      <c r="H42" s="101"/>
      <c r="I42" s="101"/>
      <c r="J42" s="101"/>
      <c r="K42" s="101"/>
      <c r="L42" s="101">
        <f t="shared" si="1"/>
        <v>0</v>
      </c>
      <c r="M42" s="102">
        <f t="shared" si="0"/>
        <v>0</v>
      </c>
    </row>
    <row r="43" spans="1:13" s="8" customFormat="1" ht="15.75">
      <c r="A43" s="42"/>
      <c r="B43" s="43"/>
      <c r="C43" s="44" t="s">
        <v>20</v>
      </c>
      <c r="D43" s="55" t="s">
        <v>56</v>
      </c>
      <c r="E43" s="53">
        <v>0.0239</v>
      </c>
      <c r="F43" s="46">
        <f>E43*F37</f>
        <v>133.0035</v>
      </c>
      <c r="G43" s="101"/>
      <c r="H43" s="101"/>
      <c r="I43" s="101"/>
      <c r="J43" s="101"/>
      <c r="K43" s="101"/>
      <c r="L43" s="101">
        <f t="shared" si="1"/>
        <v>0</v>
      </c>
      <c r="M43" s="102">
        <f t="shared" si="0"/>
        <v>0</v>
      </c>
    </row>
    <row r="44" spans="1:13" s="8" customFormat="1" ht="15.75">
      <c r="A44" s="42"/>
      <c r="B44" s="43"/>
      <c r="C44" s="44" t="s">
        <v>5</v>
      </c>
      <c r="D44" s="55" t="s">
        <v>56</v>
      </c>
      <c r="E44" s="53">
        <v>0.0026</v>
      </c>
      <c r="F44" s="46">
        <f>F37*E44</f>
        <v>14.469</v>
      </c>
      <c r="G44" s="101"/>
      <c r="H44" s="101"/>
      <c r="I44" s="101"/>
      <c r="J44" s="101"/>
      <c r="K44" s="101"/>
      <c r="L44" s="101">
        <f t="shared" si="1"/>
        <v>0</v>
      </c>
      <c r="M44" s="102">
        <f t="shared" si="0"/>
        <v>0</v>
      </c>
    </row>
    <row r="45" spans="1:13" s="8" customFormat="1" ht="31.5">
      <c r="A45" s="42"/>
      <c r="B45" s="43"/>
      <c r="C45" s="44" t="s">
        <v>16</v>
      </c>
      <c r="D45" s="55" t="s">
        <v>56</v>
      </c>
      <c r="E45" s="67">
        <v>0.00057</v>
      </c>
      <c r="F45" s="46">
        <f>F37*E45</f>
        <v>3.17205</v>
      </c>
      <c r="G45" s="101"/>
      <c r="H45" s="101"/>
      <c r="I45" s="101"/>
      <c r="J45" s="101"/>
      <c r="K45" s="101"/>
      <c r="L45" s="101">
        <f t="shared" si="1"/>
        <v>0</v>
      </c>
      <c r="M45" s="102">
        <f t="shared" si="0"/>
        <v>0</v>
      </c>
    </row>
    <row r="46" spans="1:13" s="8" customFormat="1" ht="15.75">
      <c r="A46" s="42"/>
      <c r="B46" s="43"/>
      <c r="C46" s="43" t="s">
        <v>6</v>
      </c>
      <c r="D46" s="45"/>
      <c r="E46" s="46"/>
      <c r="F46" s="46"/>
      <c r="G46" s="101"/>
      <c r="H46" s="101"/>
      <c r="I46" s="101"/>
      <c r="J46" s="101"/>
      <c r="K46" s="101"/>
      <c r="L46" s="101"/>
      <c r="M46" s="102">
        <f t="shared" si="0"/>
        <v>0</v>
      </c>
    </row>
    <row r="47" spans="1:13" s="8" customFormat="1" ht="18">
      <c r="A47" s="42"/>
      <c r="B47" s="11"/>
      <c r="C47" s="44" t="s">
        <v>19</v>
      </c>
      <c r="D47" s="49" t="s">
        <v>55</v>
      </c>
      <c r="E47" s="46">
        <v>1.26</v>
      </c>
      <c r="F47" s="46">
        <f>F37*0.1*1.26</f>
        <v>701.19</v>
      </c>
      <c r="G47" s="101"/>
      <c r="H47" s="101">
        <f>F47*G47</f>
        <v>0</v>
      </c>
      <c r="I47" s="101"/>
      <c r="J47" s="101"/>
      <c r="K47" s="101"/>
      <c r="L47" s="101"/>
      <c r="M47" s="102">
        <f t="shared" si="0"/>
        <v>0</v>
      </c>
    </row>
    <row r="48" spans="1:13" s="8" customFormat="1" ht="18">
      <c r="A48" s="42"/>
      <c r="B48" s="43"/>
      <c r="C48" s="44" t="s">
        <v>7</v>
      </c>
      <c r="D48" s="49" t="s">
        <v>55</v>
      </c>
      <c r="E48" s="65">
        <v>0.03</v>
      </c>
      <c r="F48" s="46">
        <f>F37*E48</f>
        <v>166.95</v>
      </c>
      <c r="G48" s="101"/>
      <c r="H48" s="101">
        <f>F48*G48</f>
        <v>0</v>
      </c>
      <c r="I48" s="101"/>
      <c r="J48" s="101"/>
      <c r="K48" s="101"/>
      <c r="L48" s="101"/>
      <c r="M48" s="102">
        <f t="shared" si="0"/>
        <v>0</v>
      </c>
    </row>
    <row r="49" spans="1:15" s="8" customFormat="1" ht="31.5">
      <c r="A49" s="42"/>
      <c r="B49" s="11" t="s">
        <v>75</v>
      </c>
      <c r="C49" s="40" t="s">
        <v>79</v>
      </c>
      <c r="D49" s="11" t="s">
        <v>58</v>
      </c>
      <c r="E49" s="13"/>
      <c r="F49" s="51">
        <f>F47*1.6</f>
        <v>1121.9040000000002</v>
      </c>
      <c r="G49" s="99"/>
      <c r="H49" s="99">
        <f>F49*G49</f>
        <v>0</v>
      </c>
      <c r="I49" s="99"/>
      <c r="J49" s="99">
        <f>F49*I49</f>
        <v>0</v>
      </c>
      <c r="K49" s="99"/>
      <c r="L49" s="99">
        <f>F49*K49</f>
        <v>0</v>
      </c>
      <c r="M49" s="102">
        <f t="shared" si="0"/>
        <v>0</v>
      </c>
      <c r="O49" s="96"/>
    </row>
    <row r="50" spans="1:13" s="8" customFormat="1" ht="15.75">
      <c r="A50" s="63"/>
      <c r="B50" s="64"/>
      <c r="C50" s="94" t="s">
        <v>103</v>
      </c>
      <c r="D50" s="55"/>
      <c r="E50" s="53"/>
      <c r="F50" s="46"/>
      <c r="G50" s="101"/>
      <c r="H50" s="101"/>
      <c r="I50" s="101"/>
      <c r="J50" s="101"/>
      <c r="K50" s="101"/>
      <c r="L50" s="101"/>
      <c r="M50" s="102">
        <f t="shared" si="0"/>
        <v>0</v>
      </c>
    </row>
    <row r="51" spans="1:13" s="8" customFormat="1" ht="47.25">
      <c r="A51" s="42">
        <v>10</v>
      </c>
      <c r="B51" s="56" t="s">
        <v>25</v>
      </c>
      <c r="C51" s="59" t="s">
        <v>104</v>
      </c>
      <c r="D51" s="49" t="s">
        <v>55</v>
      </c>
      <c r="E51" s="46"/>
      <c r="F51" s="97">
        <f>884/1.22</f>
        <v>724.5901639344263</v>
      </c>
      <c r="G51" s="101"/>
      <c r="H51" s="101"/>
      <c r="I51" s="101"/>
      <c r="J51" s="101"/>
      <c r="K51" s="101"/>
      <c r="L51" s="101"/>
      <c r="M51" s="102">
        <f t="shared" si="0"/>
        <v>0</v>
      </c>
    </row>
    <row r="52" spans="1:13" s="8" customFormat="1" ht="31.5">
      <c r="A52" s="61"/>
      <c r="B52" s="43"/>
      <c r="C52" s="44" t="s">
        <v>18</v>
      </c>
      <c r="D52" s="45" t="s">
        <v>53</v>
      </c>
      <c r="E52" s="65">
        <v>0.144</v>
      </c>
      <c r="F52" s="46">
        <f>F51*E52</f>
        <v>104.34098360655737</v>
      </c>
      <c r="G52" s="101"/>
      <c r="H52" s="101"/>
      <c r="I52" s="101"/>
      <c r="J52" s="101">
        <f>F52*I52</f>
        <v>0</v>
      </c>
      <c r="K52" s="101"/>
      <c r="L52" s="101"/>
      <c r="M52" s="102">
        <f t="shared" si="0"/>
        <v>0</v>
      </c>
    </row>
    <row r="53" spans="1:13" s="8" customFormat="1" ht="15.75">
      <c r="A53" s="61"/>
      <c r="B53" s="43"/>
      <c r="C53" s="44" t="s">
        <v>17</v>
      </c>
      <c r="D53" s="45" t="s">
        <v>53</v>
      </c>
      <c r="E53" s="53">
        <v>0.0438</v>
      </c>
      <c r="F53" s="46">
        <f>F51*E53</f>
        <v>31.737049180327872</v>
      </c>
      <c r="G53" s="101"/>
      <c r="H53" s="101"/>
      <c r="I53" s="101"/>
      <c r="J53" s="101">
        <f>F53*I53</f>
        <v>0</v>
      </c>
      <c r="K53" s="101"/>
      <c r="L53" s="101"/>
      <c r="M53" s="102">
        <f t="shared" si="0"/>
        <v>0</v>
      </c>
    </row>
    <row r="54" spans="1:13" s="8" customFormat="1" ht="15.75">
      <c r="A54" s="61"/>
      <c r="B54" s="43"/>
      <c r="C54" s="44" t="s">
        <v>14</v>
      </c>
      <c r="D54" s="55" t="s">
        <v>56</v>
      </c>
      <c r="E54" s="53">
        <v>0.0155</v>
      </c>
      <c r="F54" s="46">
        <f>F51*E54</f>
        <v>11.231147540983608</v>
      </c>
      <c r="G54" s="101"/>
      <c r="H54" s="101"/>
      <c r="I54" s="101"/>
      <c r="J54" s="101"/>
      <c r="K54" s="101"/>
      <c r="L54" s="101">
        <f>F54*K54</f>
        <v>0</v>
      </c>
      <c r="M54" s="102">
        <f t="shared" si="0"/>
        <v>0</v>
      </c>
    </row>
    <row r="55" spans="1:13" s="8" customFormat="1" ht="15.75">
      <c r="A55" s="61"/>
      <c r="B55" s="43"/>
      <c r="C55" s="44" t="s">
        <v>20</v>
      </c>
      <c r="D55" s="55" t="s">
        <v>56</v>
      </c>
      <c r="E55" s="53">
        <v>0.0164</v>
      </c>
      <c r="F55" s="46">
        <f>E55*F51</f>
        <v>11.883278688524593</v>
      </c>
      <c r="G55" s="101"/>
      <c r="H55" s="101"/>
      <c r="I55" s="101"/>
      <c r="J55" s="101"/>
      <c r="K55" s="101"/>
      <c r="L55" s="101">
        <f>F55*K55</f>
        <v>0</v>
      </c>
      <c r="M55" s="102">
        <f t="shared" si="0"/>
        <v>0</v>
      </c>
    </row>
    <row r="56" spans="1:13" s="8" customFormat="1" ht="15.75">
      <c r="A56" s="61"/>
      <c r="B56" s="43"/>
      <c r="C56" s="44" t="s">
        <v>5</v>
      </c>
      <c r="D56" s="55" t="s">
        <v>56</v>
      </c>
      <c r="E56" s="53">
        <v>0.0091</v>
      </c>
      <c r="F56" s="46">
        <f>F51*E56</f>
        <v>6.59377049180328</v>
      </c>
      <c r="G56" s="101"/>
      <c r="H56" s="101"/>
      <c r="I56" s="101"/>
      <c r="J56" s="101"/>
      <c r="K56" s="101"/>
      <c r="L56" s="101">
        <f>F56*K56</f>
        <v>0</v>
      </c>
      <c r="M56" s="102">
        <f t="shared" si="0"/>
        <v>0</v>
      </c>
    </row>
    <row r="57" spans="1:13" s="8" customFormat="1" ht="15.75">
      <c r="A57" s="61"/>
      <c r="B57" s="43"/>
      <c r="C57" s="43" t="s">
        <v>6</v>
      </c>
      <c r="D57" s="45"/>
      <c r="E57" s="46"/>
      <c r="F57" s="46"/>
      <c r="G57" s="101"/>
      <c r="H57" s="101"/>
      <c r="I57" s="101"/>
      <c r="J57" s="101"/>
      <c r="K57" s="101"/>
      <c r="L57" s="101"/>
      <c r="M57" s="102">
        <f t="shared" si="0"/>
        <v>0</v>
      </c>
    </row>
    <row r="58" spans="1:13" s="8" customFormat="1" ht="18">
      <c r="A58" s="61"/>
      <c r="B58" s="43"/>
      <c r="C58" s="44" t="s">
        <v>26</v>
      </c>
      <c r="D58" s="49" t="s">
        <v>55</v>
      </c>
      <c r="E58" s="97">
        <v>1.22</v>
      </c>
      <c r="F58" s="46">
        <f>F51</f>
        <v>724.5901639344263</v>
      </c>
      <c r="G58" s="101"/>
      <c r="H58" s="101">
        <f>F58*G58</f>
        <v>0</v>
      </c>
      <c r="I58" s="101"/>
      <c r="J58" s="101"/>
      <c r="K58" s="101"/>
      <c r="L58" s="101"/>
      <c r="M58" s="102">
        <f t="shared" si="0"/>
        <v>0</v>
      </c>
    </row>
    <row r="59" spans="1:13" s="8" customFormat="1" ht="18">
      <c r="A59" s="61"/>
      <c r="B59" s="43"/>
      <c r="C59" s="44" t="s">
        <v>7</v>
      </c>
      <c r="D59" s="49" t="s">
        <v>55</v>
      </c>
      <c r="E59" s="46">
        <v>0.07</v>
      </c>
      <c r="F59" s="46">
        <f>F51*E59</f>
        <v>50.72131147540985</v>
      </c>
      <c r="G59" s="101"/>
      <c r="H59" s="101">
        <f>F59*G59</f>
        <v>0</v>
      </c>
      <c r="I59" s="101"/>
      <c r="J59" s="101"/>
      <c r="K59" s="101"/>
      <c r="L59" s="101"/>
      <c r="M59" s="102">
        <f t="shared" si="0"/>
        <v>0</v>
      </c>
    </row>
    <row r="60" spans="1:13" s="8" customFormat="1" ht="31.5">
      <c r="A60" s="42"/>
      <c r="B60" s="11" t="s">
        <v>75</v>
      </c>
      <c r="C60" s="40" t="s">
        <v>78</v>
      </c>
      <c r="D60" s="11" t="s">
        <v>58</v>
      </c>
      <c r="E60" s="13"/>
      <c r="F60" s="51">
        <f>F58*1.6</f>
        <v>1159.3442622950822</v>
      </c>
      <c r="G60" s="99"/>
      <c r="H60" s="99">
        <f>F60*G60</f>
        <v>0</v>
      </c>
      <c r="I60" s="99"/>
      <c r="J60" s="99">
        <f>F60*I60</f>
        <v>0</v>
      </c>
      <c r="K60" s="99"/>
      <c r="L60" s="99">
        <f>F60*K60</f>
        <v>0</v>
      </c>
      <c r="M60" s="102">
        <f t="shared" si="0"/>
        <v>0</v>
      </c>
    </row>
    <row r="61" spans="1:13" s="8" customFormat="1" ht="31.5">
      <c r="A61" s="42">
        <v>11</v>
      </c>
      <c r="B61" s="56" t="s">
        <v>21</v>
      </c>
      <c r="C61" s="59" t="s">
        <v>84</v>
      </c>
      <c r="D61" s="43" t="s">
        <v>59</v>
      </c>
      <c r="E61" s="46"/>
      <c r="F61" s="57">
        <v>5231</v>
      </c>
      <c r="G61" s="101"/>
      <c r="H61" s="101"/>
      <c r="I61" s="101"/>
      <c r="J61" s="101"/>
      <c r="K61" s="101"/>
      <c r="L61" s="101"/>
      <c r="M61" s="102">
        <f t="shared" si="0"/>
        <v>0</v>
      </c>
    </row>
    <row r="62" spans="1:13" s="8" customFormat="1" ht="31.5">
      <c r="A62" s="42"/>
      <c r="B62" s="43"/>
      <c r="C62" s="44" t="s">
        <v>18</v>
      </c>
      <c r="D62" s="45" t="s">
        <v>53</v>
      </c>
      <c r="E62" s="65">
        <v>0.033</v>
      </c>
      <c r="F62" s="46">
        <f>F61*E62</f>
        <v>172.62300000000002</v>
      </c>
      <c r="G62" s="101"/>
      <c r="H62" s="101"/>
      <c r="I62" s="101"/>
      <c r="J62" s="101">
        <f>F62*I62</f>
        <v>0</v>
      </c>
      <c r="K62" s="101"/>
      <c r="L62" s="101"/>
      <c r="M62" s="102">
        <f t="shared" si="0"/>
        <v>0</v>
      </c>
    </row>
    <row r="63" spans="1:13" s="8" customFormat="1" ht="15.75">
      <c r="A63" s="42"/>
      <c r="B63" s="43"/>
      <c r="C63" s="44" t="s">
        <v>17</v>
      </c>
      <c r="D63" s="45" t="s">
        <v>53</v>
      </c>
      <c r="E63" s="67">
        <v>0.04038</v>
      </c>
      <c r="F63" s="46">
        <f>F61*E63</f>
        <v>211.22778</v>
      </c>
      <c r="G63" s="101"/>
      <c r="H63" s="101"/>
      <c r="I63" s="101"/>
      <c r="J63" s="101">
        <f>F63*I63</f>
        <v>0</v>
      </c>
      <c r="K63" s="101"/>
      <c r="L63" s="101"/>
      <c r="M63" s="102">
        <f t="shared" si="0"/>
        <v>0</v>
      </c>
    </row>
    <row r="64" spans="1:13" s="8" customFormat="1" ht="15.75">
      <c r="A64" s="42"/>
      <c r="B64" s="43"/>
      <c r="C64" s="54" t="s">
        <v>22</v>
      </c>
      <c r="D64" s="55" t="s">
        <v>56</v>
      </c>
      <c r="E64" s="68">
        <v>0.00235</v>
      </c>
      <c r="F64" s="69">
        <f>F61*E64</f>
        <v>12.29285</v>
      </c>
      <c r="G64" s="101"/>
      <c r="H64" s="101"/>
      <c r="I64" s="101"/>
      <c r="J64" s="101"/>
      <c r="K64" s="101"/>
      <c r="L64" s="101">
        <f aca="true" t="shared" si="2" ref="L64:L69">F64*K64</f>
        <v>0</v>
      </c>
      <c r="M64" s="102">
        <f t="shared" si="0"/>
        <v>0</v>
      </c>
    </row>
    <row r="65" spans="1:13" s="8" customFormat="1" ht="15.75">
      <c r="A65" s="42"/>
      <c r="B65" s="43"/>
      <c r="C65" s="44" t="s">
        <v>14</v>
      </c>
      <c r="D65" s="55" t="s">
        <v>56</v>
      </c>
      <c r="E65" s="67">
        <v>0.00036</v>
      </c>
      <c r="F65" s="46">
        <f>F61*E65</f>
        <v>1.8831600000000002</v>
      </c>
      <c r="G65" s="101"/>
      <c r="H65" s="101"/>
      <c r="I65" s="101"/>
      <c r="J65" s="101"/>
      <c r="K65" s="101"/>
      <c r="L65" s="101">
        <f t="shared" si="2"/>
        <v>0</v>
      </c>
      <c r="M65" s="102">
        <f t="shared" si="0"/>
        <v>0</v>
      </c>
    </row>
    <row r="66" spans="1:13" s="8" customFormat="1" ht="15.75">
      <c r="A66" s="42"/>
      <c r="B66" s="43"/>
      <c r="C66" s="44" t="s">
        <v>15</v>
      </c>
      <c r="D66" s="55" t="s">
        <v>56</v>
      </c>
      <c r="E66" s="53">
        <v>0.0106</v>
      </c>
      <c r="F66" s="46">
        <f>E66*F61</f>
        <v>55.4486</v>
      </c>
      <c r="G66" s="101"/>
      <c r="H66" s="101"/>
      <c r="I66" s="101"/>
      <c r="J66" s="101"/>
      <c r="K66" s="101"/>
      <c r="L66" s="101">
        <f t="shared" si="2"/>
        <v>0</v>
      </c>
      <c r="M66" s="102">
        <f t="shared" si="0"/>
        <v>0</v>
      </c>
    </row>
    <row r="67" spans="1:13" s="8" customFormat="1" ht="15.75">
      <c r="A67" s="42"/>
      <c r="B67" s="43"/>
      <c r="C67" s="44" t="s">
        <v>20</v>
      </c>
      <c r="D67" s="55" t="s">
        <v>56</v>
      </c>
      <c r="E67" s="53">
        <v>0.0239</v>
      </c>
      <c r="F67" s="46">
        <f>E67*F61</f>
        <v>125.02090000000001</v>
      </c>
      <c r="G67" s="101"/>
      <c r="H67" s="101"/>
      <c r="I67" s="101"/>
      <c r="J67" s="101"/>
      <c r="K67" s="101"/>
      <c r="L67" s="101">
        <f t="shared" si="2"/>
        <v>0</v>
      </c>
      <c r="M67" s="102">
        <f t="shared" si="0"/>
        <v>0</v>
      </c>
    </row>
    <row r="68" spans="1:13" s="8" customFormat="1" ht="15.75">
      <c r="A68" s="42"/>
      <c r="B68" s="43"/>
      <c r="C68" s="44" t="s">
        <v>5</v>
      </c>
      <c r="D68" s="55" t="s">
        <v>56</v>
      </c>
      <c r="E68" s="53">
        <v>0.0026</v>
      </c>
      <c r="F68" s="46">
        <f>F61*E68</f>
        <v>13.6006</v>
      </c>
      <c r="G68" s="101"/>
      <c r="H68" s="101"/>
      <c r="I68" s="101"/>
      <c r="J68" s="101"/>
      <c r="K68" s="101"/>
      <c r="L68" s="101">
        <f t="shared" si="2"/>
        <v>0</v>
      </c>
      <c r="M68" s="102">
        <f t="shared" si="0"/>
        <v>0</v>
      </c>
    </row>
    <row r="69" spans="1:13" s="8" customFormat="1" ht="31.5">
      <c r="A69" s="42"/>
      <c r="B69" s="43"/>
      <c r="C69" s="44" t="s">
        <v>16</v>
      </c>
      <c r="D69" s="55" t="s">
        <v>56</v>
      </c>
      <c r="E69" s="67">
        <v>0.00057</v>
      </c>
      <c r="F69" s="46">
        <f>F61*E69</f>
        <v>2.98167</v>
      </c>
      <c r="G69" s="101"/>
      <c r="H69" s="101"/>
      <c r="I69" s="101"/>
      <c r="J69" s="101"/>
      <c r="K69" s="101"/>
      <c r="L69" s="101">
        <f t="shared" si="2"/>
        <v>0</v>
      </c>
      <c r="M69" s="102">
        <f t="shared" si="0"/>
        <v>0</v>
      </c>
    </row>
    <row r="70" spans="1:13" s="8" customFormat="1" ht="15.75">
      <c r="A70" s="42"/>
      <c r="B70" s="43"/>
      <c r="C70" s="43" t="s">
        <v>6</v>
      </c>
      <c r="D70" s="45"/>
      <c r="E70" s="46"/>
      <c r="F70" s="46"/>
      <c r="G70" s="101"/>
      <c r="H70" s="101"/>
      <c r="I70" s="101"/>
      <c r="J70" s="101"/>
      <c r="K70" s="101"/>
      <c r="L70" s="101"/>
      <c r="M70" s="102">
        <f t="shared" si="0"/>
        <v>0</v>
      </c>
    </row>
    <row r="71" spans="1:13" s="8" customFormat="1" ht="18">
      <c r="A71" s="42"/>
      <c r="B71" s="11"/>
      <c r="C71" s="44" t="s">
        <v>19</v>
      </c>
      <c r="D71" s="49" t="s">
        <v>55</v>
      </c>
      <c r="E71" s="46">
        <v>1.26</v>
      </c>
      <c r="F71" s="46">
        <f>F61*0.08*1.26</f>
        <v>527.2848</v>
      </c>
      <c r="G71" s="101"/>
      <c r="H71" s="101">
        <f>F71*G71</f>
        <v>0</v>
      </c>
      <c r="I71" s="101"/>
      <c r="J71" s="101"/>
      <c r="K71" s="101"/>
      <c r="L71" s="101"/>
      <c r="M71" s="102">
        <f t="shared" si="0"/>
        <v>0</v>
      </c>
    </row>
    <row r="72" spans="1:13" s="8" customFormat="1" ht="18">
      <c r="A72" s="42"/>
      <c r="B72" s="43"/>
      <c r="C72" s="44" t="s">
        <v>7</v>
      </c>
      <c r="D72" s="49" t="s">
        <v>55</v>
      </c>
      <c r="E72" s="65">
        <v>0.03</v>
      </c>
      <c r="F72" s="46">
        <f>F61*E72</f>
        <v>156.93</v>
      </c>
      <c r="G72" s="101"/>
      <c r="H72" s="101">
        <f>F72*G72</f>
        <v>0</v>
      </c>
      <c r="I72" s="101"/>
      <c r="J72" s="101"/>
      <c r="K72" s="101"/>
      <c r="L72" s="101"/>
      <c r="M72" s="102">
        <f t="shared" si="0"/>
        <v>0</v>
      </c>
    </row>
    <row r="73" spans="1:13" s="8" customFormat="1" ht="31.5">
      <c r="A73" s="42"/>
      <c r="B73" s="11" t="s">
        <v>75</v>
      </c>
      <c r="C73" s="40" t="s">
        <v>79</v>
      </c>
      <c r="D73" s="11" t="s">
        <v>58</v>
      </c>
      <c r="E73" s="13"/>
      <c r="F73" s="51">
        <f>F71*1.6</f>
        <v>843.6556800000001</v>
      </c>
      <c r="G73" s="99"/>
      <c r="H73" s="99">
        <f>F73*G73</f>
        <v>0</v>
      </c>
      <c r="I73" s="99"/>
      <c r="J73" s="99">
        <f>F73*I73</f>
        <v>0</v>
      </c>
      <c r="K73" s="99"/>
      <c r="L73" s="99">
        <f>F73*K73</f>
        <v>0</v>
      </c>
      <c r="M73" s="102">
        <f t="shared" si="0"/>
        <v>0</v>
      </c>
    </row>
    <row r="74" spans="1:13" s="8" customFormat="1" ht="33.75">
      <c r="A74" s="42">
        <v>12</v>
      </c>
      <c r="B74" s="56" t="s">
        <v>8</v>
      </c>
      <c r="C74" s="40" t="s">
        <v>37</v>
      </c>
      <c r="D74" s="43" t="s">
        <v>58</v>
      </c>
      <c r="E74" s="46"/>
      <c r="F74" s="70">
        <v>6.28</v>
      </c>
      <c r="G74" s="101"/>
      <c r="H74" s="101"/>
      <c r="I74" s="101"/>
      <c r="J74" s="101"/>
      <c r="K74" s="101"/>
      <c r="L74" s="101"/>
      <c r="M74" s="102">
        <f t="shared" si="0"/>
        <v>0</v>
      </c>
    </row>
    <row r="75" spans="1:13" s="8" customFormat="1" ht="15.75">
      <c r="A75" s="42"/>
      <c r="B75" s="43"/>
      <c r="C75" s="44" t="s">
        <v>9</v>
      </c>
      <c r="D75" s="55" t="s">
        <v>56</v>
      </c>
      <c r="E75" s="46">
        <v>0.3</v>
      </c>
      <c r="F75" s="46">
        <f>F74*E75</f>
        <v>1.884</v>
      </c>
      <c r="G75" s="101"/>
      <c r="H75" s="101"/>
      <c r="I75" s="101"/>
      <c r="J75" s="101"/>
      <c r="K75" s="101"/>
      <c r="L75" s="101">
        <f>F75*K75</f>
        <v>0</v>
      </c>
      <c r="M75" s="102">
        <f aca="true" t="shared" si="3" ref="M75:M138">L75+J75+H75</f>
        <v>0</v>
      </c>
    </row>
    <row r="76" spans="1:13" s="8" customFormat="1" ht="15.75">
      <c r="A76" s="42"/>
      <c r="B76" s="43"/>
      <c r="C76" s="43" t="s">
        <v>6</v>
      </c>
      <c r="D76" s="45"/>
      <c r="E76" s="46"/>
      <c r="F76" s="46"/>
      <c r="G76" s="101"/>
      <c r="H76" s="101"/>
      <c r="I76" s="101"/>
      <c r="J76" s="101"/>
      <c r="K76" s="101"/>
      <c r="L76" s="101"/>
      <c r="M76" s="102">
        <f t="shared" si="3"/>
        <v>0</v>
      </c>
    </row>
    <row r="77" spans="1:13" s="8" customFormat="1" ht="15.75">
      <c r="A77" s="42"/>
      <c r="B77" s="43"/>
      <c r="C77" s="44" t="s">
        <v>36</v>
      </c>
      <c r="D77" s="45" t="s">
        <v>58</v>
      </c>
      <c r="E77" s="46">
        <v>1.03</v>
      </c>
      <c r="F77" s="65">
        <f>F74*E77</f>
        <v>6.468400000000001</v>
      </c>
      <c r="G77" s="101"/>
      <c r="H77" s="101">
        <f>F77*G77</f>
        <v>0</v>
      </c>
      <c r="I77" s="101"/>
      <c r="J77" s="101"/>
      <c r="K77" s="101"/>
      <c r="L77" s="101"/>
      <c r="M77" s="102">
        <f t="shared" si="3"/>
        <v>0</v>
      </c>
    </row>
    <row r="78" spans="1:13" s="8" customFormat="1" ht="31.5">
      <c r="A78" s="42"/>
      <c r="B78" s="11" t="s">
        <v>75</v>
      </c>
      <c r="C78" s="40" t="s">
        <v>80</v>
      </c>
      <c r="D78" s="11" t="s">
        <v>58</v>
      </c>
      <c r="E78" s="13"/>
      <c r="F78" s="41">
        <f>F77</f>
        <v>6.468400000000001</v>
      </c>
      <c r="G78" s="99"/>
      <c r="H78" s="99">
        <f>F78*G78</f>
        <v>0</v>
      </c>
      <c r="I78" s="99"/>
      <c r="J78" s="99">
        <f>F78*I78</f>
        <v>0</v>
      </c>
      <c r="K78" s="99"/>
      <c r="L78" s="99">
        <f>F78*K78</f>
        <v>0</v>
      </c>
      <c r="M78" s="102">
        <f t="shared" si="3"/>
        <v>0</v>
      </c>
    </row>
    <row r="79" spans="1:13" s="8" customFormat="1" ht="63">
      <c r="A79" s="42">
        <v>13</v>
      </c>
      <c r="B79" s="56" t="s">
        <v>61</v>
      </c>
      <c r="C79" s="40" t="s">
        <v>60</v>
      </c>
      <c r="D79" s="43" t="s">
        <v>59</v>
      </c>
      <c r="E79" s="46"/>
      <c r="F79" s="57">
        <v>10480</v>
      </c>
      <c r="G79" s="101"/>
      <c r="H79" s="101"/>
      <c r="I79" s="101"/>
      <c r="J79" s="101"/>
      <c r="K79" s="101"/>
      <c r="L79" s="101"/>
      <c r="M79" s="102">
        <f t="shared" si="3"/>
        <v>0</v>
      </c>
    </row>
    <row r="80" spans="1:13" s="8" customFormat="1" ht="31.5">
      <c r="A80" s="61"/>
      <c r="B80" s="43"/>
      <c r="C80" s="44" t="s">
        <v>18</v>
      </c>
      <c r="D80" s="45" t="s">
        <v>53</v>
      </c>
      <c r="E80" s="67">
        <v>0.03396</v>
      </c>
      <c r="F80" s="46">
        <f>F79*E80</f>
        <v>355.90079999999995</v>
      </c>
      <c r="G80" s="101"/>
      <c r="H80" s="101"/>
      <c r="I80" s="99"/>
      <c r="J80" s="101">
        <f>F80*I80</f>
        <v>0</v>
      </c>
      <c r="K80" s="101"/>
      <c r="L80" s="101"/>
      <c r="M80" s="102">
        <f t="shared" si="3"/>
        <v>0</v>
      </c>
    </row>
    <row r="81" spans="1:13" s="8" customFormat="1" ht="15.75">
      <c r="A81" s="61"/>
      <c r="B81" s="43"/>
      <c r="C81" s="44" t="s">
        <v>17</v>
      </c>
      <c r="D81" s="45" t="s">
        <v>53</v>
      </c>
      <c r="E81" s="67">
        <v>0.01766</v>
      </c>
      <c r="F81" s="46">
        <f>F79*E81</f>
        <v>185.0768</v>
      </c>
      <c r="G81" s="101"/>
      <c r="H81" s="101"/>
      <c r="I81" s="99"/>
      <c r="J81" s="101">
        <f>F81*I81</f>
        <v>0</v>
      </c>
      <c r="K81" s="101"/>
      <c r="L81" s="101"/>
      <c r="M81" s="102">
        <f t="shared" si="3"/>
        <v>0</v>
      </c>
    </row>
    <row r="82" spans="1:13" s="8" customFormat="1" ht="15.75">
      <c r="A82" s="61"/>
      <c r="B82" s="43"/>
      <c r="C82" s="44" t="s">
        <v>15</v>
      </c>
      <c r="D82" s="55" t="s">
        <v>56</v>
      </c>
      <c r="E82" s="67">
        <v>0.00347</v>
      </c>
      <c r="F82" s="46">
        <f>E82*F79</f>
        <v>36.3656</v>
      </c>
      <c r="G82" s="101"/>
      <c r="H82" s="101"/>
      <c r="I82" s="101"/>
      <c r="J82" s="101"/>
      <c r="K82" s="101"/>
      <c r="L82" s="101">
        <f>F82*K82</f>
        <v>0</v>
      </c>
      <c r="M82" s="102">
        <f t="shared" si="3"/>
        <v>0</v>
      </c>
    </row>
    <row r="83" spans="1:13" s="8" customFormat="1" ht="15.75">
      <c r="A83" s="61"/>
      <c r="B83" s="43"/>
      <c r="C83" s="44" t="s">
        <v>20</v>
      </c>
      <c r="D83" s="55" t="s">
        <v>56</v>
      </c>
      <c r="E83" s="53">
        <v>0.0101</v>
      </c>
      <c r="F83" s="46">
        <f>E83*F79</f>
        <v>105.848</v>
      </c>
      <c r="G83" s="101"/>
      <c r="H83" s="101"/>
      <c r="I83" s="101"/>
      <c r="J83" s="101"/>
      <c r="K83" s="101"/>
      <c r="L83" s="101">
        <f>F83*K83</f>
        <v>0</v>
      </c>
      <c r="M83" s="102">
        <f t="shared" si="3"/>
        <v>0</v>
      </c>
    </row>
    <row r="84" spans="1:13" s="8" customFormat="1" ht="15.75">
      <c r="A84" s="61"/>
      <c r="B84" s="43"/>
      <c r="C84" s="44" t="s">
        <v>10</v>
      </c>
      <c r="D84" s="55" t="s">
        <v>56</v>
      </c>
      <c r="E84" s="53">
        <v>0.0028</v>
      </c>
      <c r="F84" s="46">
        <f>E84*F79</f>
        <v>29.344</v>
      </c>
      <c r="G84" s="101"/>
      <c r="H84" s="101"/>
      <c r="I84" s="101"/>
      <c r="J84" s="101"/>
      <c r="K84" s="101"/>
      <c r="L84" s="101">
        <f>F84*K84</f>
        <v>0</v>
      </c>
      <c r="M84" s="102">
        <f t="shared" si="3"/>
        <v>0</v>
      </c>
    </row>
    <row r="85" spans="1:13" s="8" customFormat="1" ht="15.75">
      <c r="A85" s="61"/>
      <c r="B85" s="43"/>
      <c r="C85" s="44" t="s">
        <v>11</v>
      </c>
      <c r="D85" s="45" t="s">
        <v>65</v>
      </c>
      <c r="E85" s="67">
        <v>0.00392</v>
      </c>
      <c r="F85" s="46">
        <f>E85*F79</f>
        <v>41.0816</v>
      </c>
      <c r="G85" s="101"/>
      <c r="H85" s="101"/>
      <c r="I85" s="101"/>
      <c r="J85" s="101"/>
      <c r="K85" s="101"/>
      <c r="L85" s="101">
        <f>F85*K85</f>
        <v>0</v>
      </c>
      <c r="M85" s="102">
        <f t="shared" si="3"/>
        <v>0</v>
      </c>
    </row>
    <row r="86" spans="1:13" s="8" customFormat="1" ht="15.75">
      <c r="A86" s="61"/>
      <c r="B86" s="43"/>
      <c r="C86" s="43" t="s">
        <v>6</v>
      </c>
      <c r="D86" s="45"/>
      <c r="E86" s="46"/>
      <c r="F86" s="46"/>
      <c r="G86" s="101"/>
      <c r="H86" s="101"/>
      <c r="I86" s="101"/>
      <c r="J86" s="101"/>
      <c r="K86" s="101"/>
      <c r="L86" s="101"/>
      <c r="M86" s="102">
        <f t="shared" si="3"/>
        <v>0</v>
      </c>
    </row>
    <row r="87" spans="1:14" s="8" customFormat="1" ht="15.75">
      <c r="A87" s="61"/>
      <c r="B87" s="43"/>
      <c r="C87" s="44" t="s">
        <v>12</v>
      </c>
      <c r="D87" s="45" t="s">
        <v>58</v>
      </c>
      <c r="E87" s="119">
        <v>0.1528</v>
      </c>
      <c r="F87" s="46">
        <f>F79*E87</f>
        <v>1601.3439999999998</v>
      </c>
      <c r="G87" s="101"/>
      <c r="H87" s="101">
        <f>F87*G87</f>
        <v>0</v>
      </c>
      <c r="I87" s="101"/>
      <c r="J87" s="101"/>
      <c r="K87" s="101"/>
      <c r="L87" s="101"/>
      <c r="M87" s="102">
        <f t="shared" si="3"/>
        <v>0</v>
      </c>
      <c r="N87" s="8">
        <f>12.7*4+102</f>
        <v>152.8</v>
      </c>
    </row>
    <row r="88" spans="1:13" s="8" customFormat="1" ht="15.75">
      <c r="A88" s="61"/>
      <c r="B88" s="43"/>
      <c r="C88" s="44" t="s">
        <v>13</v>
      </c>
      <c r="D88" s="45" t="s">
        <v>0</v>
      </c>
      <c r="E88" s="67">
        <v>0.02533</v>
      </c>
      <c r="F88" s="46">
        <f>F79*E88</f>
        <v>265.4584</v>
      </c>
      <c r="G88" s="106"/>
      <c r="H88" s="106">
        <f>F88*G88</f>
        <v>0</v>
      </c>
      <c r="I88" s="99"/>
      <c r="J88" s="99"/>
      <c r="K88" s="107"/>
      <c r="L88" s="107"/>
      <c r="M88" s="102">
        <f t="shared" si="3"/>
        <v>0</v>
      </c>
    </row>
    <row r="89" spans="1:13" s="8" customFormat="1" ht="31.5">
      <c r="A89" s="42"/>
      <c r="B89" s="11" t="s">
        <v>75</v>
      </c>
      <c r="C89" s="40" t="s">
        <v>81</v>
      </c>
      <c r="D89" s="11" t="s">
        <v>58</v>
      </c>
      <c r="E89" s="13"/>
      <c r="F89" s="118">
        <f>F87</f>
        <v>1601.3439999999998</v>
      </c>
      <c r="G89" s="99"/>
      <c r="H89" s="99">
        <f>F89*G89</f>
        <v>0</v>
      </c>
      <c r="I89" s="99"/>
      <c r="J89" s="99">
        <f>F89*I89</f>
        <v>0</v>
      </c>
      <c r="K89" s="99"/>
      <c r="L89" s="99">
        <f>F89*K89</f>
        <v>0</v>
      </c>
      <c r="M89" s="102">
        <f t="shared" si="3"/>
        <v>0</v>
      </c>
    </row>
    <row r="90" spans="1:13" s="8" customFormat="1" ht="33.75">
      <c r="A90" s="42">
        <v>14</v>
      </c>
      <c r="B90" s="56" t="s">
        <v>8</v>
      </c>
      <c r="C90" s="40" t="s">
        <v>62</v>
      </c>
      <c r="D90" s="43" t="s">
        <v>58</v>
      </c>
      <c r="E90" s="46"/>
      <c r="F90" s="70">
        <v>3.14</v>
      </c>
      <c r="G90" s="101"/>
      <c r="H90" s="101"/>
      <c r="I90" s="101"/>
      <c r="J90" s="101"/>
      <c r="K90" s="101"/>
      <c r="L90" s="101"/>
      <c r="M90" s="102">
        <f t="shared" si="3"/>
        <v>0</v>
      </c>
    </row>
    <row r="91" spans="1:13" s="8" customFormat="1" ht="15.75">
      <c r="A91" s="42"/>
      <c r="B91" s="43"/>
      <c r="C91" s="44" t="s">
        <v>9</v>
      </c>
      <c r="D91" s="55" t="s">
        <v>56</v>
      </c>
      <c r="E91" s="46">
        <v>0.3</v>
      </c>
      <c r="F91" s="46">
        <f>F90*E91</f>
        <v>0.942</v>
      </c>
      <c r="G91" s="101"/>
      <c r="H91" s="101"/>
      <c r="I91" s="101"/>
      <c r="J91" s="101"/>
      <c r="K91" s="101"/>
      <c r="L91" s="101">
        <f>F91*K91</f>
        <v>0</v>
      </c>
      <c r="M91" s="102">
        <f t="shared" si="3"/>
        <v>0</v>
      </c>
    </row>
    <row r="92" spans="1:13" s="8" customFormat="1" ht="15.75">
      <c r="A92" s="42"/>
      <c r="B92" s="43"/>
      <c r="C92" s="43" t="s">
        <v>6</v>
      </c>
      <c r="D92" s="45"/>
      <c r="E92" s="46"/>
      <c r="F92" s="46"/>
      <c r="G92" s="101"/>
      <c r="H92" s="101"/>
      <c r="I92" s="101"/>
      <c r="J92" s="101"/>
      <c r="K92" s="101"/>
      <c r="L92" s="101"/>
      <c r="M92" s="102">
        <f t="shared" si="3"/>
        <v>0</v>
      </c>
    </row>
    <row r="93" spans="1:13" s="8" customFormat="1" ht="15.75">
      <c r="A93" s="42"/>
      <c r="B93" s="43"/>
      <c r="C93" s="44" t="s">
        <v>36</v>
      </c>
      <c r="D93" s="49" t="s">
        <v>58</v>
      </c>
      <c r="E93" s="46">
        <v>1.03</v>
      </c>
      <c r="F93" s="65">
        <f>F90*E93</f>
        <v>3.2342000000000004</v>
      </c>
      <c r="G93" s="101"/>
      <c r="H93" s="101">
        <f>F93*G93</f>
        <v>0</v>
      </c>
      <c r="I93" s="101"/>
      <c r="J93" s="101"/>
      <c r="K93" s="101"/>
      <c r="L93" s="101"/>
      <c r="M93" s="102">
        <f t="shared" si="3"/>
        <v>0</v>
      </c>
    </row>
    <row r="94" spans="1:13" s="8" customFormat="1" ht="31.5">
      <c r="A94" s="42"/>
      <c r="B94" s="11" t="s">
        <v>75</v>
      </c>
      <c r="C94" s="40" t="s">
        <v>80</v>
      </c>
      <c r="D94" s="11" t="s">
        <v>58</v>
      </c>
      <c r="E94" s="13"/>
      <c r="F94" s="41">
        <f>F93</f>
        <v>3.2342000000000004</v>
      </c>
      <c r="G94" s="99"/>
      <c r="H94" s="99">
        <f>F94*G94</f>
        <v>0</v>
      </c>
      <c r="I94" s="99"/>
      <c r="J94" s="99">
        <f>F94*I94</f>
        <v>0</v>
      </c>
      <c r="K94" s="99"/>
      <c r="L94" s="99">
        <f>F94*K94</f>
        <v>0</v>
      </c>
      <c r="M94" s="102">
        <f t="shared" si="3"/>
        <v>0</v>
      </c>
    </row>
    <row r="95" spans="1:13" s="8" customFormat="1" ht="78.75">
      <c r="A95" s="42">
        <v>15</v>
      </c>
      <c r="B95" s="85" t="s">
        <v>63</v>
      </c>
      <c r="C95" s="40" t="s">
        <v>64</v>
      </c>
      <c r="D95" s="86" t="s">
        <v>59</v>
      </c>
      <c r="E95" s="87"/>
      <c r="F95" s="57">
        <f>F79</f>
        <v>10480</v>
      </c>
      <c r="G95" s="108"/>
      <c r="H95" s="108"/>
      <c r="I95" s="108"/>
      <c r="J95" s="108"/>
      <c r="K95" s="108"/>
      <c r="L95" s="108"/>
      <c r="M95" s="102">
        <f t="shared" si="3"/>
        <v>0</v>
      </c>
    </row>
    <row r="96" spans="1:13" s="8" customFormat="1" ht="31.5">
      <c r="A96" s="84"/>
      <c r="B96" s="86"/>
      <c r="C96" s="44" t="s">
        <v>18</v>
      </c>
      <c r="D96" s="45" t="s">
        <v>53</v>
      </c>
      <c r="E96" s="58">
        <v>0.0336</v>
      </c>
      <c r="F96" s="12">
        <f>F95*E96</f>
        <v>352.128</v>
      </c>
      <c r="G96" s="99"/>
      <c r="H96" s="99"/>
      <c r="I96" s="99"/>
      <c r="J96" s="99">
        <f>F96*I96</f>
        <v>0</v>
      </c>
      <c r="K96" s="99"/>
      <c r="L96" s="99"/>
      <c r="M96" s="102">
        <f t="shared" si="3"/>
        <v>0</v>
      </c>
    </row>
    <row r="97" spans="1:13" s="8" customFormat="1" ht="16.5">
      <c r="A97" s="84"/>
      <c r="B97" s="86"/>
      <c r="C97" s="44" t="s">
        <v>17</v>
      </c>
      <c r="D97" s="45" t="s">
        <v>53</v>
      </c>
      <c r="E97" s="88">
        <v>0.01766</v>
      </c>
      <c r="F97" s="12">
        <f>F95*E97</f>
        <v>185.0768</v>
      </c>
      <c r="G97" s="99"/>
      <c r="H97" s="99"/>
      <c r="I97" s="99"/>
      <c r="J97" s="99">
        <f>F97*I97</f>
        <v>0</v>
      </c>
      <c r="K97" s="99"/>
      <c r="L97" s="99"/>
      <c r="M97" s="102">
        <f t="shared" si="3"/>
        <v>0</v>
      </c>
    </row>
    <row r="98" spans="1:13" s="8" customFormat="1" ht="16.5">
      <c r="A98" s="84"/>
      <c r="B98" s="86"/>
      <c r="C98" s="44" t="s">
        <v>15</v>
      </c>
      <c r="D98" s="55" t="s">
        <v>56</v>
      </c>
      <c r="E98" s="67">
        <v>0.00347</v>
      </c>
      <c r="F98" s="12">
        <f>E98*F95</f>
        <v>36.3656</v>
      </c>
      <c r="G98" s="99"/>
      <c r="H98" s="99"/>
      <c r="I98" s="99"/>
      <c r="J98" s="99"/>
      <c r="K98" s="101"/>
      <c r="L98" s="99">
        <f>F98*K98</f>
        <v>0</v>
      </c>
      <c r="M98" s="102">
        <f t="shared" si="3"/>
        <v>0</v>
      </c>
    </row>
    <row r="99" spans="1:15" s="8" customFormat="1" ht="16.5">
      <c r="A99" s="84"/>
      <c r="B99" s="86"/>
      <c r="C99" s="44" t="s">
        <v>20</v>
      </c>
      <c r="D99" s="55" t="s">
        <v>56</v>
      </c>
      <c r="E99" s="53">
        <v>0.0101</v>
      </c>
      <c r="F99" s="12">
        <f>E99*F95</f>
        <v>105.848</v>
      </c>
      <c r="G99" s="99"/>
      <c r="H99" s="99"/>
      <c r="I99" s="99"/>
      <c r="J99" s="99"/>
      <c r="K99" s="101"/>
      <c r="L99" s="99">
        <f>F99*K99</f>
        <v>0</v>
      </c>
      <c r="M99" s="102">
        <f t="shared" si="3"/>
        <v>0</v>
      </c>
      <c r="O99" s="8">
        <f>125000/F95</f>
        <v>11.927480916030534</v>
      </c>
    </row>
    <row r="100" spans="1:13" s="8" customFormat="1" ht="16.5">
      <c r="A100" s="84"/>
      <c r="B100" s="86"/>
      <c r="C100" s="44" t="s">
        <v>10</v>
      </c>
      <c r="D100" s="55" t="s">
        <v>56</v>
      </c>
      <c r="E100" s="53">
        <v>0.0028</v>
      </c>
      <c r="F100" s="12">
        <f>E100*F95</f>
        <v>29.344</v>
      </c>
      <c r="G100" s="99"/>
      <c r="H100" s="99"/>
      <c r="I100" s="99"/>
      <c r="J100" s="99"/>
      <c r="K100" s="101"/>
      <c r="L100" s="99">
        <f>F100*K100</f>
        <v>0</v>
      </c>
      <c r="M100" s="102">
        <f t="shared" si="3"/>
        <v>0</v>
      </c>
    </row>
    <row r="101" spans="1:13" s="8" customFormat="1" ht="16.5">
      <c r="A101" s="84"/>
      <c r="B101" s="86"/>
      <c r="C101" s="44" t="s">
        <v>11</v>
      </c>
      <c r="D101" s="45" t="s">
        <v>65</v>
      </c>
      <c r="E101" s="67">
        <v>0.00392</v>
      </c>
      <c r="F101" s="12">
        <f>E101*F95</f>
        <v>41.0816</v>
      </c>
      <c r="G101" s="99"/>
      <c r="H101" s="99"/>
      <c r="I101" s="99"/>
      <c r="J101" s="99"/>
      <c r="K101" s="99"/>
      <c r="L101" s="99">
        <f>F101*K101</f>
        <v>0</v>
      </c>
      <c r="M101" s="102">
        <f t="shared" si="3"/>
        <v>0</v>
      </c>
    </row>
    <row r="102" spans="1:13" s="8" customFormat="1" ht="16.5">
      <c r="A102" s="84"/>
      <c r="B102" s="86"/>
      <c r="C102" s="43" t="s">
        <v>6</v>
      </c>
      <c r="D102" s="45"/>
      <c r="E102" s="12"/>
      <c r="F102" s="12"/>
      <c r="G102" s="99"/>
      <c r="H102" s="99"/>
      <c r="I102" s="99"/>
      <c r="J102" s="99"/>
      <c r="K102" s="99"/>
      <c r="L102" s="99"/>
      <c r="M102" s="102">
        <f t="shared" si="3"/>
        <v>0</v>
      </c>
    </row>
    <row r="103" spans="1:13" s="8" customFormat="1" ht="16.5">
      <c r="A103" s="84"/>
      <c r="B103" s="86"/>
      <c r="C103" s="44" t="s">
        <v>12</v>
      </c>
      <c r="D103" s="45" t="s">
        <v>58</v>
      </c>
      <c r="E103" s="118">
        <v>0.102</v>
      </c>
      <c r="F103" s="12">
        <f>F95*E103</f>
        <v>1068.96</v>
      </c>
      <c r="G103" s="99"/>
      <c r="H103" s="99">
        <f>F103*G103</f>
        <v>0</v>
      </c>
      <c r="I103" s="99"/>
      <c r="J103" s="99"/>
      <c r="K103" s="99"/>
      <c r="L103" s="99"/>
      <c r="M103" s="102">
        <f t="shared" si="3"/>
        <v>0</v>
      </c>
    </row>
    <row r="104" spans="1:13" s="8" customFormat="1" ht="16.5">
      <c r="A104" s="84"/>
      <c r="B104" s="86"/>
      <c r="C104" s="44" t="s">
        <v>13</v>
      </c>
      <c r="D104" s="45" t="s">
        <v>65</v>
      </c>
      <c r="E104" s="88">
        <v>0.02517</v>
      </c>
      <c r="F104" s="12">
        <f>F95*E104</f>
        <v>263.7816</v>
      </c>
      <c r="G104" s="106"/>
      <c r="H104" s="106">
        <f>F104*G104</f>
        <v>0</v>
      </c>
      <c r="I104" s="99"/>
      <c r="J104" s="99"/>
      <c r="K104" s="107"/>
      <c r="L104" s="107"/>
      <c r="M104" s="102">
        <f t="shared" si="3"/>
        <v>0</v>
      </c>
    </row>
    <row r="105" spans="1:13" s="8" customFormat="1" ht="31.5">
      <c r="A105" s="42"/>
      <c r="B105" s="11" t="s">
        <v>75</v>
      </c>
      <c r="C105" s="40" t="s">
        <v>81</v>
      </c>
      <c r="D105" s="11" t="s">
        <v>58</v>
      </c>
      <c r="E105" s="13"/>
      <c r="F105" s="118">
        <f>F103</f>
        <v>1068.96</v>
      </c>
      <c r="G105" s="99"/>
      <c r="H105" s="99">
        <f>F105*G105</f>
        <v>0</v>
      </c>
      <c r="I105" s="99"/>
      <c r="J105" s="99">
        <f>F105*I105</f>
        <v>0</v>
      </c>
      <c r="K105" s="99"/>
      <c r="L105" s="99">
        <f>F105*K105</f>
        <v>0</v>
      </c>
      <c r="M105" s="102">
        <f t="shared" si="3"/>
        <v>0</v>
      </c>
    </row>
    <row r="106" spans="1:13" s="8" customFormat="1" ht="47.25">
      <c r="A106" s="42">
        <v>16</v>
      </c>
      <c r="B106" s="56" t="s">
        <v>25</v>
      </c>
      <c r="C106" s="59" t="s">
        <v>95</v>
      </c>
      <c r="D106" s="49" t="s">
        <v>55</v>
      </c>
      <c r="E106" s="46"/>
      <c r="F106" s="97">
        <f>381/1.22</f>
        <v>312.2950819672131</v>
      </c>
      <c r="G106" s="101"/>
      <c r="H106" s="101"/>
      <c r="I106" s="101"/>
      <c r="J106" s="101"/>
      <c r="K106" s="101"/>
      <c r="L106" s="101"/>
      <c r="M106" s="102">
        <f t="shared" si="3"/>
        <v>0</v>
      </c>
    </row>
    <row r="107" spans="1:13" s="8" customFormat="1" ht="31.5">
      <c r="A107" s="61"/>
      <c r="B107" s="43"/>
      <c r="C107" s="44" t="s">
        <v>18</v>
      </c>
      <c r="D107" s="45" t="s">
        <v>53</v>
      </c>
      <c r="E107" s="65">
        <v>0.144</v>
      </c>
      <c r="F107" s="46">
        <f>F106*E107</f>
        <v>44.970491803278684</v>
      </c>
      <c r="G107" s="101"/>
      <c r="H107" s="101"/>
      <c r="I107" s="101"/>
      <c r="J107" s="101">
        <f>F107*I107</f>
        <v>0</v>
      </c>
      <c r="K107" s="101"/>
      <c r="L107" s="101"/>
      <c r="M107" s="102">
        <f t="shared" si="3"/>
        <v>0</v>
      </c>
    </row>
    <row r="108" spans="1:13" s="8" customFormat="1" ht="15.75">
      <c r="A108" s="61"/>
      <c r="B108" s="43"/>
      <c r="C108" s="44" t="s">
        <v>17</v>
      </c>
      <c r="D108" s="45" t="s">
        <v>53</v>
      </c>
      <c r="E108" s="53">
        <v>0.0438</v>
      </c>
      <c r="F108" s="46">
        <f>F106*E108</f>
        <v>13.678524590163933</v>
      </c>
      <c r="G108" s="101"/>
      <c r="H108" s="101"/>
      <c r="I108" s="101"/>
      <c r="J108" s="101">
        <f>F108*I108</f>
        <v>0</v>
      </c>
      <c r="K108" s="101"/>
      <c r="L108" s="101"/>
      <c r="M108" s="102">
        <f t="shared" si="3"/>
        <v>0</v>
      </c>
    </row>
    <row r="109" spans="1:13" s="8" customFormat="1" ht="15.75">
      <c r="A109" s="61"/>
      <c r="B109" s="43"/>
      <c r="C109" s="44" t="s">
        <v>14</v>
      </c>
      <c r="D109" s="55" t="s">
        <v>56</v>
      </c>
      <c r="E109" s="53">
        <v>0.0155</v>
      </c>
      <c r="F109" s="46">
        <f>F106*E109</f>
        <v>4.840573770491803</v>
      </c>
      <c r="G109" s="101"/>
      <c r="H109" s="101"/>
      <c r="I109" s="101"/>
      <c r="J109" s="101"/>
      <c r="K109" s="101"/>
      <c r="L109" s="101">
        <f>F109*K109</f>
        <v>0</v>
      </c>
      <c r="M109" s="102">
        <f t="shared" si="3"/>
        <v>0</v>
      </c>
    </row>
    <row r="110" spans="1:13" s="8" customFormat="1" ht="15.75">
      <c r="A110" s="61"/>
      <c r="B110" s="43"/>
      <c r="C110" s="44" t="s">
        <v>20</v>
      </c>
      <c r="D110" s="55" t="s">
        <v>56</v>
      </c>
      <c r="E110" s="53">
        <v>0.0164</v>
      </c>
      <c r="F110" s="46">
        <f>E110*F106</f>
        <v>5.121639344262295</v>
      </c>
      <c r="G110" s="101"/>
      <c r="H110" s="101"/>
      <c r="I110" s="101"/>
      <c r="J110" s="101"/>
      <c r="K110" s="101"/>
      <c r="L110" s="101">
        <f>F110*K110</f>
        <v>0</v>
      </c>
      <c r="M110" s="102">
        <f t="shared" si="3"/>
        <v>0</v>
      </c>
    </row>
    <row r="111" spans="1:13" s="8" customFormat="1" ht="15.75">
      <c r="A111" s="61"/>
      <c r="B111" s="43"/>
      <c r="C111" s="44" t="s">
        <v>5</v>
      </c>
      <c r="D111" s="55" t="s">
        <v>56</v>
      </c>
      <c r="E111" s="53">
        <v>0.0091</v>
      </c>
      <c r="F111" s="46">
        <f>F106*E111</f>
        <v>2.8418852459016395</v>
      </c>
      <c r="G111" s="101"/>
      <c r="H111" s="101"/>
      <c r="I111" s="101"/>
      <c r="J111" s="101"/>
      <c r="K111" s="101"/>
      <c r="L111" s="101">
        <f>F111*K111</f>
        <v>0</v>
      </c>
      <c r="M111" s="102">
        <f t="shared" si="3"/>
        <v>0</v>
      </c>
    </row>
    <row r="112" spans="1:13" s="8" customFormat="1" ht="15.75">
      <c r="A112" s="61"/>
      <c r="B112" s="43"/>
      <c r="C112" s="43" t="s">
        <v>6</v>
      </c>
      <c r="D112" s="45"/>
      <c r="E112" s="46"/>
      <c r="F112" s="46"/>
      <c r="G112" s="101"/>
      <c r="H112" s="101"/>
      <c r="I112" s="101"/>
      <c r="J112" s="101"/>
      <c r="K112" s="101"/>
      <c r="L112" s="101"/>
      <c r="M112" s="102">
        <f t="shared" si="3"/>
        <v>0</v>
      </c>
    </row>
    <row r="113" spans="1:13" s="8" customFormat="1" ht="18">
      <c r="A113" s="61"/>
      <c r="B113" s="43"/>
      <c r="C113" s="44" t="s">
        <v>26</v>
      </c>
      <c r="D113" s="49" t="s">
        <v>55</v>
      </c>
      <c r="E113" s="97">
        <v>1.22</v>
      </c>
      <c r="F113" s="46">
        <f>F106</f>
        <v>312.2950819672131</v>
      </c>
      <c r="G113" s="101"/>
      <c r="H113" s="101">
        <f>F113*G113</f>
        <v>0</v>
      </c>
      <c r="I113" s="101"/>
      <c r="J113" s="101"/>
      <c r="K113" s="101"/>
      <c r="L113" s="101"/>
      <c r="M113" s="102">
        <f t="shared" si="3"/>
        <v>0</v>
      </c>
    </row>
    <row r="114" spans="1:13" s="8" customFormat="1" ht="18">
      <c r="A114" s="61"/>
      <c r="B114" s="43"/>
      <c r="C114" s="44" t="s">
        <v>7</v>
      </c>
      <c r="D114" s="49" t="s">
        <v>55</v>
      </c>
      <c r="E114" s="46">
        <v>0.07</v>
      </c>
      <c r="F114" s="46">
        <f>F106*E114</f>
        <v>21.860655737704917</v>
      </c>
      <c r="G114" s="101"/>
      <c r="H114" s="101">
        <f>F114*G114</f>
        <v>0</v>
      </c>
      <c r="I114" s="101"/>
      <c r="J114" s="101"/>
      <c r="K114" s="101"/>
      <c r="L114" s="101"/>
      <c r="M114" s="102">
        <f t="shared" si="3"/>
        <v>0</v>
      </c>
    </row>
    <row r="115" spans="1:13" s="8" customFormat="1" ht="31.5">
      <c r="A115" s="42"/>
      <c r="B115" s="11" t="s">
        <v>75</v>
      </c>
      <c r="C115" s="40" t="s">
        <v>78</v>
      </c>
      <c r="D115" s="11" t="s">
        <v>58</v>
      </c>
      <c r="E115" s="13"/>
      <c r="F115" s="51">
        <f>F113*1.6</f>
        <v>499.672131147541</v>
      </c>
      <c r="G115" s="99"/>
      <c r="H115" s="99">
        <f>F115*G115</f>
        <v>0</v>
      </c>
      <c r="I115" s="99"/>
      <c r="J115" s="99">
        <f>F115*I115</f>
        <v>0</v>
      </c>
      <c r="K115" s="99"/>
      <c r="L115" s="99">
        <f>F115*K115</f>
        <v>0</v>
      </c>
      <c r="M115" s="102">
        <f t="shared" si="3"/>
        <v>0</v>
      </c>
    </row>
    <row r="116" spans="1:13" s="8" customFormat="1" ht="47.25">
      <c r="A116" s="84"/>
      <c r="B116" s="86"/>
      <c r="C116" s="89" t="s">
        <v>105</v>
      </c>
      <c r="D116" s="45"/>
      <c r="E116" s="53"/>
      <c r="F116" s="46"/>
      <c r="G116" s="101"/>
      <c r="H116" s="101"/>
      <c r="I116" s="101"/>
      <c r="J116" s="101"/>
      <c r="K116" s="101"/>
      <c r="L116" s="101"/>
      <c r="M116" s="102">
        <f t="shared" si="3"/>
        <v>0</v>
      </c>
    </row>
    <row r="117" spans="1:13" s="8" customFormat="1" ht="47.25">
      <c r="A117" s="42">
        <v>17</v>
      </c>
      <c r="B117" s="56" t="s">
        <v>30</v>
      </c>
      <c r="C117" s="40" t="s">
        <v>85</v>
      </c>
      <c r="D117" s="49" t="s">
        <v>55</v>
      </c>
      <c r="E117" s="47"/>
      <c r="F117" s="57">
        <v>40</v>
      </c>
      <c r="G117" s="101"/>
      <c r="H117" s="101"/>
      <c r="I117" s="101"/>
      <c r="J117" s="101"/>
      <c r="K117" s="101"/>
      <c r="L117" s="101"/>
      <c r="M117" s="102">
        <f t="shared" si="3"/>
        <v>0</v>
      </c>
    </row>
    <row r="118" spans="1:13" s="8" customFormat="1" ht="31.5">
      <c r="A118" s="42"/>
      <c r="B118" s="43"/>
      <c r="C118" s="44" t="s">
        <v>18</v>
      </c>
      <c r="D118" s="45" t="s">
        <v>53</v>
      </c>
      <c r="E118" s="58">
        <v>0.0376</v>
      </c>
      <c r="F118" s="46">
        <f>F117*E118</f>
        <v>1.504</v>
      </c>
      <c r="G118" s="101"/>
      <c r="H118" s="101"/>
      <c r="I118" s="101"/>
      <c r="J118" s="101">
        <f>F118*I118</f>
        <v>0</v>
      </c>
      <c r="K118" s="101"/>
      <c r="L118" s="101"/>
      <c r="M118" s="102">
        <f t="shared" si="3"/>
        <v>0</v>
      </c>
    </row>
    <row r="119" spans="1:13" s="8" customFormat="1" ht="15.75">
      <c r="A119" s="42"/>
      <c r="B119" s="43"/>
      <c r="C119" s="44" t="s">
        <v>17</v>
      </c>
      <c r="D119" s="55" t="s">
        <v>56</v>
      </c>
      <c r="E119" s="58">
        <v>0.1078</v>
      </c>
      <c r="F119" s="46">
        <f>F117*E119</f>
        <v>4.312</v>
      </c>
      <c r="G119" s="101"/>
      <c r="H119" s="101"/>
      <c r="I119" s="101"/>
      <c r="J119" s="101">
        <f>F119*I119</f>
        <v>0</v>
      </c>
      <c r="K119" s="101"/>
      <c r="L119" s="101"/>
      <c r="M119" s="102">
        <f t="shared" si="3"/>
        <v>0</v>
      </c>
    </row>
    <row r="120" spans="1:13" s="8" customFormat="1" ht="31.5">
      <c r="A120" s="42"/>
      <c r="B120" s="43"/>
      <c r="C120" s="44" t="s">
        <v>31</v>
      </c>
      <c r="D120" s="45" t="s">
        <v>3</v>
      </c>
      <c r="E120" s="58">
        <v>0.0862</v>
      </c>
      <c r="F120" s="46">
        <f>F117*E120</f>
        <v>3.448</v>
      </c>
      <c r="G120" s="101"/>
      <c r="H120" s="101"/>
      <c r="I120" s="101"/>
      <c r="J120" s="101"/>
      <c r="K120" s="101"/>
      <c r="L120" s="101">
        <f>F120*K120</f>
        <v>0</v>
      </c>
      <c r="M120" s="102">
        <f t="shared" si="3"/>
        <v>0</v>
      </c>
    </row>
    <row r="121" spans="1:13" s="8" customFormat="1" ht="18">
      <c r="A121" s="42">
        <v>18</v>
      </c>
      <c r="B121" s="56" t="s">
        <v>23</v>
      </c>
      <c r="C121" s="40" t="s">
        <v>86</v>
      </c>
      <c r="D121" s="49" t="s">
        <v>55</v>
      </c>
      <c r="E121" s="45"/>
      <c r="F121" s="57">
        <v>8</v>
      </c>
      <c r="G121" s="105"/>
      <c r="H121" s="105"/>
      <c r="I121" s="105"/>
      <c r="J121" s="105"/>
      <c r="K121" s="105"/>
      <c r="L121" s="105"/>
      <c r="M121" s="102">
        <f t="shared" si="3"/>
        <v>0</v>
      </c>
    </row>
    <row r="122" spans="1:13" s="8" customFormat="1" ht="15.75">
      <c r="A122" s="61"/>
      <c r="B122" s="43"/>
      <c r="C122" s="44" t="s">
        <v>4</v>
      </c>
      <c r="D122" s="45" t="s">
        <v>53</v>
      </c>
      <c r="E122" s="46">
        <v>2.48</v>
      </c>
      <c r="F122" s="46">
        <f>F121*E122</f>
        <v>19.84</v>
      </c>
      <c r="G122" s="101"/>
      <c r="H122" s="101"/>
      <c r="I122" s="101"/>
      <c r="J122" s="101">
        <f>F122*I122</f>
        <v>0</v>
      </c>
      <c r="K122" s="101"/>
      <c r="L122" s="101"/>
      <c r="M122" s="102">
        <f t="shared" si="3"/>
        <v>0</v>
      </c>
    </row>
    <row r="123" spans="1:13" s="8" customFormat="1" ht="31.5">
      <c r="A123" s="42">
        <v>19</v>
      </c>
      <c r="B123" s="56" t="s">
        <v>57</v>
      </c>
      <c r="C123" s="59" t="s">
        <v>24</v>
      </c>
      <c r="D123" s="49" t="s">
        <v>55</v>
      </c>
      <c r="E123" s="45"/>
      <c r="F123" s="57">
        <f>F121</f>
        <v>8</v>
      </c>
      <c r="G123" s="105"/>
      <c r="H123" s="105"/>
      <c r="I123" s="105"/>
      <c r="J123" s="105"/>
      <c r="K123" s="105"/>
      <c r="L123" s="105"/>
      <c r="M123" s="102">
        <f t="shared" si="3"/>
        <v>0</v>
      </c>
    </row>
    <row r="124" spans="1:13" s="8" customFormat="1" ht="15.75">
      <c r="A124" s="61"/>
      <c r="B124" s="43"/>
      <c r="C124" s="44" t="s">
        <v>4</v>
      </c>
      <c r="D124" s="45" t="s">
        <v>53</v>
      </c>
      <c r="E124" s="46">
        <v>1.21</v>
      </c>
      <c r="F124" s="46">
        <f>F123*E124</f>
        <v>9.68</v>
      </c>
      <c r="G124" s="101"/>
      <c r="H124" s="101"/>
      <c r="I124" s="101"/>
      <c r="J124" s="101">
        <f>F124*I124</f>
        <v>0</v>
      </c>
      <c r="K124" s="101"/>
      <c r="L124" s="101"/>
      <c r="M124" s="102">
        <f t="shared" si="3"/>
        <v>0</v>
      </c>
    </row>
    <row r="125" spans="1:13" s="8" customFormat="1" ht="31.5">
      <c r="A125" s="42">
        <v>18</v>
      </c>
      <c r="B125" s="11" t="s">
        <v>75</v>
      </c>
      <c r="C125" s="59" t="s">
        <v>74</v>
      </c>
      <c r="D125" s="11" t="s">
        <v>58</v>
      </c>
      <c r="E125" s="13"/>
      <c r="F125" s="51">
        <f>(F117+F123)*1.9</f>
        <v>91.19999999999999</v>
      </c>
      <c r="G125" s="99"/>
      <c r="H125" s="99">
        <f>F125*G125</f>
        <v>0</v>
      </c>
      <c r="I125" s="99"/>
      <c r="J125" s="99">
        <f>F125*I125</f>
        <v>0</v>
      </c>
      <c r="K125" s="99"/>
      <c r="L125" s="99">
        <f>F125*K125</f>
        <v>0</v>
      </c>
      <c r="M125" s="102">
        <f t="shared" si="3"/>
        <v>0</v>
      </c>
    </row>
    <row r="126" spans="1:13" s="8" customFormat="1" ht="47.25">
      <c r="A126" s="42">
        <v>20</v>
      </c>
      <c r="B126" s="56" t="s">
        <v>25</v>
      </c>
      <c r="C126" s="59" t="s">
        <v>96</v>
      </c>
      <c r="D126" s="49" t="s">
        <v>55</v>
      </c>
      <c r="E126" s="46"/>
      <c r="F126" s="97">
        <f>29/1.22</f>
        <v>23.770491803278688</v>
      </c>
      <c r="G126" s="101"/>
      <c r="H126" s="101"/>
      <c r="I126" s="101"/>
      <c r="J126" s="101"/>
      <c r="K126" s="101"/>
      <c r="L126" s="101"/>
      <c r="M126" s="102">
        <f t="shared" si="3"/>
        <v>0</v>
      </c>
    </row>
    <row r="127" spans="1:13" s="8" customFormat="1" ht="31.5">
      <c r="A127" s="61"/>
      <c r="B127" s="43"/>
      <c r="C127" s="44" t="s">
        <v>18</v>
      </c>
      <c r="D127" s="45" t="s">
        <v>53</v>
      </c>
      <c r="E127" s="65">
        <v>0.144</v>
      </c>
      <c r="F127" s="46">
        <f>F126*E127</f>
        <v>3.4229508196721308</v>
      </c>
      <c r="G127" s="101"/>
      <c r="H127" s="101"/>
      <c r="I127" s="101"/>
      <c r="J127" s="101">
        <f>F127*I127</f>
        <v>0</v>
      </c>
      <c r="K127" s="101"/>
      <c r="L127" s="101"/>
      <c r="M127" s="102">
        <f t="shared" si="3"/>
        <v>0</v>
      </c>
    </row>
    <row r="128" spans="1:13" s="8" customFormat="1" ht="15.75">
      <c r="A128" s="61"/>
      <c r="B128" s="43"/>
      <c r="C128" s="44" t="s">
        <v>17</v>
      </c>
      <c r="D128" s="45" t="s">
        <v>53</v>
      </c>
      <c r="E128" s="53">
        <v>0.0438</v>
      </c>
      <c r="F128" s="46">
        <f>F126*E128</f>
        <v>1.0411475409836064</v>
      </c>
      <c r="G128" s="101"/>
      <c r="H128" s="101"/>
      <c r="I128" s="101"/>
      <c r="J128" s="101">
        <f>F128*I128</f>
        <v>0</v>
      </c>
      <c r="K128" s="101"/>
      <c r="L128" s="101"/>
      <c r="M128" s="102">
        <f t="shared" si="3"/>
        <v>0</v>
      </c>
    </row>
    <row r="129" spans="1:13" s="8" customFormat="1" ht="15.75">
      <c r="A129" s="61"/>
      <c r="B129" s="43"/>
      <c r="C129" s="44" t="s">
        <v>14</v>
      </c>
      <c r="D129" s="55" t="s">
        <v>56</v>
      </c>
      <c r="E129" s="53">
        <v>0.0155</v>
      </c>
      <c r="F129" s="46">
        <f>F126*E129</f>
        <v>0.36844262295081964</v>
      </c>
      <c r="G129" s="101"/>
      <c r="H129" s="101"/>
      <c r="I129" s="101"/>
      <c r="J129" s="101"/>
      <c r="K129" s="101"/>
      <c r="L129" s="101">
        <f>F129*K129</f>
        <v>0</v>
      </c>
      <c r="M129" s="102">
        <f t="shared" si="3"/>
        <v>0</v>
      </c>
    </row>
    <row r="130" spans="1:13" s="8" customFormat="1" ht="15.75">
      <c r="A130" s="61"/>
      <c r="B130" s="43"/>
      <c r="C130" s="44" t="s">
        <v>20</v>
      </c>
      <c r="D130" s="55" t="s">
        <v>56</v>
      </c>
      <c r="E130" s="53">
        <v>0.0164</v>
      </c>
      <c r="F130" s="46">
        <f>E130*F126</f>
        <v>0.38983606557377054</v>
      </c>
      <c r="G130" s="101"/>
      <c r="H130" s="101"/>
      <c r="I130" s="101"/>
      <c r="J130" s="101"/>
      <c r="K130" s="101"/>
      <c r="L130" s="101">
        <f>F130*K130</f>
        <v>0</v>
      </c>
      <c r="M130" s="102">
        <f t="shared" si="3"/>
        <v>0</v>
      </c>
    </row>
    <row r="131" spans="1:13" s="8" customFormat="1" ht="15.75">
      <c r="A131" s="61"/>
      <c r="B131" s="43"/>
      <c r="C131" s="44" t="s">
        <v>5</v>
      </c>
      <c r="D131" s="55" t="s">
        <v>56</v>
      </c>
      <c r="E131" s="53">
        <v>0.0091</v>
      </c>
      <c r="F131" s="46">
        <f>F126*E131</f>
        <v>0.21631147540983606</v>
      </c>
      <c r="G131" s="101"/>
      <c r="H131" s="101"/>
      <c r="I131" s="101"/>
      <c r="J131" s="101"/>
      <c r="K131" s="101"/>
      <c r="L131" s="101">
        <f>F131*K131</f>
        <v>0</v>
      </c>
      <c r="M131" s="102">
        <f t="shared" si="3"/>
        <v>0</v>
      </c>
    </row>
    <row r="132" spans="1:13" s="8" customFormat="1" ht="15.75">
      <c r="A132" s="61"/>
      <c r="B132" s="43"/>
      <c r="C132" s="43" t="s">
        <v>6</v>
      </c>
      <c r="D132" s="45"/>
      <c r="E132" s="46"/>
      <c r="F132" s="46"/>
      <c r="G132" s="101"/>
      <c r="H132" s="101"/>
      <c r="I132" s="101"/>
      <c r="J132" s="101"/>
      <c r="K132" s="101"/>
      <c r="L132" s="101"/>
      <c r="M132" s="102">
        <f t="shared" si="3"/>
        <v>0</v>
      </c>
    </row>
    <row r="133" spans="1:13" s="8" customFormat="1" ht="18">
      <c r="A133" s="61"/>
      <c r="B133" s="43"/>
      <c r="C133" s="44" t="s">
        <v>26</v>
      </c>
      <c r="D133" s="49" t="s">
        <v>55</v>
      </c>
      <c r="E133" s="97">
        <v>1.22</v>
      </c>
      <c r="F133" s="46">
        <f>E133*F126</f>
        <v>29</v>
      </c>
      <c r="G133" s="101"/>
      <c r="H133" s="101">
        <f>F133*G133</f>
        <v>0</v>
      </c>
      <c r="I133" s="101"/>
      <c r="J133" s="101"/>
      <c r="K133" s="101"/>
      <c r="L133" s="101"/>
      <c r="M133" s="102">
        <f t="shared" si="3"/>
        <v>0</v>
      </c>
    </row>
    <row r="134" spans="1:13" s="8" customFormat="1" ht="18">
      <c r="A134" s="61"/>
      <c r="B134" s="43"/>
      <c r="C134" s="44" t="s">
        <v>7</v>
      </c>
      <c r="D134" s="49" t="s">
        <v>55</v>
      </c>
      <c r="E134" s="46">
        <v>0.07</v>
      </c>
      <c r="F134" s="46">
        <f>F126*E134</f>
        <v>1.6639344262295084</v>
      </c>
      <c r="G134" s="101"/>
      <c r="H134" s="101">
        <f>F134*G134</f>
        <v>0</v>
      </c>
      <c r="I134" s="101"/>
      <c r="J134" s="101"/>
      <c r="K134" s="101"/>
      <c r="L134" s="101"/>
      <c r="M134" s="102">
        <f t="shared" si="3"/>
        <v>0</v>
      </c>
    </row>
    <row r="135" spans="1:13" s="8" customFormat="1" ht="31.5">
      <c r="A135" s="42"/>
      <c r="B135" s="11" t="s">
        <v>75</v>
      </c>
      <c r="C135" s="40" t="s">
        <v>78</v>
      </c>
      <c r="D135" s="11" t="s">
        <v>58</v>
      </c>
      <c r="E135" s="13"/>
      <c r="F135" s="51">
        <f>F133*1.6</f>
        <v>46.400000000000006</v>
      </c>
      <c r="G135" s="99"/>
      <c r="H135" s="99">
        <f>F135*G135</f>
        <v>0</v>
      </c>
      <c r="I135" s="99"/>
      <c r="J135" s="99">
        <f>F135*I135</f>
        <v>0</v>
      </c>
      <c r="K135" s="99"/>
      <c r="L135" s="99">
        <f>F135*K135</f>
        <v>0</v>
      </c>
      <c r="M135" s="102">
        <f t="shared" si="3"/>
        <v>0</v>
      </c>
    </row>
    <row r="136" spans="1:13" s="8" customFormat="1" ht="31.5">
      <c r="A136" s="42">
        <v>21</v>
      </c>
      <c r="B136" s="56" t="s">
        <v>21</v>
      </c>
      <c r="C136" s="59" t="s">
        <v>76</v>
      </c>
      <c r="D136" s="43" t="s">
        <v>59</v>
      </c>
      <c r="E136" s="46"/>
      <c r="F136" s="57">
        <v>240</v>
      </c>
      <c r="G136" s="101"/>
      <c r="H136" s="101"/>
      <c r="I136" s="101"/>
      <c r="J136" s="101"/>
      <c r="K136" s="101"/>
      <c r="L136" s="101"/>
      <c r="M136" s="102">
        <f t="shared" si="3"/>
        <v>0</v>
      </c>
    </row>
    <row r="137" spans="1:13" s="8" customFormat="1" ht="31.5">
      <c r="A137" s="42"/>
      <c r="B137" s="43"/>
      <c r="C137" s="44" t="s">
        <v>18</v>
      </c>
      <c r="D137" s="45" t="s">
        <v>53</v>
      </c>
      <c r="E137" s="65">
        <v>0.033</v>
      </c>
      <c r="F137" s="46">
        <f>F136*E137</f>
        <v>7.92</v>
      </c>
      <c r="G137" s="101"/>
      <c r="H137" s="101"/>
      <c r="I137" s="101"/>
      <c r="J137" s="101">
        <f>F137*I137</f>
        <v>0</v>
      </c>
      <c r="K137" s="101"/>
      <c r="L137" s="101"/>
      <c r="M137" s="102">
        <f t="shared" si="3"/>
        <v>0</v>
      </c>
    </row>
    <row r="138" spans="1:13" s="8" customFormat="1" ht="15.75">
      <c r="A138" s="42"/>
      <c r="B138" s="43"/>
      <c r="C138" s="44" t="s">
        <v>17</v>
      </c>
      <c r="D138" s="45" t="s">
        <v>53</v>
      </c>
      <c r="E138" s="67">
        <v>0.04038</v>
      </c>
      <c r="F138" s="46">
        <f>F136*E138</f>
        <v>9.6912</v>
      </c>
      <c r="G138" s="101"/>
      <c r="H138" s="101"/>
      <c r="I138" s="101"/>
      <c r="J138" s="101">
        <f>F138*I138</f>
        <v>0</v>
      </c>
      <c r="K138" s="101"/>
      <c r="L138" s="101"/>
      <c r="M138" s="102">
        <f t="shared" si="3"/>
        <v>0</v>
      </c>
    </row>
    <row r="139" spans="1:13" s="8" customFormat="1" ht="15.75">
      <c r="A139" s="42"/>
      <c r="B139" s="43"/>
      <c r="C139" s="54" t="s">
        <v>22</v>
      </c>
      <c r="D139" s="55" t="s">
        <v>56</v>
      </c>
      <c r="E139" s="68">
        <v>0.00235</v>
      </c>
      <c r="F139" s="69">
        <f>F136*E139</f>
        <v>0.5640000000000001</v>
      </c>
      <c r="G139" s="101"/>
      <c r="H139" s="101"/>
      <c r="I139" s="101"/>
      <c r="J139" s="101"/>
      <c r="K139" s="101"/>
      <c r="L139" s="101">
        <f aca="true" t="shared" si="4" ref="L139:L144">F139*K139</f>
        <v>0</v>
      </c>
      <c r="M139" s="102">
        <f aca="true" t="shared" si="5" ref="M139:M202">L139+J139+H139</f>
        <v>0</v>
      </c>
    </row>
    <row r="140" spans="1:13" s="8" customFormat="1" ht="15.75">
      <c r="A140" s="42"/>
      <c r="B140" s="43"/>
      <c r="C140" s="44" t="s">
        <v>14</v>
      </c>
      <c r="D140" s="55" t="s">
        <v>56</v>
      </c>
      <c r="E140" s="67">
        <v>0.00036</v>
      </c>
      <c r="F140" s="46">
        <f>F136*E140</f>
        <v>0.0864</v>
      </c>
      <c r="G140" s="101"/>
      <c r="H140" s="101"/>
      <c r="I140" s="101"/>
      <c r="J140" s="101"/>
      <c r="K140" s="101"/>
      <c r="L140" s="101">
        <f t="shared" si="4"/>
        <v>0</v>
      </c>
      <c r="M140" s="102">
        <f t="shared" si="5"/>
        <v>0</v>
      </c>
    </row>
    <row r="141" spans="1:13" s="8" customFormat="1" ht="15.75">
      <c r="A141" s="42"/>
      <c r="B141" s="43"/>
      <c r="C141" s="44" t="s">
        <v>15</v>
      </c>
      <c r="D141" s="55" t="s">
        <v>56</v>
      </c>
      <c r="E141" s="53">
        <v>0.0106</v>
      </c>
      <c r="F141" s="46">
        <f>E141*F136</f>
        <v>2.544</v>
      </c>
      <c r="G141" s="101"/>
      <c r="H141" s="101"/>
      <c r="I141" s="101"/>
      <c r="J141" s="101"/>
      <c r="K141" s="101"/>
      <c r="L141" s="101">
        <f t="shared" si="4"/>
        <v>0</v>
      </c>
      <c r="M141" s="102">
        <f t="shared" si="5"/>
        <v>0</v>
      </c>
    </row>
    <row r="142" spans="1:13" s="8" customFormat="1" ht="15.75">
      <c r="A142" s="42"/>
      <c r="B142" s="43"/>
      <c r="C142" s="44" t="s">
        <v>20</v>
      </c>
      <c r="D142" s="55" t="s">
        <v>56</v>
      </c>
      <c r="E142" s="53">
        <v>0.0239</v>
      </c>
      <c r="F142" s="46">
        <f>E142*F136</f>
        <v>5.736000000000001</v>
      </c>
      <c r="G142" s="101"/>
      <c r="H142" s="101"/>
      <c r="I142" s="101"/>
      <c r="J142" s="101"/>
      <c r="K142" s="101"/>
      <c r="L142" s="101">
        <f t="shared" si="4"/>
        <v>0</v>
      </c>
      <c r="M142" s="102">
        <f t="shared" si="5"/>
        <v>0</v>
      </c>
    </row>
    <row r="143" spans="1:13" s="8" customFormat="1" ht="15.75">
      <c r="A143" s="42"/>
      <c r="B143" s="43"/>
      <c r="C143" s="44" t="s">
        <v>5</v>
      </c>
      <c r="D143" s="55" t="s">
        <v>56</v>
      </c>
      <c r="E143" s="53">
        <v>0.0026</v>
      </c>
      <c r="F143" s="46">
        <f>F136*E143</f>
        <v>0.624</v>
      </c>
      <c r="G143" s="101"/>
      <c r="H143" s="101"/>
      <c r="I143" s="101"/>
      <c r="J143" s="101"/>
      <c r="K143" s="101"/>
      <c r="L143" s="101">
        <f t="shared" si="4"/>
        <v>0</v>
      </c>
      <c r="M143" s="102">
        <f t="shared" si="5"/>
        <v>0</v>
      </c>
    </row>
    <row r="144" spans="1:13" s="8" customFormat="1" ht="31.5">
      <c r="A144" s="42"/>
      <c r="B144" s="43"/>
      <c r="C144" s="44" t="s">
        <v>16</v>
      </c>
      <c r="D144" s="55" t="s">
        <v>56</v>
      </c>
      <c r="E144" s="67">
        <v>0.00057</v>
      </c>
      <c r="F144" s="46">
        <f>F136*E144</f>
        <v>0.1368</v>
      </c>
      <c r="G144" s="101"/>
      <c r="H144" s="101"/>
      <c r="I144" s="101"/>
      <c r="J144" s="101"/>
      <c r="K144" s="101"/>
      <c r="L144" s="101">
        <f t="shared" si="4"/>
        <v>0</v>
      </c>
      <c r="M144" s="102">
        <f t="shared" si="5"/>
        <v>0</v>
      </c>
    </row>
    <row r="145" spans="1:13" s="8" customFormat="1" ht="15.75">
      <c r="A145" s="42"/>
      <c r="B145" s="43"/>
      <c r="C145" s="43" t="s">
        <v>6</v>
      </c>
      <c r="D145" s="45"/>
      <c r="E145" s="46"/>
      <c r="F145" s="46"/>
      <c r="G145" s="101"/>
      <c r="H145" s="101"/>
      <c r="I145" s="101"/>
      <c r="J145" s="101"/>
      <c r="K145" s="101"/>
      <c r="L145" s="101"/>
      <c r="M145" s="102">
        <f t="shared" si="5"/>
        <v>0</v>
      </c>
    </row>
    <row r="146" spans="1:13" s="8" customFormat="1" ht="18">
      <c r="A146" s="42"/>
      <c r="B146" s="11"/>
      <c r="C146" s="44" t="s">
        <v>19</v>
      </c>
      <c r="D146" s="49" t="s">
        <v>55</v>
      </c>
      <c r="E146" s="46">
        <v>1.26</v>
      </c>
      <c r="F146" s="46">
        <f>F136*0.07*1.26</f>
        <v>21.168000000000003</v>
      </c>
      <c r="G146" s="101"/>
      <c r="H146" s="101">
        <f>F146*G146</f>
        <v>0</v>
      </c>
      <c r="I146" s="101"/>
      <c r="J146" s="101"/>
      <c r="K146" s="101"/>
      <c r="L146" s="101"/>
      <c r="M146" s="102">
        <f t="shared" si="5"/>
        <v>0</v>
      </c>
    </row>
    <row r="147" spans="1:13" s="8" customFormat="1" ht="18">
      <c r="A147" s="42"/>
      <c r="B147" s="43"/>
      <c r="C147" s="44" t="s">
        <v>7</v>
      </c>
      <c r="D147" s="49" t="s">
        <v>55</v>
      </c>
      <c r="E147" s="65">
        <v>0.03</v>
      </c>
      <c r="F147" s="46">
        <f>F136*E147</f>
        <v>7.199999999999999</v>
      </c>
      <c r="G147" s="101"/>
      <c r="H147" s="101">
        <f>F147*G147</f>
        <v>0</v>
      </c>
      <c r="I147" s="101"/>
      <c r="J147" s="101"/>
      <c r="K147" s="101"/>
      <c r="L147" s="101"/>
      <c r="M147" s="102">
        <f t="shared" si="5"/>
        <v>0</v>
      </c>
    </row>
    <row r="148" spans="1:13" s="8" customFormat="1" ht="31.5">
      <c r="A148" s="42"/>
      <c r="B148" s="11" t="s">
        <v>75</v>
      </c>
      <c r="C148" s="40" t="s">
        <v>79</v>
      </c>
      <c r="D148" s="11" t="s">
        <v>58</v>
      </c>
      <c r="E148" s="13"/>
      <c r="F148" s="51">
        <f>F146*1.6</f>
        <v>33.86880000000001</v>
      </c>
      <c r="G148" s="99"/>
      <c r="H148" s="99">
        <f>F148*G148</f>
        <v>0</v>
      </c>
      <c r="I148" s="99"/>
      <c r="J148" s="99">
        <f>F148*I148</f>
        <v>0</v>
      </c>
      <c r="K148" s="99"/>
      <c r="L148" s="99">
        <f>F148*K148</f>
        <v>0</v>
      </c>
      <c r="M148" s="102">
        <f t="shared" si="5"/>
        <v>0</v>
      </c>
    </row>
    <row r="149" spans="1:13" s="8" customFormat="1" ht="33.75">
      <c r="A149" s="42">
        <v>22</v>
      </c>
      <c r="B149" s="56" t="s">
        <v>8</v>
      </c>
      <c r="C149" s="40" t="s">
        <v>37</v>
      </c>
      <c r="D149" s="43" t="s">
        <v>58</v>
      </c>
      <c r="E149" s="46"/>
      <c r="F149" s="70">
        <v>0.14</v>
      </c>
      <c r="G149" s="101"/>
      <c r="H149" s="101"/>
      <c r="I149" s="101"/>
      <c r="J149" s="101"/>
      <c r="K149" s="101"/>
      <c r="L149" s="101"/>
      <c r="M149" s="102">
        <f t="shared" si="5"/>
        <v>0</v>
      </c>
    </row>
    <row r="150" spans="1:13" s="8" customFormat="1" ht="15.75">
      <c r="A150" s="42"/>
      <c r="B150" s="43"/>
      <c r="C150" s="44" t="s">
        <v>9</v>
      </c>
      <c r="D150" s="55" t="s">
        <v>56</v>
      </c>
      <c r="E150" s="46">
        <v>0.3</v>
      </c>
      <c r="F150" s="46">
        <f>F149*E150</f>
        <v>0.042</v>
      </c>
      <c r="G150" s="101"/>
      <c r="H150" s="101"/>
      <c r="I150" s="101"/>
      <c r="J150" s="101"/>
      <c r="K150" s="101"/>
      <c r="L150" s="101">
        <f>F150*K150</f>
        <v>0</v>
      </c>
      <c r="M150" s="102">
        <f t="shared" si="5"/>
        <v>0</v>
      </c>
    </row>
    <row r="151" spans="1:13" s="8" customFormat="1" ht="15.75">
      <c r="A151" s="42"/>
      <c r="B151" s="43"/>
      <c r="C151" s="43" t="s">
        <v>6</v>
      </c>
      <c r="D151" s="45"/>
      <c r="E151" s="46"/>
      <c r="F151" s="46"/>
      <c r="G151" s="101"/>
      <c r="H151" s="101"/>
      <c r="I151" s="101"/>
      <c r="J151" s="101"/>
      <c r="K151" s="101"/>
      <c r="L151" s="101"/>
      <c r="M151" s="102">
        <f t="shared" si="5"/>
        <v>0</v>
      </c>
    </row>
    <row r="152" spans="1:13" s="8" customFormat="1" ht="15.75">
      <c r="A152" s="42"/>
      <c r="B152" s="43"/>
      <c r="C152" s="44" t="s">
        <v>36</v>
      </c>
      <c r="D152" s="45" t="s">
        <v>58</v>
      </c>
      <c r="E152" s="46">
        <v>1.03</v>
      </c>
      <c r="F152" s="65">
        <f>F149*E152</f>
        <v>0.14420000000000002</v>
      </c>
      <c r="G152" s="101"/>
      <c r="H152" s="101">
        <f>F152*G152</f>
        <v>0</v>
      </c>
      <c r="I152" s="101"/>
      <c r="J152" s="101"/>
      <c r="K152" s="101"/>
      <c r="L152" s="101"/>
      <c r="M152" s="102">
        <f t="shared" si="5"/>
        <v>0</v>
      </c>
    </row>
    <row r="153" spans="1:13" s="8" customFormat="1" ht="31.5">
      <c r="A153" s="42"/>
      <c r="B153" s="11" t="s">
        <v>75</v>
      </c>
      <c r="C153" s="40" t="s">
        <v>80</v>
      </c>
      <c r="D153" s="11" t="s">
        <v>58</v>
      </c>
      <c r="E153" s="13"/>
      <c r="F153" s="41">
        <f>F152</f>
        <v>0.14420000000000002</v>
      </c>
      <c r="G153" s="99"/>
      <c r="H153" s="99">
        <f>F153*G153</f>
        <v>0</v>
      </c>
      <c r="I153" s="99"/>
      <c r="J153" s="99">
        <f>F153*I153</f>
        <v>0</v>
      </c>
      <c r="K153" s="99"/>
      <c r="L153" s="99">
        <f>F153*K153</f>
        <v>0</v>
      </c>
      <c r="M153" s="102">
        <f t="shared" si="5"/>
        <v>0</v>
      </c>
    </row>
    <row r="154" spans="1:13" s="8" customFormat="1" ht="63">
      <c r="A154" s="42">
        <v>23</v>
      </c>
      <c r="B154" s="56" t="s">
        <v>61</v>
      </c>
      <c r="C154" s="40" t="s">
        <v>60</v>
      </c>
      <c r="D154" s="43" t="s">
        <v>59</v>
      </c>
      <c r="E154" s="46"/>
      <c r="F154" s="57">
        <v>240</v>
      </c>
      <c r="G154" s="101"/>
      <c r="H154" s="101"/>
      <c r="I154" s="101"/>
      <c r="J154" s="101"/>
      <c r="K154" s="101"/>
      <c r="L154" s="101"/>
      <c r="M154" s="102">
        <f t="shared" si="5"/>
        <v>0</v>
      </c>
    </row>
    <row r="155" spans="1:13" s="8" customFormat="1" ht="31.5">
      <c r="A155" s="61"/>
      <c r="B155" s="43"/>
      <c r="C155" s="44" t="s">
        <v>18</v>
      </c>
      <c r="D155" s="45" t="s">
        <v>53</v>
      </c>
      <c r="E155" s="67">
        <v>0.03396</v>
      </c>
      <c r="F155" s="46">
        <f>F154*E155</f>
        <v>8.1504</v>
      </c>
      <c r="G155" s="101"/>
      <c r="H155" s="101"/>
      <c r="I155" s="99"/>
      <c r="J155" s="101">
        <f>F155*I155</f>
        <v>0</v>
      </c>
      <c r="K155" s="101"/>
      <c r="L155" s="101"/>
      <c r="M155" s="102">
        <f t="shared" si="5"/>
        <v>0</v>
      </c>
    </row>
    <row r="156" spans="1:13" s="8" customFormat="1" ht="15.75">
      <c r="A156" s="61"/>
      <c r="B156" s="43"/>
      <c r="C156" s="44" t="s">
        <v>17</v>
      </c>
      <c r="D156" s="45" t="s">
        <v>53</v>
      </c>
      <c r="E156" s="67">
        <v>0.01766</v>
      </c>
      <c r="F156" s="46">
        <f>F154*E156</f>
        <v>4.2383999999999995</v>
      </c>
      <c r="G156" s="101"/>
      <c r="H156" s="101"/>
      <c r="I156" s="99"/>
      <c r="J156" s="101">
        <f>F156*I156</f>
        <v>0</v>
      </c>
      <c r="K156" s="101"/>
      <c r="L156" s="101"/>
      <c r="M156" s="102">
        <f t="shared" si="5"/>
        <v>0</v>
      </c>
    </row>
    <row r="157" spans="1:13" s="8" customFormat="1" ht="15.75">
      <c r="A157" s="61"/>
      <c r="B157" s="43"/>
      <c r="C157" s="44" t="s">
        <v>15</v>
      </c>
      <c r="D157" s="55" t="s">
        <v>56</v>
      </c>
      <c r="E157" s="67">
        <v>0.00347</v>
      </c>
      <c r="F157" s="46">
        <f>E157*F154</f>
        <v>0.8328</v>
      </c>
      <c r="G157" s="101"/>
      <c r="H157" s="101"/>
      <c r="I157" s="101"/>
      <c r="J157" s="101"/>
      <c r="K157" s="101"/>
      <c r="L157" s="101">
        <f>F157*K157</f>
        <v>0</v>
      </c>
      <c r="M157" s="102">
        <f t="shared" si="5"/>
        <v>0</v>
      </c>
    </row>
    <row r="158" spans="1:13" s="8" customFormat="1" ht="15.75">
      <c r="A158" s="61"/>
      <c r="B158" s="43"/>
      <c r="C158" s="44" t="s">
        <v>20</v>
      </c>
      <c r="D158" s="55" t="s">
        <v>56</v>
      </c>
      <c r="E158" s="53">
        <v>0.0101</v>
      </c>
      <c r="F158" s="46">
        <f>E158*F154</f>
        <v>2.424</v>
      </c>
      <c r="G158" s="101"/>
      <c r="H158" s="101"/>
      <c r="I158" s="101"/>
      <c r="J158" s="101"/>
      <c r="K158" s="101"/>
      <c r="L158" s="101">
        <f>F158*K158</f>
        <v>0</v>
      </c>
      <c r="M158" s="102">
        <f t="shared" si="5"/>
        <v>0</v>
      </c>
    </row>
    <row r="159" spans="1:13" s="8" customFormat="1" ht="15.75">
      <c r="A159" s="61"/>
      <c r="B159" s="43"/>
      <c r="C159" s="44" t="s">
        <v>10</v>
      </c>
      <c r="D159" s="55" t="s">
        <v>56</v>
      </c>
      <c r="E159" s="53">
        <v>0.0028</v>
      </c>
      <c r="F159" s="46">
        <f>E159*F154</f>
        <v>0.672</v>
      </c>
      <c r="G159" s="101"/>
      <c r="H159" s="101"/>
      <c r="I159" s="101"/>
      <c r="J159" s="101"/>
      <c r="K159" s="101"/>
      <c r="L159" s="101">
        <f>F159*K159</f>
        <v>0</v>
      </c>
      <c r="M159" s="102">
        <f t="shared" si="5"/>
        <v>0</v>
      </c>
    </row>
    <row r="160" spans="1:13" s="8" customFormat="1" ht="15.75">
      <c r="A160" s="61"/>
      <c r="B160" s="43"/>
      <c r="C160" s="44" t="s">
        <v>11</v>
      </c>
      <c r="D160" s="45" t="s">
        <v>65</v>
      </c>
      <c r="E160" s="67">
        <v>0.00392</v>
      </c>
      <c r="F160" s="46">
        <f>E160*F154</f>
        <v>0.9408</v>
      </c>
      <c r="G160" s="101"/>
      <c r="H160" s="101"/>
      <c r="I160" s="101"/>
      <c r="J160" s="101"/>
      <c r="K160" s="101"/>
      <c r="L160" s="101">
        <f>F160*K160</f>
        <v>0</v>
      </c>
      <c r="M160" s="102">
        <f t="shared" si="5"/>
        <v>0</v>
      </c>
    </row>
    <row r="161" spans="1:13" s="8" customFormat="1" ht="15.75">
      <c r="A161" s="61"/>
      <c r="B161" s="43"/>
      <c r="C161" s="43" t="s">
        <v>6</v>
      </c>
      <c r="D161" s="45"/>
      <c r="E161" s="46"/>
      <c r="F161" s="46"/>
      <c r="G161" s="101"/>
      <c r="H161" s="101"/>
      <c r="I161" s="101"/>
      <c r="J161" s="101"/>
      <c r="K161" s="101"/>
      <c r="L161" s="101"/>
      <c r="M161" s="102">
        <f t="shared" si="5"/>
        <v>0</v>
      </c>
    </row>
    <row r="162" spans="1:13" s="8" customFormat="1" ht="15.75">
      <c r="A162" s="61"/>
      <c r="B162" s="43"/>
      <c r="C162" s="44" t="s">
        <v>12</v>
      </c>
      <c r="D162" s="45" t="s">
        <v>58</v>
      </c>
      <c r="E162" s="119">
        <v>0.1528</v>
      </c>
      <c r="F162" s="46">
        <f>F154*E162</f>
        <v>36.672</v>
      </c>
      <c r="G162" s="101"/>
      <c r="H162" s="101">
        <f>F162*G162</f>
        <v>0</v>
      </c>
      <c r="I162" s="101"/>
      <c r="J162" s="101"/>
      <c r="K162" s="101"/>
      <c r="L162" s="101"/>
      <c r="M162" s="102">
        <f t="shared" si="5"/>
        <v>0</v>
      </c>
    </row>
    <row r="163" spans="1:13" s="8" customFormat="1" ht="15.75">
      <c r="A163" s="61"/>
      <c r="B163" s="43"/>
      <c r="C163" s="44" t="s">
        <v>13</v>
      </c>
      <c r="D163" s="45" t="s">
        <v>0</v>
      </c>
      <c r="E163" s="67">
        <v>0.02533</v>
      </c>
      <c r="F163" s="46">
        <f>F154*E163</f>
        <v>6.079199999999999</v>
      </c>
      <c r="G163" s="106"/>
      <c r="H163" s="106">
        <f>F163*G163</f>
        <v>0</v>
      </c>
      <c r="I163" s="99"/>
      <c r="J163" s="99"/>
      <c r="K163" s="107"/>
      <c r="L163" s="107"/>
      <c r="M163" s="102">
        <f t="shared" si="5"/>
        <v>0</v>
      </c>
    </row>
    <row r="164" spans="1:13" s="8" customFormat="1" ht="31.5">
      <c r="A164" s="42"/>
      <c r="B164" s="11" t="s">
        <v>75</v>
      </c>
      <c r="C164" s="40" t="s">
        <v>81</v>
      </c>
      <c r="D164" s="11" t="s">
        <v>58</v>
      </c>
      <c r="E164" s="13"/>
      <c r="F164" s="118">
        <f>F162</f>
        <v>36.672</v>
      </c>
      <c r="G164" s="99"/>
      <c r="H164" s="99">
        <f>F164*G164</f>
        <v>0</v>
      </c>
      <c r="I164" s="99"/>
      <c r="J164" s="99">
        <f>F164*I164</f>
        <v>0</v>
      </c>
      <c r="K164" s="99"/>
      <c r="L164" s="99">
        <f>F164*K164</f>
        <v>0</v>
      </c>
      <c r="M164" s="102">
        <f t="shared" si="5"/>
        <v>0</v>
      </c>
    </row>
    <row r="165" spans="1:13" s="8" customFormat="1" ht="33.75">
      <c r="A165" s="42">
        <v>24</v>
      </c>
      <c r="B165" s="56" t="s">
        <v>8</v>
      </c>
      <c r="C165" s="40" t="s">
        <v>62</v>
      </c>
      <c r="D165" s="43" t="s">
        <v>58</v>
      </c>
      <c r="E165" s="46"/>
      <c r="F165" s="70">
        <v>0.07</v>
      </c>
      <c r="G165" s="101"/>
      <c r="H165" s="101"/>
      <c r="I165" s="101"/>
      <c r="J165" s="101"/>
      <c r="K165" s="101"/>
      <c r="L165" s="101"/>
      <c r="M165" s="102">
        <f t="shared" si="5"/>
        <v>0</v>
      </c>
    </row>
    <row r="166" spans="1:13" s="8" customFormat="1" ht="15.75">
      <c r="A166" s="42"/>
      <c r="B166" s="43"/>
      <c r="C166" s="44" t="s">
        <v>9</v>
      </c>
      <c r="D166" s="55" t="s">
        <v>56</v>
      </c>
      <c r="E166" s="46">
        <v>0.3</v>
      </c>
      <c r="F166" s="46">
        <f>F165*E166</f>
        <v>0.021</v>
      </c>
      <c r="G166" s="101"/>
      <c r="H166" s="101"/>
      <c r="I166" s="101"/>
      <c r="J166" s="101"/>
      <c r="K166" s="101"/>
      <c r="L166" s="101">
        <f>F166*K166</f>
        <v>0</v>
      </c>
      <c r="M166" s="102">
        <f t="shared" si="5"/>
        <v>0</v>
      </c>
    </row>
    <row r="167" spans="1:13" s="8" customFormat="1" ht="15.75">
      <c r="A167" s="42"/>
      <c r="B167" s="43"/>
      <c r="C167" s="43" t="s">
        <v>6</v>
      </c>
      <c r="D167" s="45"/>
      <c r="E167" s="46"/>
      <c r="F167" s="46"/>
      <c r="G167" s="101"/>
      <c r="H167" s="101"/>
      <c r="I167" s="101"/>
      <c r="J167" s="101"/>
      <c r="K167" s="101"/>
      <c r="L167" s="101"/>
      <c r="M167" s="102">
        <f t="shared" si="5"/>
        <v>0</v>
      </c>
    </row>
    <row r="168" spans="1:13" s="8" customFormat="1" ht="15.75">
      <c r="A168" s="42"/>
      <c r="B168" s="43"/>
      <c r="C168" s="44" t="s">
        <v>36</v>
      </c>
      <c r="D168" s="49" t="s">
        <v>58</v>
      </c>
      <c r="E168" s="46">
        <v>1.03</v>
      </c>
      <c r="F168" s="65">
        <f>F165*E168</f>
        <v>0.07210000000000001</v>
      </c>
      <c r="G168" s="101"/>
      <c r="H168" s="101">
        <f>F168*G168</f>
        <v>0</v>
      </c>
      <c r="I168" s="101"/>
      <c r="J168" s="101"/>
      <c r="K168" s="101"/>
      <c r="L168" s="101"/>
      <c r="M168" s="102">
        <f t="shared" si="5"/>
        <v>0</v>
      </c>
    </row>
    <row r="169" spans="1:13" s="8" customFormat="1" ht="31.5">
      <c r="A169" s="42"/>
      <c r="B169" s="11" t="s">
        <v>75</v>
      </c>
      <c r="C169" s="40" t="s">
        <v>80</v>
      </c>
      <c r="D169" s="11" t="s">
        <v>58</v>
      </c>
      <c r="E169" s="13"/>
      <c r="F169" s="41">
        <f>F168</f>
        <v>0.07210000000000001</v>
      </c>
      <c r="G169" s="99"/>
      <c r="H169" s="99">
        <f>F169*G169</f>
        <v>0</v>
      </c>
      <c r="I169" s="99"/>
      <c r="J169" s="99">
        <f>F169*I169</f>
        <v>0</v>
      </c>
      <c r="K169" s="99"/>
      <c r="L169" s="99">
        <f>F169*K169</f>
        <v>0</v>
      </c>
      <c r="M169" s="102">
        <f t="shared" si="5"/>
        <v>0</v>
      </c>
    </row>
    <row r="170" spans="1:13" s="8" customFormat="1" ht="78.75">
      <c r="A170" s="42">
        <v>25</v>
      </c>
      <c r="B170" s="85" t="s">
        <v>63</v>
      </c>
      <c r="C170" s="40" t="s">
        <v>64</v>
      </c>
      <c r="D170" s="86" t="s">
        <v>59</v>
      </c>
      <c r="E170" s="87"/>
      <c r="F170" s="57">
        <f>F154</f>
        <v>240</v>
      </c>
      <c r="G170" s="108"/>
      <c r="H170" s="108"/>
      <c r="I170" s="108"/>
      <c r="J170" s="108"/>
      <c r="K170" s="108"/>
      <c r="L170" s="108"/>
      <c r="M170" s="102">
        <f t="shared" si="5"/>
        <v>0</v>
      </c>
    </row>
    <row r="171" spans="1:13" s="8" customFormat="1" ht="31.5">
      <c r="A171" s="84"/>
      <c r="B171" s="86"/>
      <c r="C171" s="44" t="s">
        <v>18</v>
      </c>
      <c r="D171" s="45" t="s">
        <v>53</v>
      </c>
      <c r="E171" s="58">
        <v>0.0336</v>
      </c>
      <c r="F171" s="12">
        <f>F170*E171</f>
        <v>8.064</v>
      </c>
      <c r="G171" s="99"/>
      <c r="H171" s="99"/>
      <c r="I171" s="99"/>
      <c r="J171" s="99">
        <f>F171*I171</f>
        <v>0</v>
      </c>
      <c r="K171" s="99"/>
      <c r="L171" s="99"/>
      <c r="M171" s="102">
        <f t="shared" si="5"/>
        <v>0</v>
      </c>
    </row>
    <row r="172" spans="1:13" s="8" customFormat="1" ht="16.5">
      <c r="A172" s="84"/>
      <c r="B172" s="86"/>
      <c r="C172" s="44" t="s">
        <v>17</v>
      </c>
      <c r="D172" s="45" t="s">
        <v>53</v>
      </c>
      <c r="E172" s="88">
        <v>0.01766</v>
      </c>
      <c r="F172" s="12">
        <f>F170*E172</f>
        <v>4.2383999999999995</v>
      </c>
      <c r="G172" s="99"/>
      <c r="H172" s="99"/>
      <c r="I172" s="99"/>
      <c r="J172" s="99">
        <f>F172*I172</f>
        <v>0</v>
      </c>
      <c r="K172" s="99"/>
      <c r="L172" s="99"/>
      <c r="M172" s="102">
        <f t="shared" si="5"/>
        <v>0</v>
      </c>
    </row>
    <row r="173" spans="1:13" s="8" customFormat="1" ht="16.5">
      <c r="A173" s="84"/>
      <c r="B173" s="86"/>
      <c r="C173" s="44" t="s">
        <v>15</v>
      </c>
      <c r="D173" s="55" t="s">
        <v>56</v>
      </c>
      <c r="E173" s="67">
        <v>0.00347</v>
      </c>
      <c r="F173" s="12">
        <f>E173*F170</f>
        <v>0.8328</v>
      </c>
      <c r="G173" s="99"/>
      <c r="H173" s="99"/>
      <c r="I173" s="99"/>
      <c r="J173" s="99"/>
      <c r="K173" s="101"/>
      <c r="L173" s="99">
        <f>F173*K173</f>
        <v>0</v>
      </c>
      <c r="M173" s="102">
        <f t="shared" si="5"/>
        <v>0</v>
      </c>
    </row>
    <row r="174" spans="1:13" s="8" customFormat="1" ht="16.5">
      <c r="A174" s="84"/>
      <c r="B174" s="86"/>
      <c r="C174" s="44" t="s">
        <v>20</v>
      </c>
      <c r="D174" s="55" t="s">
        <v>56</v>
      </c>
      <c r="E174" s="53">
        <v>0.0101</v>
      </c>
      <c r="F174" s="12">
        <f>E174*F170</f>
        <v>2.424</v>
      </c>
      <c r="G174" s="99"/>
      <c r="H174" s="99"/>
      <c r="I174" s="99"/>
      <c r="J174" s="99"/>
      <c r="K174" s="101"/>
      <c r="L174" s="99">
        <f>F174*K174</f>
        <v>0</v>
      </c>
      <c r="M174" s="102">
        <f t="shared" si="5"/>
        <v>0</v>
      </c>
    </row>
    <row r="175" spans="1:13" s="8" customFormat="1" ht="16.5">
      <c r="A175" s="84"/>
      <c r="B175" s="86"/>
      <c r="C175" s="44" t="s">
        <v>10</v>
      </c>
      <c r="D175" s="55" t="s">
        <v>56</v>
      </c>
      <c r="E175" s="53">
        <v>0.0028</v>
      </c>
      <c r="F175" s="12">
        <f>E175*F170</f>
        <v>0.672</v>
      </c>
      <c r="G175" s="99"/>
      <c r="H175" s="99"/>
      <c r="I175" s="99"/>
      <c r="J175" s="99"/>
      <c r="K175" s="101"/>
      <c r="L175" s="99">
        <f>F175*K175</f>
        <v>0</v>
      </c>
      <c r="M175" s="102">
        <f t="shared" si="5"/>
        <v>0</v>
      </c>
    </row>
    <row r="176" spans="1:13" s="8" customFormat="1" ht="16.5">
      <c r="A176" s="84"/>
      <c r="B176" s="86"/>
      <c r="C176" s="44" t="s">
        <v>11</v>
      </c>
      <c r="D176" s="45" t="s">
        <v>65</v>
      </c>
      <c r="E176" s="67">
        <v>0.00392</v>
      </c>
      <c r="F176" s="12">
        <f>E176*F170</f>
        <v>0.9408</v>
      </c>
      <c r="G176" s="99"/>
      <c r="H176" s="99"/>
      <c r="I176" s="99"/>
      <c r="J176" s="99"/>
      <c r="K176" s="99"/>
      <c r="L176" s="99">
        <f>F176*K176</f>
        <v>0</v>
      </c>
      <c r="M176" s="102">
        <f t="shared" si="5"/>
        <v>0</v>
      </c>
    </row>
    <row r="177" spans="1:13" s="8" customFormat="1" ht="16.5">
      <c r="A177" s="84"/>
      <c r="B177" s="86"/>
      <c r="C177" s="43" t="s">
        <v>6</v>
      </c>
      <c r="D177" s="45"/>
      <c r="E177" s="12"/>
      <c r="F177" s="12"/>
      <c r="G177" s="99"/>
      <c r="H177" s="99"/>
      <c r="I177" s="99"/>
      <c r="J177" s="99"/>
      <c r="K177" s="99"/>
      <c r="L177" s="99"/>
      <c r="M177" s="102">
        <f t="shared" si="5"/>
        <v>0</v>
      </c>
    </row>
    <row r="178" spans="1:13" s="8" customFormat="1" ht="16.5">
      <c r="A178" s="84"/>
      <c r="B178" s="86"/>
      <c r="C178" s="44" t="s">
        <v>12</v>
      </c>
      <c r="D178" s="45" t="s">
        <v>58</v>
      </c>
      <c r="E178" s="118">
        <v>0.102</v>
      </c>
      <c r="F178" s="12">
        <f>F170*E178</f>
        <v>24.479999999999997</v>
      </c>
      <c r="G178" s="99"/>
      <c r="H178" s="99">
        <f>F178*G178</f>
        <v>0</v>
      </c>
      <c r="I178" s="99"/>
      <c r="J178" s="99"/>
      <c r="K178" s="99"/>
      <c r="L178" s="99"/>
      <c r="M178" s="102">
        <f t="shared" si="5"/>
        <v>0</v>
      </c>
    </row>
    <row r="179" spans="1:13" s="8" customFormat="1" ht="16.5">
      <c r="A179" s="84"/>
      <c r="B179" s="86"/>
      <c r="C179" s="44" t="s">
        <v>13</v>
      </c>
      <c r="D179" s="45" t="s">
        <v>65</v>
      </c>
      <c r="E179" s="88">
        <v>0.02517</v>
      </c>
      <c r="F179" s="12">
        <f>F170*E179</f>
        <v>6.0408</v>
      </c>
      <c r="G179" s="106"/>
      <c r="H179" s="106">
        <f>F179*G179</f>
        <v>0</v>
      </c>
      <c r="I179" s="99"/>
      <c r="J179" s="99"/>
      <c r="K179" s="107"/>
      <c r="L179" s="107"/>
      <c r="M179" s="102">
        <f t="shared" si="5"/>
        <v>0</v>
      </c>
    </row>
    <row r="180" spans="1:13" s="8" customFormat="1" ht="31.5">
      <c r="A180" s="42"/>
      <c r="B180" s="11" t="s">
        <v>75</v>
      </c>
      <c r="C180" s="40" t="s">
        <v>81</v>
      </c>
      <c r="D180" s="11" t="s">
        <v>58</v>
      </c>
      <c r="E180" s="13"/>
      <c r="F180" s="118">
        <f>F178</f>
        <v>24.479999999999997</v>
      </c>
      <c r="G180" s="99"/>
      <c r="H180" s="99">
        <f>F180*G180</f>
        <v>0</v>
      </c>
      <c r="I180" s="99"/>
      <c r="J180" s="99">
        <f>F180*I180</f>
        <v>0</v>
      </c>
      <c r="K180" s="99"/>
      <c r="L180" s="99">
        <f>F180*K180</f>
        <v>0</v>
      </c>
      <c r="M180" s="102">
        <f t="shared" si="5"/>
        <v>0</v>
      </c>
    </row>
    <row r="181" spans="1:13" s="8" customFormat="1" ht="31.5">
      <c r="A181" s="84"/>
      <c r="B181" s="86"/>
      <c r="C181" s="89" t="s">
        <v>106</v>
      </c>
      <c r="D181" s="45"/>
      <c r="E181" s="88"/>
      <c r="F181" s="12"/>
      <c r="G181" s="99"/>
      <c r="H181" s="99"/>
      <c r="I181" s="99"/>
      <c r="J181" s="99"/>
      <c r="K181" s="99"/>
      <c r="L181" s="99"/>
      <c r="M181" s="102">
        <f t="shared" si="5"/>
        <v>0</v>
      </c>
    </row>
    <row r="182" spans="1:13" s="8" customFormat="1" ht="31.5">
      <c r="A182" s="42">
        <v>26</v>
      </c>
      <c r="B182" s="56" t="s">
        <v>21</v>
      </c>
      <c r="C182" s="59" t="s">
        <v>76</v>
      </c>
      <c r="D182" s="43" t="s">
        <v>59</v>
      </c>
      <c r="E182" s="46"/>
      <c r="F182" s="57">
        <v>68</v>
      </c>
      <c r="G182" s="101"/>
      <c r="H182" s="101"/>
      <c r="I182" s="101"/>
      <c r="J182" s="101"/>
      <c r="K182" s="101"/>
      <c r="L182" s="101"/>
      <c r="M182" s="102">
        <f t="shared" si="5"/>
        <v>0</v>
      </c>
    </row>
    <row r="183" spans="1:13" s="8" customFormat="1" ht="31.5">
      <c r="A183" s="42"/>
      <c r="B183" s="43"/>
      <c r="C183" s="44" t="s">
        <v>18</v>
      </c>
      <c r="D183" s="45" t="s">
        <v>53</v>
      </c>
      <c r="E183" s="65">
        <v>0.033</v>
      </c>
      <c r="F183" s="46">
        <f>F182*E183</f>
        <v>2.244</v>
      </c>
      <c r="G183" s="101"/>
      <c r="H183" s="101"/>
      <c r="I183" s="101"/>
      <c r="J183" s="101">
        <f>F183*I183</f>
        <v>0</v>
      </c>
      <c r="K183" s="101"/>
      <c r="L183" s="101"/>
      <c r="M183" s="102">
        <f t="shared" si="5"/>
        <v>0</v>
      </c>
    </row>
    <row r="184" spans="1:13" s="8" customFormat="1" ht="15.75">
      <c r="A184" s="42"/>
      <c r="B184" s="43"/>
      <c r="C184" s="44" t="s">
        <v>17</v>
      </c>
      <c r="D184" s="45" t="s">
        <v>53</v>
      </c>
      <c r="E184" s="67">
        <v>0.04038</v>
      </c>
      <c r="F184" s="46">
        <f>F182*E184</f>
        <v>2.74584</v>
      </c>
      <c r="G184" s="101"/>
      <c r="H184" s="101"/>
      <c r="I184" s="101"/>
      <c r="J184" s="101">
        <f>F184*I184</f>
        <v>0</v>
      </c>
      <c r="K184" s="101"/>
      <c r="L184" s="101"/>
      <c r="M184" s="102">
        <f t="shared" si="5"/>
        <v>0</v>
      </c>
    </row>
    <row r="185" spans="1:13" s="8" customFormat="1" ht="15.75">
      <c r="A185" s="42"/>
      <c r="B185" s="43"/>
      <c r="C185" s="54" t="s">
        <v>22</v>
      </c>
      <c r="D185" s="55" t="s">
        <v>56</v>
      </c>
      <c r="E185" s="68">
        <v>0.00235</v>
      </c>
      <c r="F185" s="69">
        <f>F182*E185</f>
        <v>0.1598</v>
      </c>
      <c r="G185" s="101"/>
      <c r="H185" s="101"/>
      <c r="I185" s="101"/>
      <c r="J185" s="101"/>
      <c r="K185" s="101"/>
      <c r="L185" s="101">
        <f aca="true" t="shared" si="6" ref="L185:L190">F185*K185</f>
        <v>0</v>
      </c>
      <c r="M185" s="102">
        <f t="shared" si="5"/>
        <v>0</v>
      </c>
    </row>
    <row r="186" spans="1:13" s="8" customFormat="1" ht="15.75">
      <c r="A186" s="42"/>
      <c r="B186" s="43"/>
      <c r="C186" s="44" t="s">
        <v>14</v>
      </c>
      <c r="D186" s="55" t="s">
        <v>56</v>
      </c>
      <c r="E186" s="67">
        <v>0.00036</v>
      </c>
      <c r="F186" s="46">
        <f>F182*E186</f>
        <v>0.024480000000000002</v>
      </c>
      <c r="G186" s="101"/>
      <c r="H186" s="101"/>
      <c r="I186" s="101"/>
      <c r="J186" s="101"/>
      <c r="K186" s="101"/>
      <c r="L186" s="101">
        <f t="shared" si="6"/>
        <v>0</v>
      </c>
      <c r="M186" s="102">
        <f t="shared" si="5"/>
        <v>0</v>
      </c>
    </row>
    <row r="187" spans="1:13" s="8" customFormat="1" ht="15.75">
      <c r="A187" s="42"/>
      <c r="B187" s="43"/>
      <c r="C187" s="44" t="s">
        <v>15</v>
      </c>
      <c r="D187" s="55" t="s">
        <v>56</v>
      </c>
      <c r="E187" s="53">
        <v>0.0106</v>
      </c>
      <c r="F187" s="46">
        <f>E187*F182</f>
        <v>0.7208</v>
      </c>
      <c r="G187" s="101"/>
      <c r="H187" s="101"/>
      <c r="I187" s="101"/>
      <c r="J187" s="101"/>
      <c r="K187" s="101"/>
      <c r="L187" s="101">
        <f t="shared" si="6"/>
        <v>0</v>
      </c>
      <c r="M187" s="102">
        <f t="shared" si="5"/>
        <v>0</v>
      </c>
    </row>
    <row r="188" spans="1:13" s="8" customFormat="1" ht="15.75">
      <c r="A188" s="42"/>
      <c r="B188" s="43"/>
      <c r="C188" s="44" t="s">
        <v>20</v>
      </c>
      <c r="D188" s="55" t="s">
        <v>56</v>
      </c>
      <c r="E188" s="53">
        <v>0.0239</v>
      </c>
      <c r="F188" s="46">
        <f>E188*F182</f>
        <v>1.6252</v>
      </c>
      <c r="G188" s="101"/>
      <c r="H188" s="101"/>
      <c r="I188" s="101"/>
      <c r="J188" s="101"/>
      <c r="K188" s="101"/>
      <c r="L188" s="101">
        <f t="shared" si="6"/>
        <v>0</v>
      </c>
      <c r="M188" s="102">
        <f t="shared" si="5"/>
        <v>0</v>
      </c>
    </row>
    <row r="189" spans="1:13" s="8" customFormat="1" ht="15.75">
      <c r="A189" s="42"/>
      <c r="B189" s="43"/>
      <c r="C189" s="44" t="s">
        <v>5</v>
      </c>
      <c r="D189" s="55" t="s">
        <v>56</v>
      </c>
      <c r="E189" s="53">
        <v>0.0026</v>
      </c>
      <c r="F189" s="46">
        <f>F182*E189</f>
        <v>0.17679999999999998</v>
      </c>
      <c r="G189" s="101"/>
      <c r="H189" s="101"/>
      <c r="I189" s="101"/>
      <c r="J189" s="101"/>
      <c r="K189" s="101"/>
      <c r="L189" s="101">
        <f t="shared" si="6"/>
        <v>0</v>
      </c>
      <c r="M189" s="102">
        <f t="shared" si="5"/>
        <v>0</v>
      </c>
    </row>
    <row r="190" spans="1:13" s="8" customFormat="1" ht="31.5">
      <c r="A190" s="42"/>
      <c r="B190" s="43"/>
      <c r="C190" s="44" t="s">
        <v>16</v>
      </c>
      <c r="D190" s="55" t="s">
        <v>56</v>
      </c>
      <c r="E190" s="67">
        <v>0.00057</v>
      </c>
      <c r="F190" s="46">
        <f>F182*E190</f>
        <v>0.038759999999999996</v>
      </c>
      <c r="G190" s="101"/>
      <c r="H190" s="101"/>
      <c r="I190" s="101"/>
      <c r="J190" s="101"/>
      <c r="K190" s="101"/>
      <c r="L190" s="101">
        <f t="shared" si="6"/>
        <v>0</v>
      </c>
      <c r="M190" s="102">
        <f t="shared" si="5"/>
        <v>0</v>
      </c>
    </row>
    <row r="191" spans="1:13" s="8" customFormat="1" ht="15.75">
      <c r="A191" s="42"/>
      <c r="B191" s="43"/>
      <c r="C191" s="43" t="s">
        <v>6</v>
      </c>
      <c r="D191" s="45"/>
      <c r="E191" s="46"/>
      <c r="F191" s="46"/>
      <c r="G191" s="101"/>
      <c r="H191" s="101"/>
      <c r="I191" s="101"/>
      <c r="J191" s="101"/>
      <c r="K191" s="101"/>
      <c r="L191" s="101"/>
      <c r="M191" s="102">
        <f t="shared" si="5"/>
        <v>0</v>
      </c>
    </row>
    <row r="192" spans="1:13" s="8" customFormat="1" ht="18">
      <c r="A192" s="42"/>
      <c r="B192" s="11"/>
      <c r="C192" s="44" t="s">
        <v>19</v>
      </c>
      <c r="D192" s="49" t="s">
        <v>55</v>
      </c>
      <c r="E192" s="46">
        <v>1.26</v>
      </c>
      <c r="F192" s="46">
        <f>F182*0.07*1.26</f>
        <v>5.997600000000001</v>
      </c>
      <c r="G192" s="101"/>
      <c r="H192" s="101">
        <f>F192*G192</f>
        <v>0</v>
      </c>
      <c r="I192" s="101"/>
      <c r="J192" s="101"/>
      <c r="K192" s="101"/>
      <c r="L192" s="101"/>
      <c r="M192" s="102">
        <f t="shared" si="5"/>
        <v>0</v>
      </c>
    </row>
    <row r="193" spans="1:13" s="8" customFormat="1" ht="18">
      <c r="A193" s="42"/>
      <c r="B193" s="43"/>
      <c r="C193" s="44" t="s">
        <v>7</v>
      </c>
      <c r="D193" s="49" t="s">
        <v>55</v>
      </c>
      <c r="E193" s="65">
        <v>0.03</v>
      </c>
      <c r="F193" s="46">
        <f>F182*E193</f>
        <v>2.04</v>
      </c>
      <c r="G193" s="101"/>
      <c r="H193" s="101">
        <f>F193*G193</f>
        <v>0</v>
      </c>
      <c r="I193" s="101"/>
      <c r="J193" s="101"/>
      <c r="K193" s="101"/>
      <c r="L193" s="101"/>
      <c r="M193" s="102">
        <f t="shared" si="5"/>
        <v>0</v>
      </c>
    </row>
    <row r="194" spans="1:13" s="8" customFormat="1" ht="31.5">
      <c r="A194" s="42"/>
      <c r="B194" s="11" t="s">
        <v>75</v>
      </c>
      <c r="C194" s="40" t="s">
        <v>79</v>
      </c>
      <c r="D194" s="11" t="s">
        <v>58</v>
      </c>
      <c r="E194" s="13"/>
      <c r="F194" s="51">
        <f>F192*1.6</f>
        <v>9.596160000000003</v>
      </c>
      <c r="G194" s="99"/>
      <c r="H194" s="99">
        <f>F194*G194</f>
        <v>0</v>
      </c>
      <c r="I194" s="99"/>
      <c r="J194" s="99">
        <f>F194*I194</f>
        <v>0</v>
      </c>
      <c r="K194" s="99"/>
      <c r="L194" s="99">
        <f>F194*K194</f>
        <v>0</v>
      </c>
      <c r="M194" s="102">
        <f t="shared" si="5"/>
        <v>0</v>
      </c>
    </row>
    <row r="195" spans="1:13" s="8" customFormat="1" ht="15.75">
      <c r="A195" s="42">
        <v>27</v>
      </c>
      <c r="B195" s="56" t="s">
        <v>8</v>
      </c>
      <c r="C195" s="40" t="s">
        <v>89</v>
      </c>
      <c r="D195" s="43" t="s">
        <v>58</v>
      </c>
      <c r="E195" s="46"/>
      <c r="F195" s="70">
        <v>0.04</v>
      </c>
      <c r="G195" s="101"/>
      <c r="H195" s="101"/>
      <c r="I195" s="101"/>
      <c r="J195" s="101"/>
      <c r="K195" s="101"/>
      <c r="L195" s="101"/>
      <c r="M195" s="102">
        <f t="shared" si="5"/>
        <v>0</v>
      </c>
    </row>
    <row r="196" spans="1:13" s="8" customFormat="1" ht="15.75">
      <c r="A196" s="42"/>
      <c r="B196" s="43"/>
      <c r="C196" s="44" t="s">
        <v>9</v>
      </c>
      <c r="D196" s="55" t="s">
        <v>56</v>
      </c>
      <c r="E196" s="46">
        <v>0.3</v>
      </c>
      <c r="F196" s="46">
        <f>F195*E196</f>
        <v>0.012</v>
      </c>
      <c r="G196" s="101"/>
      <c r="H196" s="101"/>
      <c r="I196" s="101"/>
      <c r="J196" s="101"/>
      <c r="K196" s="101"/>
      <c r="L196" s="101">
        <f>F196*K196</f>
        <v>0</v>
      </c>
      <c r="M196" s="102">
        <f t="shared" si="5"/>
        <v>0</v>
      </c>
    </row>
    <row r="197" spans="1:13" s="8" customFormat="1" ht="15.75">
      <c r="A197" s="42"/>
      <c r="B197" s="43"/>
      <c r="C197" s="43" t="s">
        <v>6</v>
      </c>
      <c r="D197" s="45"/>
      <c r="E197" s="46"/>
      <c r="F197" s="46"/>
      <c r="G197" s="101"/>
      <c r="H197" s="101"/>
      <c r="I197" s="101"/>
      <c r="J197" s="101"/>
      <c r="K197" s="101"/>
      <c r="L197" s="101"/>
      <c r="M197" s="102">
        <f t="shared" si="5"/>
        <v>0</v>
      </c>
    </row>
    <row r="198" spans="1:13" s="8" customFormat="1" ht="15.75">
      <c r="A198" s="42"/>
      <c r="B198" s="43"/>
      <c r="C198" s="44" t="s">
        <v>36</v>
      </c>
      <c r="D198" s="49" t="s">
        <v>58</v>
      </c>
      <c r="E198" s="46">
        <v>1.03</v>
      </c>
      <c r="F198" s="65">
        <f>F195*E198</f>
        <v>0.0412</v>
      </c>
      <c r="G198" s="101"/>
      <c r="H198" s="101">
        <f>F198*G198</f>
        <v>0</v>
      </c>
      <c r="I198" s="101"/>
      <c r="J198" s="101"/>
      <c r="K198" s="101"/>
      <c r="L198" s="101"/>
      <c r="M198" s="102">
        <f t="shared" si="5"/>
        <v>0</v>
      </c>
    </row>
    <row r="199" spans="1:13" s="8" customFormat="1" ht="31.5">
      <c r="A199" s="42"/>
      <c r="B199" s="11" t="s">
        <v>75</v>
      </c>
      <c r="C199" s="40" t="s">
        <v>80</v>
      </c>
      <c r="D199" s="11" t="s">
        <v>58</v>
      </c>
      <c r="E199" s="13"/>
      <c r="F199" s="41">
        <f>F198</f>
        <v>0.0412</v>
      </c>
      <c r="G199" s="99"/>
      <c r="H199" s="99">
        <f>F199*G199</f>
        <v>0</v>
      </c>
      <c r="I199" s="99"/>
      <c r="J199" s="99">
        <f>F199*I199</f>
        <v>0</v>
      </c>
      <c r="K199" s="99"/>
      <c r="L199" s="99">
        <f>F199*K199</f>
        <v>0</v>
      </c>
      <c r="M199" s="102">
        <f t="shared" si="5"/>
        <v>0</v>
      </c>
    </row>
    <row r="200" spans="1:13" s="8" customFormat="1" ht="63">
      <c r="A200" s="42">
        <v>28</v>
      </c>
      <c r="B200" s="56" t="s">
        <v>90</v>
      </c>
      <c r="C200" s="40" t="s">
        <v>91</v>
      </c>
      <c r="D200" s="43" t="s">
        <v>92</v>
      </c>
      <c r="E200" s="60"/>
      <c r="F200" s="57">
        <v>68</v>
      </c>
      <c r="G200" s="105"/>
      <c r="H200" s="105"/>
      <c r="I200" s="105"/>
      <c r="J200" s="105"/>
      <c r="K200" s="105"/>
      <c r="L200" s="105"/>
      <c r="M200" s="102">
        <f t="shared" si="5"/>
        <v>0</v>
      </c>
    </row>
    <row r="201" spans="1:13" s="8" customFormat="1" ht="31.5">
      <c r="A201" s="42"/>
      <c r="B201" s="43"/>
      <c r="C201" s="44" t="s">
        <v>18</v>
      </c>
      <c r="D201" s="45" t="s">
        <v>93</v>
      </c>
      <c r="E201" s="67">
        <v>0.03378</v>
      </c>
      <c r="F201" s="46">
        <f>F200*E201</f>
        <v>2.29704</v>
      </c>
      <c r="G201" s="101"/>
      <c r="H201" s="101"/>
      <c r="I201" s="101"/>
      <c r="J201" s="101">
        <f>F201*I201</f>
        <v>0</v>
      </c>
      <c r="K201" s="101"/>
      <c r="L201" s="101"/>
      <c r="M201" s="102">
        <f t="shared" si="5"/>
        <v>0</v>
      </c>
    </row>
    <row r="202" spans="1:13" s="8" customFormat="1" ht="15.75">
      <c r="A202" s="42"/>
      <c r="B202" s="43"/>
      <c r="C202" s="44" t="s">
        <v>17</v>
      </c>
      <c r="D202" s="45" t="s">
        <v>93</v>
      </c>
      <c r="E202" s="67">
        <v>0.01766</v>
      </c>
      <c r="F202" s="46">
        <f>F200*E202</f>
        <v>1.20088</v>
      </c>
      <c r="G202" s="101"/>
      <c r="H202" s="101"/>
      <c r="I202" s="101"/>
      <c r="J202" s="101">
        <f>F202*I202</f>
        <v>0</v>
      </c>
      <c r="K202" s="101"/>
      <c r="L202" s="101"/>
      <c r="M202" s="102">
        <f t="shared" si="5"/>
        <v>0</v>
      </c>
    </row>
    <row r="203" spans="1:13" s="8" customFormat="1" ht="15.75">
      <c r="A203" s="42"/>
      <c r="B203" s="43"/>
      <c r="C203" s="44" t="s">
        <v>15</v>
      </c>
      <c r="D203" s="45" t="s">
        <v>3</v>
      </c>
      <c r="E203" s="67">
        <v>0.00347</v>
      </c>
      <c r="F203" s="46">
        <f>E203*F200</f>
        <v>0.23596</v>
      </c>
      <c r="G203" s="101"/>
      <c r="H203" s="101"/>
      <c r="I203" s="101"/>
      <c r="J203" s="101"/>
      <c r="K203" s="101"/>
      <c r="L203" s="101">
        <f>F203*K203</f>
        <v>0</v>
      </c>
      <c r="M203" s="102">
        <f aca="true" t="shared" si="7" ref="M203:M219">L203+J203+H203</f>
        <v>0</v>
      </c>
    </row>
    <row r="204" spans="1:13" s="8" customFormat="1" ht="15.75">
      <c r="A204" s="42"/>
      <c r="B204" s="43"/>
      <c r="C204" s="44" t="s">
        <v>20</v>
      </c>
      <c r="D204" s="45" t="s">
        <v>3</v>
      </c>
      <c r="E204" s="53">
        <v>0.0101</v>
      </c>
      <c r="F204" s="46">
        <f>E204*F200</f>
        <v>0.6868</v>
      </c>
      <c r="G204" s="101"/>
      <c r="H204" s="101"/>
      <c r="I204" s="101"/>
      <c r="J204" s="101"/>
      <c r="K204" s="101"/>
      <c r="L204" s="101">
        <f>F204*K204</f>
        <v>0</v>
      </c>
      <c r="M204" s="102">
        <f t="shared" si="7"/>
        <v>0</v>
      </c>
    </row>
    <row r="205" spans="1:13" s="8" customFormat="1" ht="15.75">
      <c r="A205" s="42"/>
      <c r="B205" s="43"/>
      <c r="C205" s="44" t="s">
        <v>10</v>
      </c>
      <c r="D205" s="45" t="s">
        <v>3</v>
      </c>
      <c r="E205" s="53">
        <v>0.0028</v>
      </c>
      <c r="F205" s="46">
        <f>E205*F200</f>
        <v>0.19039999999999999</v>
      </c>
      <c r="G205" s="101"/>
      <c r="H205" s="101"/>
      <c r="I205" s="101"/>
      <c r="J205" s="101"/>
      <c r="K205" s="101"/>
      <c r="L205" s="101">
        <f>F205*K205</f>
        <v>0</v>
      </c>
      <c r="M205" s="102">
        <f t="shared" si="7"/>
        <v>0</v>
      </c>
    </row>
    <row r="206" spans="1:13" s="8" customFormat="1" ht="15.75">
      <c r="A206" s="42"/>
      <c r="B206" s="43"/>
      <c r="C206" s="44" t="s">
        <v>11</v>
      </c>
      <c r="D206" s="45" t="s">
        <v>0</v>
      </c>
      <c r="E206" s="67">
        <v>0.00392</v>
      </c>
      <c r="F206" s="46">
        <f>E206*F200</f>
        <v>0.26656</v>
      </c>
      <c r="G206" s="101"/>
      <c r="H206" s="101"/>
      <c r="I206" s="101"/>
      <c r="J206" s="101"/>
      <c r="K206" s="101"/>
      <c r="L206" s="101">
        <f>F206*K206</f>
        <v>0</v>
      </c>
      <c r="M206" s="102">
        <f t="shared" si="7"/>
        <v>0</v>
      </c>
    </row>
    <row r="207" spans="1:13" s="8" customFormat="1" ht="15.75">
      <c r="A207" s="42"/>
      <c r="B207" s="43"/>
      <c r="C207" s="43" t="s">
        <v>6</v>
      </c>
      <c r="D207" s="45"/>
      <c r="E207" s="46"/>
      <c r="F207" s="46"/>
      <c r="G207" s="101"/>
      <c r="H207" s="101"/>
      <c r="I207" s="101"/>
      <c r="J207" s="101"/>
      <c r="K207" s="101"/>
      <c r="L207" s="101"/>
      <c r="M207" s="102">
        <f t="shared" si="7"/>
        <v>0</v>
      </c>
    </row>
    <row r="208" spans="1:13" s="8" customFormat="1" ht="15.75">
      <c r="A208" s="42"/>
      <c r="B208" s="43"/>
      <c r="C208" s="44" t="s">
        <v>12</v>
      </c>
      <c r="D208" s="45" t="s">
        <v>94</v>
      </c>
      <c r="E208" s="119">
        <v>0.1276</v>
      </c>
      <c r="F208" s="46">
        <f>F200*E208</f>
        <v>8.6768</v>
      </c>
      <c r="G208" s="101"/>
      <c r="H208" s="101">
        <f>F208*G208</f>
        <v>0</v>
      </c>
      <c r="I208" s="101"/>
      <c r="J208" s="101"/>
      <c r="K208" s="101"/>
      <c r="L208" s="101"/>
      <c r="M208" s="102">
        <f t="shared" si="7"/>
        <v>0</v>
      </c>
    </row>
    <row r="209" spans="1:13" s="8" customFormat="1" ht="15.75">
      <c r="A209" s="42"/>
      <c r="B209" s="43"/>
      <c r="C209" s="44" t="s">
        <v>13</v>
      </c>
      <c r="D209" s="45" t="s">
        <v>0</v>
      </c>
      <c r="E209" s="67">
        <v>0.02525</v>
      </c>
      <c r="F209" s="46">
        <f>F200*E209</f>
        <v>1.717</v>
      </c>
      <c r="G209" s="109"/>
      <c r="H209" s="109">
        <f>F209*G209</f>
        <v>0</v>
      </c>
      <c r="I209" s="101"/>
      <c r="J209" s="101"/>
      <c r="K209" s="107"/>
      <c r="L209" s="107"/>
      <c r="M209" s="102">
        <f t="shared" si="7"/>
        <v>0</v>
      </c>
    </row>
    <row r="210" spans="1:13" s="8" customFormat="1" ht="31.5">
      <c r="A210" s="42"/>
      <c r="B210" s="11" t="s">
        <v>75</v>
      </c>
      <c r="C210" s="40" t="s">
        <v>81</v>
      </c>
      <c r="D210" s="11" t="s">
        <v>58</v>
      </c>
      <c r="E210" s="13"/>
      <c r="F210" s="118">
        <f>F208</f>
        <v>8.6768</v>
      </c>
      <c r="G210" s="99"/>
      <c r="H210" s="99">
        <f>F210*G210</f>
        <v>0</v>
      </c>
      <c r="I210" s="99"/>
      <c r="J210" s="99">
        <f>F210*I210</f>
        <v>0</v>
      </c>
      <c r="K210" s="99"/>
      <c r="L210" s="99">
        <f>F210*K210</f>
        <v>0</v>
      </c>
      <c r="M210" s="102">
        <f t="shared" si="7"/>
        <v>0</v>
      </c>
    </row>
    <row r="211" spans="1:13" s="8" customFormat="1" ht="47.25">
      <c r="A211" s="42">
        <v>29</v>
      </c>
      <c r="B211" s="48" t="s">
        <v>97</v>
      </c>
      <c r="C211" s="59" t="s">
        <v>107</v>
      </c>
      <c r="D211" s="45" t="s">
        <v>98</v>
      </c>
      <c r="E211" s="45"/>
      <c r="F211" s="57">
        <v>7</v>
      </c>
      <c r="G211" s="105"/>
      <c r="H211" s="105"/>
      <c r="I211" s="105"/>
      <c r="J211" s="105"/>
      <c r="K211" s="105"/>
      <c r="L211" s="105"/>
      <c r="M211" s="102">
        <f t="shared" si="7"/>
        <v>0</v>
      </c>
    </row>
    <row r="212" spans="1:13" s="8" customFormat="1" ht="31.5">
      <c r="A212" s="61"/>
      <c r="B212" s="43"/>
      <c r="C212" s="44" t="s">
        <v>18</v>
      </c>
      <c r="D212" s="45" t="s">
        <v>93</v>
      </c>
      <c r="E212" s="65">
        <v>0.504</v>
      </c>
      <c r="F212" s="66">
        <f>F211*E212</f>
        <v>3.528</v>
      </c>
      <c r="G212" s="101"/>
      <c r="H212" s="101"/>
      <c r="I212" s="101"/>
      <c r="J212" s="101">
        <f>F212*I212</f>
        <v>0</v>
      </c>
      <c r="K212" s="101"/>
      <c r="L212" s="101"/>
      <c r="M212" s="102">
        <f t="shared" si="7"/>
        <v>0</v>
      </c>
    </row>
    <row r="213" spans="1:13" s="8" customFormat="1" ht="15.75">
      <c r="A213" s="61"/>
      <c r="B213" s="43"/>
      <c r="C213" s="44" t="s">
        <v>17</v>
      </c>
      <c r="D213" s="45" t="s">
        <v>93</v>
      </c>
      <c r="E213" s="65">
        <v>0.1585</v>
      </c>
      <c r="F213" s="66">
        <f>F211*E213</f>
        <v>1.1095</v>
      </c>
      <c r="G213" s="101"/>
      <c r="H213" s="101"/>
      <c r="I213" s="101"/>
      <c r="J213" s="101">
        <f>F213*I213</f>
        <v>0</v>
      </c>
      <c r="K213" s="101"/>
      <c r="L213" s="101"/>
      <c r="M213" s="102">
        <f t="shared" si="7"/>
        <v>0</v>
      </c>
    </row>
    <row r="214" spans="1:13" s="8" customFormat="1" ht="15.75">
      <c r="A214" s="61"/>
      <c r="B214" s="43"/>
      <c r="C214" s="54" t="s">
        <v>11</v>
      </c>
      <c r="D214" s="55" t="s">
        <v>0</v>
      </c>
      <c r="E214" s="65">
        <v>0.4808</v>
      </c>
      <c r="F214" s="66">
        <f>F211*E214</f>
        <v>3.3656</v>
      </c>
      <c r="G214" s="101"/>
      <c r="H214" s="101"/>
      <c r="I214" s="101"/>
      <c r="J214" s="101"/>
      <c r="K214" s="101"/>
      <c r="L214" s="101">
        <f>F214*K214</f>
        <v>0</v>
      </c>
      <c r="M214" s="102">
        <f t="shared" si="7"/>
        <v>0</v>
      </c>
    </row>
    <row r="215" spans="1:13" s="8" customFormat="1" ht="15.75">
      <c r="A215" s="61"/>
      <c r="B215" s="43"/>
      <c r="C215" s="43" t="s">
        <v>6</v>
      </c>
      <c r="D215" s="45"/>
      <c r="E215" s="66"/>
      <c r="F215" s="66"/>
      <c r="G215" s="101"/>
      <c r="H215" s="101"/>
      <c r="I215" s="101"/>
      <c r="J215" s="101"/>
      <c r="K215" s="101"/>
      <c r="L215" s="101"/>
      <c r="M215" s="102">
        <f t="shared" si="7"/>
        <v>0</v>
      </c>
    </row>
    <row r="216" spans="1:13" s="8" customFormat="1" ht="15.75">
      <c r="A216" s="61"/>
      <c r="B216" s="43"/>
      <c r="C216" s="44" t="s">
        <v>99</v>
      </c>
      <c r="D216" s="45" t="s">
        <v>98</v>
      </c>
      <c r="E216" s="65">
        <v>1.004</v>
      </c>
      <c r="F216" s="66">
        <f>F211*E216</f>
        <v>7.0280000000000005</v>
      </c>
      <c r="G216" s="101"/>
      <c r="H216" s="101">
        <f>F216*G216</f>
        <v>0</v>
      </c>
      <c r="I216" s="101"/>
      <c r="J216" s="101"/>
      <c r="K216" s="101"/>
      <c r="L216" s="101"/>
      <c r="M216" s="102">
        <f t="shared" si="7"/>
        <v>0</v>
      </c>
    </row>
    <row r="217" spans="1:13" s="8" customFormat="1" ht="15.75">
      <c r="A217" s="61"/>
      <c r="B217" s="43"/>
      <c r="C217" s="44" t="s">
        <v>7</v>
      </c>
      <c r="D217" s="45" t="s">
        <v>100</v>
      </c>
      <c r="E217" s="65">
        <v>0.142</v>
      </c>
      <c r="F217" s="66">
        <f>F211*E217</f>
        <v>0.9939999999999999</v>
      </c>
      <c r="G217" s="120"/>
      <c r="H217" s="101">
        <f>F217*G217</f>
        <v>0</v>
      </c>
      <c r="I217" s="101"/>
      <c r="J217" s="101"/>
      <c r="K217" s="101"/>
      <c r="L217" s="101"/>
      <c r="M217" s="102">
        <f t="shared" si="7"/>
        <v>0</v>
      </c>
    </row>
    <row r="218" spans="1:13" s="8" customFormat="1" ht="15.75">
      <c r="A218" s="61"/>
      <c r="B218" s="43"/>
      <c r="C218" s="44" t="s">
        <v>13</v>
      </c>
      <c r="D218" s="45" t="s">
        <v>0</v>
      </c>
      <c r="E218" s="65">
        <v>0.1731</v>
      </c>
      <c r="F218" s="66">
        <f>F211*E218</f>
        <v>1.2117</v>
      </c>
      <c r="G218" s="101"/>
      <c r="H218" s="101">
        <f>G218*F218</f>
        <v>0</v>
      </c>
      <c r="I218" s="101"/>
      <c r="J218" s="101"/>
      <c r="K218" s="101"/>
      <c r="L218" s="101"/>
      <c r="M218" s="102">
        <f t="shared" si="7"/>
        <v>0</v>
      </c>
    </row>
    <row r="219" spans="1:13" s="8" customFormat="1" ht="32.25" thickBot="1">
      <c r="A219" s="42"/>
      <c r="B219" s="11" t="s">
        <v>75</v>
      </c>
      <c r="C219" s="40" t="s">
        <v>108</v>
      </c>
      <c r="D219" s="11" t="s">
        <v>58</v>
      </c>
      <c r="E219" s="13"/>
      <c r="F219" s="41">
        <v>0.277</v>
      </c>
      <c r="G219" s="99"/>
      <c r="H219" s="99">
        <f>F219*G219</f>
        <v>0</v>
      </c>
      <c r="I219" s="99"/>
      <c r="J219" s="99">
        <f>F219*I219</f>
        <v>0</v>
      </c>
      <c r="K219" s="99"/>
      <c r="L219" s="99">
        <f>F219*K219</f>
        <v>0</v>
      </c>
      <c r="M219" s="102">
        <f t="shared" si="7"/>
        <v>0</v>
      </c>
    </row>
    <row r="220" spans="1:13" s="72" customFormat="1" ht="15.75">
      <c r="A220" s="90"/>
      <c r="B220" s="91"/>
      <c r="C220" s="92" t="s">
        <v>46</v>
      </c>
      <c r="D220" s="93" t="s">
        <v>65</v>
      </c>
      <c r="E220" s="93"/>
      <c r="F220" s="93"/>
      <c r="G220" s="110"/>
      <c r="H220" s="110">
        <f>SUM(H10:H219)</f>
        <v>0</v>
      </c>
      <c r="I220" s="110"/>
      <c r="J220" s="110">
        <f>SUM(J10:J219)</f>
        <v>0</v>
      </c>
      <c r="K220" s="110"/>
      <c r="L220" s="110">
        <f>SUM(L10:L219)</f>
        <v>0</v>
      </c>
      <c r="M220" s="110">
        <f>SUM(M10:M219)</f>
        <v>0</v>
      </c>
    </row>
    <row r="221" spans="1:13" s="72" customFormat="1" ht="15.75">
      <c r="A221" s="73"/>
      <c r="B221" s="74"/>
      <c r="C221" s="75" t="s">
        <v>66</v>
      </c>
      <c r="D221" s="76" t="s">
        <v>1</v>
      </c>
      <c r="E221" s="12"/>
      <c r="F221" s="77"/>
      <c r="G221" s="111"/>
      <c r="H221" s="111"/>
      <c r="I221" s="111"/>
      <c r="J221" s="111"/>
      <c r="K221" s="111"/>
      <c r="L221" s="99"/>
      <c r="M221" s="100">
        <f>M220*0.1</f>
        <v>0</v>
      </c>
    </row>
    <row r="222" spans="1:13" s="72" customFormat="1" ht="15.75">
      <c r="A222" s="73"/>
      <c r="B222" s="74"/>
      <c r="C222" s="78" t="s">
        <v>46</v>
      </c>
      <c r="D222" s="62" t="s">
        <v>65</v>
      </c>
      <c r="E222" s="12"/>
      <c r="F222" s="62"/>
      <c r="G222" s="112"/>
      <c r="H222" s="112"/>
      <c r="I222" s="112"/>
      <c r="J222" s="112"/>
      <c r="K222" s="112"/>
      <c r="L222" s="113"/>
      <c r="M222" s="114">
        <f>M220+M221</f>
        <v>0</v>
      </c>
    </row>
    <row r="223" spans="1:13" s="72" customFormat="1" ht="15.75">
      <c r="A223" s="73"/>
      <c r="B223" s="74"/>
      <c r="C223" s="75" t="s">
        <v>67</v>
      </c>
      <c r="D223" s="76" t="s">
        <v>1</v>
      </c>
      <c r="E223" s="12"/>
      <c r="F223" s="77"/>
      <c r="G223" s="111"/>
      <c r="H223" s="111"/>
      <c r="I223" s="111"/>
      <c r="J223" s="111"/>
      <c r="K223" s="111"/>
      <c r="L223" s="99"/>
      <c r="M223" s="100">
        <f>M222*0.08</f>
        <v>0</v>
      </c>
    </row>
    <row r="224" spans="1:13" s="72" customFormat="1" ht="15.75">
      <c r="A224" s="73"/>
      <c r="B224" s="74"/>
      <c r="C224" s="79" t="s">
        <v>46</v>
      </c>
      <c r="D224" s="62" t="s">
        <v>65</v>
      </c>
      <c r="E224" s="62"/>
      <c r="F224" s="62"/>
      <c r="G224" s="112"/>
      <c r="H224" s="112"/>
      <c r="I224" s="112"/>
      <c r="J224" s="112"/>
      <c r="K224" s="112"/>
      <c r="L224" s="113"/>
      <c r="M224" s="114">
        <f>M222+M223</f>
        <v>0</v>
      </c>
    </row>
    <row r="225" spans="1:13" s="72" customFormat="1" ht="15.75">
      <c r="A225" s="73"/>
      <c r="B225" s="74"/>
      <c r="C225" s="75" t="s">
        <v>68</v>
      </c>
      <c r="D225" s="76" t="s">
        <v>1</v>
      </c>
      <c r="E225" s="98">
        <v>5</v>
      </c>
      <c r="F225" s="77"/>
      <c r="G225" s="111"/>
      <c r="H225" s="111"/>
      <c r="I225" s="111"/>
      <c r="J225" s="111"/>
      <c r="K225" s="111"/>
      <c r="L225" s="99"/>
      <c r="M225" s="100">
        <f>M224*0.05</f>
        <v>0</v>
      </c>
    </row>
    <row r="226" spans="1:13" s="72" customFormat="1" ht="15.75">
      <c r="A226" s="73"/>
      <c r="B226" s="74"/>
      <c r="C226" s="79" t="s">
        <v>46</v>
      </c>
      <c r="D226" s="62" t="s">
        <v>65</v>
      </c>
      <c r="E226" s="62"/>
      <c r="F226" s="62"/>
      <c r="G226" s="112"/>
      <c r="H226" s="112"/>
      <c r="I226" s="112"/>
      <c r="J226" s="112"/>
      <c r="K226" s="112"/>
      <c r="L226" s="113"/>
      <c r="M226" s="114">
        <f>M224+M225</f>
        <v>0</v>
      </c>
    </row>
    <row r="227" spans="1:13" s="72" customFormat="1" ht="15.75">
      <c r="A227" s="73"/>
      <c r="B227" s="74"/>
      <c r="C227" s="75" t="s">
        <v>69</v>
      </c>
      <c r="D227" s="76" t="s">
        <v>1</v>
      </c>
      <c r="E227" s="12">
        <v>18</v>
      </c>
      <c r="F227" s="77"/>
      <c r="G227" s="111"/>
      <c r="H227" s="111"/>
      <c r="I227" s="111"/>
      <c r="J227" s="111"/>
      <c r="K227" s="111"/>
      <c r="L227" s="99"/>
      <c r="M227" s="100">
        <f>M226*0.18</f>
        <v>0</v>
      </c>
    </row>
    <row r="228" spans="1:15" s="72" customFormat="1" ht="16.5" thickBot="1">
      <c r="A228" s="80"/>
      <c r="B228" s="81"/>
      <c r="C228" s="82" t="s">
        <v>70</v>
      </c>
      <c r="D228" s="71" t="s">
        <v>65</v>
      </c>
      <c r="E228" s="71"/>
      <c r="F228" s="71"/>
      <c r="G228" s="115"/>
      <c r="H228" s="115"/>
      <c r="I228" s="115"/>
      <c r="J228" s="115"/>
      <c r="K228" s="115"/>
      <c r="L228" s="116"/>
      <c r="M228" s="117">
        <f>M226+M227</f>
        <v>0</v>
      </c>
      <c r="O228" s="95">
        <f>M228-N228</f>
        <v>0</v>
      </c>
    </row>
    <row r="229" spans="1:12" s="72" customFormat="1" ht="15.75">
      <c r="A229" s="19"/>
      <c r="B229" s="20"/>
      <c r="C229" s="83"/>
      <c r="D229" s="22"/>
      <c r="E229" s="22"/>
      <c r="F229" s="22"/>
      <c r="G229" s="22"/>
      <c r="H229" s="22"/>
      <c r="I229" s="22"/>
      <c r="J229" s="22"/>
      <c r="K229" s="22"/>
      <c r="L229" s="22"/>
    </row>
    <row r="230" spans="1:12" s="72" customFormat="1" ht="15.75">
      <c r="A230" s="19"/>
      <c r="B230" s="20"/>
      <c r="C230" s="83"/>
      <c r="D230" s="22"/>
      <c r="E230" s="22"/>
      <c r="F230" s="22"/>
      <c r="G230" s="22"/>
      <c r="H230" s="22"/>
      <c r="I230" s="22"/>
      <c r="J230" s="22"/>
      <c r="K230" s="22"/>
      <c r="L230" s="22"/>
    </row>
    <row r="231" spans="1:12" s="72" customFormat="1" ht="15.75">
      <c r="A231" s="19"/>
      <c r="B231" s="20"/>
      <c r="C231" s="83"/>
      <c r="D231" s="22"/>
      <c r="E231" s="22"/>
      <c r="F231" s="22"/>
      <c r="G231" s="22"/>
      <c r="H231" s="22"/>
      <c r="I231" s="22"/>
      <c r="J231" s="22"/>
      <c r="K231" s="22"/>
      <c r="L231" s="22"/>
    </row>
    <row r="232" spans="1:12" s="72" customFormat="1" ht="15.75">
      <c r="A232" s="19"/>
      <c r="B232" s="20"/>
      <c r="C232" s="83"/>
      <c r="D232" s="22"/>
      <c r="E232" s="22"/>
      <c r="F232" s="22"/>
      <c r="G232" s="22"/>
      <c r="H232" s="22"/>
      <c r="I232" s="22"/>
      <c r="J232" s="22"/>
      <c r="K232" s="22"/>
      <c r="L232" s="22"/>
    </row>
    <row r="233" spans="1:12" s="72" customFormat="1" ht="15.75">
      <c r="A233" s="19"/>
      <c r="B233" s="20"/>
      <c r="C233" s="83"/>
      <c r="D233" s="22"/>
      <c r="E233" s="22"/>
      <c r="F233" s="22"/>
      <c r="G233" s="22"/>
      <c r="H233" s="22"/>
      <c r="I233" s="22"/>
      <c r="J233" s="22"/>
      <c r="K233" s="22"/>
      <c r="L233" s="22"/>
    </row>
    <row r="234" spans="1:12" s="72" customFormat="1" ht="15.75">
      <c r="A234" s="19"/>
      <c r="B234" s="20"/>
      <c r="C234" s="83"/>
      <c r="D234" s="22"/>
      <c r="E234" s="22"/>
      <c r="F234" s="22"/>
      <c r="G234" s="22"/>
      <c r="H234" s="22"/>
      <c r="I234" s="22"/>
      <c r="J234" s="22"/>
      <c r="K234" s="22"/>
      <c r="L234" s="22"/>
    </row>
    <row r="235" spans="1:12" s="9" customFormat="1" ht="16.5">
      <c r="A235" s="18"/>
      <c r="B235" s="6"/>
      <c r="C235" s="10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9" customFormat="1" ht="16.5">
      <c r="A236" s="18"/>
      <c r="B236" s="6"/>
      <c r="C236" s="10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9" customFormat="1" ht="16.5">
      <c r="A237" s="18"/>
      <c r="B237" s="6"/>
      <c r="C237" s="10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9" customFormat="1" ht="16.5">
      <c r="A238" s="18"/>
      <c r="B238" s="6"/>
      <c r="C238" s="10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9" customFormat="1" ht="16.5">
      <c r="A239" s="18"/>
      <c r="B239" s="6"/>
      <c r="C239" s="10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9" customFormat="1" ht="16.5">
      <c r="A240" s="18"/>
      <c r="B240" s="6"/>
      <c r="C240" s="10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9" customFormat="1" ht="16.5">
      <c r="A241" s="18"/>
      <c r="B241" s="6"/>
      <c r="C241" s="10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9" customFormat="1" ht="16.5">
      <c r="A242" s="18"/>
      <c r="B242" s="6"/>
      <c r="C242" s="10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9" customFormat="1" ht="16.5">
      <c r="A243" s="18"/>
      <c r="B243" s="6"/>
      <c r="C243" s="10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9" customFormat="1" ht="16.5">
      <c r="A244" s="18"/>
      <c r="B244" s="6"/>
      <c r="C244" s="10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9" customFormat="1" ht="16.5">
      <c r="A245" s="18"/>
      <c r="B245" s="6"/>
      <c r="C245" s="10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9" customFormat="1" ht="16.5">
      <c r="A246" s="18"/>
      <c r="B246" s="6"/>
      <c r="C246" s="10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9" customFormat="1" ht="16.5">
      <c r="A247" s="18"/>
      <c r="B247" s="6"/>
      <c r="C247" s="10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9" customFormat="1" ht="16.5">
      <c r="A248" s="18"/>
      <c r="B248" s="6"/>
      <c r="C248" s="10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9" customFormat="1" ht="16.5">
      <c r="A249" s="18"/>
      <c r="B249" s="6"/>
      <c r="C249" s="10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9" customFormat="1" ht="16.5">
      <c r="A250" s="18"/>
      <c r="B250" s="6"/>
      <c r="C250" s="10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9" customFormat="1" ht="16.5">
      <c r="A251" s="18"/>
      <c r="B251" s="6"/>
      <c r="C251" s="10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9" customFormat="1" ht="16.5">
      <c r="A252" s="18"/>
      <c r="B252" s="6"/>
      <c r="C252" s="10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9" customFormat="1" ht="16.5">
      <c r="A253" s="18"/>
      <c r="B253" s="6"/>
      <c r="C253" s="10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9" customFormat="1" ht="16.5">
      <c r="A254" s="18"/>
      <c r="B254" s="6"/>
      <c r="C254" s="10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9" customFormat="1" ht="16.5">
      <c r="A255" s="18"/>
      <c r="B255" s="6"/>
      <c r="C255" s="10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9" customFormat="1" ht="16.5">
      <c r="A256" s="18"/>
      <c r="B256" s="6"/>
      <c r="C256" s="10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9" customFormat="1" ht="16.5">
      <c r="A257" s="18"/>
      <c r="B257" s="6"/>
      <c r="C257" s="10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9" customFormat="1" ht="16.5">
      <c r="A258" s="18"/>
      <c r="B258" s="6"/>
      <c r="C258" s="10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9" customFormat="1" ht="16.5">
      <c r="A259" s="18"/>
      <c r="B259" s="6"/>
      <c r="C259" s="10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9" customFormat="1" ht="16.5">
      <c r="A260" s="18"/>
      <c r="B260" s="6"/>
      <c r="C260" s="10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9" customFormat="1" ht="16.5">
      <c r="A261" s="18"/>
      <c r="B261" s="6"/>
      <c r="C261" s="10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9" customFormat="1" ht="16.5">
      <c r="A262" s="18"/>
      <c r="B262" s="6"/>
      <c r="C262" s="10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9" customFormat="1" ht="16.5">
      <c r="A263" s="18"/>
      <c r="B263" s="6"/>
      <c r="C263" s="10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9" customFormat="1" ht="16.5">
      <c r="A264" s="18"/>
      <c r="B264" s="6"/>
      <c r="C264" s="10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9" customFormat="1" ht="16.5">
      <c r="A265" s="18"/>
      <c r="B265" s="6"/>
      <c r="C265" s="10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9" customFormat="1" ht="16.5">
      <c r="A266" s="18"/>
      <c r="B266" s="6"/>
      <c r="C266" s="10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9" customFormat="1" ht="16.5">
      <c r="A267" s="18"/>
      <c r="B267" s="6"/>
      <c r="C267" s="10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9" customFormat="1" ht="16.5">
      <c r="A268" s="18"/>
      <c r="B268" s="6"/>
      <c r="C268" s="10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9" customFormat="1" ht="16.5">
      <c r="A269" s="18"/>
      <c r="B269" s="6"/>
      <c r="C269" s="10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9" customFormat="1" ht="16.5">
      <c r="A270" s="18"/>
      <c r="B270" s="6"/>
      <c r="C270" s="10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9" customFormat="1" ht="16.5">
      <c r="A271" s="18"/>
      <c r="B271" s="6"/>
      <c r="C271" s="10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9" customFormat="1" ht="16.5">
      <c r="A272" s="18"/>
      <c r="B272" s="6"/>
      <c r="C272" s="10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9" customFormat="1" ht="16.5">
      <c r="A273" s="18"/>
      <c r="B273" s="6"/>
      <c r="C273" s="10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9" customFormat="1" ht="16.5">
      <c r="A274" s="18"/>
      <c r="B274" s="6"/>
      <c r="C274" s="10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9" customFormat="1" ht="16.5">
      <c r="A275" s="18"/>
      <c r="B275" s="6"/>
      <c r="C275" s="10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9" customFormat="1" ht="16.5">
      <c r="A276" s="18"/>
      <c r="B276" s="6"/>
      <c r="C276" s="10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9" customFormat="1" ht="16.5">
      <c r="A277" s="18"/>
      <c r="B277" s="6"/>
      <c r="C277" s="10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9" customFormat="1" ht="16.5">
      <c r="A278" s="18"/>
      <c r="B278" s="6"/>
      <c r="C278" s="10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9" customFormat="1" ht="16.5">
      <c r="A279" s="18"/>
      <c r="B279" s="6"/>
      <c r="C279" s="10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9" customFormat="1" ht="16.5">
      <c r="A280" s="18"/>
      <c r="B280" s="6"/>
      <c r="C280" s="10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9" customFormat="1" ht="16.5">
      <c r="A281" s="18"/>
      <c r="B281" s="6"/>
      <c r="C281" s="10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9" customFormat="1" ht="16.5">
      <c r="A282" s="18"/>
      <c r="B282" s="6"/>
      <c r="C282" s="10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9" customFormat="1" ht="16.5">
      <c r="A283" s="18"/>
      <c r="B283" s="6"/>
      <c r="C283" s="10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9" customFormat="1" ht="16.5">
      <c r="A284" s="18"/>
      <c r="B284" s="6"/>
      <c r="C284" s="10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9" customFormat="1" ht="16.5">
      <c r="A285" s="18"/>
      <c r="B285" s="6"/>
      <c r="C285" s="10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9" customFormat="1" ht="16.5">
      <c r="A286" s="18"/>
      <c r="B286" s="6"/>
      <c r="C286" s="10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9" customFormat="1" ht="16.5">
      <c r="A287" s="18"/>
      <c r="B287" s="6"/>
      <c r="C287" s="10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9" customFormat="1" ht="16.5">
      <c r="A288" s="18"/>
      <c r="B288" s="6"/>
      <c r="C288" s="10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9" customFormat="1" ht="16.5">
      <c r="A289" s="18"/>
      <c r="B289" s="6"/>
      <c r="C289" s="10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9" customFormat="1" ht="16.5">
      <c r="A290" s="18"/>
      <c r="B290" s="6"/>
      <c r="C290" s="10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9" customFormat="1" ht="16.5">
      <c r="A291" s="18"/>
      <c r="B291" s="6"/>
      <c r="C291" s="10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9" customFormat="1" ht="16.5">
      <c r="A292" s="18"/>
      <c r="B292" s="6"/>
      <c r="C292" s="10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9" customFormat="1" ht="16.5">
      <c r="A293" s="18"/>
      <c r="B293" s="6"/>
      <c r="C293" s="10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9" customFormat="1" ht="16.5">
      <c r="A294" s="18"/>
      <c r="B294" s="6"/>
      <c r="C294" s="10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9" customFormat="1" ht="16.5">
      <c r="A295" s="18"/>
      <c r="B295" s="6"/>
      <c r="C295" s="10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9" customFormat="1" ht="16.5">
      <c r="A296" s="18"/>
      <c r="B296" s="6"/>
      <c r="C296" s="10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9" customFormat="1" ht="16.5">
      <c r="A297" s="18"/>
      <c r="B297" s="6"/>
      <c r="C297" s="10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9" customFormat="1" ht="16.5">
      <c r="A298" s="18"/>
      <c r="B298" s="6"/>
      <c r="C298" s="10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9" customFormat="1" ht="16.5">
      <c r="A299" s="18"/>
      <c r="B299" s="6"/>
      <c r="C299" s="10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9" customFormat="1" ht="16.5">
      <c r="A300" s="18"/>
      <c r="B300" s="6"/>
      <c r="C300" s="10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9" customFormat="1" ht="16.5">
      <c r="A301" s="18"/>
      <c r="B301" s="6"/>
      <c r="C301" s="10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9" customFormat="1" ht="16.5">
      <c r="A302" s="18"/>
      <c r="B302" s="6"/>
      <c r="C302" s="10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9" customFormat="1" ht="16.5">
      <c r="A303" s="18"/>
      <c r="B303" s="6"/>
      <c r="C303" s="10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9" customFormat="1" ht="16.5">
      <c r="A304" s="18"/>
      <c r="B304" s="6"/>
      <c r="C304" s="10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9" customFormat="1" ht="16.5">
      <c r="A305" s="18"/>
      <c r="B305" s="6"/>
      <c r="C305" s="10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9" customFormat="1" ht="16.5">
      <c r="A306" s="18"/>
      <c r="B306" s="6"/>
      <c r="C306" s="10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9" customFormat="1" ht="16.5">
      <c r="A307" s="18"/>
      <c r="B307" s="6"/>
      <c r="C307" s="10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9" customFormat="1" ht="16.5">
      <c r="A308" s="18"/>
      <c r="B308" s="6"/>
      <c r="C308" s="10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9" customFormat="1" ht="16.5">
      <c r="A309" s="18"/>
      <c r="B309" s="6"/>
      <c r="C309" s="10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9" customFormat="1" ht="16.5">
      <c r="A310" s="18"/>
      <c r="B310" s="6"/>
      <c r="C310" s="10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9" customFormat="1" ht="16.5">
      <c r="A311" s="18"/>
      <c r="B311" s="6"/>
      <c r="C311" s="10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9" customFormat="1" ht="16.5">
      <c r="A312" s="18"/>
      <c r="B312" s="6"/>
      <c r="C312" s="10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9" customFormat="1" ht="16.5">
      <c r="A313" s="18"/>
      <c r="B313" s="6"/>
      <c r="C313" s="10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9" customFormat="1" ht="16.5">
      <c r="A314" s="18"/>
      <c r="B314" s="6"/>
      <c r="C314" s="10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9" customFormat="1" ht="16.5">
      <c r="A315" s="18"/>
      <c r="B315" s="6"/>
      <c r="C315" s="10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9" customFormat="1" ht="16.5">
      <c r="A316" s="18"/>
      <c r="B316" s="6"/>
      <c r="C316" s="10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9" customFormat="1" ht="16.5">
      <c r="A317" s="18"/>
      <c r="B317" s="6"/>
      <c r="C317" s="10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9" customFormat="1" ht="16.5">
      <c r="A318" s="18"/>
      <c r="B318" s="6"/>
      <c r="C318" s="10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9" customFormat="1" ht="16.5">
      <c r="A319" s="18"/>
      <c r="B319" s="6"/>
      <c r="C319" s="10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9" customFormat="1" ht="16.5">
      <c r="A320" s="18"/>
      <c r="B320" s="6"/>
      <c r="C320" s="10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9" customFormat="1" ht="16.5">
      <c r="A321" s="18"/>
      <c r="B321" s="6"/>
      <c r="C321" s="10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9" customFormat="1" ht="16.5">
      <c r="A322" s="18"/>
      <c r="B322" s="6"/>
      <c r="C322" s="10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9" customFormat="1" ht="16.5">
      <c r="A323" s="18"/>
      <c r="B323" s="6"/>
      <c r="C323" s="10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9" customFormat="1" ht="16.5">
      <c r="A324" s="18"/>
      <c r="B324" s="6"/>
      <c r="C324" s="10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9" customFormat="1" ht="16.5">
      <c r="A325" s="18"/>
      <c r="B325" s="6"/>
      <c r="C325" s="10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9" customFormat="1" ht="16.5">
      <c r="A326" s="18"/>
      <c r="B326" s="6"/>
      <c r="C326" s="10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9" customFormat="1" ht="16.5">
      <c r="A327" s="18"/>
      <c r="B327" s="6"/>
      <c r="C327" s="10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9" customFormat="1" ht="16.5">
      <c r="A328" s="18"/>
      <c r="B328" s="6"/>
      <c r="C328" s="10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9" customFormat="1" ht="16.5">
      <c r="A329" s="18"/>
      <c r="B329" s="6"/>
      <c r="C329" s="10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9" customFormat="1" ht="16.5">
      <c r="A330" s="18"/>
      <c r="B330" s="6"/>
      <c r="C330" s="10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9" customFormat="1" ht="16.5">
      <c r="A331" s="18"/>
      <c r="B331" s="6"/>
      <c r="C331" s="10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9" customFormat="1" ht="16.5">
      <c r="A332" s="18"/>
      <c r="B332" s="6"/>
      <c r="C332" s="10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9" customFormat="1" ht="16.5">
      <c r="A333" s="18"/>
      <c r="B333" s="6"/>
      <c r="C333" s="10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9" customFormat="1" ht="16.5">
      <c r="A334" s="18"/>
      <c r="B334" s="6"/>
      <c r="C334" s="10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9" customFormat="1" ht="16.5">
      <c r="A335" s="18"/>
      <c r="B335" s="6"/>
      <c r="C335" s="10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9" customFormat="1" ht="16.5">
      <c r="A336" s="18"/>
      <c r="B336" s="6"/>
      <c r="C336" s="10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9" customFormat="1" ht="16.5">
      <c r="A337" s="18"/>
      <c r="B337" s="6"/>
      <c r="C337" s="10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9" customFormat="1" ht="16.5">
      <c r="A338" s="18"/>
      <c r="B338" s="6"/>
      <c r="C338" s="10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9" customFormat="1" ht="16.5">
      <c r="A339" s="18"/>
      <c r="B339" s="6"/>
      <c r="C339" s="10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9" customFormat="1" ht="16.5">
      <c r="A340" s="18"/>
      <c r="B340" s="6"/>
      <c r="C340" s="10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9" customFormat="1" ht="16.5">
      <c r="A341" s="18"/>
      <c r="B341" s="6"/>
      <c r="C341" s="10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9" customFormat="1" ht="16.5">
      <c r="A342" s="18"/>
      <c r="B342" s="6"/>
      <c r="C342" s="10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9" customFormat="1" ht="16.5">
      <c r="A343" s="18"/>
      <c r="B343" s="6"/>
      <c r="C343" s="10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9" customFormat="1" ht="16.5">
      <c r="A344" s="18"/>
      <c r="B344" s="6"/>
      <c r="C344" s="10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9" customFormat="1" ht="16.5">
      <c r="A345" s="18"/>
      <c r="B345" s="6"/>
      <c r="C345" s="10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9" customFormat="1" ht="16.5">
      <c r="A346" s="18"/>
      <c r="B346" s="6"/>
      <c r="C346" s="10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9" customFormat="1" ht="16.5">
      <c r="A347" s="18"/>
      <c r="B347" s="6"/>
      <c r="C347" s="10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9" customFormat="1" ht="16.5">
      <c r="A348" s="18"/>
      <c r="B348" s="6"/>
      <c r="C348" s="10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9" customFormat="1" ht="16.5">
      <c r="A349" s="18"/>
      <c r="B349" s="6"/>
      <c r="C349" s="10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9" customFormat="1" ht="16.5">
      <c r="A350" s="18"/>
      <c r="B350" s="6"/>
      <c r="C350" s="10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9" customFormat="1" ht="16.5">
      <c r="A351" s="18"/>
      <c r="B351" s="6"/>
      <c r="C351" s="10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9" customFormat="1" ht="16.5">
      <c r="A352" s="18"/>
      <c r="B352" s="6"/>
      <c r="C352" s="10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9" customFormat="1" ht="16.5">
      <c r="A353" s="18"/>
      <c r="B353" s="6"/>
      <c r="C353" s="10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9" customFormat="1" ht="16.5">
      <c r="A354" s="18"/>
      <c r="B354" s="6"/>
      <c r="C354" s="10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9" customFormat="1" ht="16.5">
      <c r="A355" s="18"/>
      <c r="B355" s="6"/>
      <c r="C355" s="10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9" customFormat="1" ht="16.5">
      <c r="A356" s="18"/>
      <c r="B356" s="6"/>
      <c r="C356" s="10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9" customFormat="1" ht="16.5">
      <c r="A357" s="18"/>
      <c r="B357" s="6"/>
      <c r="C357" s="10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9" customFormat="1" ht="16.5">
      <c r="A358" s="18"/>
      <c r="B358" s="6"/>
      <c r="C358" s="10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9" customFormat="1" ht="16.5">
      <c r="A359" s="18"/>
      <c r="B359" s="6"/>
      <c r="C359" s="10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9" customFormat="1" ht="16.5">
      <c r="A360" s="18"/>
      <c r="B360" s="6"/>
      <c r="C360" s="10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9" customFormat="1" ht="16.5">
      <c r="A361" s="18"/>
      <c r="B361" s="6"/>
      <c r="C361" s="10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9" customFormat="1" ht="16.5">
      <c r="A362" s="18"/>
      <c r="B362" s="6"/>
      <c r="C362" s="10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9" customFormat="1" ht="16.5">
      <c r="A363" s="18"/>
      <c r="B363" s="6"/>
      <c r="C363" s="10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9" customFormat="1" ht="16.5">
      <c r="A364" s="18"/>
      <c r="B364" s="6"/>
      <c r="C364" s="10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9" customFormat="1" ht="16.5">
      <c r="A365" s="18"/>
      <c r="B365" s="6"/>
      <c r="C365" s="10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9" customFormat="1" ht="16.5">
      <c r="A366" s="18"/>
      <c r="B366" s="6"/>
      <c r="C366" s="10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9" customFormat="1" ht="16.5">
      <c r="A367" s="18"/>
      <c r="B367" s="6"/>
      <c r="C367" s="10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9" customFormat="1" ht="16.5">
      <c r="A368" s="18"/>
      <c r="B368" s="6"/>
      <c r="C368" s="10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9" customFormat="1" ht="16.5">
      <c r="A369" s="18"/>
      <c r="B369" s="6"/>
      <c r="C369" s="10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9" customFormat="1" ht="16.5">
      <c r="A370" s="18"/>
      <c r="B370" s="6"/>
      <c r="C370" s="10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9" customFormat="1" ht="16.5">
      <c r="A371" s="18"/>
      <c r="B371" s="6"/>
      <c r="C371" s="10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9" customFormat="1" ht="16.5">
      <c r="A372" s="18"/>
      <c r="B372" s="6"/>
      <c r="C372" s="10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9" customFormat="1" ht="16.5">
      <c r="A373" s="18"/>
      <c r="B373" s="6"/>
      <c r="C373" s="10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9" customFormat="1" ht="16.5">
      <c r="A374" s="18"/>
      <c r="B374" s="6"/>
      <c r="C374" s="10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9" customFormat="1" ht="16.5">
      <c r="A375" s="18"/>
      <c r="B375" s="6"/>
      <c r="C375" s="10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9" customFormat="1" ht="16.5">
      <c r="A376" s="18"/>
      <c r="B376" s="6"/>
      <c r="C376" s="10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9" customFormat="1" ht="16.5">
      <c r="A377" s="18"/>
      <c r="B377" s="6"/>
      <c r="C377" s="10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9" customFormat="1" ht="16.5">
      <c r="A378" s="18"/>
      <c r="B378" s="6"/>
      <c r="C378" s="10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9" customFormat="1" ht="16.5">
      <c r="A379" s="18"/>
      <c r="B379" s="6"/>
      <c r="C379" s="10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9" customFormat="1" ht="16.5">
      <c r="A380" s="18"/>
      <c r="B380" s="6"/>
      <c r="C380" s="10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9" customFormat="1" ht="16.5">
      <c r="A381" s="18"/>
      <c r="B381" s="6"/>
      <c r="C381" s="10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9" customFormat="1" ht="16.5">
      <c r="A382" s="18"/>
      <c r="B382" s="6"/>
      <c r="C382" s="10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9" customFormat="1" ht="16.5">
      <c r="A383" s="18"/>
      <c r="B383" s="6"/>
      <c r="C383" s="10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9" customFormat="1" ht="16.5">
      <c r="A384" s="18"/>
      <c r="B384" s="6"/>
      <c r="C384" s="10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9" customFormat="1" ht="16.5">
      <c r="A385" s="18"/>
      <c r="B385" s="6"/>
      <c r="C385" s="10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9" customFormat="1" ht="16.5">
      <c r="A386" s="18"/>
      <c r="B386" s="6"/>
      <c r="C386" s="10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9" customFormat="1" ht="16.5">
      <c r="A387" s="18"/>
      <c r="B387" s="6"/>
      <c r="C387" s="10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9" customFormat="1" ht="16.5">
      <c r="A388" s="18"/>
      <c r="B388" s="6"/>
      <c r="C388" s="10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9" customFormat="1" ht="16.5">
      <c r="A389" s="18"/>
      <c r="B389" s="6"/>
      <c r="C389" s="10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9" customFormat="1" ht="16.5">
      <c r="A390" s="18"/>
      <c r="B390" s="6"/>
      <c r="C390" s="10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9" customFormat="1" ht="16.5">
      <c r="A391" s="18"/>
      <c r="B391" s="6"/>
      <c r="C391" s="10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9" customFormat="1" ht="16.5">
      <c r="A392" s="18"/>
      <c r="B392" s="6"/>
      <c r="C392" s="10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9" customFormat="1" ht="16.5">
      <c r="A393" s="18"/>
      <c r="B393" s="6"/>
      <c r="C393" s="10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9" customFormat="1" ht="16.5">
      <c r="A394" s="18"/>
      <c r="B394" s="6"/>
      <c r="C394" s="10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9" customFormat="1" ht="16.5">
      <c r="A395" s="18"/>
      <c r="B395" s="6"/>
      <c r="C395" s="10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9" customFormat="1" ht="16.5">
      <c r="A396" s="18"/>
      <c r="B396" s="6"/>
      <c r="C396" s="10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9" customFormat="1" ht="16.5">
      <c r="A397" s="18"/>
      <c r="B397" s="6"/>
      <c r="C397" s="10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9" customFormat="1" ht="16.5">
      <c r="A398" s="18"/>
      <c r="B398" s="6"/>
      <c r="C398" s="10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9" customFormat="1" ht="16.5">
      <c r="A399" s="18"/>
      <c r="B399" s="6"/>
      <c r="C399" s="10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9" customFormat="1" ht="16.5">
      <c r="A400" s="18"/>
      <c r="B400" s="6"/>
      <c r="C400" s="10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9" customFormat="1" ht="16.5">
      <c r="A401" s="18"/>
      <c r="B401" s="6"/>
      <c r="C401" s="10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9" customFormat="1" ht="16.5">
      <c r="A402" s="18"/>
      <c r="B402" s="6"/>
      <c r="C402" s="10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9" customFormat="1" ht="16.5">
      <c r="A403" s="18"/>
      <c r="B403" s="6"/>
      <c r="C403" s="10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9" customFormat="1" ht="16.5">
      <c r="A404" s="18"/>
      <c r="B404" s="6"/>
      <c r="C404" s="10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9" customFormat="1" ht="16.5">
      <c r="A405" s="18"/>
      <c r="B405" s="6"/>
      <c r="C405" s="10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9" customFormat="1" ht="16.5">
      <c r="A406" s="18"/>
      <c r="B406" s="6"/>
      <c r="C406" s="10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9" customFormat="1" ht="16.5">
      <c r="A407" s="18"/>
      <c r="B407" s="6"/>
      <c r="C407" s="10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9" customFormat="1" ht="16.5">
      <c r="A408" s="18"/>
      <c r="B408" s="6"/>
      <c r="C408" s="10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9" customFormat="1" ht="16.5">
      <c r="A409" s="18"/>
      <c r="B409" s="6"/>
      <c r="C409" s="10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9" customFormat="1" ht="16.5">
      <c r="A410" s="18"/>
      <c r="B410" s="6"/>
      <c r="C410" s="10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9" customFormat="1" ht="16.5">
      <c r="A411" s="18"/>
      <c r="B411" s="6"/>
      <c r="C411" s="10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9" customFormat="1" ht="16.5">
      <c r="A412" s="18"/>
      <c r="B412" s="6"/>
      <c r="C412" s="10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9" customFormat="1" ht="16.5">
      <c r="A413" s="18"/>
      <c r="B413" s="6"/>
      <c r="C413" s="10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9" customFormat="1" ht="16.5">
      <c r="A414" s="18"/>
      <c r="B414" s="6"/>
      <c r="C414" s="10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9" customFormat="1" ht="16.5">
      <c r="A415" s="18"/>
      <c r="B415" s="6"/>
      <c r="C415" s="10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9" customFormat="1" ht="16.5">
      <c r="A416" s="18"/>
      <c r="B416" s="6"/>
      <c r="C416" s="10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9" customFormat="1" ht="16.5">
      <c r="A417" s="18"/>
      <c r="B417" s="6"/>
      <c r="C417" s="10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9" customFormat="1" ht="16.5">
      <c r="A418" s="18"/>
      <c r="B418" s="6"/>
      <c r="C418" s="10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9" customFormat="1" ht="16.5">
      <c r="A419" s="18"/>
      <c r="B419" s="6"/>
      <c r="C419" s="10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9" customFormat="1" ht="16.5">
      <c r="A420" s="18"/>
      <c r="B420" s="6"/>
      <c r="C420" s="10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9" customFormat="1" ht="16.5">
      <c r="A421" s="18"/>
      <c r="B421" s="6"/>
      <c r="C421" s="10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9" customFormat="1" ht="16.5">
      <c r="A422" s="18"/>
      <c r="B422" s="6"/>
      <c r="C422" s="10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9" customFormat="1" ht="16.5">
      <c r="A423" s="18"/>
      <c r="B423" s="6"/>
      <c r="C423" s="10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9" customFormat="1" ht="16.5">
      <c r="A424" s="18"/>
      <c r="B424" s="6"/>
      <c r="C424" s="10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9" customFormat="1" ht="16.5">
      <c r="A425" s="18"/>
      <c r="B425" s="6"/>
      <c r="C425" s="10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9" customFormat="1" ht="16.5">
      <c r="A426" s="18"/>
      <c r="B426" s="6"/>
      <c r="C426" s="10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9" customFormat="1" ht="16.5">
      <c r="A427" s="18"/>
      <c r="B427" s="6"/>
      <c r="C427" s="10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9" customFormat="1" ht="16.5">
      <c r="A428" s="18"/>
      <c r="B428" s="6"/>
      <c r="C428" s="10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9" customFormat="1" ht="16.5">
      <c r="A429" s="18"/>
      <c r="B429" s="6"/>
      <c r="C429" s="10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9" customFormat="1" ht="16.5">
      <c r="A430" s="18"/>
      <c r="B430" s="6"/>
      <c r="C430" s="10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9" customFormat="1" ht="16.5">
      <c r="A431" s="18"/>
      <c r="B431" s="6"/>
      <c r="C431" s="10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9" customFormat="1" ht="16.5">
      <c r="A432" s="18"/>
      <c r="B432" s="6"/>
      <c r="C432" s="10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9" customFormat="1" ht="16.5">
      <c r="A433" s="18"/>
      <c r="B433" s="6"/>
      <c r="C433" s="10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9" customFormat="1" ht="16.5">
      <c r="A434" s="18"/>
      <c r="B434" s="6"/>
      <c r="C434" s="10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9" customFormat="1" ht="16.5">
      <c r="A435" s="18"/>
      <c r="B435" s="6"/>
      <c r="C435" s="10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9" customFormat="1" ht="16.5">
      <c r="A436" s="18"/>
      <c r="B436" s="6"/>
      <c r="C436" s="10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9" customFormat="1" ht="16.5">
      <c r="A437" s="18"/>
      <c r="B437" s="6"/>
      <c r="C437" s="10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9" customFormat="1" ht="16.5">
      <c r="A438" s="18"/>
      <c r="B438" s="6"/>
      <c r="C438" s="10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9" customFormat="1" ht="16.5">
      <c r="A439" s="18"/>
      <c r="B439" s="6"/>
      <c r="C439" s="10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9" customFormat="1" ht="16.5">
      <c r="A440" s="18"/>
      <c r="B440" s="6"/>
      <c r="C440" s="10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9" customFormat="1" ht="16.5">
      <c r="A441" s="18"/>
      <c r="B441" s="6"/>
      <c r="C441" s="10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9" customFormat="1" ht="16.5">
      <c r="A442" s="18"/>
      <c r="B442" s="6"/>
      <c r="C442" s="10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9" customFormat="1" ht="16.5">
      <c r="A443" s="18"/>
      <c r="B443" s="6"/>
      <c r="C443" s="10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9" customFormat="1" ht="16.5">
      <c r="A444" s="18"/>
      <c r="B444" s="6"/>
      <c r="C444" s="10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9" customFormat="1" ht="16.5">
      <c r="A445" s="18"/>
      <c r="B445" s="6"/>
      <c r="C445" s="10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9" customFormat="1" ht="16.5">
      <c r="A446" s="18"/>
      <c r="B446" s="6"/>
      <c r="C446" s="10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9" customFormat="1" ht="16.5">
      <c r="A447" s="18"/>
      <c r="B447" s="6"/>
      <c r="C447" s="10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9" customFormat="1" ht="16.5">
      <c r="A448" s="18"/>
      <c r="B448" s="6"/>
      <c r="C448" s="10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9" customFormat="1" ht="16.5">
      <c r="A449" s="18"/>
      <c r="B449" s="6"/>
      <c r="C449" s="10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9" customFormat="1" ht="16.5">
      <c r="A450" s="18"/>
      <c r="B450" s="6"/>
      <c r="C450" s="10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9" customFormat="1" ht="16.5">
      <c r="A451" s="18"/>
      <c r="B451" s="6"/>
      <c r="C451" s="10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9" customFormat="1" ht="16.5">
      <c r="A452" s="18"/>
      <c r="B452" s="6"/>
      <c r="C452" s="10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9" customFormat="1" ht="16.5">
      <c r="A453" s="18"/>
      <c r="B453" s="6"/>
      <c r="C453" s="10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9" customFormat="1" ht="16.5">
      <c r="A454" s="18"/>
      <c r="B454" s="6"/>
      <c r="C454" s="10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9" customFormat="1" ht="16.5">
      <c r="A455" s="18"/>
      <c r="B455" s="6"/>
      <c r="C455" s="10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9" customFormat="1" ht="16.5">
      <c r="A456" s="18"/>
      <c r="B456" s="6"/>
      <c r="C456" s="10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9" customFormat="1" ht="16.5">
      <c r="A457" s="18"/>
      <c r="B457" s="6"/>
      <c r="C457" s="10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9" customFormat="1" ht="16.5">
      <c r="A458" s="18"/>
      <c r="B458" s="6"/>
      <c r="C458" s="10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9" customFormat="1" ht="16.5">
      <c r="A459" s="18"/>
      <c r="B459" s="6"/>
      <c r="C459" s="10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9" customFormat="1" ht="16.5">
      <c r="A460" s="18"/>
      <c r="B460" s="6"/>
      <c r="C460" s="10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9" customFormat="1" ht="16.5">
      <c r="A461" s="18"/>
      <c r="B461" s="6"/>
      <c r="C461" s="10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9" customFormat="1" ht="16.5">
      <c r="A462" s="18"/>
      <c r="B462" s="6"/>
      <c r="C462" s="10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9" customFormat="1" ht="16.5">
      <c r="A463" s="18"/>
      <c r="B463" s="6"/>
      <c r="C463" s="10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9" customFormat="1" ht="16.5">
      <c r="A464" s="18"/>
      <c r="B464" s="6"/>
      <c r="C464" s="10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9" customFormat="1" ht="16.5">
      <c r="A465" s="18"/>
      <c r="B465" s="6"/>
      <c r="C465" s="10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9" customFormat="1" ht="16.5">
      <c r="A466" s="18"/>
      <c r="B466" s="6"/>
      <c r="C466" s="10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9" customFormat="1" ht="16.5">
      <c r="A467" s="18"/>
      <c r="B467" s="6"/>
      <c r="C467" s="10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9" customFormat="1" ht="16.5">
      <c r="A468" s="18"/>
      <c r="B468" s="6"/>
      <c r="C468" s="10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9" customFormat="1" ht="16.5">
      <c r="A469" s="18"/>
      <c r="B469" s="6"/>
      <c r="C469" s="10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9" customFormat="1" ht="16.5">
      <c r="A470" s="18"/>
      <c r="B470" s="6"/>
      <c r="C470" s="10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9" customFormat="1" ht="16.5">
      <c r="A471" s="18"/>
      <c r="B471" s="6"/>
      <c r="C471" s="10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9" customFormat="1" ht="16.5">
      <c r="A472" s="18"/>
      <c r="B472" s="6"/>
      <c r="C472" s="10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9" customFormat="1" ht="16.5">
      <c r="A473" s="18"/>
      <c r="B473" s="6"/>
      <c r="C473" s="10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9" customFormat="1" ht="16.5">
      <c r="A474" s="18"/>
      <c r="B474" s="6"/>
      <c r="C474" s="10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9" customFormat="1" ht="16.5">
      <c r="A475" s="18"/>
      <c r="B475" s="6"/>
      <c r="C475" s="10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9" customFormat="1" ht="16.5">
      <c r="A476" s="18"/>
      <c r="B476" s="6"/>
      <c r="C476" s="10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9" customFormat="1" ht="16.5">
      <c r="A477" s="18"/>
      <c r="B477" s="6"/>
      <c r="C477" s="10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9" customFormat="1" ht="16.5">
      <c r="A478" s="18"/>
      <c r="B478" s="6"/>
      <c r="C478" s="10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9" customFormat="1" ht="16.5">
      <c r="A479" s="18"/>
      <c r="B479" s="6"/>
      <c r="C479" s="10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9" customFormat="1" ht="16.5">
      <c r="A480" s="18"/>
      <c r="B480" s="6"/>
      <c r="C480" s="10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9" customFormat="1" ht="16.5">
      <c r="A481" s="18"/>
      <c r="B481" s="6"/>
      <c r="C481" s="10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9" customFormat="1" ht="16.5">
      <c r="A482" s="18"/>
      <c r="B482" s="6"/>
      <c r="C482" s="10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9" customFormat="1" ht="16.5">
      <c r="A483" s="18"/>
      <c r="B483" s="6"/>
      <c r="C483" s="10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9" customFormat="1" ht="16.5">
      <c r="A484" s="18"/>
      <c r="B484" s="6"/>
      <c r="C484" s="10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9" customFormat="1" ht="16.5">
      <c r="A485" s="18"/>
      <c r="B485" s="6"/>
      <c r="C485" s="10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9" customFormat="1" ht="16.5">
      <c r="A486" s="18"/>
      <c r="B486" s="6"/>
      <c r="C486" s="10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9" customFormat="1" ht="16.5">
      <c r="A487" s="18"/>
      <c r="B487" s="6"/>
      <c r="C487" s="10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9" customFormat="1" ht="16.5">
      <c r="A488" s="18"/>
      <c r="B488" s="6"/>
      <c r="C488" s="10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9" customFormat="1" ht="16.5">
      <c r="A489" s="18"/>
      <c r="B489" s="6"/>
      <c r="C489" s="10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9" customFormat="1" ht="16.5">
      <c r="A490" s="18"/>
      <c r="B490" s="6"/>
      <c r="C490" s="10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9" customFormat="1" ht="16.5">
      <c r="A491" s="18"/>
      <c r="B491" s="6"/>
      <c r="C491" s="10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9" customFormat="1" ht="16.5">
      <c r="A492" s="18"/>
      <c r="B492" s="6"/>
      <c r="C492" s="10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9" customFormat="1" ht="16.5">
      <c r="A493" s="18"/>
      <c r="B493" s="6"/>
      <c r="C493" s="10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9" customFormat="1" ht="16.5">
      <c r="A494" s="18"/>
      <c r="B494" s="6"/>
      <c r="C494" s="10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9" customFormat="1" ht="16.5">
      <c r="A495" s="18"/>
      <c r="B495" s="6"/>
      <c r="C495" s="10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9" customFormat="1" ht="16.5">
      <c r="A496" s="18"/>
      <c r="B496" s="6"/>
      <c r="C496" s="10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9" customFormat="1" ht="16.5">
      <c r="A497" s="18"/>
      <c r="B497" s="6"/>
      <c r="C497" s="10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9" customFormat="1" ht="16.5">
      <c r="A498" s="18"/>
      <c r="B498" s="6"/>
      <c r="C498" s="10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9" customFormat="1" ht="16.5">
      <c r="A499" s="18"/>
      <c r="B499" s="6"/>
      <c r="C499" s="10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9" customFormat="1" ht="16.5">
      <c r="A500" s="18"/>
      <c r="B500" s="6"/>
      <c r="C500" s="10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9" customFormat="1" ht="16.5">
      <c r="A501" s="18"/>
      <c r="B501" s="6"/>
      <c r="C501" s="10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9" customFormat="1" ht="16.5">
      <c r="A502" s="18"/>
      <c r="B502" s="6"/>
      <c r="C502" s="10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9" customFormat="1" ht="16.5">
      <c r="A503" s="18"/>
      <c r="B503" s="6"/>
      <c r="C503" s="10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9" customFormat="1" ht="16.5">
      <c r="A504" s="18"/>
      <c r="B504" s="6"/>
      <c r="C504" s="10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9" customFormat="1" ht="16.5">
      <c r="A505" s="18"/>
      <c r="B505" s="6"/>
      <c r="C505" s="10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9" customFormat="1" ht="16.5">
      <c r="A506" s="18"/>
      <c r="B506" s="6"/>
      <c r="C506" s="10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9" customFormat="1" ht="16.5">
      <c r="A507" s="18"/>
      <c r="B507" s="6"/>
      <c r="C507" s="10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9" customFormat="1" ht="16.5">
      <c r="A508" s="18"/>
      <c r="B508" s="6"/>
      <c r="C508" s="10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9" customFormat="1" ht="16.5">
      <c r="A509" s="18"/>
      <c r="B509" s="6"/>
      <c r="C509" s="10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9" customFormat="1" ht="16.5">
      <c r="A510" s="18"/>
      <c r="B510" s="6"/>
      <c r="C510" s="10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9" customFormat="1" ht="16.5">
      <c r="A511" s="18"/>
      <c r="B511" s="6"/>
      <c r="C511" s="10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9" customFormat="1" ht="16.5">
      <c r="A512" s="18"/>
      <c r="B512" s="6"/>
      <c r="C512" s="10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9" customFormat="1" ht="16.5">
      <c r="A513" s="18"/>
      <c r="B513" s="6"/>
      <c r="C513" s="10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9" customFormat="1" ht="16.5">
      <c r="A514" s="18"/>
      <c r="B514" s="6"/>
      <c r="C514" s="10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9" customFormat="1" ht="16.5">
      <c r="A515" s="18"/>
      <c r="B515" s="6"/>
      <c r="C515" s="10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9" customFormat="1" ht="16.5">
      <c r="A516" s="18"/>
      <c r="B516" s="6"/>
      <c r="C516" s="10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9" customFormat="1" ht="16.5">
      <c r="A517" s="18"/>
      <c r="B517" s="6"/>
      <c r="C517" s="10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9" customFormat="1" ht="16.5">
      <c r="A518" s="18"/>
      <c r="B518" s="6"/>
      <c r="C518" s="10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9" customFormat="1" ht="16.5">
      <c r="A519" s="18"/>
      <c r="B519" s="6"/>
      <c r="C519" s="10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9" customFormat="1" ht="16.5">
      <c r="A520" s="18"/>
      <c r="B520" s="6"/>
      <c r="C520" s="10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9" customFormat="1" ht="16.5">
      <c r="A521" s="18"/>
      <c r="B521" s="6"/>
      <c r="C521" s="10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9" customFormat="1" ht="16.5">
      <c r="A522" s="18"/>
      <c r="B522" s="6"/>
      <c r="C522" s="10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9" customFormat="1" ht="16.5">
      <c r="A523" s="18"/>
      <c r="B523" s="6"/>
      <c r="C523" s="10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9" customFormat="1" ht="16.5">
      <c r="A524" s="18"/>
      <c r="B524" s="6"/>
      <c r="C524" s="10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9" customFormat="1" ht="16.5">
      <c r="A525" s="18"/>
      <c r="B525" s="6"/>
      <c r="C525" s="10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9" customFormat="1" ht="16.5">
      <c r="A526" s="18"/>
      <c r="B526" s="6"/>
      <c r="C526" s="10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9" customFormat="1" ht="16.5">
      <c r="A527" s="18"/>
      <c r="B527" s="6"/>
      <c r="C527" s="10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9" customFormat="1" ht="16.5">
      <c r="A528" s="18"/>
      <c r="B528" s="6"/>
      <c r="C528" s="10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9" customFormat="1" ht="16.5">
      <c r="A529" s="18"/>
      <c r="B529" s="6"/>
      <c r="C529" s="10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9" customFormat="1" ht="16.5">
      <c r="A530" s="18"/>
      <c r="B530" s="6"/>
      <c r="C530" s="10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9" customFormat="1" ht="16.5">
      <c r="A531" s="18"/>
      <c r="B531" s="6"/>
      <c r="C531" s="10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9" customFormat="1" ht="16.5">
      <c r="A532" s="18"/>
      <c r="B532" s="6"/>
      <c r="C532" s="10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9" customFormat="1" ht="16.5">
      <c r="A533" s="18"/>
      <c r="B533" s="6"/>
      <c r="C533" s="10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9" customFormat="1" ht="16.5">
      <c r="A534" s="18"/>
      <c r="B534" s="6"/>
      <c r="C534" s="10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9" customFormat="1" ht="16.5">
      <c r="A535" s="18"/>
      <c r="B535" s="6"/>
      <c r="C535" s="10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9" customFormat="1" ht="16.5">
      <c r="A536" s="18"/>
      <c r="B536" s="6"/>
      <c r="C536" s="10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9" customFormat="1" ht="16.5">
      <c r="A537" s="18"/>
      <c r="B537" s="6"/>
      <c r="C537" s="10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9" customFormat="1" ht="16.5">
      <c r="A538" s="18"/>
      <c r="B538" s="6"/>
      <c r="C538" s="10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9" customFormat="1" ht="16.5">
      <c r="A539" s="18"/>
      <c r="B539" s="6"/>
      <c r="C539" s="10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9" customFormat="1" ht="16.5">
      <c r="A540" s="18"/>
      <c r="B540" s="6"/>
      <c r="C540" s="10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9" customFormat="1" ht="16.5">
      <c r="A541" s="18"/>
      <c r="B541" s="6"/>
      <c r="C541" s="10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9" customFormat="1" ht="16.5">
      <c r="A542" s="18"/>
      <c r="B542" s="6"/>
      <c r="C542" s="10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9" customFormat="1" ht="16.5">
      <c r="A543" s="18"/>
      <c r="B543" s="6"/>
      <c r="C543" s="10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9" customFormat="1" ht="16.5">
      <c r="A544" s="18"/>
      <c r="B544" s="6"/>
      <c r="C544" s="10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9" customFormat="1" ht="16.5">
      <c r="A545" s="18"/>
      <c r="B545" s="6"/>
      <c r="C545" s="10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9" customFormat="1" ht="16.5">
      <c r="A546" s="18"/>
      <c r="B546" s="6"/>
      <c r="C546" s="10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9" customFormat="1" ht="16.5">
      <c r="A547" s="18"/>
      <c r="B547" s="6"/>
      <c r="C547" s="10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9" customFormat="1" ht="16.5">
      <c r="A548" s="18"/>
      <c r="B548" s="6"/>
      <c r="C548" s="10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9" customFormat="1" ht="16.5">
      <c r="A549" s="18"/>
      <c r="B549" s="6"/>
      <c r="C549" s="10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9" customFormat="1" ht="16.5">
      <c r="A550" s="18"/>
      <c r="B550" s="6"/>
      <c r="C550" s="10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9" customFormat="1" ht="16.5">
      <c r="A551" s="18"/>
      <c r="B551" s="6"/>
      <c r="C551" s="10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9" customFormat="1" ht="16.5">
      <c r="A552" s="18"/>
      <c r="B552" s="6"/>
      <c r="C552" s="10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9" customFormat="1" ht="16.5">
      <c r="A553" s="18"/>
      <c r="B553" s="6"/>
      <c r="C553" s="10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9" customFormat="1" ht="16.5">
      <c r="A554" s="18"/>
      <c r="B554" s="6"/>
      <c r="C554" s="10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9" customFormat="1" ht="16.5">
      <c r="A555" s="18"/>
      <c r="B555" s="6"/>
      <c r="C555" s="10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9" customFormat="1" ht="16.5">
      <c r="A556" s="18"/>
      <c r="B556" s="6"/>
      <c r="C556" s="10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9" customFormat="1" ht="16.5">
      <c r="A557" s="18"/>
      <c r="B557" s="6"/>
      <c r="C557" s="10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9" customFormat="1" ht="16.5">
      <c r="A558" s="18"/>
      <c r="B558" s="6"/>
      <c r="C558" s="10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9" customFormat="1" ht="16.5">
      <c r="A559" s="18"/>
      <c r="B559" s="6"/>
      <c r="C559" s="10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9" customFormat="1" ht="16.5">
      <c r="A560" s="18"/>
      <c r="B560" s="6"/>
      <c r="C560" s="10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9" customFormat="1" ht="16.5">
      <c r="A561" s="18"/>
      <c r="B561" s="6"/>
      <c r="C561" s="10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9" customFormat="1" ht="16.5">
      <c r="A562" s="18"/>
      <c r="B562" s="6"/>
      <c r="C562" s="10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9" customFormat="1" ht="16.5">
      <c r="A563" s="18"/>
      <c r="B563" s="6"/>
      <c r="C563" s="10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9" customFormat="1" ht="16.5">
      <c r="A564" s="18"/>
      <c r="B564" s="6"/>
      <c r="C564" s="10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9" customFormat="1" ht="16.5">
      <c r="A565" s="18"/>
      <c r="B565" s="6"/>
      <c r="C565" s="10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9" customFormat="1" ht="16.5">
      <c r="A566" s="18"/>
      <c r="B566" s="6"/>
      <c r="C566" s="10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9" customFormat="1" ht="16.5">
      <c r="A567" s="18"/>
      <c r="B567" s="6"/>
      <c r="C567" s="10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9" customFormat="1" ht="16.5">
      <c r="A568" s="18"/>
      <c r="B568" s="6"/>
      <c r="C568" s="10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9" customFormat="1" ht="16.5">
      <c r="A569" s="18"/>
      <c r="B569" s="6"/>
      <c r="C569" s="10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9" customFormat="1" ht="16.5">
      <c r="A570" s="18"/>
      <c r="B570" s="6"/>
      <c r="C570" s="10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9" customFormat="1" ht="16.5">
      <c r="A571" s="18"/>
      <c r="B571" s="6"/>
      <c r="C571" s="10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9" customFormat="1" ht="16.5">
      <c r="A572" s="18"/>
      <c r="B572" s="6"/>
      <c r="C572" s="10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9" customFormat="1" ht="16.5">
      <c r="A573" s="18"/>
      <c r="B573" s="6"/>
      <c r="C573" s="10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9" customFormat="1" ht="16.5">
      <c r="A574" s="18"/>
      <c r="B574" s="6"/>
      <c r="C574" s="10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9" customFormat="1" ht="16.5">
      <c r="A575" s="18"/>
      <c r="B575" s="6"/>
      <c r="C575" s="10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9" customFormat="1" ht="16.5">
      <c r="A576" s="18"/>
      <c r="B576" s="6"/>
      <c r="C576" s="10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9" customFormat="1" ht="16.5">
      <c r="A577" s="18"/>
      <c r="B577" s="6"/>
      <c r="C577" s="10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9" customFormat="1" ht="16.5">
      <c r="A578" s="18"/>
      <c r="B578" s="6"/>
      <c r="C578" s="10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9" customFormat="1" ht="16.5">
      <c r="A579" s="18"/>
      <c r="B579" s="6"/>
      <c r="C579" s="10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9" customFormat="1" ht="16.5">
      <c r="A580" s="18"/>
      <c r="B580" s="6"/>
      <c r="C580" s="10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9" customFormat="1" ht="16.5">
      <c r="A581" s="18"/>
      <c r="B581" s="6"/>
      <c r="C581" s="10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9" customFormat="1" ht="16.5">
      <c r="A582" s="18"/>
      <c r="B582" s="6"/>
      <c r="C582" s="10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9" customFormat="1" ht="16.5">
      <c r="A583" s="18"/>
      <c r="B583" s="6"/>
      <c r="C583" s="10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9" customFormat="1" ht="16.5">
      <c r="A584" s="18"/>
      <c r="B584" s="6"/>
      <c r="C584" s="10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9" customFormat="1" ht="16.5">
      <c r="A585" s="18"/>
      <c r="B585" s="6"/>
      <c r="C585" s="10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9" customFormat="1" ht="16.5">
      <c r="A586" s="18"/>
      <c r="B586" s="6"/>
      <c r="C586" s="10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9" customFormat="1" ht="16.5">
      <c r="A587" s="18"/>
      <c r="B587" s="6"/>
      <c r="C587" s="10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9" customFormat="1" ht="16.5">
      <c r="A588" s="18"/>
      <c r="B588" s="6"/>
      <c r="C588" s="10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9" customFormat="1" ht="16.5">
      <c r="A589" s="18"/>
      <c r="B589" s="6"/>
      <c r="C589" s="10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9" customFormat="1" ht="16.5">
      <c r="A590" s="18"/>
      <c r="B590" s="6"/>
      <c r="C590" s="10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9" customFormat="1" ht="16.5">
      <c r="A591" s="18"/>
      <c r="B591" s="6"/>
      <c r="C591" s="10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9" customFormat="1" ht="16.5">
      <c r="A592" s="18"/>
      <c r="B592" s="6"/>
      <c r="C592" s="10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9" customFormat="1" ht="16.5">
      <c r="A593" s="18"/>
      <c r="B593" s="6"/>
      <c r="C593" s="10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9" customFormat="1" ht="16.5">
      <c r="A594" s="18"/>
      <c r="B594" s="6"/>
      <c r="C594" s="10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9" customFormat="1" ht="16.5">
      <c r="A595" s="18"/>
      <c r="B595" s="6"/>
      <c r="C595" s="10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9" customFormat="1" ht="16.5">
      <c r="A596" s="18"/>
      <c r="B596" s="6"/>
      <c r="C596" s="10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9" customFormat="1" ht="16.5">
      <c r="A597" s="18"/>
      <c r="B597" s="6"/>
      <c r="C597" s="10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9" customFormat="1" ht="16.5">
      <c r="A598" s="18"/>
      <c r="B598" s="6"/>
      <c r="C598" s="10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9" customFormat="1" ht="16.5">
      <c r="A599" s="18"/>
      <c r="B599" s="6"/>
      <c r="C599" s="10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9" customFormat="1" ht="16.5">
      <c r="A600" s="18"/>
      <c r="B600" s="6"/>
      <c r="C600" s="10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9" customFormat="1" ht="16.5">
      <c r="A601" s="18"/>
      <c r="B601" s="6"/>
      <c r="C601" s="10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9" customFormat="1" ht="16.5">
      <c r="A602" s="18"/>
      <c r="B602" s="6"/>
      <c r="C602" s="10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9" customFormat="1" ht="16.5">
      <c r="A603" s="18"/>
      <c r="B603" s="6"/>
      <c r="C603" s="10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9" customFormat="1" ht="16.5">
      <c r="A604" s="18"/>
      <c r="B604" s="6"/>
      <c r="C604" s="10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9" customFormat="1" ht="16.5">
      <c r="A605" s="18"/>
      <c r="B605" s="6"/>
      <c r="C605" s="10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9" customFormat="1" ht="16.5">
      <c r="A606" s="18"/>
      <c r="B606" s="6"/>
      <c r="C606" s="10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9" customFormat="1" ht="16.5">
      <c r="A607" s="18"/>
      <c r="B607" s="6"/>
      <c r="C607" s="10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9" customFormat="1" ht="16.5">
      <c r="A608" s="18"/>
      <c r="B608" s="6"/>
      <c r="C608" s="10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9" customFormat="1" ht="16.5">
      <c r="A609" s="18"/>
      <c r="B609" s="6"/>
      <c r="C609" s="10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9" customFormat="1" ht="16.5">
      <c r="A610" s="18"/>
      <c r="B610" s="6"/>
      <c r="C610" s="10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9" customFormat="1" ht="16.5">
      <c r="A611" s="18"/>
      <c r="B611" s="6"/>
      <c r="C611" s="10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9" customFormat="1" ht="16.5">
      <c r="A612" s="18"/>
      <c r="B612" s="6"/>
      <c r="C612" s="10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9" customFormat="1" ht="16.5">
      <c r="A613" s="18"/>
      <c r="B613" s="6"/>
      <c r="C613" s="10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9" customFormat="1" ht="16.5">
      <c r="A614" s="18"/>
      <c r="B614" s="6"/>
      <c r="C614" s="10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9" customFormat="1" ht="16.5">
      <c r="A615" s="18"/>
      <c r="B615" s="6"/>
      <c r="C615" s="10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9" customFormat="1" ht="16.5">
      <c r="A616" s="18"/>
      <c r="B616" s="6"/>
      <c r="C616" s="10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9" customFormat="1" ht="16.5">
      <c r="A617" s="18"/>
      <c r="B617" s="6"/>
      <c r="C617" s="10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9" customFormat="1" ht="16.5">
      <c r="A618" s="18"/>
      <c r="B618" s="6"/>
      <c r="C618" s="10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9" customFormat="1" ht="16.5">
      <c r="A619" s="18"/>
      <c r="B619" s="6"/>
      <c r="C619" s="10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9" customFormat="1" ht="16.5">
      <c r="A620" s="18"/>
      <c r="B620" s="6"/>
      <c r="C620" s="10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9" customFormat="1" ht="16.5">
      <c r="A621" s="18"/>
      <c r="B621" s="6"/>
      <c r="C621" s="10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9" customFormat="1" ht="16.5">
      <c r="A622" s="18"/>
      <c r="B622" s="6"/>
      <c r="C622" s="10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9" customFormat="1" ht="16.5">
      <c r="A623" s="18"/>
      <c r="B623" s="6"/>
      <c r="C623" s="10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9" customFormat="1" ht="16.5">
      <c r="A624" s="18"/>
      <c r="B624" s="6"/>
      <c r="C624" s="10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9" customFormat="1" ht="16.5">
      <c r="A625" s="18"/>
      <c r="B625" s="6"/>
      <c r="C625" s="10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9" customFormat="1" ht="16.5">
      <c r="A626" s="18"/>
      <c r="B626" s="6"/>
      <c r="C626" s="10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9" customFormat="1" ht="16.5">
      <c r="A627" s="18"/>
      <c r="B627" s="6"/>
      <c r="C627" s="10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9" customFormat="1" ht="16.5">
      <c r="A628" s="18"/>
      <c r="B628" s="6"/>
      <c r="C628" s="10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9" customFormat="1" ht="16.5">
      <c r="A629" s="18"/>
      <c r="B629" s="6"/>
      <c r="C629" s="10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9" customFormat="1" ht="16.5">
      <c r="A630" s="18"/>
      <c r="B630" s="6"/>
      <c r="C630" s="10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9" customFormat="1" ht="16.5">
      <c r="A631" s="18"/>
      <c r="B631" s="6"/>
      <c r="C631" s="10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9" customFormat="1" ht="16.5">
      <c r="A632" s="18"/>
      <c r="B632" s="6"/>
      <c r="C632" s="10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9" customFormat="1" ht="16.5">
      <c r="A633" s="18"/>
      <c r="B633" s="6"/>
      <c r="C633" s="10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9" customFormat="1" ht="16.5">
      <c r="A634" s="18"/>
      <c r="B634" s="6"/>
      <c r="C634" s="10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9" customFormat="1" ht="16.5">
      <c r="A635" s="18"/>
      <c r="B635" s="6"/>
      <c r="C635" s="10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9" customFormat="1" ht="16.5">
      <c r="A636" s="18"/>
      <c r="B636" s="6"/>
      <c r="C636" s="10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9" customFormat="1" ht="16.5">
      <c r="A637" s="18"/>
      <c r="B637" s="6"/>
      <c r="C637" s="10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9" customFormat="1" ht="16.5">
      <c r="A638" s="18"/>
      <c r="B638" s="6"/>
      <c r="C638" s="10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9" customFormat="1" ht="16.5">
      <c r="A639" s="18"/>
      <c r="B639" s="6"/>
      <c r="C639" s="10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9" customFormat="1" ht="16.5">
      <c r="A640" s="18"/>
      <c r="B640" s="6"/>
      <c r="C640" s="10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9" customFormat="1" ht="16.5">
      <c r="A641" s="18"/>
      <c r="B641" s="6"/>
      <c r="C641" s="10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9" customFormat="1" ht="16.5">
      <c r="A642" s="18"/>
      <c r="B642" s="6"/>
      <c r="C642" s="10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9" customFormat="1" ht="16.5">
      <c r="A643" s="18"/>
      <c r="B643" s="6"/>
      <c r="C643" s="10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9" customFormat="1" ht="16.5">
      <c r="A644" s="18"/>
      <c r="B644" s="6"/>
      <c r="C644" s="10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9" customFormat="1" ht="16.5">
      <c r="A645" s="18"/>
      <c r="B645" s="6"/>
      <c r="C645" s="10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9" customFormat="1" ht="16.5">
      <c r="A646" s="18"/>
      <c r="B646" s="6"/>
      <c r="C646" s="10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9" customFormat="1" ht="16.5">
      <c r="A647" s="18"/>
      <c r="B647" s="6"/>
      <c r="C647" s="10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9" customFormat="1" ht="16.5">
      <c r="A648" s="18"/>
      <c r="B648" s="6"/>
      <c r="C648" s="10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9" customFormat="1" ht="16.5">
      <c r="A649" s="18"/>
      <c r="B649" s="6"/>
      <c r="C649" s="10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9" customFormat="1" ht="16.5">
      <c r="A650" s="18"/>
      <c r="B650" s="6"/>
      <c r="C650" s="10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9" customFormat="1" ht="16.5">
      <c r="A651" s="18"/>
      <c r="B651" s="6"/>
      <c r="C651" s="10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9" customFormat="1" ht="16.5">
      <c r="A652" s="18"/>
      <c r="B652" s="6"/>
      <c r="C652" s="10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9" customFormat="1" ht="16.5">
      <c r="A653" s="18"/>
      <c r="B653" s="6"/>
      <c r="C653" s="10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9" customFormat="1" ht="16.5">
      <c r="A654" s="18"/>
      <c r="B654" s="6"/>
      <c r="C654" s="10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9" customFormat="1" ht="16.5">
      <c r="A655" s="18"/>
      <c r="B655" s="6"/>
      <c r="C655" s="10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9" customFormat="1" ht="16.5">
      <c r="A656" s="18"/>
      <c r="B656" s="6"/>
      <c r="C656" s="10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9" customFormat="1" ht="16.5">
      <c r="A657" s="18"/>
      <c r="B657" s="6"/>
      <c r="C657" s="10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9" customFormat="1" ht="16.5">
      <c r="A658" s="18"/>
      <c r="B658" s="6"/>
      <c r="C658" s="10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9" customFormat="1" ht="16.5">
      <c r="A659" s="18"/>
      <c r="B659" s="6"/>
      <c r="C659" s="10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9" customFormat="1" ht="16.5">
      <c r="A660" s="18"/>
      <c r="B660" s="6"/>
      <c r="C660" s="10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9" customFormat="1" ht="16.5">
      <c r="A661" s="18"/>
      <c r="B661" s="6"/>
      <c r="C661" s="10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9" customFormat="1" ht="16.5">
      <c r="A662" s="18"/>
      <c r="B662" s="6"/>
      <c r="C662" s="10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9" customFormat="1" ht="16.5">
      <c r="A663" s="18"/>
      <c r="B663" s="6"/>
      <c r="C663" s="10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9" customFormat="1" ht="16.5">
      <c r="A664" s="18"/>
      <c r="B664" s="6"/>
      <c r="C664" s="10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9" customFormat="1" ht="16.5">
      <c r="A665" s="18"/>
      <c r="B665" s="6"/>
      <c r="C665" s="10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9" customFormat="1" ht="16.5">
      <c r="A666" s="18"/>
      <c r="B666" s="6"/>
      <c r="C666" s="10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9" customFormat="1" ht="16.5">
      <c r="A667" s="18"/>
      <c r="B667" s="6"/>
      <c r="C667" s="10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9" customFormat="1" ht="16.5">
      <c r="A668" s="18"/>
      <c r="B668" s="6"/>
      <c r="C668" s="10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9" customFormat="1" ht="16.5">
      <c r="A669" s="18"/>
      <c r="B669" s="6"/>
      <c r="C669" s="10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9" customFormat="1" ht="16.5">
      <c r="A670" s="18"/>
      <c r="B670" s="6"/>
      <c r="C670" s="10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9" customFormat="1" ht="16.5">
      <c r="A671" s="18"/>
      <c r="B671" s="6"/>
      <c r="C671" s="10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9" customFormat="1" ht="16.5">
      <c r="A672" s="18"/>
      <c r="B672" s="6"/>
      <c r="C672" s="10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9" customFormat="1" ht="16.5">
      <c r="A673" s="18"/>
      <c r="B673" s="6"/>
      <c r="C673" s="10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9" customFormat="1" ht="16.5">
      <c r="A674" s="18"/>
      <c r="B674" s="6"/>
      <c r="C674" s="10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9" customFormat="1" ht="16.5">
      <c r="A675" s="18"/>
      <c r="B675" s="6"/>
      <c r="C675" s="10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9" customFormat="1" ht="16.5">
      <c r="A676" s="18"/>
      <c r="B676" s="6"/>
      <c r="C676" s="10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9" customFormat="1" ht="16.5">
      <c r="A677" s="18"/>
      <c r="B677" s="6"/>
      <c r="C677" s="10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9" customFormat="1" ht="16.5">
      <c r="A678" s="18"/>
      <c r="B678" s="6"/>
      <c r="C678" s="10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9" customFormat="1" ht="16.5">
      <c r="A679" s="18"/>
      <c r="B679" s="6"/>
      <c r="C679" s="10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9" customFormat="1" ht="16.5">
      <c r="A680" s="18"/>
      <c r="B680" s="6"/>
      <c r="C680" s="10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9" customFormat="1" ht="16.5">
      <c r="A681" s="18"/>
      <c r="B681" s="6"/>
      <c r="C681" s="10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9" customFormat="1" ht="16.5">
      <c r="A682" s="18"/>
      <c r="B682" s="6"/>
      <c r="C682" s="10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9" customFormat="1" ht="16.5">
      <c r="A683" s="18"/>
      <c r="B683" s="6"/>
      <c r="C683" s="10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9" customFormat="1" ht="16.5">
      <c r="A684" s="18"/>
      <c r="B684" s="6"/>
      <c r="C684" s="10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9" customFormat="1" ht="16.5">
      <c r="A685" s="18"/>
      <c r="B685" s="6"/>
      <c r="C685" s="10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9" customFormat="1" ht="16.5">
      <c r="A686" s="18"/>
      <c r="B686" s="6"/>
      <c r="C686" s="10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9" customFormat="1" ht="16.5">
      <c r="A687" s="18"/>
      <c r="B687" s="6"/>
      <c r="C687" s="10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9" customFormat="1" ht="16.5">
      <c r="A688" s="18"/>
      <c r="B688" s="6"/>
      <c r="C688" s="10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9" customFormat="1" ht="16.5">
      <c r="A689" s="18"/>
      <c r="B689" s="6"/>
      <c r="C689" s="10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9" customFormat="1" ht="16.5">
      <c r="A690" s="18"/>
      <c r="B690" s="6"/>
      <c r="C690" s="10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9" customFormat="1" ht="16.5">
      <c r="A691" s="18"/>
      <c r="B691" s="6"/>
      <c r="C691" s="10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9" customFormat="1" ht="16.5">
      <c r="A692" s="18"/>
      <c r="B692" s="6"/>
      <c r="C692" s="10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9" customFormat="1" ht="16.5">
      <c r="A693" s="18"/>
      <c r="B693" s="6"/>
      <c r="C693" s="10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9" customFormat="1" ht="16.5">
      <c r="A694" s="18"/>
      <c r="B694" s="6"/>
      <c r="C694" s="10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9" customFormat="1" ht="16.5">
      <c r="A695" s="18"/>
      <c r="B695" s="6"/>
      <c r="C695" s="10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9" customFormat="1" ht="16.5">
      <c r="A696" s="18"/>
      <c r="B696" s="6"/>
      <c r="C696" s="10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9" customFormat="1" ht="16.5">
      <c r="A697" s="18"/>
      <c r="B697" s="6"/>
      <c r="C697" s="10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9" customFormat="1" ht="16.5">
      <c r="A698" s="18"/>
      <c r="B698" s="6"/>
      <c r="C698" s="10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9" customFormat="1" ht="16.5">
      <c r="A699" s="18"/>
      <c r="B699" s="6"/>
      <c r="C699" s="10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9" customFormat="1" ht="16.5">
      <c r="A700" s="18"/>
      <c r="B700" s="6"/>
      <c r="C700" s="10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9" customFormat="1" ht="16.5">
      <c r="A701" s="18"/>
      <c r="B701" s="6"/>
      <c r="C701" s="10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9" customFormat="1" ht="16.5">
      <c r="A702" s="18"/>
      <c r="B702" s="6"/>
      <c r="C702" s="10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9" customFormat="1" ht="16.5">
      <c r="A703" s="18"/>
      <c r="B703" s="6"/>
      <c r="C703" s="10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9" customFormat="1" ht="16.5">
      <c r="A704" s="18"/>
      <c r="B704" s="6"/>
      <c r="C704" s="10"/>
      <c r="D704" s="3"/>
      <c r="E704" s="3"/>
      <c r="F704" s="3"/>
      <c r="G704" s="3"/>
      <c r="H704" s="3"/>
      <c r="I704" s="3"/>
      <c r="J704" s="3"/>
      <c r="K704" s="3"/>
      <c r="L704" s="3"/>
    </row>
  </sheetData>
  <sheetProtection/>
  <mergeCells count="11">
    <mergeCell ref="K5:L5"/>
    <mergeCell ref="E5:E6"/>
    <mergeCell ref="A1:M1"/>
    <mergeCell ref="A2:M2"/>
    <mergeCell ref="A5:A6"/>
    <mergeCell ref="B5:B6"/>
    <mergeCell ref="C5:C6"/>
    <mergeCell ref="D5:D6"/>
    <mergeCell ref="F5:F6"/>
    <mergeCell ref="G5:H5"/>
    <mergeCell ref="I5:J5"/>
  </mergeCells>
  <printOptions/>
  <pageMargins left="0.5" right="0.5" top="0.75" bottom="0.75" header="0.5" footer="0.5"/>
  <pageSetup fitToHeight="20" fitToWidth="1" horizontalDpi="600" verticalDpi="600" orientation="landscape" scale="73" r:id="rId1"/>
  <headerFooter alignWithMargins="0">
    <oddHeader xml:space="preserve">&amp;Rდანართი №1 </oddHeader>
    <oddFooter>&amp;R&amp;P/&amp;N</oddFooter>
  </headerFooter>
  <ignoredErrors>
    <ignoredError sqref="F20 F123 M223:M224 H218 M226:M227" formula="1"/>
    <ignoredError sqref="B21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Natia Matsonadze</cp:lastModifiedBy>
  <cp:lastPrinted>2017-12-22T07:48:46Z</cp:lastPrinted>
  <dcterms:created xsi:type="dcterms:W3CDTF">2011-10-05T13:08:43Z</dcterms:created>
  <dcterms:modified xsi:type="dcterms:W3CDTF">2019-01-14T13:33:01Z</dcterms:modified>
  <cp:category/>
  <cp:version/>
  <cp:contentType/>
  <cp:contentStatus/>
</cp:coreProperties>
</file>