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1840" windowHeight="9630" tabRatio="952" activeTab="5"/>
  </bookViews>
  <sheets>
    <sheet name="კრებსითი" sheetId="14" r:id="rId1"/>
    <sheet name="რუს.#166" sheetId="45" r:id="rId2"/>
    <sheet name="რუს.#231" sheetId="24" r:id="rId3"/>
    <sheet name="რუს.#235" sheetId="43" r:id="rId4"/>
    <sheet name="რუს.#235-2" sheetId="26" r:id="rId5"/>
    <sheet name="წმ.ნინო#14" sheetId="40" r:id="rId6"/>
  </sheets>
  <definedNames>
    <definedName name="_xlnm.Print_Area" localSheetId="0">კრებსითი!$A$1:$H$26</definedName>
  </definedNames>
  <calcPr calcId="145621"/>
</workbook>
</file>

<file path=xl/calcChain.xml><?xml version="1.0" encoding="utf-8"?>
<calcChain xmlns="http://schemas.openxmlformats.org/spreadsheetml/2006/main">
  <c r="F26" i="45" l="1"/>
  <c r="F30" i="45" s="1"/>
  <c r="F27" i="45" l="1"/>
  <c r="F28" i="45"/>
  <c r="F29" i="45"/>
  <c r="F42" i="40"/>
  <c r="F43" i="40" s="1"/>
  <c r="F45" i="40"/>
  <c r="F19" i="40"/>
  <c r="F18" i="40"/>
  <c r="F61" i="45"/>
  <c r="F64" i="45" s="1"/>
  <c r="F54" i="45"/>
  <c r="F52" i="45"/>
  <c r="F47" i="45"/>
  <c r="F53" i="45" s="1"/>
  <c r="F42" i="45"/>
  <c r="F45" i="45" s="1"/>
  <c r="F37" i="45"/>
  <c r="F31" i="45"/>
  <c r="F25" i="45"/>
  <c r="F24" i="45"/>
  <c r="F19" i="45"/>
  <c r="F18" i="45"/>
  <c r="F16" i="45"/>
  <c r="F15" i="45"/>
  <c r="F14" i="45"/>
  <c r="F13" i="45"/>
  <c r="F12" i="45"/>
  <c r="F46" i="40" l="1"/>
  <c r="F47" i="40" s="1"/>
  <c r="F49" i="40"/>
  <c r="F44" i="40"/>
  <c r="F48" i="40"/>
  <c r="F38" i="45"/>
  <c r="F63" i="45"/>
  <c r="F32" i="45"/>
  <c r="F35" i="45"/>
  <c r="F41" i="45"/>
  <c r="F43" i="45"/>
  <c r="F49" i="45"/>
  <c r="F33" i="45"/>
  <c r="F36" i="45"/>
  <c r="F44" i="45"/>
  <c r="F20" i="45"/>
  <c r="F34" i="45"/>
  <c r="F39" i="45"/>
  <c r="F40" i="45"/>
  <c r="F46" i="45"/>
  <c r="F48" i="45"/>
  <c r="F62" i="45"/>
  <c r="F21" i="45" l="1"/>
  <c r="F22" i="45"/>
  <c r="F59" i="45"/>
  <c r="F60" i="45"/>
  <c r="F56" i="45"/>
  <c r="F57" i="45"/>
  <c r="F58" i="45"/>
  <c r="F55" i="40"/>
  <c r="F54" i="40"/>
  <c r="F52" i="40"/>
  <c r="F51" i="40"/>
  <c r="F22" i="40"/>
  <c r="F21" i="40"/>
  <c r="F73" i="26" l="1"/>
  <c r="E51" i="26"/>
  <c r="F50" i="26"/>
  <c r="F56" i="26" s="1"/>
  <c r="F42" i="26"/>
  <c r="F43" i="26"/>
  <c r="F44" i="26"/>
  <c r="F41" i="26"/>
  <c r="F29" i="26"/>
  <c r="F37" i="26" s="1"/>
  <c r="F28" i="26"/>
  <c r="F27" i="26"/>
  <c r="F49" i="26"/>
  <c r="F48" i="26"/>
  <c r="F47" i="26"/>
  <c r="F46" i="26"/>
  <c r="F45" i="26"/>
  <c r="F40" i="26"/>
  <c r="F39" i="26"/>
  <c r="F71" i="26" l="1"/>
  <c r="F70" i="26"/>
  <c r="F74" i="26"/>
  <c r="F57" i="26"/>
  <c r="F30" i="26"/>
  <c r="F35" i="26"/>
  <c r="F31" i="26"/>
  <c r="F33" i="26"/>
  <c r="F32" i="26"/>
  <c r="F36" i="26"/>
  <c r="F34" i="26"/>
  <c r="F55" i="26"/>
  <c r="F54" i="26"/>
  <c r="F51" i="26"/>
  <c r="F53" i="26"/>
  <c r="F52" i="26"/>
  <c r="F62" i="26" l="1"/>
  <c r="F60" i="26"/>
  <c r="F58" i="26"/>
  <c r="F59" i="26"/>
  <c r="F32" i="40"/>
  <c r="F37" i="40"/>
  <c r="F39" i="40" s="1"/>
  <c r="F56" i="40"/>
  <c r="F57" i="40" s="1"/>
  <c r="F31" i="40"/>
  <c r="F30" i="40"/>
  <c r="F29" i="40"/>
  <c r="F28" i="40"/>
  <c r="F27" i="40"/>
  <c r="F16" i="40"/>
  <c r="F15" i="40"/>
  <c r="F14" i="40"/>
  <c r="F13" i="40"/>
  <c r="F12" i="40"/>
  <c r="K5" i="45" l="1"/>
  <c r="F61" i="26"/>
  <c r="F38" i="40"/>
  <c r="F59" i="40"/>
  <c r="F58" i="40"/>
  <c r="F41" i="40"/>
  <c r="F40" i="40"/>
  <c r="F80" i="26" l="1"/>
  <c r="F83" i="26" s="1"/>
  <c r="F20" i="26"/>
  <c r="F75" i="26"/>
  <c r="F76" i="26" s="1"/>
  <c r="F68" i="26"/>
  <c r="F67" i="26"/>
  <c r="F66" i="26"/>
  <c r="F65" i="26"/>
  <c r="F64" i="26"/>
  <c r="F25" i="26"/>
  <c r="F24" i="26"/>
  <c r="F19" i="26"/>
  <c r="F18" i="26"/>
  <c r="F16" i="26"/>
  <c r="F15" i="26"/>
  <c r="F14" i="26"/>
  <c r="F13" i="26"/>
  <c r="F12" i="26"/>
  <c r="F36" i="43"/>
  <c r="F39" i="43" s="1"/>
  <c r="T27" i="43"/>
  <c r="T26" i="43"/>
  <c r="F17" i="43"/>
  <c r="F31" i="43"/>
  <c r="F32" i="43" s="1"/>
  <c r="F30" i="43"/>
  <c r="F25" i="43"/>
  <c r="F24" i="43"/>
  <c r="F23" i="43"/>
  <c r="F22" i="43"/>
  <c r="F21" i="43"/>
  <c r="F16" i="43"/>
  <c r="F15" i="43"/>
  <c r="F14" i="43"/>
  <c r="F13" i="43"/>
  <c r="F12" i="43"/>
  <c r="F37" i="24"/>
  <c r="F38" i="24" s="1"/>
  <c r="F29" i="24"/>
  <c r="F34" i="24"/>
  <c r="F40" i="24" s="1"/>
  <c r="F48" i="24"/>
  <c r="F50" i="24" s="1"/>
  <c r="F47" i="24"/>
  <c r="F28" i="24"/>
  <c r="F27" i="24"/>
  <c r="F26" i="24"/>
  <c r="F25" i="24"/>
  <c r="F24" i="24"/>
  <c r="F19" i="24"/>
  <c r="F18" i="24"/>
  <c r="F16" i="24"/>
  <c r="F15" i="24"/>
  <c r="F14" i="24"/>
  <c r="F13" i="24"/>
  <c r="F12" i="24"/>
  <c r="F41" i="24" l="1"/>
  <c r="F39" i="24"/>
  <c r="F81" i="26"/>
  <c r="F82" i="26"/>
  <c r="F79" i="26"/>
  <c r="F78" i="26"/>
  <c r="F77" i="26"/>
  <c r="F27" i="43"/>
  <c r="F28" i="43"/>
  <c r="F37" i="43"/>
  <c r="F35" i="43"/>
  <c r="F29" i="43"/>
  <c r="F38" i="43"/>
  <c r="F34" i="43"/>
  <c r="F33" i="43"/>
  <c r="F43" i="24"/>
  <c r="F46" i="24"/>
  <c r="F36" i="24"/>
  <c r="F20" i="24"/>
  <c r="F30" i="24"/>
  <c r="F31" i="24"/>
  <c r="F33" i="24"/>
  <c r="F35" i="24"/>
  <c r="F44" i="24"/>
  <c r="F51" i="24"/>
  <c r="F32" i="24"/>
  <c r="F45" i="24"/>
  <c r="F49" i="24"/>
  <c r="F22" i="26" l="1"/>
  <c r="F21" i="26"/>
  <c r="F19" i="43"/>
  <c r="F18" i="43"/>
  <c r="F21" i="24"/>
  <c r="F22" i="24"/>
  <c r="K5" i="24" l="1"/>
  <c r="K5" i="43"/>
  <c r="K5" i="26" l="1"/>
  <c r="F33" i="40" l="1"/>
  <c r="F34" i="40"/>
  <c r="F36" i="40"/>
  <c r="F35" i="40"/>
  <c r="F23" i="40"/>
  <c r="F25" i="40" s="1"/>
  <c r="F24" i="40" l="1"/>
  <c r="K5" i="40" l="1"/>
  <c r="G5" i="14" l="1"/>
</calcChain>
</file>

<file path=xl/sharedStrings.xml><?xml version="1.0" encoding="utf-8"?>
<sst xmlns="http://schemas.openxmlformats.org/spreadsheetml/2006/main" count="842" uniqueCount="174">
  <si>
    <t>#</t>
  </si>
  <si>
    <t>ლარი</t>
  </si>
  <si>
    <t>კრებსითი სახარჯთარღისხვო ანგარიში</t>
  </si>
  <si>
    <t>თავების, ობიექტების და სამუშაოების დასახელება</t>
  </si>
  <si>
    <t>სახარჯთაღრიცხვო ღირებულება</t>
  </si>
  <si>
    <t>სამშენ. სამუშაოები</t>
  </si>
  <si>
    <t>სამონტაჟო სამუშაოები</t>
  </si>
  <si>
    <t>მოწყობილობა, ავეჯი, ინვენტარი</t>
  </si>
  <si>
    <t>სხვადასხვა ხარჯები</t>
  </si>
  <si>
    <t>თავი 2. ძირითადი სამშენებლო ობიექტი</t>
  </si>
  <si>
    <t>მე-2 თავის ჯამი</t>
  </si>
  <si>
    <t>გაუთვალისწინებელი სამუშაოები 3%</t>
  </si>
  <si>
    <t>ჯამი</t>
  </si>
  <si>
    <t>დ.ღ.გ. 18 %</t>
  </si>
  <si>
    <t>საერთო სახარჯთაღ რიცხვო ღირებულება</t>
  </si>
  <si>
    <t>ხარჯთაღ რიცხვა და ანგარიშის #</t>
  </si>
  <si>
    <t>ლოკალური ხარჯთაღრიცხვა # 1-1</t>
  </si>
  <si>
    <t>სამშენებლო სამუშაოები</t>
  </si>
  <si>
    <t>NN</t>
  </si>
  <si>
    <t>samuSaos dasaxeleba</t>
  </si>
  <si>
    <t>ganz.</t>
  </si>
  <si>
    <t>raodenoba</t>
  </si>
  <si>
    <t>masala</t>
  </si>
  <si>
    <t>xelfasi</t>
  </si>
  <si>
    <t>manqana-meqanizmebi da transporti</t>
  </si>
  <si>
    <t>jami</t>
  </si>
  <si>
    <t>normativiT erTeulze</t>
  </si>
  <si>
    <t>erT. fasi</t>
  </si>
  <si>
    <t>8-22-2</t>
  </si>
  <si>
    <t xml:space="preserve">gare xaraCoebis mowyoba </t>
  </si>
  <si>
    <t>kv.m</t>
  </si>
  <si>
    <t xml:space="preserve">Sromis danaxarjebi </t>
  </si>
  <si>
    <t>kac/sT</t>
  </si>
  <si>
    <t>sxva manqana</t>
  </si>
  <si>
    <t>lari</t>
  </si>
  <si>
    <t>srf 1.9-57</t>
  </si>
  <si>
    <t>xaraCos liTonis elementebi</t>
  </si>
  <si>
    <t>t</t>
  </si>
  <si>
    <t>srf 5.1-8</t>
  </si>
  <si>
    <t>xaraCos xis elementebi</t>
  </si>
  <si>
    <t>m3</t>
  </si>
  <si>
    <t>fenilis fari</t>
  </si>
  <si>
    <t>m2</t>
  </si>
  <si>
    <t>46-15-4</t>
  </si>
  <si>
    <t>SromiTi danaxarjebi</t>
  </si>
  <si>
    <t>kac.sT.</t>
  </si>
  <si>
    <t>manqanebi</t>
  </si>
  <si>
    <t>46-28-3</t>
  </si>
  <si>
    <t>saxuravis dazianebuli Tunuqis demontaJi</t>
  </si>
  <si>
    <t>manq.sT</t>
  </si>
  <si>
    <t>srf 4.1-384</t>
  </si>
  <si>
    <t>zeTovani saRebavi</t>
  </si>
  <si>
    <t>kg</t>
  </si>
  <si>
    <t>srf 4.2-16</t>
  </si>
  <si>
    <t>olifa</t>
  </si>
  <si>
    <t>sxva masala</t>
  </si>
  <si>
    <t>15-164-8</t>
  </si>
  <si>
    <t>ზედნადები ხარჯები</t>
  </si>
  <si>
    <t>გეგმიური დაგროვება</t>
  </si>
  <si>
    <t>1.ქალაქ სენაკში რუსთაველის ქუჩა # 235 არსებული მრავალბინიანი საცხოვრებელი კორპუსის ფასადების სარეაბილიტაციო სამუშაოები</t>
  </si>
  <si>
    <t>ქალაქ სენაკში რუსთაველის ქუჩა # 231 არსებული მრავალბინიანი საცხოვრებელი კორპუსის ფასადების სარეაბილიტაციო სამუშაოები</t>
  </si>
  <si>
    <t>ქალაქ სენაკში რუსთაველის ქუჩა # 235 არსებული მრავალბინიანი საცხოვრებელი კორპუსის ფასადების სარეაბილიტაციო სამუშაოები</t>
  </si>
  <si>
    <t>ქალაქ სენაკში წმინდა ნინოს #14 არსებული მრავალბინიანი საცხოვრებელი კორპუსის ფასადების სარეაბილიტაციო სამუშაოები</t>
  </si>
  <si>
    <t>15-156-4</t>
  </si>
  <si>
    <t>fasadis wyalemulsiis saRebavi</t>
  </si>
  <si>
    <t>სატრანსპორტო ხარჯები (მასალების)</t>
  </si>
  <si>
    <t>fasadis kedlebis dekoratiuli lesva "miunxenuri"</t>
  </si>
  <si>
    <t>srf 14-191</t>
  </si>
  <si>
    <t>xsnaris tumbo 3m3/sT</t>
  </si>
  <si>
    <t>manq/sT</t>
  </si>
  <si>
    <t>kir-cementis baTqaSi 1:6</t>
  </si>
  <si>
    <t>dekoratiuli baTqaSi</t>
  </si>
  <si>
    <t>gare ferdoebis dekoratiuli lesva "miunxenuri"</t>
  </si>
  <si>
    <t>grZ.m</t>
  </si>
  <si>
    <t>kac.-sT</t>
  </si>
  <si>
    <t>ГЭСН             09-05-006-01</t>
  </si>
  <si>
    <t>perforatori xelis</t>
  </si>
  <si>
    <t>srf 14-304 2822</t>
  </si>
  <si>
    <t>liTonis mxatvruli moajiris SeRebva zeTovani saRebaviT orjer</t>
  </si>
  <si>
    <t xml:space="preserve"> fasadze arsebuli aivnis liTonis  moajirebis demontaJi</t>
  </si>
  <si>
    <t xml:space="preserve"> Senobis mTliani fasadebis SeRebva wyalemulsiis saRebaviT</t>
  </si>
  <si>
    <t>fasadis kedlebze karnizis mowyoba</t>
  </si>
  <si>
    <t>15-51-7</t>
  </si>
  <si>
    <t>srf 1.10-1</t>
  </si>
  <si>
    <t>srf 4.3-8</t>
  </si>
  <si>
    <t>karboluqsi 10 mm</t>
  </si>
  <si>
    <t>aluminis kuTxovana 15X15</t>
  </si>
  <si>
    <t>srf 3-18</t>
  </si>
  <si>
    <t>9-32-10</t>
  </si>
  <si>
    <t>proeq</t>
  </si>
  <si>
    <t>eleqtrodi</t>
  </si>
  <si>
    <t>1.ქალაქ სენაკში წმინდა ნინოს ქუჩა #14 არსებული მრავალბინიანი საცხოვრებელი კორპუსის ფასადების  სარეაბილიტაციო სამუშაოები</t>
  </si>
  <si>
    <t>10-11</t>
  </si>
  <si>
    <t>kub.m</t>
  </si>
  <si>
    <t>samSeneblo lursmani</t>
  </si>
  <si>
    <t>antiseptikuri pasta</t>
  </si>
  <si>
    <t>toli</t>
  </si>
  <si>
    <t>mavTuli glinula</t>
  </si>
  <si>
    <t>fosformJava amoniumi</t>
  </si>
  <si>
    <t>amoniumis sulfati</t>
  </si>
  <si>
    <t>navTis kontaqti</t>
  </si>
  <si>
    <t>10-37-3</t>
  </si>
  <si>
    <t>xis molartyvis cecxldacva</t>
  </si>
  <si>
    <t>saxuravis xis konstruqciebis  demontaJi</t>
  </si>
  <si>
    <t>xis ficari 50*200mm</t>
  </si>
  <si>
    <t>10-9-4</t>
  </si>
  <si>
    <t xml:space="preserve"> xis mauerlatebis mowyoba</t>
  </si>
  <si>
    <t xml:space="preserve">saxuravis xis konstruqciebis mowyoba </t>
  </si>
  <si>
    <t>lartya 50X70mm</t>
  </si>
  <si>
    <t>proeqtiT</t>
  </si>
  <si>
    <t>dgari 140X70mm</t>
  </si>
  <si>
    <t>nivniva 160X80mm</t>
  </si>
  <si>
    <t>iribana 140X70mm</t>
  </si>
  <si>
    <t>caluRi (skobi)</t>
  </si>
  <si>
    <t>srf 5.1-10</t>
  </si>
  <si>
    <t>srf 1.1-33</t>
  </si>
  <si>
    <t>srf 4.2-13</t>
  </si>
  <si>
    <t>srf 4.1-396</t>
  </si>
  <si>
    <t>srf 1.9-71</t>
  </si>
  <si>
    <t>saxuravis daxurva moTuTiebuli Tunuqis SiferiT</t>
  </si>
  <si>
    <t>moTuTiebuli Tunuqis Siferi 0,5mm</t>
  </si>
  <si>
    <t>12-6-1</t>
  </si>
  <si>
    <t>moTuTiebuli Tunuqis  0,5mm</t>
  </si>
  <si>
    <t>srf 1.5-5</t>
  </si>
  <si>
    <t>46-33</t>
  </si>
  <si>
    <t xml:space="preserve"> fasadze arsebuli betonis aivnis  moajirebis demontaJi</t>
  </si>
  <si>
    <t>rikulebiani aivnis mowyoba</t>
  </si>
  <si>
    <t>46-14</t>
  </si>
  <si>
    <t>betonis dekoratiuli rikuli</t>
  </si>
  <si>
    <t>c</t>
  </si>
  <si>
    <t>betonis dekoratiuli qudi</t>
  </si>
  <si>
    <r>
      <t>ქალაქ სენაკში რუსთაველის ქუჩა # 231</t>
    </r>
    <r>
      <rPr>
        <b/>
        <sz val="8"/>
        <color theme="1"/>
        <rFont val="Arial"/>
        <family val="2"/>
        <charset val="204"/>
      </rPr>
      <t xml:space="preserve"> არსებული მრავალბინიანი საცხოვრებელი კორპუსის ფასადების სარეაბილიტაციო სამუშაოები</t>
    </r>
  </si>
  <si>
    <t>ქალაქ სენაკში რუსთაველის ქუჩა # 235-2 არსებული მრავალბინიანი საცხოვრებელი კორპუსის ფასადების სარეაბილიტაციო სამუშაოები</t>
  </si>
  <si>
    <t>.ქალაქ სენაკში რუსთაველის ქუჩა # 235-2 არსებული მრავალბინიანი საცხოვრებელი კორპუსის ფასადების სარეაბილიტაციო სამუშაოები</t>
  </si>
  <si>
    <t xml:space="preserve">liTonis moajiris mowyoba </t>
  </si>
  <si>
    <t>liTonis moajiri</t>
  </si>
  <si>
    <t>srf 1.9-68</t>
  </si>
  <si>
    <t>liTonis  moajiri</t>
  </si>
  <si>
    <t>.ქალაქ სენაკში რუსთაველის ქუჩა # 166 არსებული მრავალბინიანი საცხოვრებელი კორპუსის ფასადების სარეაბილიტაციო სამუშაოები</t>
  </si>
  <si>
    <t>ქალაქ სენაკში რუსთაველის ქუჩა # 166 არსებული მრავალბინიანი საცხოვრებელი კორპუსის ფასადების სარეაბილიტაციო სამუშაოები</t>
  </si>
  <si>
    <t>ГЭСН       15-02-005-01</t>
  </si>
  <si>
    <t>wyali</t>
  </si>
  <si>
    <t>ГЭСН       15-02-006-03</t>
  </si>
  <si>
    <t>srf 4.2-62</t>
  </si>
  <si>
    <r>
      <t xml:space="preserve"> fasadis </t>
    </r>
    <r>
      <rPr>
        <b/>
        <sz val="8"/>
        <color theme="1"/>
        <rFont val="AcadNusx"/>
      </rPr>
      <t xml:space="preserve"> Selesvis demontaJi</t>
    </r>
  </si>
  <si>
    <t>gaerT.wyal. momar.komp</t>
  </si>
  <si>
    <t>ГЭСН         15-02-005-01</t>
  </si>
  <si>
    <t>ГЭСН         15-02-006-03</t>
  </si>
  <si>
    <t xml:space="preserve"> fasadis Selesvis demontaJi</t>
  </si>
  <si>
    <t>safuZveli</t>
  </si>
  <si>
    <t>ქალაქ სენაკში მრავალბინიანი საცხოვრებელი კორპუსების ფასადების სარეაბილიტაციო სამუშაოები</t>
  </si>
  <si>
    <t>შეადგინა:</t>
  </si>
  <si>
    <t>ლოკალური ხარჯთაღრიცხვა # 1-4</t>
  </si>
  <si>
    <t>ლოკალური ხარჯთაღრიცხვა # 1-5</t>
  </si>
  <si>
    <t>ლოკალური ხარჯთაღრიცხვა # 1-6</t>
  </si>
  <si>
    <t>ლოკალური ხარჯთაღრიცხვა # 1-10</t>
  </si>
  <si>
    <t>ГЭСН            12-01-020-01</t>
  </si>
  <si>
    <t>burulis mowyoba 0.5 mm-iani moTuTiebuli profnastiliT</t>
  </si>
  <si>
    <t>srf 14-305</t>
  </si>
  <si>
    <t>burRi eleqtro xelis</t>
  </si>
  <si>
    <t>srf 1.5-13</t>
  </si>
  <si>
    <t>profnastili moTuTiebuli 0.5mm</t>
  </si>
  <si>
    <t>sWvali</t>
  </si>
  <si>
    <t>cali</t>
  </si>
  <si>
    <t>srf 5.1-127</t>
  </si>
  <si>
    <t>srf 1.10-24</t>
  </si>
  <si>
    <t>srf 1.6-15</t>
  </si>
  <si>
    <t>srf 4.1-268</t>
  </si>
  <si>
    <t>srf 1.10-15</t>
  </si>
  <si>
    <t>srf 4.2-26</t>
  </si>
  <si>
    <t>srf 4.1-75</t>
  </si>
  <si>
    <t>srf 4.1-85</t>
  </si>
  <si>
    <t>Sedgenilia srf 2018wlis IV kvartlis fasebis doneze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</si>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</sst>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0.0000"/>
    <numFmt numFmtId="167" formatCode="0.0"/>
    <numFmt numFmtId="168" formatCode="0.000"/>
    <numFmt numFmtId="169" formatCode="0.00000"/>
    <numFmt numFmtId="170" formatCode="#,##0.000"/>
  </numFmts>
  <fonts count="3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cadNusx"/>
    </font>
    <font>
      <sz val="11"/>
      <color indexed="8"/>
      <name val="Calibri"/>
      <family val="2"/>
    </font>
    <font>
      <b/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AcadNusx"/>
    </font>
    <font>
      <b/>
      <sz val="8"/>
      <name val="AcadNusx"/>
    </font>
    <font>
      <b/>
      <sz val="8"/>
      <name val="Times New Roman"/>
      <family val="1"/>
    </font>
    <font>
      <sz val="8"/>
      <name val="Times New Roman"/>
      <family val="1"/>
    </font>
    <font>
      <sz val="8"/>
      <color theme="1"/>
      <name val="AcadNusx"/>
    </font>
    <font>
      <b/>
      <sz val="8"/>
      <color theme="1"/>
      <name val="AcadNusx"/>
    </font>
    <font>
      <sz val="8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  <charset val="204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4">
    <xf numFmtId="0" fontId="0" fillId="0" borderId="0"/>
    <xf numFmtId="0" fontId="4" fillId="0" borderId="0"/>
    <xf numFmtId="0" fontId="3" fillId="0" borderId="0"/>
    <xf numFmtId="0" fontId="3" fillId="0" borderId="0"/>
    <xf numFmtId="0" fontId="5" fillId="0" borderId="0"/>
    <xf numFmtId="0" fontId="6" fillId="0" borderId="0"/>
    <xf numFmtId="0" fontId="4" fillId="0" borderId="0"/>
    <xf numFmtId="164" fontId="7" fillId="0" borderId="0" applyFont="0" applyFill="0" applyBorder="0" applyAlignment="0" applyProtection="0"/>
    <xf numFmtId="0" fontId="2" fillId="0" borderId="0"/>
    <xf numFmtId="0" fontId="8" fillId="0" borderId="0"/>
    <xf numFmtId="0" fontId="8" fillId="0" borderId="0"/>
    <xf numFmtId="164" fontId="9" fillId="0" borderId="0" applyFont="0" applyFill="0" applyBorder="0" applyAlignment="0" applyProtection="0"/>
    <xf numFmtId="0" fontId="14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189">
    <xf numFmtId="0" fontId="0" fillId="0" borderId="0" xfId="0"/>
    <xf numFmtId="4" fontId="11" fillId="0" borderId="1" xfId="0" applyNumberFormat="1" applyFont="1" applyFill="1" applyBorder="1" applyAlignment="1">
      <alignment horizontal="center" vertical="center"/>
    </xf>
    <xf numFmtId="2" fontId="11" fillId="0" borderId="0" xfId="2" applyNumberFormat="1" applyFont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11" fillId="0" borderId="0" xfId="2" applyNumberFormat="1" applyFont="1" applyFill="1" applyBorder="1" applyAlignment="1">
      <alignment horizontal="left" vertical="center"/>
    </xf>
    <xf numFmtId="0" fontId="10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 wrapText="1"/>
    </xf>
    <xf numFmtId="0" fontId="11" fillId="0" borderId="0" xfId="2" applyFont="1" applyAlignment="1">
      <alignment horizontal="left" vertical="center"/>
    </xf>
    <xf numFmtId="1" fontId="11" fillId="0" borderId="0" xfId="2" applyNumberFormat="1" applyFont="1" applyAlignment="1">
      <alignment horizontal="right" vertical="center"/>
    </xf>
    <xf numFmtId="0" fontId="11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 vertical="center" wrapText="1"/>
    </xf>
    <xf numFmtId="0" fontId="10" fillId="0" borderId="0" xfId="2" applyFont="1" applyFill="1" applyAlignment="1">
      <alignment horizontal="center" vertical="center"/>
    </xf>
    <xf numFmtId="0" fontId="10" fillId="0" borderId="0" xfId="2" applyNumberFormat="1" applyFont="1" applyFill="1" applyBorder="1" applyAlignment="1">
      <alignment horizontal="left" vertical="center"/>
    </xf>
    <xf numFmtId="2" fontId="10" fillId="0" borderId="0" xfId="2" applyNumberFormat="1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Border="1" applyAlignment="1">
      <alignment vertical="center"/>
    </xf>
    <xf numFmtId="0" fontId="10" fillId="0" borderId="0" xfId="2" applyFont="1" applyFill="1" applyAlignment="1">
      <alignment vertical="center"/>
    </xf>
    <xf numFmtId="2" fontId="10" fillId="0" borderId="0" xfId="2" applyNumberFormat="1" applyFont="1" applyFill="1" applyAlignment="1">
      <alignment vertical="center"/>
    </xf>
    <xf numFmtId="0" fontId="10" fillId="0" borderId="1" xfId="2" applyFont="1" applyFill="1" applyBorder="1" applyAlignment="1">
      <alignment vertical="center" wrapText="1"/>
    </xf>
    <xf numFmtId="0" fontId="11" fillId="0" borderId="1" xfId="2" applyFont="1" applyFill="1" applyBorder="1" applyAlignment="1">
      <alignment vertical="center"/>
    </xf>
    <xf numFmtId="4" fontId="11" fillId="0" borderId="1" xfId="2" applyNumberFormat="1" applyFont="1" applyFill="1" applyBorder="1" applyAlignment="1">
      <alignment horizontal="center" vertical="center"/>
    </xf>
    <xf numFmtId="0" fontId="13" fillId="0" borderId="0" xfId="2" applyNumberFormat="1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right" vertical="center"/>
    </xf>
    <xf numFmtId="0" fontId="18" fillId="2" borderId="0" xfId="0" applyFont="1" applyFill="1" applyAlignment="1">
      <alignment horizontal="center" vertical="center"/>
    </xf>
    <xf numFmtId="4" fontId="18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right" vertical="center" indent="1"/>
    </xf>
    <xf numFmtId="0" fontId="18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left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1" fontId="16" fillId="2" borderId="1" xfId="0" applyNumberFormat="1" applyFont="1" applyFill="1" applyBorder="1" applyAlignment="1" applyProtection="1">
      <alignment horizontal="center" vertical="center"/>
    </xf>
    <xf numFmtId="1" fontId="16" fillId="2" borderId="1" xfId="0" applyNumberFormat="1" applyFont="1" applyFill="1" applyBorder="1" applyAlignment="1" applyProtection="1">
      <alignment horizontal="center" vertical="center" wrapText="1"/>
    </xf>
    <xf numFmtId="0" fontId="22" fillId="2" borderId="1" xfId="0" quotePrefix="1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horizontal="center" vertical="top" wrapText="1"/>
    </xf>
    <xf numFmtId="2" fontId="21" fillId="2" borderId="1" xfId="13" applyNumberFormat="1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top" wrapText="1"/>
    </xf>
    <xf numFmtId="0" fontId="21" fillId="2" borderId="1" xfId="0" applyNumberFormat="1" applyFont="1" applyFill="1" applyBorder="1" applyAlignment="1">
      <alignment horizontal="center" vertical="top" wrapText="1"/>
    </xf>
    <xf numFmtId="0" fontId="23" fillId="2" borderId="1" xfId="0" quotePrefix="1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left" vertical="top" wrapText="1"/>
    </xf>
    <xf numFmtId="0" fontId="20" fillId="2" borderId="1" xfId="0" applyFont="1" applyFill="1" applyBorder="1" applyAlignment="1">
      <alignment horizontal="center" vertical="top" wrapText="1"/>
    </xf>
    <xf numFmtId="166" fontId="20" fillId="2" borderId="1" xfId="0" applyNumberFormat="1" applyFont="1" applyFill="1" applyBorder="1" applyAlignment="1">
      <alignment horizontal="center" vertical="top" wrapText="1"/>
    </xf>
    <xf numFmtId="2" fontId="20" fillId="2" borderId="1" xfId="13" applyNumberFormat="1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 vertical="center" wrapText="1"/>
    </xf>
    <xf numFmtId="2" fontId="25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2" fontId="24" fillId="2" borderId="1" xfId="0" applyNumberFormat="1" applyFont="1" applyFill="1" applyBorder="1" applyAlignment="1">
      <alignment horizontal="center" vertical="center" wrapText="1"/>
    </xf>
    <xf numFmtId="167" fontId="24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center" wrapText="1"/>
    </xf>
    <xf numFmtId="166" fontId="24" fillId="2" borderId="1" xfId="0" applyNumberFormat="1" applyFont="1" applyFill="1" applyBorder="1" applyAlignment="1">
      <alignment horizontal="center" vertical="center" wrapText="1"/>
    </xf>
    <xf numFmtId="14" fontId="25" fillId="2" borderId="1" xfId="0" applyNumberFormat="1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top" wrapText="1"/>
    </xf>
    <xf numFmtId="0" fontId="20" fillId="2" borderId="1" xfId="10" applyFont="1" applyFill="1" applyBorder="1" applyAlignment="1" applyProtection="1">
      <alignment horizontal="center" vertical="top" wrapText="1"/>
    </xf>
    <xf numFmtId="2" fontId="20" fillId="2" borderId="1" xfId="12" applyNumberFormat="1" applyFont="1" applyFill="1" applyBorder="1" applyAlignment="1" applyProtection="1">
      <alignment horizontal="center" vertical="center" wrapText="1"/>
    </xf>
    <xf numFmtId="0" fontId="20" fillId="2" borderId="1" xfId="0" applyFont="1" applyFill="1" applyBorder="1" applyAlignment="1" applyProtection="1">
      <alignment horizontal="center" vertical="top" wrapText="1"/>
    </xf>
    <xf numFmtId="0" fontId="25" fillId="2" borderId="1" xfId="0" applyFont="1" applyFill="1" applyBorder="1" applyAlignment="1">
      <alignment horizontal="center" vertical="center"/>
    </xf>
    <xf numFmtId="2" fontId="24" fillId="2" borderId="1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/>
    <xf numFmtId="168" fontId="24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 wrapText="1"/>
    </xf>
    <xf numFmtId="0" fontId="16" fillId="2" borderId="1" xfId="2" applyNumberFormat="1" applyFont="1" applyFill="1" applyBorder="1" applyAlignment="1">
      <alignment horizontal="center" vertical="center"/>
    </xf>
    <xf numFmtId="4" fontId="16" fillId="2" borderId="1" xfId="2" applyNumberFormat="1" applyFont="1" applyFill="1" applyBorder="1" applyAlignment="1">
      <alignment horizontal="center" vertical="center"/>
    </xf>
    <xf numFmtId="4" fontId="16" fillId="2" borderId="1" xfId="2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5" fillId="2" borderId="1" xfId="0" applyFont="1" applyFill="1" applyBorder="1" applyAlignment="1">
      <alignment horizontal="left" vertical="center"/>
    </xf>
    <xf numFmtId="0" fontId="16" fillId="2" borderId="1" xfId="2" applyNumberFormat="1" applyFont="1" applyFill="1" applyBorder="1" applyAlignment="1">
      <alignment horizontal="left" vertical="center"/>
    </xf>
    <xf numFmtId="9" fontId="16" fillId="2" borderId="1" xfId="2" applyNumberFormat="1" applyFont="1" applyFill="1" applyBorder="1" applyAlignment="1">
      <alignment horizontal="center" vertical="center"/>
    </xf>
    <xf numFmtId="0" fontId="20" fillId="2" borderId="1" xfId="0" applyNumberFormat="1" applyFont="1" applyFill="1" applyBorder="1" applyAlignment="1">
      <alignment horizontal="center" vertical="center" wrapText="1"/>
    </xf>
    <xf numFmtId="2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/>
    </xf>
    <xf numFmtId="0" fontId="28" fillId="0" borderId="0" xfId="0" applyFont="1" applyFill="1"/>
    <xf numFmtId="0" fontId="27" fillId="0" borderId="0" xfId="10" applyFont="1" applyFill="1" applyProtection="1"/>
    <xf numFmtId="165" fontId="28" fillId="0" borderId="0" xfId="0" applyNumberFormat="1" applyFont="1" applyFill="1"/>
    <xf numFmtId="0" fontId="27" fillId="0" borderId="0" xfId="0" applyFont="1" applyFill="1"/>
    <xf numFmtId="0" fontId="29" fillId="0" borderId="0" xfId="0" applyFont="1" applyFill="1"/>
    <xf numFmtId="0" fontId="11" fillId="0" borderId="5" xfId="0" applyFont="1" applyFill="1" applyBorder="1" applyAlignment="1">
      <alignment horizontal="center"/>
    </xf>
    <xf numFmtId="0" fontId="29" fillId="0" borderId="5" xfId="0" applyFont="1" applyFill="1" applyBorder="1"/>
    <xf numFmtId="0" fontId="29" fillId="0" borderId="0" xfId="0" applyFont="1" applyFill="1" applyBorder="1"/>
    <xf numFmtId="0" fontId="24" fillId="0" borderId="1" xfId="0" applyFont="1" applyBorder="1" applyAlignment="1">
      <alignment horizontal="center" vertical="center" wrapText="1"/>
    </xf>
    <xf numFmtId="0" fontId="0" fillId="0" borderId="0" xfId="0" applyFont="1" applyFill="1"/>
    <xf numFmtId="0" fontId="30" fillId="0" borderId="0" xfId="0" applyFont="1" applyFill="1"/>
    <xf numFmtId="0" fontId="22" fillId="0" borderId="1" xfId="0" quotePrefix="1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center" vertical="top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3" fillId="0" borderId="1" xfId="0" quotePrefix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center" vertical="top" wrapText="1"/>
    </xf>
    <xf numFmtId="2" fontId="20" fillId="0" borderId="1" xfId="0" applyNumberFormat="1" applyFont="1" applyFill="1" applyBorder="1" applyAlignment="1">
      <alignment horizontal="center" vertical="center" wrapText="1"/>
    </xf>
    <xf numFmtId="2" fontId="20" fillId="0" borderId="1" xfId="11" applyNumberFormat="1" applyFont="1" applyFill="1" applyBorder="1" applyAlignment="1" applyProtection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top" wrapText="1"/>
    </xf>
    <xf numFmtId="0" fontId="21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vertical="top" wrapText="1"/>
    </xf>
    <xf numFmtId="0" fontId="20" fillId="0" borderId="1" xfId="10" applyFont="1" applyFill="1" applyBorder="1" applyAlignment="1" applyProtection="1">
      <alignment horizontal="center" vertical="top" wrapText="1"/>
    </xf>
    <xf numFmtId="2" fontId="20" fillId="0" borderId="1" xfId="12" applyNumberFormat="1" applyFont="1" applyFill="1" applyBorder="1" applyAlignment="1" applyProtection="1">
      <alignment horizontal="center" vertical="center" wrapText="1"/>
    </xf>
    <xf numFmtId="0" fontId="20" fillId="2" borderId="1" xfId="0" applyFont="1" applyFill="1" applyBorder="1" applyAlignment="1" applyProtection="1">
      <alignment horizontal="left" vertical="top" wrapText="1"/>
    </xf>
    <xf numFmtId="169" fontId="20" fillId="0" borderId="1" xfId="12" applyNumberFormat="1" applyFont="1" applyFill="1" applyBorder="1" applyAlignment="1" applyProtection="1">
      <alignment horizontal="center" vertical="center" wrapText="1"/>
    </xf>
    <xf numFmtId="168" fontId="20" fillId="0" borderId="1" xfId="12" applyNumberFormat="1" applyFont="1" applyFill="1" applyBorder="1" applyAlignment="1" applyProtection="1">
      <alignment horizontal="center" vertical="center" wrapText="1"/>
    </xf>
    <xf numFmtId="166" fontId="20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167" fontId="20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0" fontId="32" fillId="0" borderId="0" xfId="0" applyFont="1" applyFill="1" applyProtection="1"/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 applyProtection="1">
      <alignment horizontal="left" vertical="top" wrapText="1"/>
    </xf>
    <xf numFmtId="0" fontId="20" fillId="0" borderId="1" xfId="0" applyFont="1" applyFill="1" applyBorder="1" applyAlignment="1" applyProtection="1">
      <alignment horizontal="center" vertical="top" wrapText="1"/>
    </xf>
    <xf numFmtId="168" fontId="20" fillId="0" borderId="1" xfId="11" applyNumberFormat="1" applyFont="1" applyFill="1" applyBorder="1" applyAlignment="1" applyProtection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168" fontId="20" fillId="2" borderId="1" xfId="0" applyNumberFormat="1" applyFont="1" applyFill="1" applyBorder="1" applyAlignment="1">
      <alignment horizontal="center" vertical="center" wrapText="1"/>
    </xf>
    <xf numFmtId="2" fontId="20" fillId="2" borderId="1" xfId="0" applyNumberFormat="1" applyFont="1" applyFill="1" applyBorder="1" applyAlignment="1">
      <alignment horizontal="center" vertical="top" wrapText="1"/>
    </xf>
    <xf numFmtId="168" fontId="24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vertical="center" wrapText="1"/>
    </xf>
    <xf numFmtId="0" fontId="10" fillId="0" borderId="1" xfId="2" applyFont="1" applyFill="1" applyBorder="1" applyAlignment="1">
      <alignment horizontal="left" vertical="center" wrapText="1"/>
    </xf>
    <xf numFmtId="14" fontId="25" fillId="2" borderId="2" xfId="0" applyNumberFormat="1" applyFont="1" applyFill="1" applyBorder="1" applyAlignment="1">
      <alignment horizontal="center" vertical="center" wrapText="1"/>
    </xf>
    <xf numFmtId="0" fontId="22" fillId="0" borderId="2" xfId="0" quotePrefix="1" applyFont="1" applyFill="1" applyBorder="1" applyAlignment="1">
      <alignment horizontal="center" vertical="top" wrapText="1"/>
    </xf>
    <xf numFmtId="0" fontId="22" fillId="2" borderId="2" xfId="0" quotePrefix="1" applyFont="1" applyFill="1" applyBorder="1" applyAlignment="1">
      <alignment horizontal="center" vertical="top" wrapText="1"/>
    </xf>
    <xf numFmtId="0" fontId="20" fillId="2" borderId="3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 wrapText="1"/>
    </xf>
    <xf numFmtId="170" fontId="24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1" fontId="11" fillId="0" borderId="0" xfId="2" applyNumberFormat="1" applyFont="1" applyAlignment="1">
      <alignment horizontal="right" vertical="center"/>
    </xf>
    <xf numFmtId="0" fontId="11" fillId="0" borderId="3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/>
    </xf>
    <xf numFmtId="0" fontId="11" fillId="0" borderId="5" xfId="2" applyFont="1" applyFill="1" applyBorder="1" applyAlignment="1">
      <alignment horizontal="center" vertical="center"/>
    </xf>
    <xf numFmtId="0" fontId="11" fillId="0" borderId="6" xfId="2" applyFont="1" applyFill="1" applyBorder="1" applyAlignment="1">
      <alignment horizontal="center" vertical="center"/>
    </xf>
    <xf numFmtId="0" fontId="11" fillId="0" borderId="7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left" vertical="center" wrapText="1"/>
    </xf>
    <xf numFmtId="2" fontId="20" fillId="2" borderId="3" xfId="0" applyNumberFormat="1" applyFont="1" applyFill="1" applyBorder="1" applyAlignment="1">
      <alignment horizontal="center" vertical="center" wrapText="1"/>
    </xf>
    <xf numFmtId="2" fontId="20" fillId="2" borderId="2" xfId="0" applyNumberFormat="1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2" fontId="20" fillId="2" borderId="4" xfId="0" applyNumberFormat="1" applyFont="1" applyFill="1" applyBorder="1" applyAlignment="1">
      <alignment horizontal="center" vertical="center" wrapText="1"/>
    </xf>
    <xf numFmtId="2" fontId="20" fillId="2" borderId="6" xfId="0" applyNumberFormat="1" applyFont="1" applyFill="1" applyBorder="1" applyAlignment="1">
      <alignment horizontal="center" vertical="center" wrapText="1"/>
    </xf>
    <xf numFmtId="0" fontId="20" fillId="2" borderId="4" xfId="0" applyNumberFormat="1" applyFont="1" applyFill="1" applyBorder="1" applyAlignment="1">
      <alignment horizontal="center" vertical="center" wrapText="1"/>
    </xf>
    <xf numFmtId="0" fontId="20" fillId="2" borderId="6" xfId="0" applyNumberFormat="1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31" fillId="2" borderId="0" xfId="0" applyFont="1" applyFill="1" applyAlignment="1">
      <alignment horizontal="center" vertical="center" wrapText="1"/>
    </xf>
  </cellXfs>
  <cellStyles count="14">
    <cellStyle name="Comma 6" xfId="12"/>
    <cellStyle name="Comma 7" xfId="11"/>
    <cellStyle name="Normal 10" xfId="9"/>
    <cellStyle name="Normal 2" xfId="1"/>
    <cellStyle name="Normal 2 2" xfId="8"/>
    <cellStyle name="Normal 3" xfId="6"/>
    <cellStyle name="Normal 3 2" xfId="10"/>
    <cellStyle name="Обычный" xfId="0" builtinId="0"/>
    <cellStyle name="Обычный 2" xfId="2"/>
    <cellStyle name="Обычный 2 2" xfId="3"/>
    <cellStyle name="Обычный 3" xfId="5"/>
    <cellStyle name="Финансовый" xfId="13" builtinId="3"/>
    <cellStyle name="მძიმე 2" xfId="7"/>
    <cellStyle name="ჩვეულებრივი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view="pageLayout" topLeftCell="A4" zoomScaleSheetLayoutView="100" workbookViewId="0">
      <selection activeCell="D11" sqref="D11:H23"/>
    </sheetView>
  </sheetViews>
  <sheetFormatPr defaultRowHeight="12.75"/>
  <cols>
    <col min="1" max="1" width="3.140625" style="6" customWidth="1"/>
    <col min="2" max="2" width="15.28515625" style="6" customWidth="1"/>
    <col min="3" max="3" width="64.140625" style="6" customWidth="1"/>
    <col min="4" max="4" width="14.5703125" style="7" customWidth="1"/>
    <col min="5" max="5" width="14.42578125" style="7" customWidth="1"/>
    <col min="6" max="8" width="15.85546875" style="7" customWidth="1"/>
    <col min="9" max="9" width="11.28515625" style="19" customWidth="1"/>
    <col min="10" max="10" width="10.28515625" style="19" bestFit="1" customWidth="1"/>
    <col min="11" max="11" width="9.140625" style="19"/>
    <col min="12" max="12" width="14.28515625" style="19" customWidth="1"/>
    <col min="13" max="16384" width="9.140625" style="20"/>
  </cols>
  <sheetData>
    <row r="1" spans="1:10">
      <c r="A1" s="151" t="s">
        <v>150</v>
      </c>
      <c r="B1" s="151"/>
      <c r="C1" s="151"/>
      <c r="D1" s="151"/>
      <c r="E1" s="151"/>
      <c r="F1" s="151"/>
      <c r="G1" s="151"/>
      <c r="H1" s="151"/>
    </row>
    <row r="2" spans="1:10">
      <c r="A2" s="18"/>
      <c r="B2" s="18"/>
      <c r="C2" s="18"/>
      <c r="D2" s="18"/>
      <c r="E2" s="18"/>
      <c r="F2" s="18"/>
      <c r="G2" s="18"/>
      <c r="H2" s="18"/>
    </row>
    <row r="3" spans="1:10">
      <c r="A3" s="151" t="s">
        <v>2</v>
      </c>
      <c r="B3" s="151"/>
      <c r="C3" s="151"/>
      <c r="D3" s="151"/>
      <c r="E3" s="151"/>
      <c r="F3" s="151"/>
      <c r="G3" s="151"/>
      <c r="H3" s="151"/>
    </row>
    <row r="4" spans="1:10">
      <c r="A4" s="8"/>
      <c r="B4" s="8"/>
      <c r="C4" s="8"/>
      <c r="D4" s="8"/>
      <c r="E4" s="8"/>
      <c r="F4" s="8"/>
      <c r="G4" s="8"/>
      <c r="H4" s="8"/>
    </row>
    <row r="5" spans="1:10" ht="13.5" customHeight="1">
      <c r="A5" s="159" t="s">
        <v>172</v>
      </c>
      <c r="B5" s="159"/>
      <c r="C5" s="159"/>
      <c r="D5" s="152" t="s">
        <v>4</v>
      </c>
      <c r="E5" s="152"/>
      <c r="F5" s="152"/>
      <c r="G5" s="2">
        <f>H24</f>
        <v>0</v>
      </c>
      <c r="H5" s="9" t="s">
        <v>1</v>
      </c>
    </row>
    <row r="6" spans="1:10">
      <c r="A6" s="158"/>
      <c r="B6" s="158"/>
      <c r="C6" s="158"/>
      <c r="D6" s="10"/>
      <c r="E6" s="10"/>
      <c r="F6" s="10"/>
      <c r="G6" s="2"/>
      <c r="H6" s="9"/>
    </row>
    <row r="7" spans="1:10">
      <c r="A7" s="24" t="s">
        <v>0</v>
      </c>
      <c r="B7" s="153" t="s">
        <v>15</v>
      </c>
      <c r="C7" s="153" t="s">
        <v>3</v>
      </c>
      <c r="D7" s="155" t="s">
        <v>4</v>
      </c>
      <c r="E7" s="156"/>
      <c r="F7" s="156"/>
      <c r="G7" s="157"/>
      <c r="H7" s="153" t="s">
        <v>14</v>
      </c>
    </row>
    <row r="8" spans="1:10" ht="38.25">
      <c r="A8" s="24"/>
      <c r="B8" s="154"/>
      <c r="C8" s="154"/>
      <c r="D8" s="11" t="s">
        <v>5</v>
      </c>
      <c r="E8" s="11" t="s">
        <v>6</v>
      </c>
      <c r="F8" s="11" t="s">
        <v>7</v>
      </c>
      <c r="G8" s="11" t="s">
        <v>8</v>
      </c>
      <c r="H8" s="154"/>
    </row>
    <row r="9" spans="1:10">
      <c r="A9" s="12">
        <v>1</v>
      </c>
      <c r="B9" s="11">
        <v>2</v>
      </c>
      <c r="C9" s="11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</row>
    <row r="10" spans="1:10">
      <c r="A10" s="12"/>
      <c r="B10" s="11"/>
      <c r="C10" s="11"/>
      <c r="D10" s="13"/>
      <c r="E10" s="13"/>
      <c r="F10" s="13"/>
      <c r="G10" s="13"/>
      <c r="H10" s="13"/>
    </row>
    <row r="11" spans="1:10">
      <c r="A11" s="12">
        <v>1</v>
      </c>
      <c r="B11" s="25"/>
      <c r="C11" s="13" t="s">
        <v>9</v>
      </c>
      <c r="D11" s="26"/>
      <c r="E11" s="26"/>
      <c r="F11" s="26"/>
      <c r="G11" s="26"/>
      <c r="H11" s="26"/>
    </row>
    <row r="12" spans="1:10">
      <c r="A12" s="12"/>
      <c r="B12" s="25"/>
      <c r="C12" s="13"/>
      <c r="D12" s="26"/>
      <c r="E12" s="26"/>
      <c r="F12" s="26"/>
      <c r="G12" s="26"/>
      <c r="H12" s="26"/>
    </row>
    <row r="13" spans="1:10" ht="25.5">
      <c r="A13" s="12">
        <v>1</v>
      </c>
      <c r="B13" s="138"/>
      <c r="C13" s="140" t="s">
        <v>139</v>
      </c>
      <c r="D13" s="26"/>
      <c r="E13" s="26"/>
      <c r="F13" s="26"/>
      <c r="G13" s="26"/>
      <c r="H13" s="26"/>
    </row>
    <row r="14" spans="1:10" ht="25.5">
      <c r="A14" s="12">
        <v>4</v>
      </c>
      <c r="B14" s="138"/>
      <c r="C14" s="139" t="s">
        <v>60</v>
      </c>
      <c r="D14" s="3"/>
      <c r="E14" s="1"/>
      <c r="F14" s="3"/>
      <c r="G14" s="3"/>
      <c r="H14" s="1"/>
      <c r="I14" s="4"/>
      <c r="J14" s="4"/>
    </row>
    <row r="15" spans="1:10" ht="25.5">
      <c r="A15" s="12">
        <v>5</v>
      </c>
      <c r="B15" s="138"/>
      <c r="C15" s="139" t="s">
        <v>61</v>
      </c>
      <c r="D15" s="3"/>
      <c r="E15" s="1"/>
      <c r="F15" s="3"/>
      <c r="G15" s="3"/>
      <c r="H15" s="1"/>
      <c r="I15" s="4"/>
      <c r="J15" s="4"/>
    </row>
    <row r="16" spans="1:10" ht="25.5">
      <c r="A16" s="12">
        <v>6</v>
      </c>
      <c r="B16" s="138"/>
      <c r="C16" s="139" t="s">
        <v>132</v>
      </c>
      <c r="D16" s="3"/>
      <c r="E16" s="1"/>
      <c r="F16" s="3"/>
      <c r="G16" s="3"/>
      <c r="H16" s="1"/>
      <c r="I16" s="4"/>
      <c r="J16" s="4"/>
    </row>
    <row r="17" spans="1:10" ht="25.5">
      <c r="A17" s="12">
        <v>10</v>
      </c>
      <c r="B17" s="138"/>
      <c r="C17" s="139" t="s">
        <v>62</v>
      </c>
      <c r="D17" s="3"/>
      <c r="E17" s="1"/>
      <c r="F17" s="3"/>
      <c r="G17" s="3"/>
      <c r="H17" s="1"/>
      <c r="I17" s="4"/>
      <c r="J17" s="4"/>
    </row>
    <row r="18" spans="1:10">
      <c r="A18" s="12"/>
      <c r="B18" s="12"/>
      <c r="C18" s="12" t="s">
        <v>10</v>
      </c>
      <c r="D18" s="26"/>
      <c r="E18" s="26"/>
      <c r="F18" s="26"/>
      <c r="G18" s="26"/>
      <c r="H18" s="26"/>
      <c r="I18" s="21"/>
      <c r="J18" s="21"/>
    </row>
    <row r="19" spans="1:10">
      <c r="A19" s="12">
        <v>5</v>
      </c>
      <c r="B19" s="12"/>
      <c r="C19" s="12" t="s">
        <v>11</v>
      </c>
      <c r="D19" s="26"/>
      <c r="E19" s="26"/>
      <c r="F19" s="26"/>
      <c r="G19" s="26"/>
      <c r="H19" s="26"/>
    </row>
    <row r="20" spans="1:10">
      <c r="A20" s="12"/>
      <c r="B20" s="12"/>
      <c r="C20" s="12" t="s">
        <v>12</v>
      </c>
      <c r="D20" s="26"/>
      <c r="E20" s="26"/>
      <c r="F20" s="26"/>
      <c r="G20" s="26"/>
      <c r="H20" s="26"/>
    </row>
    <row r="21" spans="1:10">
      <c r="A21" s="12">
        <v>6</v>
      </c>
      <c r="B21" s="12"/>
      <c r="C21" s="12" t="s">
        <v>13</v>
      </c>
      <c r="D21" s="26"/>
      <c r="E21" s="26"/>
      <c r="F21" s="26"/>
      <c r="G21" s="26"/>
      <c r="H21" s="26"/>
    </row>
    <row r="22" spans="1:10">
      <c r="A22" s="12"/>
      <c r="B22" s="12"/>
      <c r="C22" s="12" t="s">
        <v>12</v>
      </c>
      <c r="D22" s="26"/>
      <c r="E22" s="26"/>
      <c r="F22" s="26"/>
      <c r="G22" s="26"/>
      <c r="H22" s="26"/>
    </row>
    <row r="23" spans="1:10">
      <c r="A23" s="12"/>
      <c r="B23" s="12"/>
      <c r="C23" s="12"/>
      <c r="D23" s="26"/>
      <c r="E23" s="26"/>
      <c r="F23" s="26"/>
      <c r="G23" s="26"/>
      <c r="H23" s="26"/>
    </row>
    <row r="24" spans="1:10">
      <c r="A24" s="12"/>
      <c r="B24" s="12"/>
      <c r="C24" s="12"/>
      <c r="D24" s="26"/>
      <c r="E24" s="26"/>
      <c r="F24" s="26"/>
      <c r="G24" s="26"/>
      <c r="H24" s="26"/>
    </row>
    <row r="25" spans="1:10">
      <c r="A25" s="14"/>
      <c r="B25" s="14"/>
      <c r="C25" s="14"/>
      <c r="D25" s="15"/>
      <c r="E25" s="15"/>
      <c r="F25" s="15"/>
      <c r="G25" s="15"/>
      <c r="H25" s="15"/>
      <c r="J25" s="21"/>
    </row>
    <row r="26" spans="1:10" ht="13.5">
      <c r="A26" s="22"/>
      <c r="B26" s="22"/>
      <c r="C26" s="27"/>
      <c r="D26" s="150"/>
      <c r="E26" s="150"/>
      <c r="F26" s="22"/>
      <c r="G26" s="23"/>
      <c r="H26" s="22"/>
    </row>
    <row r="27" spans="1:10">
      <c r="A27" s="22"/>
      <c r="B27" s="22"/>
      <c r="C27" s="16"/>
      <c r="D27" s="15"/>
      <c r="E27" s="22"/>
      <c r="F27" s="22"/>
      <c r="G27" s="23"/>
      <c r="H27" s="22"/>
    </row>
    <row r="28" spans="1:10">
      <c r="A28" s="22"/>
      <c r="B28" s="22"/>
      <c r="C28" s="5"/>
      <c r="D28" s="15"/>
      <c r="E28" s="22"/>
      <c r="F28" s="22"/>
      <c r="G28" s="23"/>
      <c r="H28" s="22"/>
    </row>
    <row r="29" spans="1:10">
      <c r="G29" s="17"/>
      <c r="H29" s="17"/>
    </row>
    <row r="30" spans="1:10">
      <c r="H30" s="17"/>
    </row>
    <row r="31" spans="1:10">
      <c r="F31" s="17"/>
      <c r="G31" s="17"/>
    </row>
  </sheetData>
  <mergeCells count="10">
    <mergeCell ref="D26:E26"/>
    <mergeCell ref="A1:H1"/>
    <mergeCell ref="A3:H3"/>
    <mergeCell ref="D5:F5"/>
    <mergeCell ref="B7:B8"/>
    <mergeCell ref="C7:C8"/>
    <mergeCell ref="D7:G7"/>
    <mergeCell ref="H7:H8"/>
    <mergeCell ref="A6:C6"/>
    <mergeCell ref="A5:C5"/>
  </mergeCells>
  <printOptions horizontalCentered="1"/>
  <pageMargins left="0.37208333333333332" right="0.19685039370078741" top="0.61687499999999995" bottom="0.60708333333333331" header="0.19685039370078741" footer="0.19685039370078741"/>
  <pageSetup paperSize="9" scale="78" fitToHeight="0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workbookViewId="0">
      <selection activeCell="M16" sqref="M16"/>
    </sheetView>
  </sheetViews>
  <sheetFormatPr defaultRowHeight="15"/>
  <cols>
    <col min="1" max="1" width="3.140625" style="28" customWidth="1"/>
    <col min="2" max="2" width="12.28515625" style="77" customWidth="1"/>
    <col min="3" max="3" width="58.5703125" style="77" customWidth="1"/>
    <col min="4" max="4" width="7.85546875" style="28" customWidth="1"/>
    <col min="5" max="5" width="10" style="28" customWidth="1"/>
    <col min="6" max="12" width="8.85546875" style="28" customWidth="1"/>
    <col min="13" max="13" width="10" style="28" customWidth="1"/>
  </cols>
  <sheetData>
    <row r="1" spans="1:13">
      <c r="A1" s="85"/>
      <c r="B1" s="86"/>
      <c r="C1" s="86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>
      <c r="A2" s="168" t="s">
        <v>138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13">
      <c r="A3" s="169" t="s">
        <v>16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1:13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</row>
    <row r="5" spans="1:13">
      <c r="A5" s="29"/>
      <c r="B5" s="30"/>
      <c r="C5" s="31"/>
      <c r="D5" s="32"/>
      <c r="E5" s="33"/>
      <c r="F5" s="34"/>
      <c r="G5" s="34"/>
      <c r="H5" s="34"/>
      <c r="I5" s="34"/>
      <c r="J5" s="35" t="s">
        <v>4</v>
      </c>
      <c r="K5" s="33">
        <f>M71</f>
        <v>0</v>
      </c>
      <c r="L5" s="34" t="s">
        <v>1</v>
      </c>
      <c r="M5" s="29"/>
    </row>
    <row r="6" spans="1:13">
      <c r="A6" s="36"/>
      <c r="B6" s="36"/>
      <c r="C6" s="37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>
      <c r="A7" s="170" t="s">
        <v>18</v>
      </c>
      <c r="B7" s="172" t="s">
        <v>149</v>
      </c>
      <c r="C7" s="172" t="s">
        <v>19</v>
      </c>
      <c r="D7" s="172" t="s">
        <v>20</v>
      </c>
      <c r="E7" s="174" t="s">
        <v>21</v>
      </c>
      <c r="F7" s="175"/>
      <c r="G7" s="176" t="s">
        <v>22</v>
      </c>
      <c r="H7" s="177"/>
      <c r="I7" s="178" t="s">
        <v>23</v>
      </c>
      <c r="J7" s="179"/>
      <c r="K7" s="178" t="s">
        <v>24</v>
      </c>
      <c r="L7" s="179"/>
      <c r="M7" s="160" t="s">
        <v>25</v>
      </c>
    </row>
    <row r="8" spans="1:13" ht="33.75">
      <c r="A8" s="171"/>
      <c r="B8" s="173"/>
      <c r="C8" s="173"/>
      <c r="D8" s="173"/>
      <c r="E8" s="84" t="s">
        <v>26</v>
      </c>
      <c r="F8" s="82" t="s">
        <v>25</v>
      </c>
      <c r="G8" s="38" t="s">
        <v>27</v>
      </c>
      <c r="H8" s="82" t="s">
        <v>25</v>
      </c>
      <c r="I8" s="81" t="s">
        <v>27</v>
      </c>
      <c r="J8" s="82" t="s">
        <v>25</v>
      </c>
      <c r="K8" s="81" t="s">
        <v>27</v>
      </c>
      <c r="L8" s="82" t="s">
        <v>25</v>
      </c>
      <c r="M8" s="161"/>
    </row>
    <row r="9" spans="1:13">
      <c r="A9" s="39">
        <v>1</v>
      </c>
      <c r="B9" s="40">
        <v>2</v>
      </c>
      <c r="C9" s="40">
        <v>3</v>
      </c>
      <c r="D9" s="41">
        <v>4</v>
      </c>
      <c r="E9" s="41">
        <v>5</v>
      </c>
      <c r="F9" s="41">
        <v>6</v>
      </c>
      <c r="G9" s="41">
        <v>7</v>
      </c>
      <c r="H9" s="40">
        <v>8</v>
      </c>
      <c r="I9" s="41">
        <v>9</v>
      </c>
      <c r="J9" s="40">
        <v>10</v>
      </c>
      <c r="K9" s="41">
        <v>11</v>
      </c>
      <c r="L9" s="40">
        <v>12</v>
      </c>
      <c r="M9" s="40">
        <v>13</v>
      </c>
    </row>
    <row r="10" spans="1:13">
      <c r="A10" s="39"/>
      <c r="B10" s="40"/>
      <c r="C10" s="40" t="s">
        <v>17</v>
      </c>
      <c r="D10" s="41"/>
      <c r="E10" s="41"/>
      <c r="F10" s="41"/>
      <c r="G10" s="41"/>
      <c r="H10" s="40"/>
      <c r="I10" s="41"/>
      <c r="J10" s="40"/>
      <c r="K10" s="41"/>
      <c r="L10" s="40"/>
      <c r="M10" s="40"/>
    </row>
    <row r="11" spans="1:13">
      <c r="A11" s="162">
        <v>1</v>
      </c>
      <c r="B11" s="42" t="s">
        <v>28</v>
      </c>
      <c r="C11" s="43" t="s">
        <v>29</v>
      </c>
      <c r="D11" s="44" t="s">
        <v>30</v>
      </c>
      <c r="E11" s="44"/>
      <c r="F11" s="45">
        <v>1171.8399999999999</v>
      </c>
      <c r="G11" s="44"/>
      <c r="H11" s="46"/>
      <c r="I11" s="47"/>
      <c r="J11" s="46"/>
      <c r="K11" s="47"/>
      <c r="L11" s="46"/>
      <c r="M11" s="46"/>
    </row>
    <row r="12" spans="1:13">
      <c r="A12" s="163"/>
      <c r="B12" s="48"/>
      <c r="C12" s="49" t="s">
        <v>31</v>
      </c>
      <c r="D12" s="50" t="s">
        <v>32</v>
      </c>
      <c r="E12" s="50">
        <v>0.45900000000000002</v>
      </c>
      <c r="F12" s="132">
        <f>F11*E12</f>
        <v>537.87455999999997</v>
      </c>
      <c r="G12" s="52"/>
      <c r="H12" s="52"/>
      <c r="I12" s="52"/>
      <c r="J12" s="52"/>
      <c r="K12" s="52"/>
      <c r="L12" s="52"/>
      <c r="M12" s="52"/>
    </row>
    <row r="13" spans="1:13">
      <c r="A13" s="163"/>
      <c r="B13" s="48"/>
      <c r="C13" s="49" t="s">
        <v>33</v>
      </c>
      <c r="D13" s="50" t="s">
        <v>34</v>
      </c>
      <c r="E13" s="50">
        <v>2.3E-3</v>
      </c>
      <c r="F13" s="132">
        <f>F11*E13</f>
        <v>2.6952319999999999</v>
      </c>
      <c r="G13" s="52"/>
      <c r="H13" s="52"/>
      <c r="I13" s="52"/>
      <c r="J13" s="52"/>
      <c r="K13" s="52"/>
      <c r="L13" s="52"/>
      <c r="M13" s="52"/>
    </row>
    <row r="14" spans="1:13">
      <c r="A14" s="163"/>
      <c r="B14" s="53" t="s">
        <v>35</v>
      </c>
      <c r="C14" s="49" t="s">
        <v>36</v>
      </c>
      <c r="D14" s="50" t="s">
        <v>37</v>
      </c>
      <c r="E14" s="50">
        <v>3.5E-4</v>
      </c>
      <c r="F14" s="132">
        <f>F11*E14</f>
        <v>0.41014399999999995</v>
      </c>
      <c r="G14" s="52"/>
      <c r="H14" s="52"/>
      <c r="I14" s="52"/>
      <c r="J14" s="52"/>
      <c r="K14" s="52"/>
      <c r="L14" s="52"/>
      <c r="M14" s="52"/>
    </row>
    <row r="15" spans="1:13">
      <c r="A15" s="163"/>
      <c r="B15" s="53" t="s">
        <v>38</v>
      </c>
      <c r="C15" s="49" t="s">
        <v>39</v>
      </c>
      <c r="D15" s="50" t="s">
        <v>40</v>
      </c>
      <c r="E15" s="50">
        <v>9.0000000000000006E-5</v>
      </c>
      <c r="F15" s="132">
        <f>F11*E15</f>
        <v>0.10546559999999999</v>
      </c>
      <c r="G15" s="52"/>
      <c r="H15" s="52"/>
      <c r="I15" s="52"/>
      <c r="J15" s="52"/>
      <c r="K15" s="52"/>
      <c r="L15" s="52"/>
      <c r="M15" s="52"/>
    </row>
    <row r="16" spans="1:13">
      <c r="A16" s="164"/>
      <c r="B16" s="53" t="s">
        <v>164</v>
      </c>
      <c r="C16" s="49" t="s">
        <v>41</v>
      </c>
      <c r="D16" s="50" t="s">
        <v>42</v>
      </c>
      <c r="E16" s="50">
        <v>3.4000000000000002E-2</v>
      </c>
      <c r="F16" s="132">
        <f>F11*E16</f>
        <v>39.842559999999999</v>
      </c>
      <c r="G16" s="52"/>
      <c r="H16" s="52"/>
      <c r="I16" s="52"/>
      <c r="J16" s="52"/>
      <c r="K16" s="52"/>
      <c r="L16" s="52"/>
      <c r="M16" s="52"/>
    </row>
    <row r="17" spans="1:13" ht="22.5">
      <c r="A17" s="165">
        <v>2</v>
      </c>
      <c r="B17" s="121" t="s">
        <v>75</v>
      </c>
      <c r="C17" s="54" t="s">
        <v>79</v>
      </c>
      <c r="D17" s="121" t="s">
        <v>73</v>
      </c>
      <c r="E17" s="121"/>
      <c r="F17" s="55">
        <v>52</v>
      </c>
      <c r="G17" s="56"/>
      <c r="H17" s="57"/>
      <c r="I17" s="58"/>
      <c r="J17" s="57"/>
      <c r="K17" s="56"/>
      <c r="L17" s="57"/>
      <c r="M17" s="57"/>
    </row>
    <row r="18" spans="1:13">
      <c r="A18" s="166"/>
      <c r="B18" s="56"/>
      <c r="C18" s="59" t="s">
        <v>44</v>
      </c>
      <c r="D18" s="56" t="s">
        <v>45</v>
      </c>
      <c r="E18" s="56">
        <v>0.34</v>
      </c>
      <c r="F18" s="57">
        <f>E18*F17</f>
        <v>17.68</v>
      </c>
      <c r="G18" s="56"/>
      <c r="H18" s="57"/>
      <c r="I18" s="58"/>
      <c r="J18" s="57"/>
      <c r="K18" s="56"/>
      <c r="L18" s="57"/>
      <c r="M18" s="57"/>
    </row>
    <row r="19" spans="1:13" ht="22.5">
      <c r="A19" s="167"/>
      <c r="B19" s="53" t="s">
        <v>77</v>
      </c>
      <c r="C19" s="59" t="s">
        <v>76</v>
      </c>
      <c r="D19" s="96" t="s">
        <v>49</v>
      </c>
      <c r="E19" s="56">
        <v>0.31</v>
      </c>
      <c r="F19" s="57">
        <f>E19*F17</f>
        <v>16.12</v>
      </c>
      <c r="G19" s="56"/>
      <c r="H19" s="57"/>
      <c r="I19" s="58"/>
      <c r="J19" s="57"/>
      <c r="K19" s="56"/>
      <c r="L19" s="57"/>
      <c r="M19" s="57"/>
    </row>
    <row r="20" spans="1:13">
      <c r="A20" s="165">
        <v>3</v>
      </c>
      <c r="B20" s="121" t="s">
        <v>43</v>
      </c>
      <c r="C20" s="54" t="s">
        <v>144</v>
      </c>
      <c r="D20" s="121" t="s">
        <v>42</v>
      </c>
      <c r="E20" s="121"/>
      <c r="F20" s="55">
        <f>F31+F37*0.2</f>
        <v>949.01999999999987</v>
      </c>
      <c r="G20" s="56"/>
      <c r="H20" s="57"/>
      <c r="I20" s="58"/>
      <c r="J20" s="57"/>
      <c r="K20" s="56"/>
      <c r="L20" s="57"/>
      <c r="M20" s="57"/>
    </row>
    <row r="21" spans="1:13">
      <c r="A21" s="166"/>
      <c r="B21" s="56"/>
      <c r="C21" s="59" t="s">
        <v>44</v>
      </c>
      <c r="D21" s="56" t="s">
        <v>45</v>
      </c>
      <c r="E21" s="56">
        <v>0.25800000000000001</v>
      </c>
      <c r="F21" s="57">
        <f>E21*F20</f>
        <v>244.84715999999997</v>
      </c>
      <c r="G21" s="56"/>
      <c r="H21" s="57"/>
      <c r="I21" s="58"/>
      <c r="J21" s="57"/>
      <c r="K21" s="56"/>
      <c r="L21" s="57"/>
      <c r="M21" s="57"/>
    </row>
    <row r="22" spans="1:13">
      <c r="A22" s="167"/>
      <c r="B22" s="56"/>
      <c r="C22" s="59" t="s">
        <v>46</v>
      </c>
      <c r="D22" s="56" t="s">
        <v>34</v>
      </c>
      <c r="E22" s="56">
        <v>1.6000000000000001E-3</v>
      </c>
      <c r="F22" s="57">
        <f>E22*F20</f>
        <v>1.5184319999999998</v>
      </c>
      <c r="G22" s="56"/>
      <c r="H22" s="57"/>
      <c r="I22" s="58"/>
      <c r="J22" s="57"/>
      <c r="K22" s="56"/>
      <c r="L22" s="57"/>
      <c r="M22" s="57"/>
    </row>
    <row r="23" spans="1:13">
      <c r="A23" s="165">
        <v>4</v>
      </c>
      <c r="B23" s="121" t="s">
        <v>47</v>
      </c>
      <c r="C23" s="54" t="s">
        <v>48</v>
      </c>
      <c r="D23" s="121" t="s">
        <v>42</v>
      </c>
      <c r="E23" s="121"/>
      <c r="F23" s="55">
        <v>30</v>
      </c>
      <c r="G23" s="56"/>
      <c r="H23" s="57"/>
      <c r="I23" s="58"/>
      <c r="J23" s="57"/>
      <c r="K23" s="56"/>
      <c r="L23" s="57"/>
      <c r="M23" s="57"/>
    </row>
    <row r="24" spans="1:13">
      <c r="A24" s="166"/>
      <c r="B24" s="56"/>
      <c r="C24" s="59" t="s">
        <v>44</v>
      </c>
      <c r="D24" s="56" t="s">
        <v>45</v>
      </c>
      <c r="E24" s="56">
        <v>8.2000000000000003E-2</v>
      </c>
      <c r="F24" s="57">
        <f>E24*F23</f>
        <v>2.46</v>
      </c>
      <c r="G24" s="56"/>
      <c r="H24" s="57"/>
      <c r="I24" s="58"/>
      <c r="J24" s="57"/>
      <c r="K24" s="56"/>
      <c r="L24" s="57"/>
      <c r="M24" s="57"/>
    </row>
    <row r="25" spans="1:13">
      <c r="A25" s="167"/>
      <c r="B25" s="56"/>
      <c r="C25" s="59" t="s">
        <v>46</v>
      </c>
      <c r="D25" s="56" t="s">
        <v>34</v>
      </c>
      <c r="E25" s="56">
        <v>5.0000000000000001E-3</v>
      </c>
      <c r="F25" s="57">
        <f>E25*F23</f>
        <v>0.15</v>
      </c>
      <c r="G25" s="56"/>
      <c r="H25" s="57"/>
      <c r="I25" s="58"/>
      <c r="J25" s="57"/>
      <c r="K25" s="56"/>
      <c r="L25" s="57"/>
      <c r="M25" s="57"/>
    </row>
    <row r="26" spans="1:13" ht="22.5">
      <c r="A26" s="180">
        <v>5</v>
      </c>
      <c r="B26" s="61" t="s">
        <v>156</v>
      </c>
      <c r="C26" s="54" t="s">
        <v>157</v>
      </c>
      <c r="D26" s="121" t="s">
        <v>42</v>
      </c>
      <c r="E26" s="121"/>
      <c r="F26" s="55">
        <f>F23</f>
        <v>30</v>
      </c>
      <c r="G26" s="56"/>
      <c r="H26" s="57"/>
      <c r="I26" s="58"/>
      <c r="J26" s="57"/>
      <c r="K26" s="56"/>
      <c r="L26" s="57"/>
      <c r="M26" s="57"/>
    </row>
    <row r="27" spans="1:13">
      <c r="A27" s="181"/>
      <c r="B27" s="56"/>
      <c r="C27" s="59" t="s">
        <v>44</v>
      </c>
      <c r="D27" s="56" t="s">
        <v>45</v>
      </c>
      <c r="E27" s="149">
        <v>1.38</v>
      </c>
      <c r="F27" s="133">
        <f>E27*F26</f>
        <v>41.4</v>
      </c>
      <c r="G27" s="56"/>
      <c r="H27" s="57"/>
      <c r="I27" s="58"/>
      <c r="J27" s="57"/>
      <c r="K27" s="56"/>
      <c r="L27" s="57"/>
      <c r="M27" s="57"/>
    </row>
    <row r="28" spans="1:13">
      <c r="A28" s="181"/>
      <c r="B28" s="53" t="s">
        <v>158</v>
      </c>
      <c r="C28" s="59" t="s">
        <v>159</v>
      </c>
      <c r="D28" s="56" t="s">
        <v>49</v>
      </c>
      <c r="E28" s="56">
        <v>9.1800000000000007E-2</v>
      </c>
      <c r="F28" s="133">
        <f>E28*F26</f>
        <v>2.754</v>
      </c>
      <c r="G28" s="56"/>
      <c r="H28" s="57"/>
      <c r="I28" s="58"/>
      <c r="J28" s="57"/>
      <c r="K28" s="56"/>
      <c r="L28" s="57"/>
      <c r="M28" s="57"/>
    </row>
    <row r="29" spans="1:13">
      <c r="A29" s="181"/>
      <c r="B29" s="144" t="s">
        <v>160</v>
      </c>
      <c r="C29" s="117" t="s">
        <v>161</v>
      </c>
      <c r="D29" s="84" t="s">
        <v>42</v>
      </c>
      <c r="E29" s="84">
        <v>1.26</v>
      </c>
      <c r="F29" s="131">
        <f>E29*F26</f>
        <v>37.799999999999997</v>
      </c>
      <c r="G29" s="84"/>
      <c r="H29" s="82"/>
      <c r="I29" s="118"/>
      <c r="J29" s="57"/>
      <c r="K29" s="56"/>
      <c r="L29" s="57"/>
      <c r="M29" s="57"/>
    </row>
    <row r="30" spans="1:13">
      <c r="A30" s="181"/>
      <c r="B30" s="148" t="s">
        <v>165</v>
      </c>
      <c r="C30" s="117" t="s">
        <v>162</v>
      </c>
      <c r="D30" s="84" t="s">
        <v>163</v>
      </c>
      <c r="E30" s="84">
        <v>6</v>
      </c>
      <c r="F30" s="131">
        <f>F26*E30</f>
        <v>180</v>
      </c>
      <c r="G30" s="84"/>
      <c r="H30" s="82"/>
      <c r="I30" s="82"/>
      <c r="J30" s="57"/>
      <c r="K30" s="56"/>
      <c r="L30" s="57"/>
      <c r="M30" s="57"/>
    </row>
    <row r="31" spans="1:13" ht="22.5">
      <c r="A31" s="182">
        <v>6</v>
      </c>
      <c r="B31" s="61" t="s">
        <v>140</v>
      </c>
      <c r="C31" s="125" t="s">
        <v>66</v>
      </c>
      <c r="D31" s="136" t="s">
        <v>30</v>
      </c>
      <c r="E31" s="101"/>
      <c r="F31" s="102">
        <f>F11-161.28-70.2-92.5</f>
        <v>847.8599999999999</v>
      </c>
      <c r="G31" s="101"/>
      <c r="H31" s="108"/>
      <c r="I31" s="109"/>
      <c r="J31" s="108"/>
      <c r="K31" s="109"/>
      <c r="L31" s="108"/>
      <c r="M31" s="108"/>
    </row>
    <row r="32" spans="1:13">
      <c r="A32" s="183"/>
      <c r="B32" s="103"/>
      <c r="C32" s="110" t="s">
        <v>31</v>
      </c>
      <c r="D32" s="111" t="s">
        <v>32</v>
      </c>
      <c r="E32" s="105">
        <v>1.6588000000000001</v>
      </c>
      <c r="F32" s="112">
        <f>F31*E32</f>
        <v>1406.4301679999999</v>
      </c>
      <c r="G32" s="112"/>
      <c r="H32" s="112"/>
      <c r="I32" s="112"/>
      <c r="J32" s="112"/>
      <c r="K32" s="112"/>
      <c r="L32" s="112"/>
      <c r="M32" s="112"/>
    </row>
    <row r="33" spans="1:13">
      <c r="A33" s="183"/>
      <c r="B33" s="84" t="s">
        <v>67</v>
      </c>
      <c r="C33" s="113" t="s">
        <v>68</v>
      </c>
      <c r="D33" s="66" t="s">
        <v>69</v>
      </c>
      <c r="E33" s="66">
        <v>2.7799999999999998E-2</v>
      </c>
      <c r="F33" s="112">
        <f>F31*E33</f>
        <v>23.570507999999997</v>
      </c>
      <c r="G33" s="112"/>
      <c r="H33" s="112"/>
      <c r="I33" s="112"/>
      <c r="J33" s="112"/>
      <c r="K33" s="112"/>
      <c r="L33" s="112"/>
      <c r="M33" s="112"/>
    </row>
    <row r="34" spans="1:13">
      <c r="A34" s="183"/>
      <c r="B34" s="84" t="s">
        <v>50</v>
      </c>
      <c r="C34" s="49" t="s">
        <v>70</v>
      </c>
      <c r="D34" s="66" t="s">
        <v>40</v>
      </c>
      <c r="E34" s="66">
        <v>2.1999999999999999E-2</v>
      </c>
      <c r="F34" s="112">
        <f>F31*E34</f>
        <v>18.652919999999998</v>
      </c>
      <c r="G34" s="112"/>
      <c r="H34" s="112"/>
      <c r="I34" s="112"/>
      <c r="J34" s="112"/>
      <c r="K34" s="112"/>
      <c r="L34" s="112"/>
      <c r="M34" s="112"/>
    </row>
    <row r="35" spans="1:13">
      <c r="A35" s="183"/>
      <c r="B35" s="84" t="s">
        <v>167</v>
      </c>
      <c r="C35" s="49" t="s">
        <v>71</v>
      </c>
      <c r="D35" s="66" t="s">
        <v>40</v>
      </c>
      <c r="E35" s="50">
        <v>7.0000000000000001E-3</v>
      </c>
      <c r="F35" s="112">
        <f>F31*E35</f>
        <v>5.9350199999999997</v>
      </c>
      <c r="G35" s="112"/>
      <c r="H35" s="112"/>
      <c r="I35" s="112"/>
      <c r="J35" s="112"/>
      <c r="K35" s="112"/>
      <c r="L35" s="112"/>
      <c r="M35" s="112"/>
    </row>
    <row r="36" spans="1:13" ht="22.5">
      <c r="A36" s="184"/>
      <c r="B36" s="84" t="s">
        <v>145</v>
      </c>
      <c r="C36" s="134" t="s">
        <v>141</v>
      </c>
      <c r="D36" s="84" t="s">
        <v>40</v>
      </c>
      <c r="E36" s="84">
        <v>1.2200000000000001E-2</v>
      </c>
      <c r="F36" s="112">
        <f>F31*E36</f>
        <v>10.343892</v>
      </c>
      <c r="G36" s="112"/>
      <c r="H36" s="112"/>
      <c r="I36" s="112"/>
      <c r="J36" s="112"/>
      <c r="K36" s="112"/>
      <c r="L36" s="112"/>
      <c r="M36" s="112"/>
    </row>
    <row r="37" spans="1:13" ht="22.5">
      <c r="A37" s="182">
        <v>7</v>
      </c>
      <c r="B37" s="141" t="s">
        <v>142</v>
      </c>
      <c r="C37" s="123" t="s">
        <v>72</v>
      </c>
      <c r="D37" s="137" t="s">
        <v>73</v>
      </c>
      <c r="E37" s="44"/>
      <c r="F37" s="102">
        <f>6.4*64+7.4*13</f>
        <v>505.8</v>
      </c>
      <c r="G37" s="101"/>
      <c r="H37" s="108"/>
      <c r="I37" s="109"/>
      <c r="J37" s="108"/>
      <c r="K37" s="109"/>
      <c r="L37" s="108"/>
      <c r="M37" s="108"/>
    </row>
    <row r="38" spans="1:13">
      <c r="A38" s="183"/>
      <c r="B38" s="48"/>
      <c r="C38" s="63" t="s">
        <v>31</v>
      </c>
      <c r="D38" s="64" t="s">
        <v>32</v>
      </c>
      <c r="E38" s="50">
        <v>0.84</v>
      </c>
      <c r="F38" s="115">
        <f>F37*E38</f>
        <v>424.87200000000001</v>
      </c>
      <c r="G38" s="112"/>
      <c r="H38" s="112"/>
      <c r="I38" s="112"/>
      <c r="J38" s="112"/>
      <c r="K38" s="112"/>
      <c r="L38" s="112"/>
      <c r="M38" s="112"/>
    </row>
    <row r="39" spans="1:13">
      <c r="A39" s="183"/>
      <c r="B39" s="84" t="s">
        <v>50</v>
      </c>
      <c r="C39" s="49" t="s">
        <v>70</v>
      </c>
      <c r="D39" s="66" t="s">
        <v>40</v>
      </c>
      <c r="E39" s="66">
        <v>7.0000000000000001E-3</v>
      </c>
      <c r="F39" s="115">
        <f>F37*E39</f>
        <v>3.5406</v>
      </c>
      <c r="G39" s="112"/>
      <c r="H39" s="112"/>
      <c r="I39" s="112"/>
      <c r="J39" s="112"/>
      <c r="K39" s="112"/>
      <c r="L39" s="112"/>
      <c r="M39" s="112"/>
    </row>
    <row r="40" spans="1:13">
      <c r="A40" s="183"/>
      <c r="B40" s="84" t="s">
        <v>167</v>
      </c>
      <c r="C40" s="49" t="s">
        <v>71</v>
      </c>
      <c r="D40" s="66" t="s">
        <v>40</v>
      </c>
      <c r="E40" s="50">
        <v>4.0000000000000001E-3</v>
      </c>
      <c r="F40" s="115">
        <f>F37*E40</f>
        <v>2.0232000000000001</v>
      </c>
      <c r="G40" s="112"/>
      <c r="H40" s="112"/>
      <c r="I40" s="112"/>
      <c r="J40" s="112"/>
      <c r="K40" s="112"/>
      <c r="L40" s="112"/>
      <c r="M40" s="112"/>
    </row>
    <row r="41" spans="1:13" ht="22.5">
      <c r="A41" s="184"/>
      <c r="B41" s="84" t="s">
        <v>145</v>
      </c>
      <c r="C41" s="117" t="s">
        <v>141</v>
      </c>
      <c r="D41" s="135" t="s">
        <v>40</v>
      </c>
      <c r="E41" s="84">
        <v>3.1E-2</v>
      </c>
      <c r="F41" s="115">
        <f>F37*E41</f>
        <v>15.6798</v>
      </c>
      <c r="G41" s="112"/>
      <c r="H41" s="112"/>
      <c r="I41" s="112"/>
      <c r="J41" s="112"/>
      <c r="K41" s="112"/>
      <c r="L41" s="112"/>
      <c r="M41" s="112"/>
    </row>
    <row r="42" spans="1:13">
      <c r="A42" s="182">
        <v>8</v>
      </c>
      <c r="B42" s="142" t="s">
        <v>82</v>
      </c>
      <c r="C42" s="100" t="s">
        <v>81</v>
      </c>
      <c r="D42" s="101" t="s">
        <v>30</v>
      </c>
      <c r="E42" s="101"/>
      <c r="F42" s="102">
        <f>0.25*100</f>
        <v>25</v>
      </c>
      <c r="G42" s="101"/>
      <c r="H42" s="108"/>
      <c r="I42" s="109"/>
      <c r="J42" s="108"/>
      <c r="K42" s="109"/>
      <c r="L42" s="108"/>
      <c r="M42" s="108"/>
    </row>
    <row r="43" spans="1:13">
      <c r="A43" s="183"/>
      <c r="B43" s="103"/>
      <c r="C43" s="110" t="s">
        <v>31</v>
      </c>
      <c r="D43" s="111" t="s">
        <v>32</v>
      </c>
      <c r="E43" s="105">
        <v>8.34</v>
      </c>
      <c r="F43" s="112">
        <f>F42*E43</f>
        <v>208.5</v>
      </c>
      <c r="G43" s="112"/>
      <c r="H43" s="112"/>
      <c r="I43" s="112"/>
      <c r="J43" s="112"/>
      <c r="K43" s="112"/>
      <c r="L43" s="112"/>
      <c r="M43" s="112"/>
    </row>
    <row r="44" spans="1:13">
      <c r="A44" s="183"/>
      <c r="B44" s="48"/>
      <c r="C44" s="63" t="s">
        <v>33</v>
      </c>
      <c r="D44" s="50" t="s">
        <v>34</v>
      </c>
      <c r="E44" s="50">
        <v>0.16600000000000001</v>
      </c>
      <c r="F44" s="112">
        <f>F42*E44</f>
        <v>4.1500000000000004</v>
      </c>
      <c r="G44" s="112"/>
      <c r="H44" s="112"/>
      <c r="I44" s="112"/>
      <c r="J44" s="112"/>
      <c r="K44" s="112"/>
      <c r="L44" s="112"/>
      <c r="M44" s="112"/>
    </row>
    <row r="45" spans="1:13">
      <c r="A45" s="183"/>
      <c r="B45" s="84" t="s">
        <v>50</v>
      </c>
      <c r="C45" s="49" t="s">
        <v>70</v>
      </c>
      <c r="D45" s="66" t="s">
        <v>40</v>
      </c>
      <c r="E45" s="66">
        <v>9.7000000000000003E-2</v>
      </c>
      <c r="F45" s="112">
        <f>F42*E45</f>
        <v>2.4250000000000003</v>
      </c>
      <c r="G45" s="112"/>
      <c r="H45" s="112"/>
      <c r="I45" s="112"/>
      <c r="J45" s="112"/>
      <c r="K45" s="112"/>
      <c r="L45" s="112"/>
      <c r="M45" s="112"/>
    </row>
    <row r="46" spans="1:13">
      <c r="A46" s="184"/>
      <c r="B46" s="48"/>
      <c r="C46" s="49" t="s">
        <v>55</v>
      </c>
      <c r="D46" s="50" t="s">
        <v>34</v>
      </c>
      <c r="E46" s="50">
        <v>0.03</v>
      </c>
      <c r="F46" s="112">
        <f>F42*E46</f>
        <v>0.75</v>
      </c>
      <c r="G46" s="112"/>
      <c r="H46" s="112"/>
      <c r="I46" s="112"/>
      <c r="J46" s="112"/>
      <c r="K46" s="112"/>
      <c r="L46" s="112"/>
      <c r="M46" s="112"/>
    </row>
    <row r="47" spans="1:13">
      <c r="A47" s="162">
        <v>9</v>
      </c>
      <c r="B47" s="42" t="s">
        <v>88</v>
      </c>
      <c r="C47" s="43" t="s">
        <v>134</v>
      </c>
      <c r="D47" s="44" t="s">
        <v>37</v>
      </c>
      <c r="E47" s="44"/>
      <c r="F47" s="62">
        <f>F17*0.03</f>
        <v>1.56</v>
      </c>
      <c r="G47" s="62"/>
      <c r="H47" s="62"/>
      <c r="I47" s="62"/>
      <c r="J47" s="62"/>
      <c r="K47" s="62"/>
      <c r="L47" s="62"/>
      <c r="M47" s="62"/>
    </row>
    <row r="48" spans="1:13">
      <c r="A48" s="163"/>
      <c r="B48" s="48"/>
      <c r="C48" s="63" t="s">
        <v>31</v>
      </c>
      <c r="D48" s="50" t="s">
        <v>74</v>
      </c>
      <c r="E48" s="50">
        <v>32.9</v>
      </c>
      <c r="F48" s="131">
        <f>F47*E48</f>
        <v>51.323999999999998</v>
      </c>
      <c r="G48" s="82"/>
      <c r="H48" s="82"/>
      <c r="I48" s="82"/>
      <c r="J48" s="82"/>
      <c r="K48" s="82"/>
      <c r="L48" s="82"/>
      <c r="M48" s="82"/>
    </row>
    <row r="49" spans="1:13">
      <c r="A49" s="163"/>
      <c r="B49" s="48"/>
      <c r="C49" s="63" t="s">
        <v>33</v>
      </c>
      <c r="D49" s="50" t="s">
        <v>34</v>
      </c>
      <c r="E49" s="50">
        <v>13.9</v>
      </c>
      <c r="F49" s="131">
        <f>F47*E49</f>
        <v>21.684000000000001</v>
      </c>
      <c r="G49" s="82"/>
      <c r="H49" s="82"/>
      <c r="I49" s="82"/>
      <c r="J49" s="82"/>
      <c r="K49" s="82"/>
      <c r="L49" s="82"/>
      <c r="M49" s="82"/>
    </row>
    <row r="50" spans="1:13">
      <c r="A50" s="163"/>
      <c r="B50" s="53" t="s">
        <v>136</v>
      </c>
      <c r="C50" s="63" t="s">
        <v>137</v>
      </c>
      <c r="D50" s="50" t="s">
        <v>42</v>
      </c>
      <c r="E50" s="50" t="s">
        <v>89</v>
      </c>
      <c r="F50" s="82">
        <v>52</v>
      </c>
      <c r="G50" s="82"/>
      <c r="H50" s="82"/>
      <c r="I50" s="82"/>
      <c r="J50" s="82"/>
      <c r="K50" s="82"/>
      <c r="L50" s="82"/>
      <c r="M50" s="82"/>
    </row>
    <row r="51" spans="1:13">
      <c r="A51" s="163"/>
      <c r="B51" s="53" t="s">
        <v>84</v>
      </c>
      <c r="C51" s="63" t="s">
        <v>85</v>
      </c>
      <c r="D51" s="50" t="s">
        <v>42</v>
      </c>
      <c r="E51" s="50" t="s">
        <v>89</v>
      </c>
      <c r="F51" s="82">
        <v>52</v>
      </c>
      <c r="G51" s="82"/>
      <c r="H51" s="82"/>
      <c r="I51" s="82"/>
      <c r="J51" s="82"/>
      <c r="K51" s="82"/>
      <c r="L51" s="82"/>
      <c r="M51" s="82"/>
    </row>
    <row r="52" spans="1:13">
      <c r="A52" s="163"/>
      <c r="B52" s="53" t="s">
        <v>87</v>
      </c>
      <c r="C52" s="63" t="s">
        <v>86</v>
      </c>
      <c r="D52" s="50" t="s">
        <v>73</v>
      </c>
      <c r="E52" s="50" t="s">
        <v>89</v>
      </c>
      <c r="F52" s="82">
        <f>52*4</f>
        <v>208</v>
      </c>
      <c r="G52" s="82"/>
      <c r="H52" s="82"/>
      <c r="I52" s="82"/>
      <c r="J52" s="82"/>
      <c r="K52" s="82"/>
      <c r="L52" s="82"/>
      <c r="M52" s="82"/>
    </row>
    <row r="53" spans="1:13">
      <c r="A53" s="163"/>
      <c r="B53" s="84" t="s">
        <v>168</v>
      </c>
      <c r="C53" s="63" t="s">
        <v>90</v>
      </c>
      <c r="D53" s="50" t="s">
        <v>52</v>
      </c>
      <c r="E53" s="50">
        <v>4.78</v>
      </c>
      <c r="F53" s="116">
        <f>F47*E53</f>
        <v>7.4568000000000003</v>
      </c>
      <c r="G53" s="82"/>
      <c r="H53" s="82"/>
      <c r="I53" s="82"/>
      <c r="J53" s="82"/>
      <c r="K53" s="82"/>
      <c r="L53" s="82"/>
      <c r="M53" s="82"/>
    </row>
    <row r="54" spans="1:13">
      <c r="A54" s="164"/>
      <c r="B54" s="48"/>
      <c r="C54" s="49" t="s">
        <v>55</v>
      </c>
      <c r="D54" s="50" t="s">
        <v>34</v>
      </c>
      <c r="E54" s="50">
        <v>2.78</v>
      </c>
      <c r="F54" s="65">
        <f>F50*E54</f>
        <v>144.56</v>
      </c>
      <c r="G54" s="65"/>
      <c r="H54" s="65"/>
      <c r="I54" s="65"/>
      <c r="J54" s="65"/>
      <c r="K54" s="65"/>
      <c r="L54" s="65"/>
      <c r="M54" s="65"/>
    </row>
    <row r="55" spans="1:13" ht="22.5">
      <c r="A55" s="182">
        <v>10</v>
      </c>
      <c r="B55" s="99" t="s">
        <v>56</v>
      </c>
      <c r="C55" s="100" t="s">
        <v>78</v>
      </c>
      <c r="D55" s="136" t="s">
        <v>30</v>
      </c>
      <c r="E55" s="101"/>
      <c r="F55" s="102">
        <v>52</v>
      </c>
      <c r="G55" s="102"/>
      <c r="H55" s="102"/>
      <c r="I55" s="102"/>
      <c r="J55" s="102"/>
      <c r="K55" s="102"/>
      <c r="L55" s="102"/>
      <c r="M55" s="102"/>
    </row>
    <row r="56" spans="1:13">
      <c r="A56" s="183"/>
      <c r="B56" s="103"/>
      <c r="C56" s="104" t="s">
        <v>31</v>
      </c>
      <c r="D56" s="105" t="s">
        <v>74</v>
      </c>
      <c r="E56" s="105">
        <v>0.68</v>
      </c>
      <c r="F56" s="106">
        <f>F55*E56</f>
        <v>35.36</v>
      </c>
      <c r="G56" s="106"/>
      <c r="H56" s="106"/>
      <c r="I56" s="106"/>
      <c r="J56" s="106"/>
      <c r="K56" s="106"/>
      <c r="L56" s="106"/>
      <c r="M56" s="106"/>
    </row>
    <row r="57" spans="1:13">
      <c r="A57" s="183"/>
      <c r="B57" s="103"/>
      <c r="C57" s="104" t="s">
        <v>33</v>
      </c>
      <c r="D57" s="105" t="s">
        <v>34</v>
      </c>
      <c r="E57" s="105">
        <v>2.9999999999999997E-4</v>
      </c>
      <c r="F57" s="106">
        <f>F55*E57</f>
        <v>1.5599999999999999E-2</v>
      </c>
      <c r="G57" s="106"/>
      <c r="H57" s="106"/>
      <c r="I57" s="106"/>
      <c r="J57" s="106"/>
      <c r="K57" s="106"/>
      <c r="L57" s="106"/>
      <c r="M57" s="106"/>
    </row>
    <row r="58" spans="1:13">
      <c r="A58" s="183"/>
      <c r="B58" s="148" t="s">
        <v>169</v>
      </c>
      <c r="C58" s="49" t="s">
        <v>51</v>
      </c>
      <c r="D58" s="66" t="s">
        <v>52</v>
      </c>
      <c r="E58" s="66">
        <v>0.253</v>
      </c>
      <c r="F58" s="65">
        <f>F55*E58</f>
        <v>13.156000000000001</v>
      </c>
      <c r="G58" s="65"/>
      <c r="H58" s="106"/>
      <c r="I58" s="106"/>
      <c r="J58" s="106"/>
      <c r="K58" s="106"/>
      <c r="L58" s="106"/>
      <c r="M58" s="106"/>
    </row>
    <row r="59" spans="1:13">
      <c r="A59" s="183"/>
      <c r="B59" s="129" t="s">
        <v>53</v>
      </c>
      <c r="C59" s="49" t="s">
        <v>54</v>
      </c>
      <c r="D59" s="66" t="s">
        <v>52</v>
      </c>
      <c r="E59" s="50">
        <v>2.7E-2</v>
      </c>
      <c r="F59" s="65">
        <f>F55*E59</f>
        <v>1.4039999999999999</v>
      </c>
      <c r="G59" s="65"/>
      <c r="H59" s="106"/>
      <c r="I59" s="106"/>
      <c r="J59" s="106"/>
      <c r="K59" s="106"/>
      <c r="L59" s="106"/>
      <c r="M59" s="106"/>
    </row>
    <row r="60" spans="1:13">
      <c r="A60" s="184"/>
      <c r="B60" s="99"/>
      <c r="C60" s="104" t="s">
        <v>55</v>
      </c>
      <c r="D60" s="105" t="s">
        <v>34</v>
      </c>
      <c r="E60" s="105">
        <v>1.9E-3</v>
      </c>
      <c r="F60" s="106">
        <f>F55*E60</f>
        <v>9.8799999999999999E-2</v>
      </c>
      <c r="G60" s="106"/>
      <c r="H60" s="106"/>
      <c r="I60" s="106"/>
      <c r="J60" s="106"/>
      <c r="K60" s="106"/>
      <c r="L60" s="106"/>
      <c r="M60" s="106"/>
    </row>
    <row r="61" spans="1:13" ht="22.5">
      <c r="A61" s="185">
        <v>11</v>
      </c>
      <c r="B61" s="146" t="s">
        <v>63</v>
      </c>
      <c r="C61" s="54" t="s">
        <v>80</v>
      </c>
      <c r="D61" s="67" t="s">
        <v>42</v>
      </c>
      <c r="E61" s="67"/>
      <c r="F61" s="122">
        <f>F11-92.5</f>
        <v>1079.3399999999999</v>
      </c>
      <c r="G61" s="130"/>
      <c r="H61" s="68"/>
      <c r="I61" s="130"/>
      <c r="J61" s="68"/>
      <c r="K61" s="130"/>
      <c r="L61" s="68"/>
      <c r="M61" s="68"/>
    </row>
    <row r="62" spans="1:13">
      <c r="A62" s="185"/>
      <c r="B62" s="69"/>
      <c r="C62" s="59" t="s">
        <v>44</v>
      </c>
      <c r="D62" s="56" t="s">
        <v>45</v>
      </c>
      <c r="E62" s="70">
        <v>0.13900000000000001</v>
      </c>
      <c r="F62" s="70">
        <f>E62*F61</f>
        <v>150.02825999999999</v>
      </c>
      <c r="G62" s="130"/>
      <c r="H62" s="68"/>
      <c r="I62" s="68"/>
      <c r="J62" s="68"/>
      <c r="K62" s="130"/>
      <c r="L62" s="68"/>
      <c r="M62" s="68"/>
    </row>
    <row r="63" spans="1:13">
      <c r="A63" s="185"/>
      <c r="B63" s="84" t="s">
        <v>143</v>
      </c>
      <c r="C63" s="59" t="s">
        <v>64</v>
      </c>
      <c r="D63" s="56" t="s">
        <v>52</v>
      </c>
      <c r="E63" s="145">
        <v>0.59</v>
      </c>
      <c r="F63" s="70">
        <f>E63*F61</f>
        <v>636.81059999999991</v>
      </c>
      <c r="G63" s="70"/>
      <c r="H63" s="68"/>
      <c r="I63" s="130"/>
      <c r="J63" s="68"/>
      <c r="K63" s="130"/>
      <c r="L63" s="68"/>
      <c r="M63" s="68"/>
    </row>
    <row r="64" spans="1:13">
      <c r="A64" s="185"/>
      <c r="B64" s="84"/>
      <c r="C64" s="49" t="s">
        <v>55</v>
      </c>
      <c r="D64" s="56" t="s">
        <v>34</v>
      </c>
      <c r="E64" s="145">
        <v>3.3999999999999998E-3</v>
      </c>
      <c r="F64" s="70">
        <f>E64*F61</f>
        <v>3.6697559999999996</v>
      </c>
      <c r="G64" s="70"/>
      <c r="H64" s="68"/>
      <c r="I64" s="130"/>
      <c r="J64" s="68"/>
      <c r="K64" s="130"/>
      <c r="L64" s="68"/>
      <c r="M64" s="68"/>
    </row>
    <row r="65" spans="1:13">
      <c r="A65" s="71"/>
      <c r="B65" s="83"/>
      <c r="C65" s="78" t="s">
        <v>12</v>
      </c>
      <c r="D65" s="71"/>
      <c r="E65" s="72"/>
      <c r="F65" s="72"/>
      <c r="G65" s="72"/>
      <c r="H65" s="72"/>
      <c r="I65" s="72"/>
      <c r="J65" s="72"/>
      <c r="K65" s="72"/>
      <c r="L65" s="72"/>
      <c r="M65" s="72"/>
    </row>
    <row r="66" spans="1:13">
      <c r="A66" s="73"/>
      <c r="B66" s="83"/>
      <c r="C66" s="79" t="s">
        <v>65</v>
      </c>
      <c r="D66" s="80" t="s">
        <v>173</v>
      </c>
      <c r="E66" s="75"/>
      <c r="F66" s="76"/>
      <c r="G66" s="76"/>
      <c r="H66" s="76"/>
      <c r="I66" s="76"/>
      <c r="J66" s="76"/>
      <c r="K66" s="75"/>
      <c r="L66" s="75"/>
      <c r="M66" s="76"/>
    </row>
    <row r="67" spans="1:13">
      <c r="A67" s="73"/>
      <c r="B67" s="83"/>
      <c r="C67" s="79" t="s">
        <v>12</v>
      </c>
      <c r="D67" s="74"/>
      <c r="E67" s="75"/>
      <c r="F67" s="75"/>
      <c r="G67" s="75"/>
      <c r="H67" s="75"/>
      <c r="I67" s="75"/>
      <c r="J67" s="75"/>
      <c r="K67" s="75"/>
      <c r="L67" s="75"/>
      <c r="M67" s="76"/>
    </row>
    <row r="68" spans="1:13">
      <c r="A68" s="73"/>
      <c r="B68" s="83"/>
      <c r="C68" s="79" t="s">
        <v>57</v>
      </c>
      <c r="D68" s="80" t="s">
        <v>173</v>
      </c>
      <c r="E68" s="75"/>
      <c r="F68" s="76"/>
      <c r="G68" s="76"/>
      <c r="H68" s="76"/>
      <c r="I68" s="76"/>
      <c r="J68" s="76"/>
      <c r="K68" s="75"/>
      <c r="L68" s="75"/>
      <c r="M68" s="76"/>
    </row>
    <row r="69" spans="1:13">
      <c r="A69" s="73"/>
      <c r="B69" s="83"/>
      <c r="C69" s="79" t="s">
        <v>12</v>
      </c>
      <c r="D69" s="74"/>
      <c r="E69" s="75"/>
      <c r="F69" s="75"/>
      <c r="G69" s="75"/>
      <c r="H69" s="75"/>
      <c r="I69" s="75"/>
      <c r="J69" s="75"/>
      <c r="K69" s="75"/>
      <c r="L69" s="75"/>
      <c r="M69" s="76"/>
    </row>
    <row r="70" spans="1:13">
      <c r="A70" s="73"/>
      <c r="B70" s="83"/>
      <c r="C70" s="79" t="s">
        <v>58</v>
      </c>
      <c r="D70" s="80" t="s">
        <v>173</v>
      </c>
      <c r="E70" s="75"/>
      <c r="F70" s="76"/>
      <c r="G70" s="76"/>
      <c r="H70" s="76"/>
      <c r="I70" s="76"/>
      <c r="J70" s="76"/>
      <c r="K70" s="75"/>
      <c r="L70" s="75"/>
      <c r="M70" s="76"/>
    </row>
    <row r="71" spans="1:13">
      <c r="A71" s="73"/>
      <c r="B71" s="83"/>
      <c r="C71" s="79" t="s">
        <v>12</v>
      </c>
      <c r="D71" s="74"/>
      <c r="E71" s="75"/>
      <c r="F71" s="76"/>
      <c r="G71" s="76"/>
      <c r="H71" s="76"/>
      <c r="I71" s="76"/>
      <c r="J71" s="76"/>
      <c r="K71" s="75"/>
      <c r="L71" s="75"/>
      <c r="M71" s="76"/>
    </row>
    <row r="73" spans="1:13">
      <c r="C73" s="77" t="s">
        <v>151</v>
      </c>
    </row>
  </sheetData>
  <mergeCells count="23">
    <mergeCell ref="A37:A41"/>
    <mergeCell ref="A42:A46"/>
    <mergeCell ref="A47:A54"/>
    <mergeCell ref="A55:A60"/>
    <mergeCell ref="A61:A64"/>
    <mergeCell ref="A20:A22"/>
    <mergeCell ref="A23:A25"/>
    <mergeCell ref="A26:A30"/>
    <mergeCell ref="A31:A36"/>
    <mergeCell ref="K7:L7"/>
    <mergeCell ref="M7:M8"/>
    <mergeCell ref="A11:A16"/>
    <mergeCell ref="A17:A19"/>
    <mergeCell ref="A2:M2"/>
    <mergeCell ref="A3:M3"/>
    <mergeCell ref="A4:M4"/>
    <mergeCell ref="A7:A8"/>
    <mergeCell ref="B7:B8"/>
    <mergeCell ref="C7:C8"/>
    <mergeCell ref="D7:D8"/>
    <mergeCell ref="E7:F7"/>
    <mergeCell ref="G7:H7"/>
    <mergeCell ref="I7:J7"/>
  </mergeCells>
  <pageMargins left="0.7" right="0.7" top="0.75" bottom="0.75" header="0.3" footer="0.3"/>
  <pageSetup paperSize="9" scale="8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60"/>
  <sheetViews>
    <sheetView workbookViewId="0">
      <selection activeCell="G10" sqref="G10:M58"/>
    </sheetView>
  </sheetViews>
  <sheetFormatPr defaultRowHeight="15"/>
  <cols>
    <col min="1" max="1" width="3.140625" style="28" customWidth="1"/>
    <col min="2" max="2" width="12.42578125" style="77" customWidth="1"/>
    <col min="3" max="3" width="52.5703125" style="77" customWidth="1"/>
    <col min="4" max="4" width="9.140625" style="28" customWidth="1"/>
    <col min="5" max="5" width="10.85546875" style="28" customWidth="1"/>
    <col min="6" max="12" width="8.85546875" style="28" customWidth="1"/>
    <col min="13" max="13" width="10" style="28" customWidth="1"/>
  </cols>
  <sheetData>
    <row r="1" spans="1:13">
      <c r="A1" s="85"/>
      <c r="B1" s="86"/>
      <c r="C1" s="86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5" customHeight="1">
      <c r="A2" s="168" t="s">
        <v>131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13">
      <c r="A3" s="169" t="s">
        <v>152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1:13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</row>
    <row r="5" spans="1:13">
      <c r="A5" s="29"/>
      <c r="B5" s="30"/>
      <c r="C5" s="31"/>
      <c r="D5" s="32"/>
      <c r="E5" s="33"/>
      <c r="F5" s="34"/>
      <c r="G5" s="34"/>
      <c r="H5" s="34"/>
      <c r="I5" s="34"/>
      <c r="J5" s="35" t="s">
        <v>4</v>
      </c>
      <c r="K5" s="33">
        <f>M58</f>
        <v>0</v>
      </c>
      <c r="L5" s="34" t="s">
        <v>1</v>
      </c>
      <c r="M5" s="29"/>
    </row>
    <row r="6" spans="1:13">
      <c r="A6" s="36"/>
      <c r="B6" s="36"/>
      <c r="C6" s="37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21.75" customHeight="1">
      <c r="A7" s="170" t="s">
        <v>18</v>
      </c>
      <c r="B7" s="172" t="s">
        <v>149</v>
      </c>
      <c r="C7" s="172" t="s">
        <v>19</v>
      </c>
      <c r="D7" s="172" t="s">
        <v>20</v>
      </c>
      <c r="E7" s="174" t="s">
        <v>21</v>
      </c>
      <c r="F7" s="175"/>
      <c r="G7" s="176" t="s">
        <v>22</v>
      </c>
      <c r="H7" s="177"/>
      <c r="I7" s="178" t="s">
        <v>23</v>
      </c>
      <c r="J7" s="179"/>
      <c r="K7" s="178" t="s">
        <v>24</v>
      </c>
      <c r="L7" s="179"/>
      <c r="M7" s="160" t="s">
        <v>25</v>
      </c>
    </row>
    <row r="8" spans="1:13" ht="31.5" customHeight="1">
      <c r="A8" s="171"/>
      <c r="B8" s="173"/>
      <c r="C8" s="173"/>
      <c r="D8" s="173"/>
      <c r="E8" s="84" t="s">
        <v>26</v>
      </c>
      <c r="F8" s="82" t="s">
        <v>25</v>
      </c>
      <c r="G8" s="38" t="s">
        <v>27</v>
      </c>
      <c r="H8" s="82" t="s">
        <v>25</v>
      </c>
      <c r="I8" s="81" t="s">
        <v>27</v>
      </c>
      <c r="J8" s="82" t="s">
        <v>25</v>
      </c>
      <c r="K8" s="81" t="s">
        <v>27</v>
      </c>
      <c r="L8" s="82" t="s">
        <v>25</v>
      </c>
      <c r="M8" s="161"/>
    </row>
    <row r="9" spans="1:13">
      <c r="A9" s="39">
        <v>1</v>
      </c>
      <c r="B9" s="40">
        <v>2</v>
      </c>
      <c r="C9" s="40">
        <v>3</v>
      </c>
      <c r="D9" s="41">
        <v>4</v>
      </c>
      <c r="E9" s="41">
        <v>5</v>
      </c>
      <c r="F9" s="41">
        <v>6</v>
      </c>
      <c r="G9" s="41">
        <v>7</v>
      </c>
      <c r="H9" s="40">
        <v>8</v>
      </c>
      <c r="I9" s="41">
        <v>9</v>
      </c>
      <c r="J9" s="40">
        <v>10</v>
      </c>
      <c r="K9" s="41">
        <v>11</v>
      </c>
      <c r="L9" s="40">
        <v>12</v>
      </c>
      <c r="M9" s="40">
        <v>13</v>
      </c>
    </row>
    <row r="10" spans="1:13">
      <c r="A10" s="39"/>
      <c r="B10" s="40"/>
      <c r="C10" s="40" t="s">
        <v>17</v>
      </c>
      <c r="D10" s="41"/>
      <c r="E10" s="41"/>
      <c r="F10" s="41"/>
      <c r="G10" s="41"/>
      <c r="H10" s="40"/>
      <c r="I10" s="41"/>
      <c r="J10" s="40"/>
      <c r="K10" s="41"/>
      <c r="L10" s="40"/>
      <c r="M10" s="40"/>
    </row>
    <row r="11" spans="1:13">
      <c r="A11" s="162">
        <v>1</v>
      </c>
      <c r="B11" s="42" t="s">
        <v>28</v>
      </c>
      <c r="C11" s="43" t="s">
        <v>29</v>
      </c>
      <c r="D11" s="44" t="s">
        <v>30</v>
      </c>
      <c r="E11" s="44"/>
      <c r="F11" s="45">
        <v>1384.25</v>
      </c>
      <c r="G11" s="44"/>
      <c r="H11" s="46"/>
      <c r="I11" s="47"/>
      <c r="J11" s="46"/>
      <c r="K11" s="47"/>
      <c r="L11" s="46"/>
      <c r="M11" s="46"/>
    </row>
    <row r="12" spans="1:13">
      <c r="A12" s="163"/>
      <c r="B12" s="48"/>
      <c r="C12" s="49" t="s">
        <v>31</v>
      </c>
      <c r="D12" s="50" t="s">
        <v>32</v>
      </c>
      <c r="E12" s="50">
        <v>0.45900000000000002</v>
      </c>
      <c r="F12" s="51">
        <f>F11*E12</f>
        <v>635.37075000000004</v>
      </c>
      <c r="G12" s="52"/>
      <c r="H12" s="52"/>
      <c r="I12" s="52"/>
      <c r="J12" s="52"/>
      <c r="K12" s="52"/>
      <c r="L12" s="52"/>
      <c r="M12" s="52"/>
    </row>
    <row r="13" spans="1:13">
      <c r="A13" s="163"/>
      <c r="B13" s="48"/>
      <c r="C13" s="49" t="s">
        <v>33</v>
      </c>
      <c r="D13" s="50" t="s">
        <v>34</v>
      </c>
      <c r="E13" s="50">
        <v>2.3E-3</v>
      </c>
      <c r="F13" s="51">
        <f>F11*E13</f>
        <v>3.1837749999999998</v>
      </c>
      <c r="G13" s="52"/>
      <c r="H13" s="52"/>
      <c r="I13" s="52"/>
      <c r="J13" s="52"/>
      <c r="K13" s="52"/>
      <c r="L13" s="52"/>
      <c r="M13" s="52"/>
    </row>
    <row r="14" spans="1:13">
      <c r="A14" s="163"/>
      <c r="B14" s="53" t="s">
        <v>35</v>
      </c>
      <c r="C14" s="49" t="s">
        <v>36</v>
      </c>
      <c r="D14" s="50" t="s">
        <v>37</v>
      </c>
      <c r="E14" s="50">
        <v>3.5E-4</v>
      </c>
      <c r="F14" s="51">
        <f>F11*E14</f>
        <v>0.48448750000000002</v>
      </c>
      <c r="G14" s="52"/>
      <c r="H14" s="52"/>
      <c r="I14" s="52"/>
      <c r="J14" s="52"/>
      <c r="K14" s="52"/>
      <c r="L14" s="52"/>
      <c r="M14" s="52"/>
    </row>
    <row r="15" spans="1:13">
      <c r="A15" s="163"/>
      <c r="B15" s="53" t="s">
        <v>38</v>
      </c>
      <c r="C15" s="49" t="s">
        <v>39</v>
      </c>
      <c r="D15" s="50" t="s">
        <v>40</v>
      </c>
      <c r="E15" s="50">
        <v>9.0000000000000006E-5</v>
      </c>
      <c r="F15" s="51">
        <f>F11*E15</f>
        <v>0.12458250000000001</v>
      </c>
      <c r="G15" s="52"/>
      <c r="H15" s="52"/>
      <c r="I15" s="52"/>
      <c r="J15" s="52"/>
      <c r="K15" s="52"/>
      <c r="L15" s="52"/>
      <c r="M15" s="52"/>
    </row>
    <row r="16" spans="1:13">
      <c r="A16" s="164"/>
      <c r="B16" s="53" t="s">
        <v>164</v>
      </c>
      <c r="C16" s="49" t="s">
        <v>41</v>
      </c>
      <c r="D16" s="50" t="s">
        <v>42</v>
      </c>
      <c r="E16" s="50">
        <v>3.4000000000000002E-2</v>
      </c>
      <c r="F16" s="51">
        <f>F11*E16</f>
        <v>47.064500000000002</v>
      </c>
      <c r="G16" s="52"/>
      <c r="H16" s="52"/>
      <c r="I16" s="52"/>
      <c r="J16" s="52"/>
      <c r="K16" s="52"/>
      <c r="L16" s="52"/>
      <c r="M16" s="52"/>
    </row>
    <row r="17" spans="1:77" s="88" customFormat="1" ht="22.5">
      <c r="A17" s="165">
        <v>2</v>
      </c>
      <c r="B17" s="121" t="s">
        <v>75</v>
      </c>
      <c r="C17" s="54" t="s">
        <v>79</v>
      </c>
      <c r="D17" s="121" t="s">
        <v>73</v>
      </c>
      <c r="E17" s="121"/>
      <c r="F17" s="55">
        <v>60</v>
      </c>
      <c r="G17" s="56"/>
      <c r="H17" s="57"/>
      <c r="I17" s="58"/>
      <c r="J17" s="57"/>
      <c r="K17" s="56"/>
      <c r="L17" s="57"/>
      <c r="M17" s="57"/>
    </row>
    <row r="18" spans="1:77" s="89" customFormat="1" ht="12.75">
      <c r="A18" s="166"/>
      <c r="B18" s="56"/>
      <c r="C18" s="59" t="s">
        <v>44</v>
      </c>
      <c r="D18" s="56" t="s">
        <v>45</v>
      </c>
      <c r="E18" s="56">
        <v>0.34</v>
      </c>
      <c r="F18" s="60">
        <f>E18*F17</f>
        <v>20.400000000000002</v>
      </c>
      <c r="G18" s="56"/>
      <c r="H18" s="57"/>
      <c r="I18" s="58"/>
      <c r="J18" s="57"/>
      <c r="K18" s="56"/>
      <c r="L18" s="57"/>
      <c r="M18" s="57"/>
    </row>
    <row r="19" spans="1:77" s="88" customFormat="1" ht="13.5" customHeight="1">
      <c r="A19" s="167"/>
      <c r="B19" s="53" t="s">
        <v>77</v>
      </c>
      <c r="C19" s="59" t="s">
        <v>76</v>
      </c>
      <c r="D19" s="96" t="s">
        <v>49</v>
      </c>
      <c r="E19" s="56">
        <v>0.31</v>
      </c>
      <c r="F19" s="60">
        <f>E19*F17</f>
        <v>18.600000000000001</v>
      </c>
      <c r="G19" s="56"/>
      <c r="H19" s="57"/>
      <c r="I19" s="58"/>
      <c r="J19" s="57"/>
      <c r="K19" s="56"/>
      <c r="L19" s="57"/>
      <c r="M19" s="57"/>
      <c r="N19" s="87"/>
      <c r="O19" s="90"/>
      <c r="P19" s="90"/>
    </row>
    <row r="20" spans="1:77" s="91" customFormat="1" ht="12.75">
      <c r="A20" s="165">
        <v>3</v>
      </c>
      <c r="B20" s="121" t="s">
        <v>43</v>
      </c>
      <c r="C20" s="123" t="s">
        <v>148</v>
      </c>
      <c r="D20" s="121" t="s">
        <v>42</v>
      </c>
      <c r="E20" s="121"/>
      <c r="F20" s="55">
        <f>F23+F29*0.2</f>
        <v>909.58</v>
      </c>
      <c r="G20" s="56"/>
      <c r="H20" s="57"/>
      <c r="I20" s="58"/>
      <c r="J20" s="57"/>
      <c r="K20" s="56"/>
      <c r="L20" s="57"/>
      <c r="M20" s="57"/>
    </row>
    <row r="21" spans="1:77" s="94" customFormat="1" ht="12.75">
      <c r="A21" s="166"/>
      <c r="B21" s="56"/>
      <c r="C21" s="59" t="s">
        <v>44</v>
      </c>
      <c r="D21" s="56" t="s">
        <v>45</v>
      </c>
      <c r="E21" s="56">
        <v>0.25800000000000001</v>
      </c>
      <c r="F21" s="60">
        <f>E21*F20</f>
        <v>234.67164000000002</v>
      </c>
      <c r="G21" s="56"/>
      <c r="H21" s="57"/>
      <c r="I21" s="58"/>
      <c r="J21" s="57"/>
      <c r="K21" s="56"/>
      <c r="L21" s="57"/>
      <c r="M21" s="57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</row>
    <row r="22" spans="1:77" s="88" customFormat="1" ht="13.5" customHeight="1">
      <c r="A22" s="167"/>
      <c r="B22" s="56"/>
      <c r="C22" s="59" t="s">
        <v>46</v>
      </c>
      <c r="D22" s="56" t="s">
        <v>34</v>
      </c>
      <c r="E22" s="56">
        <v>1.6000000000000001E-3</v>
      </c>
      <c r="F22" s="60">
        <f>E22*F20</f>
        <v>1.4553280000000002</v>
      </c>
      <c r="G22" s="56"/>
      <c r="H22" s="57"/>
      <c r="I22" s="58"/>
      <c r="J22" s="57"/>
      <c r="K22" s="56"/>
      <c r="L22" s="57"/>
      <c r="M22" s="57"/>
    </row>
    <row r="23" spans="1:77" ht="22.5">
      <c r="A23" s="182">
        <v>4</v>
      </c>
      <c r="B23" s="61" t="s">
        <v>146</v>
      </c>
      <c r="C23" s="125" t="s">
        <v>66</v>
      </c>
      <c r="D23" s="136" t="s">
        <v>30</v>
      </c>
      <c r="E23" s="101"/>
      <c r="F23" s="102">
        <v>810.58</v>
      </c>
      <c r="G23" s="101"/>
      <c r="H23" s="108"/>
      <c r="I23" s="109"/>
      <c r="J23" s="108"/>
      <c r="K23" s="109"/>
      <c r="L23" s="108"/>
      <c r="M23" s="108"/>
    </row>
    <row r="24" spans="1:77">
      <c r="A24" s="183"/>
      <c r="B24" s="103"/>
      <c r="C24" s="110" t="s">
        <v>31</v>
      </c>
      <c r="D24" s="111" t="s">
        <v>32</v>
      </c>
      <c r="E24" s="105">
        <v>1.6588000000000001</v>
      </c>
      <c r="F24" s="112">
        <f>F23*E24</f>
        <v>1344.5901040000001</v>
      </c>
      <c r="G24" s="112"/>
      <c r="H24" s="112"/>
      <c r="I24" s="112"/>
      <c r="J24" s="112"/>
      <c r="K24" s="112"/>
      <c r="L24" s="112"/>
      <c r="M24" s="112"/>
    </row>
    <row r="25" spans="1:77">
      <c r="A25" s="183"/>
      <c r="B25" s="84" t="s">
        <v>67</v>
      </c>
      <c r="C25" s="113" t="s">
        <v>68</v>
      </c>
      <c r="D25" s="66" t="s">
        <v>69</v>
      </c>
      <c r="E25" s="66">
        <v>2.7799999999999998E-2</v>
      </c>
      <c r="F25" s="112">
        <f>F23*E25</f>
        <v>22.534123999999998</v>
      </c>
      <c r="G25" s="112"/>
      <c r="H25" s="112"/>
      <c r="I25" s="112"/>
      <c r="J25" s="112"/>
      <c r="K25" s="112"/>
      <c r="L25" s="112"/>
      <c r="M25" s="112"/>
    </row>
    <row r="26" spans="1:77">
      <c r="A26" s="183"/>
      <c r="B26" s="84" t="s">
        <v>50</v>
      </c>
      <c r="C26" s="49" t="s">
        <v>70</v>
      </c>
      <c r="D26" s="66" t="s">
        <v>40</v>
      </c>
      <c r="E26" s="66">
        <v>2.1999999999999999E-2</v>
      </c>
      <c r="F26" s="112">
        <f>F23*E26</f>
        <v>17.83276</v>
      </c>
      <c r="G26" s="112"/>
      <c r="H26" s="112"/>
      <c r="I26" s="112"/>
      <c r="J26" s="112"/>
      <c r="K26" s="112"/>
      <c r="L26" s="112"/>
      <c r="M26" s="112"/>
    </row>
    <row r="27" spans="1:77">
      <c r="A27" s="183"/>
      <c r="B27" s="84" t="s">
        <v>167</v>
      </c>
      <c r="C27" s="49" t="s">
        <v>71</v>
      </c>
      <c r="D27" s="66" t="s">
        <v>40</v>
      </c>
      <c r="E27" s="50">
        <v>7.0000000000000001E-3</v>
      </c>
      <c r="F27" s="112">
        <f>F23*E27</f>
        <v>5.6740600000000008</v>
      </c>
      <c r="G27" s="112"/>
      <c r="H27" s="112"/>
      <c r="I27" s="112"/>
      <c r="J27" s="112"/>
      <c r="K27" s="112"/>
      <c r="L27" s="112"/>
      <c r="M27" s="112"/>
    </row>
    <row r="28" spans="1:77" ht="22.5">
      <c r="A28" s="184"/>
      <c r="B28" s="84" t="s">
        <v>145</v>
      </c>
      <c r="C28" s="134" t="s">
        <v>141</v>
      </c>
      <c r="D28" s="84" t="s">
        <v>40</v>
      </c>
      <c r="E28" s="84">
        <v>1.2200000000000001E-2</v>
      </c>
      <c r="F28" s="112">
        <f>F23*E28</f>
        <v>9.8890760000000011</v>
      </c>
      <c r="G28" s="112"/>
      <c r="H28" s="112"/>
      <c r="I28" s="112"/>
      <c r="J28" s="112"/>
      <c r="K28" s="112"/>
      <c r="L28" s="112"/>
      <c r="M28" s="112"/>
    </row>
    <row r="29" spans="1:77" ht="22.5">
      <c r="A29" s="182">
        <v>5</v>
      </c>
      <c r="B29" s="141" t="s">
        <v>147</v>
      </c>
      <c r="C29" s="123" t="s">
        <v>72</v>
      </c>
      <c r="D29" s="137" t="s">
        <v>73</v>
      </c>
      <c r="E29" s="44"/>
      <c r="F29" s="102">
        <f>6.4*60+7.4*15</f>
        <v>495</v>
      </c>
      <c r="G29" s="101"/>
      <c r="H29" s="108"/>
      <c r="I29" s="109"/>
      <c r="J29" s="108"/>
      <c r="K29" s="109"/>
      <c r="L29" s="108"/>
      <c r="M29" s="108"/>
    </row>
    <row r="30" spans="1:77">
      <c r="A30" s="183"/>
      <c r="B30" s="48"/>
      <c r="C30" s="63" t="s">
        <v>31</v>
      </c>
      <c r="D30" s="64" t="s">
        <v>32</v>
      </c>
      <c r="E30" s="50">
        <v>0.84</v>
      </c>
      <c r="F30" s="114">
        <f>F29*E30</f>
        <v>415.8</v>
      </c>
      <c r="G30" s="112"/>
      <c r="H30" s="112"/>
      <c r="I30" s="112"/>
      <c r="J30" s="112"/>
      <c r="K30" s="112"/>
      <c r="L30" s="112"/>
      <c r="M30" s="112"/>
    </row>
    <row r="31" spans="1:77">
      <c r="A31" s="183"/>
      <c r="B31" s="84" t="s">
        <v>50</v>
      </c>
      <c r="C31" s="49" t="s">
        <v>70</v>
      </c>
      <c r="D31" s="66" t="s">
        <v>40</v>
      </c>
      <c r="E31" s="66">
        <v>7.0000000000000001E-3</v>
      </c>
      <c r="F31" s="114">
        <f>F29*E31</f>
        <v>3.4649999999999999</v>
      </c>
      <c r="G31" s="112"/>
      <c r="H31" s="112"/>
      <c r="I31" s="112"/>
      <c r="J31" s="112"/>
      <c r="K31" s="112"/>
      <c r="L31" s="112"/>
      <c r="M31" s="112"/>
    </row>
    <row r="32" spans="1:77">
      <c r="A32" s="183"/>
      <c r="B32" s="84" t="s">
        <v>167</v>
      </c>
      <c r="C32" s="49" t="s">
        <v>71</v>
      </c>
      <c r="D32" s="66" t="s">
        <v>40</v>
      </c>
      <c r="E32" s="50">
        <v>4.0000000000000001E-3</v>
      </c>
      <c r="F32" s="114">
        <f>F29*E32</f>
        <v>1.98</v>
      </c>
      <c r="G32" s="112"/>
      <c r="H32" s="112"/>
      <c r="I32" s="112"/>
      <c r="J32" s="112"/>
      <c r="K32" s="112"/>
      <c r="L32" s="112"/>
      <c r="M32" s="112"/>
    </row>
    <row r="33" spans="1:13" ht="22.5">
      <c r="A33" s="184"/>
      <c r="B33" s="84" t="s">
        <v>145</v>
      </c>
      <c r="C33" s="117" t="s">
        <v>141</v>
      </c>
      <c r="D33" s="135" t="s">
        <v>40</v>
      </c>
      <c r="E33" s="84">
        <v>3.1E-2</v>
      </c>
      <c r="F33" s="114">
        <f>F29*E33</f>
        <v>15.345000000000001</v>
      </c>
      <c r="G33" s="112"/>
      <c r="H33" s="112"/>
      <c r="I33" s="112"/>
      <c r="J33" s="112"/>
      <c r="K33" s="112"/>
      <c r="L33" s="112"/>
      <c r="M33" s="112"/>
    </row>
    <row r="34" spans="1:13">
      <c r="A34" s="162">
        <v>6</v>
      </c>
      <c r="B34" s="143" t="s">
        <v>88</v>
      </c>
      <c r="C34" s="43" t="s">
        <v>134</v>
      </c>
      <c r="D34" s="44" t="s">
        <v>37</v>
      </c>
      <c r="E34" s="44"/>
      <c r="F34" s="62">
        <f>F17*0.03</f>
        <v>1.7999999999999998</v>
      </c>
      <c r="G34" s="62"/>
      <c r="H34" s="62"/>
      <c r="I34" s="62"/>
      <c r="J34" s="62"/>
      <c r="K34" s="62"/>
      <c r="L34" s="62"/>
      <c r="M34" s="62"/>
    </row>
    <row r="35" spans="1:13">
      <c r="A35" s="163"/>
      <c r="B35" s="48"/>
      <c r="C35" s="63" t="s">
        <v>31</v>
      </c>
      <c r="D35" s="50" t="s">
        <v>74</v>
      </c>
      <c r="E35" s="50">
        <v>32.9</v>
      </c>
      <c r="F35" s="116">
        <f>F34*E35</f>
        <v>59.219999999999992</v>
      </c>
      <c r="G35" s="82"/>
      <c r="H35" s="82"/>
      <c r="I35" s="82"/>
      <c r="J35" s="82"/>
      <c r="K35" s="82"/>
      <c r="L35" s="82"/>
      <c r="M35" s="82"/>
    </row>
    <row r="36" spans="1:13">
      <c r="A36" s="163"/>
      <c r="B36" s="48"/>
      <c r="C36" s="63" t="s">
        <v>33</v>
      </c>
      <c r="D36" s="50" t="s">
        <v>34</v>
      </c>
      <c r="E36" s="50">
        <v>13.9</v>
      </c>
      <c r="F36" s="116">
        <f>F34*E36</f>
        <v>25.02</v>
      </c>
      <c r="G36" s="82"/>
      <c r="H36" s="82"/>
      <c r="I36" s="82"/>
      <c r="J36" s="82"/>
      <c r="K36" s="82"/>
      <c r="L36" s="82"/>
      <c r="M36" s="82"/>
    </row>
    <row r="37" spans="1:13">
      <c r="A37" s="163"/>
      <c r="B37" s="53" t="s">
        <v>136</v>
      </c>
      <c r="C37" s="63" t="s">
        <v>135</v>
      </c>
      <c r="D37" s="50" t="s">
        <v>42</v>
      </c>
      <c r="E37" s="50" t="s">
        <v>89</v>
      </c>
      <c r="F37" s="116">
        <f>F17</f>
        <v>60</v>
      </c>
      <c r="G37" s="82"/>
      <c r="H37" s="82"/>
      <c r="I37" s="82"/>
      <c r="J37" s="82"/>
      <c r="K37" s="82"/>
      <c r="L37" s="82"/>
      <c r="M37" s="82"/>
    </row>
    <row r="38" spans="1:13">
      <c r="A38" s="163"/>
      <c r="B38" s="53" t="s">
        <v>84</v>
      </c>
      <c r="C38" s="63" t="s">
        <v>85</v>
      </c>
      <c r="D38" s="50" t="s">
        <v>42</v>
      </c>
      <c r="E38" s="50" t="s">
        <v>89</v>
      </c>
      <c r="F38" s="116">
        <f>F37</f>
        <v>60</v>
      </c>
      <c r="G38" s="82"/>
      <c r="H38" s="82"/>
      <c r="I38" s="82"/>
      <c r="J38" s="82"/>
      <c r="K38" s="82"/>
      <c r="L38" s="82"/>
      <c r="M38" s="82"/>
    </row>
    <row r="39" spans="1:13">
      <c r="A39" s="163"/>
      <c r="B39" s="53" t="s">
        <v>87</v>
      </c>
      <c r="C39" s="63" t="s">
        <v>86</v>
      </c>
      <c r="D39" s="50" t="s">
        <v>73</v>
      </c>
      <c r="E39" s="50" t="s">
        <v>89</v>
      </c>
      <c r="F39" s="116">
        <f>F38*4</f>
        <v>240</v>
      </c>
      <c r="G39" s="82"/>
      <c r="H39" s="82"/>
      <c r="I39" s="82"/>
      <c r="J39" s="82"/>
      <c r="K39" s="82"/>
      <c r="L39" s="82"/>
      <c r="M39" s="82"/>
    </row>
    <row r="40" spans="1:13">
      <c r="A40" s="163"/>
      <c r="B40" s="84" t="s">
        <v>168</v>
      </c>
      <c r="C40" s="63" t="s">
        <v>90</v>
      </c>
      <c r="D40" s="50" t="s">
        <v>52</v>
      </c>
      <c r="E40" s="50">
        <v>4.78</v>
      </c>
      <c r="F40" s="116">
        <f>F34*E40</f>
        <v>8.6039999999999992</v>
      </c>
      <c r="G40" s="82"/>
      <c r="H40" s="82"/>
      <c r="I40" s="82"/>
      <c r="J40" s="82"/>
      <c r="K40" s="82"/>
      <c r="L40" s="82"/>
      <c r="M40" s="82"/>
    </row>
    <row r="41" spans="1:13">
      <c r="A41" s="164"/>
      <c r="B41" s="48"/>
      <c r="C41" s="49" t="s">
        <v>55</v>
      </c>
      <c r="D41" s="50" t="s">
        <v>34</v>
      </c>
      <c r="E41" s="50">
        <v>2.78</v>
      </c>
      <c r="F41" s="65">
        <f>F37*E41</f>
        <v>166.79999999999998</v>
      </c>
      <c r="G41" s="65"/>
      <c r="H41" s="65"/>
      <c r="I41" s="65"/>
      <c r="J41" s="65"/>
      <c r="K41" s="65"/>
      <c r="L41" s="65"/>
      <c r="M41" s="65"/>
    </row>
    <row r="42" spans="1:13" ht="22.5">
      <c r="A42" s="182">
        <v>7</v>
      </c>
      <c r="B42" s="99" t="s">
        <v>56</v>
      </c>
      <c r="C42" s="100" t="s">
        <v>78</v>
      </c>
      <c r="D42" s="101" t="s">
        <v>30</v>
      </c>
      <c r="E42" s="101"/>
      <c r="F42" s="102">
        <v>60</v>
      </c>
      <c r="G42" s="102"/>
      <c r="H42" s="102"/>
      <c r="I42" s="102"/>
      <c r="J42" s="102"/>
      <c r="K42" s="102"/>
      <c r="L42" s="102"/>
      <c r="M42" s="102"/>
    </row>
    <row r="43" spans="1:13">
      <c r="A43" s="183"/>
      <c r="B43" s="103"/>
      <c r="C43" s="104" t="s">
        <v>31</v>
      </c>
      <c r="D43" s="105" t="s">
        <v>74</v>
      </c>
      <c r="E43" s="105">
        <v>0.68</v>
      </c>
      <c r="F43" s="106">
        <f>F42*E43</f>
        <v>40.800000000000004</v>
      </c>
      <c r="G43" s="106"/>
      <c r="H43" s="106"/>
      <c r="I43" s="106"/>
      <c r="J43" s="106"/>
      <c r="K43" s="106"/>
      <c r="L43" s="106"/>
      <c r="M43" s="106"/>
    </row>
    <row r="44" spans="1:13">
      <c r="A44" s="183"/>
      <c r="B44" s="103"/>
      <c r="C44" s="104" t="s">
        <v>33</v>
      </c>
      <c r="D44" s="105" t="s">
        <v>34</v>
      </c>
      <c r="E44" s="105">
        <v>2.9999999999999997E-4</v>
      </c>
      <c r="F44" s="106">
        <f>F42*E44</f>
        <v>1.7999999999999999E-2</v>
      </c>
      <c r="G44" s="106"/>
      <c r="H44" s="106"/>
      <c r="I44" s="106"/>
      <c r="J44" s="106"/>
      <c r="K44" s="106"/>
      <c r="L44" s="106"/>
      <c r="M44" s="106"/>
    </row>
    <row r="45" spans="1:13">
      <c r="A45" s="183"/>
      <c r="B45" s="148" t="s">
        <v>169</v>
      </c>
      <c r="C45" s="49" t="s">
        <v>51</v>
      </c>
      <c r="D45" s="66" t="s">
        <v>52</v>
      </c>
      <c r="E45" s="66">
        <v>0.253</v>
      </c>
      <c r="F45" s="65">
        <f>F42*E45</f>
        <v>15.18</v>
      </c>
      <c r="G45" s="65"/>
      <c r="H45" s="106"/>
      <c r="I45" s="106"/>
      <c r="J45" s="106"/>
      <c r="K45" s="106"/>
      <c r="L45" s="106"/>
      <c r="M45" s="106"/>
    </row>
    <row r="46" spans="1:13">
      <c r="A46" s="183"/>
      <c r="B46" s="120" t="s">
        <v>53</v>
      </c>
      <c r="C46" s="49" t="s">
        <v>54</v>
      </c>
      <c r="D46" s="66" t="s">
        <v>52</v>
      </c>
      <c r="E46" s="50">
        <v>2.7E-2</v>
      </c>
      <c r="F46" s="65">
        <f>F42*E46</f>
        <v>1.6199999999999999</v>
      </c>
      <c r="G46" s="65"/>
      <c r="H46" s="106"/>
      <c r="I46" s="106"/>
      <c r="J46" s="106"/>
      <c r="K46" s="106"/>
      <c r="L46" s="106"/>
      <c r="M46" s="106"/>
    </row>
    <row r="47" spans="1:13">
      <c r="A47" s="184"/>
      <c r="B47" s="99"/>
      <c r="C47" s="104" t="s">
        <v>55</v>
      </c>
      <c r="D47" s="105" t="s">
        <v>34</v>
      </c>
      <c r="E47" s="105">
        <v>1.9E-3</v>
      </c>
      <c r="F47" s="106">
        <f>F42*E47</f>
        <v>0.114</v>
      </c>
      <c r="G47" s="106"/>
      <c r="H47" s="106"/>
      <c r="I47" s="106"/>
      <c r="J47" s="106"/>
      <c r="K47" s="106"/>
      <c r="L47" s="106"/>
      <c r="M47" s="106"/>
    </row>
    <row r="48" spans="1:13" ht="22.5">
      <c r="A48" s="186">
        <v>8</v>
      </c>
      <c r="B48" s="67" t="s">
        <v>63</v>
      </c>
      <c r="C48" s="54" t="s">
        <v>80</v>
      </c>
      <c r="D48" s="67" t="s">
        <v>42</v>
      </c>
      <c r="E48" s="67"/>
      <c r="F48" s="122">
        <f>F11-90</f>
        <v>1294.25</v>
      </c>
      <c r="G48" s="119"/>
      <c r="H48" s="68"/>
      <c r="I48" s="119"/>
      <c r="J48" s="68"/>
      <c r="K48" s="119"/>
      <c r="L48" s="68"/>
      <c r="M48" s="68"/>
    </row>
    <row r="49" spans="1:13">
      <c r="A49" s="186"/>
      <c r="B49" s="69"/>
      <c r="C49" s="59" t="s">
        <v>44</v>
      </c>
      <c r="D49" s="56" t="s">
        <v>45</v>
      </c>
      <c r="E49" s="70">
        <v>0.13900000000000001</v>
      </c>
      <c r="F49" s="119">
        <f>E49*F48</f>
        <v>179.90075000000002</v>
      </c>
      <c r="G49" s="119"/>
      <c r="H49" s="68"/>
      <c r="I49" s="68"/>
      <c r="J49" s="68"/>
      <c r="K49" s="119"/>
      <c r="L49" s="68"/>
      <c r="M49" s="68"/>
    </row>
    <row r="50" spans="1:13">
      <c r="A50" s="186"/>
      <c r="B50" s="84" t="s">
        <v>143</v>
      </c>
      <c r="C50" s="59" t="s">
        <v>64</v>
      </c>
      <c r="D50" s="56" t="s">
        <v>52</v>
      </c>
      <c r="E50" s="145">
        <v>0.59</v>
      </c>
      <c r="F50" s="119">
        <f>E50*F48</f>
        <v>763.60749999999996</v>
      </c>
      <c r="G50" s="70"/>
      <c r="H50" s="68"/>
      <c r="I50" s="119"/>
      <c r="J50" s="68"/>
      <c r="K50" s="119"/>
      <c r="L50" s="68"/>
      <c r="M50" s="68"/>
    </row>
    <row r="51" spans="1:13">
      <c r="A51" s="186"/>
      <c r="B51" s="84"/>
      <c r="C51" s="49" t="s">
        <v>55</v>
      </c>
      <c r="D51" s="56" t="s">
        <v>34</v>
      </c>
      <c r="E51" s="145">
        <v>3.3999999999999998E-3</v>
      </c>
      <c r="F51" s="119">
        <f>E51*F48</f>
        <v>4.4004500000000002</v>
      </c>
      <c r="G51" s="70"/>
      <c r="H51" s="68"/>
      <c r="I51" s="119"/>
      <c r="J51" s="68"/>
      <c r="K51" s="119"/>
      <c r="L51" s="68"/>
      <c r="M51" s="68"/>
    </row>
    <row r="52" spans="1:13">
      <c r="A52" s="71"/>
      <c r="B52" s="83"/>
      <c r="C52" s="78" t="s">
        <v>12</v>
      </c>
      <c r="D52" s="71"/>
      <c r="E52" s="72"/>
      <c r="F52" s="72"/>
      <c r="G52" s="72"/>
      <c r="H52" s="72"/>
      <c r="I52" s="72"/>
      <c r="J52" s="72"/>
      <c r="K52" s="72"/>
      <c r="L52" s="72"/>
      <c r="M52" s="72"/>
    </row>
    <row r="53" spans="1:13">
      <c r="A53" s="73"/>
      <c r="B53" s="83"/>
      <c r="C53" s="79" t="s">
        <v>65</v>
      </c>
      <c r="D53" s="80" t="s">
        <v>173</v>
      </c>
      <c r="E53" s="75"/>
      <c r="F53" s="76"/>
      <c r="G53" s="76"/>
      <c r="H53" s="76"/>
      <c r="I53" s="76"/>
      <c r="J53" s="76"/>
      <c r="K53" s="75"/>
      <c r="L53" s="75"/>
      <c r="M53" s="76"/>
    </row>
    <row r="54" spans="1:13">
      <c r="A54" s="73"/>
      <c r="B54" s="83"/>
      <c r="C54" s="79" t="s">
        <v>12</v>
      </c>
      <c r="D54" s="74"/>
      <c r="E54" s="75"/>
      <c r="F54" s="75"/>
      <c r="G54" s="75"/>
      <c r="H54" s="75"/>
      <c r="I54" s="75"/>
      <c r="J54" s="75"/>
      <c r="K54" s="75"/>
      <c r="L54" s="75"/>
      <c r="M54" s="76"/>
    </row>
    <row r="55" spans="1:13">
      <c r="A55" s="73"/>
      <c r="B55" s="83"/>
      <c r="C55" s="79" t="s">
        <v>57</v>
      </c>
      <c r="D55" s="80" t="s">
        <v>173</v>
      </c>
      <c r="E55" s="75"/>
      <c r="F55" s="76"/>
      <c r="G55" s="76"/>
      <c r="H55" s="76"/>
      <c r="I55" s="76"/>
      <c r="J55" s="76"/>
      <c r="K55" s="75"/>
      <c r="L55" s="75"/>
      <c r="M55" s="76"/>
    </row>
    <row r="56" spans="1:13">
      <c r="A56" s="73"/>
      <c r="B56" s="83"/>
      <c r="C56" s="79" t="s">
        <v>12</v>
      </c>
      <c r="D56" s="74"/>
      <c r="E56" s="75"/>
      <c r="F56" s="75"/>
      <c r="G56" s="75"/>
      <c r="H56" s="75"/>
      <c r="I56" s="75"/>
      <c r="J56" s="75"/>
      <c r="K56" s="75"/>
      <c r="L56" s="75"/>
      <c r="M56" s="76"/>
    </row>
    <row r="57" spans="1:13">
      <c r="A57" s="73"/>
      <c r="B57" s="83"/>
      <c r="C57" s="79" t="s">
        <v>58</v>
      </c>
      <c r="D57" s="80" t="s">
        <v>173</v>
      </c>
      <c r="E57" s="75"/>
      <c r="F57" s="76"/>
      <c r="G57" s="76"/>
      <c r="H57" s="76"/>
      <c r="I57" s="76"/>
      <c r="J57" s="76"/>
      <c r="K57" s="75"/>
      <c r="L57" s="75"/>
      <c r="M57" s="76"/>
    </row>
    <row r="58" spans="1:13">
      <c r="A58" s="73"/>
      <c r="B58" s="83"/>
      <c r="C58" s="79" t="s">
        <v>12</v>
      </c>
      <c r="D58" s="74"/>
      <c r="E58" s="75"/>
      <c r="F58" s="76"/>
      <c r="G58" s="76"/>
      <c r="H58" s="76"/>
      <c r="I58" s="76"/>
      <c r="J58" s="76"/>
      <c r="K58" s="75"/>
      <c r="L58" s="75"/>
      <c r="M58" s="76"/>
    </row>
    <row r="60" spans="1:13">
      <c r="C60" s="77" t="s">
        <v>151</v>
      </c>
    </row>
  </sheetData>
  <mergeCells count="20">
    <mergeCell ref="A2:M2"/>
    <mergeCell ref="A3:M3"/>
    <mergeCell ref="A4:M4"/>
    <mergeCell ref="A7:A8"/>
    <mergeCell ref="B7:B8"/>
    <mergeCell ref="C7:C8"/>
    <mergeCell ref="D7:D8"/>
    <mergeCell ref="E7:F7"/>
    <mergeCell ref="G7:H7"/>
    <mergeCell ref="I7:J7"/>
    <mergeCell ref="K7:L7"/>
    <mergeCell ref="M7:M8"/>
    <mergeCell ref="A34:A41"/>
    <mergeCell ref="A42:A47"/>
    <mergeCell ref="A48:A51"/>
    <mergeCell ref="A23:A28"/>
    <mergeCell ref="A11:A16"/>
    <mergeCell ref="A17:A19"/>
    <mergeCell ref="A20:A22"/>
    <mergeCell ref="A29:A33"/>
  </mergeCells>
  <pageMargins left="0.7" right="0.7" top="0.75" bottom="0.75" header="0.3" footer="0.3"/>
  <pageSetup paperSize="9" scale="8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workbookViewId="0">
      <selection activeCell="G10" sqref="G10:M48"/>
    </sheetView>
  </sheetViews>
  <sheetFormatPr defaultRowHeight="15"/>
  <cols>
    <col min="1" max="1" width="4.5703125" style="28" customWidth="1"/>
    <col min="2" max="2" width="12.42578125" style="77" customWidth="1"/>
    <col min="3" max="3" width="52" style="77" customWidth="1"/>
    <col min="4" max="4" width="9.140625" style="28" customWidth="1"/>
    <col min="5" max="5" width="10.85546875" style="28" customWidth="1"/>
    <col min="6" max="12" width="8.85546875" style="28" customWidth="1"/>
    <col min="13" max="13" width="10" style="28" customWidth="1"/>
    <col min="14" max="14" width="9.140625" customWidth="1"/>
    <col min="16" max="16" width="9.140625" customWidth="1"/>
  </cols>
  <sheetData>
    <row r="1" spans="1:13">
      <c r="A1" s="85"/>
      <c r="B1" s="86"/>
      <c r="C1" s="86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>
      <c r="A2" s="187" t="s">
        <v>59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1:13">
      <c r="A3" s="169" t="s">
        <v>153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1:13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</row>
    <row r="5" spans="1:13">
      <c r="A5" s="29"/>
      <c r="B5" s="30"/>
      <c r="C5" s="31"/>
      <c r="D5" s="32"/>
      <c r="E5" s="33"/>
      <c r="F5" s="34"/>
      <c r="G5" s="34"/>
      <c r="H5" s="34"/>
      <c r="I5" s="34"/>
      <c r="J5" s="35" t="s">
        <v>4</v>
      </c>
      <c r="K5" s="33">
        <f>M46</f>
        <v>0</v>
      </c>
      <c r="L5" s="34" t="s">
        <v>1</v>
      </c>
      <c r="M5" s="29"/>
    </row>
    <row r="6" spans="1:13">
      <c r="A6" s="36"/>
      <c r="B6" s="36"/>
      <c r="C6" s="37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>
      <c r="A7" s="170" t="s">
        <v>18</v>
      </c>
      <c r="B7" s="172" t="s">
        <v>149</v>
      </c>
      <c r="C7" s="172" t="s">
        <v>19</v>
      </c>
      <c r="D7" s="172" t="s">
        <v>20</v>
      </c>
      <c r="E7" s="174" t="s">
        <v>21</v>
      </c>
      <c r="F7" s="175"/>
      <c r="G7" s="176" t="s">
        <v>22</v>
      </c>
      <c r="H7" s="177"/>
      <c r="I7" s="178" t="s">
        <v>23</v>
      </c>
      <c r="J7" s="179"/>
      <c r="K7" s="178" t="s">
        <v>24</v>
      </c>
      <c r="L7" s="179"/>
      <c r="M7" s="160" t="s">
        <v>25</v>
      </c>
    </row>
    <row r="8" spans="1:13" ht="22.5">
      <c r="A8" s="171"/>
      <c r="B8" s="173"/>
      <c r="C8" s="173"/>
      <c r="D8" s="173"/>
      <c r="E8" s="84" t="s">
        <v>26</v>
      </c>
      <c r="F8" s="82" t="s">
        <v>25</v>
      </c>
      <c r="G8" s="38" t="s">
        <v>27</v>
      </c>
      <c r="H8" s="82" t="s">
        <v>25</v>
      </c>
      <c r="I8" s="81" t="s">
        <v>27</v>
      </c>
      <c r="J8" s="82" t="s">
        <v>25</v>
      </c>
      <c r="K8" s="81" t="s">
        <v>27</v>
      </c>
      <c r="L8" s="82" t="s">
        <v>25</v>
      </c>
      <c r="M8" s="161"/>
    </row>
    <row r="9" spans="1:13">
      <c r="A9" s="39">
        <v>1</v>
      </c>
      <c r="B9" s="40">
        <v>2</v>
      </c>
      <c r="C9" s="40">
        <v>3</v>
      </c>
      <c r="D9" s="41">
        <v>4</v>
      </c>
      <c r="E9" s="41">
        <v>5</v>
      </c>
      <c r="F9" s="41">
        <v>6</v>
      </c>
      <c r="G9" s="41">
        <v>7</v>
      </c>
      <c r="H9" s="40">
        <v>8</v>
      </c>
      <c r="I9" s="41">
        <v>9</v>
      </c>
      <c r="J9" s="40">
        <v>10</v>
      </c>
      <c r="K9" s="41">
        <v>11</v>
      </c>
      <c r="L9" s="40">
        <v>12</v>
      </c>
      <c r="M9" s="40">
        <v>13</v>
      </c>
    </row>
    <row r="10" spans="1:13">
      <c r="A10" s="39"/>
      <c r="B10" s="40"/>
      <c r="C10" s="40" t="s">
        <v>17</v>
      </c>
      <c r="D10" s="41"/>
      <c r="E10" s="41"/>
      <c r="F10" s="41"/>
      <c r="G10" s="41"/>
      <c r="H10" s="40"/>
      <c r="I10" s="41"/>
      <c r="J10" s="40"/>
      <c r="K10" s="41"/>
      <c r="L10" s="40"/>
      <c r="M10" s="40"/>
    </row>
    <row r="11" spans="1:13">
      <c r="A11" s="162">
        <v>1</v>
      </c>
      <c r="B11" s="42" t="s">
        <v>28</v>
      </c>
      <c r="C11" s="43" t="s">
        <v>29</v>
      </c>
      <c r="D11" s="44" t="s">
        <v>30</v>
      </c>
      <c r="E11" s="44"/>
      <c r="F11" s="45">
        <v>162.62</v>
      </c>
      <c r="G11" s="44"/>
      <c r="H11" s="46"/>
      <c r="I11" s="47"/>
      <c r="J11" s="46"/>
      <c r="K11" s="47"/>
      <c r="L11" s="46"/>
      <c r="M11" s="46"/>
    </row>
    <row r="12" spans="1:13">
      <c r="A12" s="163"/>
      <c r="B12" s="48"/>
      <c r="C12" s="49" t="s">
        <v>31</v>
      </c>
      <c r="D12" s="50" t="s">
        <v>32</v>
      </c>
      <c r="E12" s="50">
        <v>0.45900000000000002</v>
      </c>
      <c r="F12" s="51">
        <f>F11*E12</f>
        <v>74.642580000000009</v>
      </c>
      <c r="G12" s="52"/>
      <c r="H12" s="52"/>
      <c r="I12" s="52"/>
      <c r="J12" s="52"/>
      <c r="K12" s="52"/>
      <c r="L12" s="52"/>
      <c r="M12" s="52"/>
    </row>
    <row r="13" spans="1:13">
      <c r="A13" s="163"/>
      <c r="B13" s="48"/>
      <c r="C13" s="49" t="s">
        <v>33</v>
      </c>
      <c r="D13" s="50" t="s">
        <v>34</v>
      </c>
      <c r="E13" s="50">
        <v>2.3E-3</v>
      </c>
      <c r="F13" s="51">
        <f>F11*E13</f>
        <v>0.37402600000000003</v>
      </c>
      <c r="G13" s="52"/>
      <c r="H13" s="52"/>
      <c r="I13" s="52"/>
      <c r="J13" s="52"/>
      <c r="K13" s="52"/>
      <c r="L13" s="52"/>
      <c r="M13" s="52"/>
    </row>
    <row r="14" spans="1:13">
      <c r="A14" s="163"/>
      <c r="B14" s="53" t="s">
        <v>35</v>
      </c>
      <c r="C14" s="49" t="s">
        <v>36</v>
      </c>
      <c r="D14" s="50" t="s">
        <v>37</v>
      </c>
      <c r="E14" s="50">
        <v>3.5E-4</v>
      </c>
      <c r="F14" s="51">
        <f>F11*E14</f>
        <v>5.6917000000000002E-2</v>
      </c>
      <c r="G14" s="52"/>
      <c r="H14" s="52"/>
      <c r="I14" s="52"/>
      <c r="J14" s="52"/>
      <c r="K14" s="52"/>
      <c r="L14" s="52"/>
      <c r="M14" s="52"/>
    </row>
    <row r="15" spans="1:13">
      <c r="A15" s="163"/>
      <c r="B15" s="53" t="s">
        <v>38</v>
      </c>
      <c r="C15" s="49" t="s">
        <v>39</v>
      </c>
      <c r="D15" s="50" t="s">
        <v>40</v>
      </c>
      <c r="E15" s="50">
        <v>9.0000000000000006E-5</v>
      </c>
      <c r="F15" s="51">
        <f>F11*E15</f>
        <v>1.4635800000000001E-2</v>
      </c>
      <c r="G15" s="52"/>
      <c r="H15" s="52"/>
      <c r="I15" s="52"/>
      <c r="J15" s="52"/>
      <c r="K15" s="52"/>
      <c r="L15" s="52"/>
      <c r="M15" s="52"/>
    </row>
    <row r="16" spans="1:13">
      <c r="A16" s="164"/>
      <c r="B16" s="53" t="s">
        <v>164</v>
      </c>
      <c r="C16" s="49" t="s">
        <v>41</v>
      </c>
      <c r="D16" s="50" t="s">
        <v>42</v>
      </c>
      <c r="E16" s="50">
        <v>3.4000000000000002E-2</v>
      </c>
      <c r="F16" s="51">
        <f>F11*E16</f>
        <v>5.5290800000000004</v>
      </c>
      <c r="G16" s="52"/>
      <c r="H16" s="52"/>
      <c r="I16" s="52"/>
      <c r="J16" s="52"/>
      <c r="K16" s="52"/>
      <c r="L16" s="52"/>
      <c r="M16" s="52"/>
    </row>
    <row r="17" spans="1:20">
      <c r="A17" s="165">
        <v>2</v>
      </c>
      <c r="B17" s="121" t="s">
        <v>43</v>
      </c>
      <c r="C17" s="123" t="s">
        <v>148</v>
      </c>
      <c r="D17" s="121" t="s">
        <v>42</v>
      </c>
      <c r="E17" s="121"/>
      <c r="F17" s="55">
        <f>F20+F26*0.2</f>
        <v>146.84</v>
      </c>
      <c r="G17" s="56"/>
      <c r="H17" s="57"/>
      <c r="I17" s="58"/>
      <c r="J17" s="57"/>
      <c r="K17" s="56"/>
      <c r="L17" s="57"/>
      <c r="M17" s="57"/>
    </row>
    <row r="18" spans="1:20">
      <c r="A18" s="166"/>
      <c r="B18" s="56"/>
      <c r="C18" s="59" t="s">
        <v>44</v>
      </c>
      <c r="D18" s="56" t="s">
        <v>45</v>
      </c>
      <c r="E18" s="56">
        <v>0.25800000000000001</v>
      </c>
      <c r="F18" s="60">
        <f>E18*F17</f>
        <v>37.884720000000002</v>
      </c>
      <c r="G18" s="56"/>
      <c r="H18" s="57"/>
      <c r="I18" s="58"/>
      <c r="J18" s="57"/>
      <c r="K18" s="56"/>
      <c r="L18" s="57"/>
      <c r="M18" s="57"/>
    </row>
    <row r="19" spans="1:20">
      <c r="A19" s="167"/>
      <c r="B19" s="56"/>
      <c r="C19" s="59" t="s">
        <v>46</v>
      </c>
      <c r="D19" s="56" t="s">
        <v>34</v>
      </c>
      <c r="E19" s="56">
        <v>1.6000000000000001E-3</v>
      </c>
      <c r="F19" s="60">
        <f>E19*F17</f>
        <v>0.23494400000000001</v>
      </c>
      <c r="G19" s="56"/>
      <c r="H19" s="57"/>
      <c r="I19" s="58"/>
      <c r="J19" s="57"/>
      <c r="K19" s="56"/>
      <c r="L19" s="57"/>
      <c r="M19" s="57"/>
    </row>
    <row r="20" spans="1:20" ht="22.5">
      <c r="A20" s="182">
        <v>3</v>
      </c>
      <c r="B20" s="61" t="s">
        <v>146</v>
      </c>
      <c r="C20" s="125" t="s">
        <v>66</v>
      </c>
      <c r="D20" s="136" t="s">
        <v>30</v>
      </c>
      <c r="E20" s="101"/>
      <c r="F20" s="102">
        <v>127.74</v>
      </c>
      <c r="G20" s="101"/>
      <c r="H20" s="108"/>
      <c r="I20" s="109"/>
      <c r="J20" s="108"/>
      <c r="K20" s="109"/>
      <c r="L20" s="108"/>
      <c r="M20" s="108"/>
    </row>
    <row r="21" spans="1:20">
      <c r="A21" s="183"/>
      <c r="B21" s="103"/>
      <c r="C21" s="110" t="s">
        <v>31</v>
      </c>
      <c r="D21" s="111" t="s">
        <v>32</v>
      </c>
      <c r="E21" s="105">
        <v>1.6588000000000001</v>
      </c>
      <c r="F21" s="112">
        <f>F20*E21</f>
        <v>211.89511200000001</v>
      </c>
      <c r="G21" s="112"/>
      <c r="H21" s="112"/>
      <c r="I21" s="112"/>
      <c r="J21" s="112"/>
      <c r="K21" s="112"/>
      <c r="L21" s="112"/>
      <c r="M21" s="112"/>
    </row>
    <row r="22" spans="1:20">
      <c r="A22" s="183"/>
      <c r="B22" s="84" t="s">
        <v>67</v>
      </c>
      <c r="C22" s="113" t="s">
        <v>68</v>
      </c>
      <c r="D22" s="66" t="s">
        <v>69</v>
      </c>
      <c r="E22" s="66">
        <v>2.7799999999999998E-2</v>
      </c>
      <c r="F22" s="112">
        <f>F20*E22</f>
        <v>3.5511719999999998</v>
      </c>
      <c r="G22" s="112"/>
      <c r="H22" s="112"/>
      <c r="I22" s="112"/>
      <c r="J22" s="112"/>
      <c r="K22" s="112"/>
      <c r="L22" s="112"/>
      <c r="M22" s="112"/>
    </row>
    <row r="23" spans="1:20">
      <c r="A23" s="183"/>
      <c r="B23" s="84" t="s">
        <v>50</v>
      </c>
      <c r="C23" s="49" t="s">
        <v>70</v>
      </c>
      <c r="D23" s="66" t="s">
        <v>40</v>
      </c>
      <c r="E23" s="66">
        <v>2.1999999999999999E-2</v>
      </c>
      <c r="F23" s="112">
        <f>F20*E23</f>
        <v>2.8102799999999997</v>
      </c>
      <c r="G23" s="112"/>
      <c r="H23" s="112"/>
      <c r="I23" s="112"/>
      <c r="J23" s="112"/>
      <c r="K23" s="112"/>
      <c r="L23" s="112"/>
      <c r="M23" s="112"/>
    </row>
    <row r="24" spans="1:20">
      <c r="A24" s="183"/>
      <c r="B24" s="84" t="s">
        <v>167</v>
      </c>
      <c r="C24" s="49" t="s">
        <v>71</v>
      </c>
      <c r="D24" s="66" t="s">
        <v>40</v>
      </c>
      <c r="E24" s="50">
        <v>7.0000000000000001E-3</v>
      </c>
      <c r="F24" s="112">
        <f>F20*E24</f>
        <v>0.89417999999999997</v>
      </c>
      <c r="G24" s="112"/>
      <c r="H24" s="112"/>
      <c r="I24" s="112"/>
      <c r="J24" s="112"/>
      <c r="K24" s="112"/>
      <c r="L24" s="112"/>
      <c r="M24" s="112"/>
    </row>
    <row r="25" spans="1:20" ht="22.5">
      <c r="A25" s="184"/>
      <c r="B25" s="84" t="s">
        <v>145</v>
      </c>
      <c r="C25" s="134" t="s">
        <v>141</v>
      </c>
      <c r="D25" s="84" t="s">
        <v>40</v>
      </c>
      <c r="E25" s="84">
        <v>1.2200000000000001E-2</v>
      </c>
      <c r="F25" s="112">
        <f>F20*E25</f>
        <v>1.5584280000000001</v>
      </c>
      <c r="G25" s="112"/>
      <c r="H25" s="112"/>
      <c r="I25" s="112"/>
      <c r="J25" s="112"/>
      <c r="K25" s="112"/>
      <c r="L25" s="112"/>
      <c r="M25" s="112"/>
    </row>
    <row r="26" spans="1:20" ht="22.5">
      <c r="A26" s="182">
        <v>4</v>
      </c>
      <c r="B26" s="141" t="s">
        <v>147</v>
      </c>
      <c r="C26" s="123" t="s">
        <v>72</v>
      </c>
      <c r="D26" s="137" t="s">
        <v>73</v>
      </c>
      <c r="E26" s="44"/>
      <c r="F26" s="102">
        <v>95.5</v>
      </c>
      <c r="G26" s="101"/>
      <c r="H26" s="108"/>
      <c r="I26" s="109"/>
      <c r="J26" s="108"/>
      <c r="K26" s="109"/>
      <c r="L26" s="108"/>
      <c r="M26" s="108"/>
      <c r="T26">
        <f>S26*R26</f>
        <v>0</v>
      </c>
    </row>
    <row r="27" spans="1:20">
      <c r="A27" s="183"/>
      <c r="B27" s="48"/>
      <c r="C27" s="63" t="s">
        <v>31</v>
      </c>
      <c r="D27" s="64" t="s">
        <v>32</v>
      </c>
      <c r="E27" s="50">
        <v>0.84</v>
      </c>
      <c r="F27" s="114">
        <f>F26*E27</f>
        <v>80.22</v>
      </c>
      <c r="G27" s="112"/>
      <c r="H27" s="112"/>
      <c r="I27" s="112"/>
      <c r="J27" s="112"/>
      <c r="K27" s="112"/>
      <c r="L27" s="112"/>
      <c r="M27" s="112"/>
      <c r="T27">
        <f>S27*R27</f>
        <v>0</v>
      </c>
    </row>
    <row r="28" spans="1:20">
      <c r="A28" s="183"/>
      <c r="B28" s="84" t="s">
        <v>50</v>
      </c>
      <c r="C28" s="49" t="s">
        <v>70</v>
      </c>
      <c r="D28" s="66" t="s">
        <v>40</v>
      </c>
      <c r="E28" s="66">
        <v>7.0000000000000001E-3</v>
      </c>
      <c r="F28" s="114">
        <f>F26*E28</f>
        <v>0.66849999999999998</v>
      </c>
      <c r="G28" s="112"/>
      <c r="H28" s="112"/>
      <c r="I28" s="112"/>
      <c r="J28" s="112"/>
      <c r="K28" s="112"/>
      <c r="L28" s="112"/>
      <c r="M28" s="112"/>
    </row>
    <row r="29" spans="1:20">
      <c r="A29" s="183"/>
      <c r="B29" s="84" t="s">
        <v>167</v>
      </c>
      <c r="C29" s="49" t="s">
        <v>71</v>
      </c>
      <c r="D29" s="66" t="s">
        <v>40</v>
      </c>
      <c r="E29" s="50">
        <v>4.0000000000000001E-3</v>
      </c>
      <c r="F29" s="114">
        <f>F26*E29</f>
        <v>0.38200000000000001</v>
      </c>
      <c r="G29" s="112"/>
      <c r="H29" s="112"/>
      <c r="I29" s="112"/>
      <c r="J29" s="112"/>
      <c r="K29" s="112"/>
      <c r="L29" s="112"/>
      <c r="M29" s="112"/>
    </row>
    <row r="30" spans="1:20" ht="22.5">
      <c r="A30" s="184"/>
      <c r="B30" s="84" t="s">
        <v>145</v>
      </c>
      <c r="C30" s="117" t="s">
        <v>141</v>
      </c>
      <c r="D30" s="135" t="s">
        <v>40</v>
      </c>
      <c r="E30" s="84">
        <v>3.1E-2</v>
      </c>
      <c r="F30" s="114">
        <f>F26*E30</f>
        <v>2.9605000000000001</v>
      </c>
      <c r="G30" s="112"/>
      <c r="H30" s="112"/>
      <c r="I30" s="112"/>
      <c r="J30" s="112"/>
      <c r="K30" s="112"/>
      <c r="L30" s="112"/>
      <c r="M30" s="112"/>
    </row>
    <row r="31" spans="1:20">
      <c r="A31" s="182">
        <v>5</v>
      </c>
      <c r="B31" s="142" t="s">
        <v>82</v>
      </c>
      <c r="C31" s="100" t="s">
        <v>81</v>
      </c>
      <c r="D31" s="101" t="s">
        <v>30</v>
      </c>
      <c r="E31" s="101"/>
      <c r="F31" s="102">
        <f>0.25*244</f>
        <v>61</v>
      </c>
      <c r="G31" s="101"/>
      <c r="H31" s="108"/>
      <c r="I31" s="109"/>
      <c r="J31" s="108"/>
      <c r="K31" s="109"/>
      <c r="L31" s="108"/>
      <c r="M31" s="108"/>
    </row>
    <row r="32" spans="1:20">
      <c r="A32" s="183"/>
      <c r="B32" s="103"/>
      <c r="C32" s="110" t="s">
        <v>31</v>
      </c>
      <c r="D32" s="111" t="s">
        <v>32</v>
      </c>
      <c r="E32" s="105">
        <v>8.34</v>
      </c>
      <c r="F32" s="115">
        <f>F31*E32</f>
        <v>508.74</v>
      </c>
      <c r="G32" s="112"/>
      <c r="H32" s="112"/>
      <c r="I32" s="112"/>
      <c r="J32" s="112"/>
      <c r="K32" s="112"/>
      <c r="L32" s="112"/>
      <c r="M32" s="112"/>
    </row>
    <row r="33" spans="1:13">
      <c r="A33" s="183"/>
      <c r="B33" s="48"/>
      <c r="C33" s="63" t="s">
        <v>33</v>
      </c>
      <c r="D33" s="50" t="s">
        <v>34</v>
      </c>
      <c r="E33" s="50">
        <v>0.16600000000000001</v>
      </c>
      <c r="F33" s="112">
        <f>F31*E33</f>
        <v>10.126000000000001</v>
      </c>
      <c r="G33" s="112"/>
      <c r="H33" s="112"/>
      <c r="I33" s="112"/>
      <c r="J33" s="112"/>
      <c r="K33" s="112"/>
      <c r="L33" s="112"/>
      <c r="M33" s="112"/>
    </row>
    <row r="34" spans="1:13">
      <c r="A34" s="183"/>
      <c r="B34" s="84" t="s">
        <v>50</v>
      </c>
      <c r="C34" s="49" t="s">
        <v>70</v>
      </c>
      <c r="D34" s="66" t="s">
        <v>40</v>
      </c>
      <c r="E34" s="66">
        <v>9.7000000000000003E-2</v>
      </c>
      <c r="F34" s="112">
        <f>F31*E34</f>
        <v>5.9169999999999998</v>
      </c>
      <c r="G34" s="112"/>
      <c r="H34" s="112"/>
      <c r="I34" s="112"/>
      <c r="J34" s="112"/>
      <c r="K34" s="112"/>
      <c r="L34" s="112"/>
      <c r="M34" s="112"/>
    </row>
    <row r="35" spans="1:13">
      <c r="A35" s="184"/>
      <c r="B35" s="48"/>
      <c r="C35" s="49" t="s">
        <v>55</v>
      </c>
      <c r="D35" s="50" t="s">
        <v>34</v>
      </c>
      <c r="E35" s="50">
        <v>0.03</v>
      </c>
      <c r="F35" s="112">
        <f>F31*E35</f>
        <v>1.8299999999999998</v>
      </c>
      <c r="G35" s="112"/>
      <c r="H35" s="112"/>
      <c r="I35" s="112"/>
      <c r="J35" s="112"/>
      <c r="K35" s="112"/>
      <c r="L35" s="112"/>
      <c r="M35" s="112"/>
    </row>
    <row r="36" spans="1:13" ht="22.5">
      <c r="A36" s="185">
        <v>6</v>
      </c>
      <c r="B36" s="67" t="s">
        <v>63</v>
      </c>
      <c r="C36" s="54" t="s">
        <v>80</v>
      </c>
      <c r="D36" s="67" t="s">
        <v>42</v>
      </c>
      <c r="E36" s="67"/>
      <c r="F36" s="122">
        <f>F11-45.64</f>
        <v>116.98</v>
      </c>
      <c r="G36" s="119"/>
      <c r="H36" s="68"/>
      <c r="I36" s="119"/>
      <c r="J36" s="68"/>
      <c r="K36" s="119"/>
      <c r="L36" s="68"/>
      <c r="M36" s="68"/>
    </row>
    <row r="37" spans="1:13">
      <c r="A37" s="185"/>
      <c r="B37" s="69"/>
      <c r="C37" s="59" t="s">
        <v>44</v>
      </c>
      <c r="D37" s="56" t="s">
        <v>45</v>
      </c>
      <c r="E37" s="70">
        <v>0.13900000000000001</v>
      </c>
      <c r="F37" s="119">
        <f>E37*F36</f>
        <v>16.26022</v>
      </c>
      <c r="G37" s="119"/>
      <c r="H37" s="68"/>
      <c r="I37" s="68"/>
      <c r="J37" s="68"/>
      <c r="K37" s="119"/>
      <c r="L37" s="68"/>
      <c r="M37" s="68"/>
    </row>
    <row r="38" spans="1:13">
      <c r="A38" s="185"/>
      <c r="B38" s="84" t="s">
        <v>143</v>
      </c>
      <c r="C38" s="59" t="s">
        <v>64</v>
      </c>
      <c r="D38" s="56" t="s">
        <v>52</v>
      </c>
      <c r="E38" s="145">
        <v>0.59</v>
      </c>
      <c r="F38" s="119">
        <f>E38*F36</f>
        <v>69.018199999999993</v>
      </c>
      <c r="G38" s="70"/>
      <c r="H38" s="68"/>
      <c r="I38" s="119"/>
      <c r="J38" s="68"/>
      <c r="K38" s="119"/>
      <c r="L38" s="68"/>
      <c r="M38" s="68"/>
    </row>
    <row r="39" spans="1:13">
      <c r="A39" s="185"/>
      <c r="B39" s="84"/>
      <c r="C39" s="49" t="s">
        <v>55</v>
      </c>
      <c r="D39" s="56" t="s">
        <v>34</v>
      </c>
      <c r="E39" s="145">
        <v>3.3999999999999998E-3</v>
      </c>
      <c r="F39" s="119">
        <f>E39*F36</f>
        <v>0.39773199999999997</v>
      </c>
      <c r="G39" s="70"/>
      <c r="H39" s="68"/>
      <c r="I39" s="119"/>
      <c r="J39" s="68"/>
      <c r="K39" s="119"/>
      <c r="L39" s="68"/>
      <c r="M39" s="68"/>
    </row>
    <row r="40" spans="1:13">
      <c r="A40" s="71"/>
      <c r="B40" s="83"/>
      <c r="C40" s="78" t="s">
        <v>12</v>
      </c>
      <c r="D40" s="71"/>
      <c r="E40" s="72"/>
      <c r="F40" s="72"/>
      <c r="G40" s="72"/>
      <c r="H40" s="72"/>
      <c r="I40" s="72"/>
      <c r="J40" s="72"/>
      <c r="K40" s="72"/>
      <c r="L40" s="72"/>
      <c r="M40" s="72"/>
    </row>
    <row r="41" spans="1:13">
      <c r="A41" s="73"/>
      <c r="B41" s="83"/>
      <c r="C41" s="79" t="s">
        <v>65</v>
      </c>
      <c r="D41" s="80" t="s">
        <v>173</v>
      </c>
      <c r="E41" s="75"/>
      <c r="F41" s="76"/>
      <c r="G41" s="76"/>
      <c r="H41" s="76"/>
      <c r="I41" s="76"/>
      <c r="J41" s="76"/>
      <c r="K41" s="75"/>
      <c r="L41" s="75"/>
      <c r="M41" s="76"/>
    </row>
    <row r="42" spans="1:13">
      <c r="A42" s="73"/>
      <c r="B42" s="83"/>
      <c r="C42" s="79" t="s">
        <v>12</v>
      </c>
      <c r="D42" s="74"/>
      <c r="E42" s="75"/>
      <c r="F42" s="75"/>
      <c r="G42" s="75"/>
      <c r="H42" s="75"/>
      <c r="I42" s="75"/>
      <c r="J42" s="75"/>
      <c r="K42" s="75"/>
      <c r="L42" s="75"/>
      <c r="M42" s="76"/>
    </row>
    <row r="43" spans="1:13">
      <c r="A43" s="73"/>
      <c r="B43" s="83"/>
      <c r="C43" s="79" t="s">
        <v>57</v>
      </c>
      <c r="D43" s="80" t="s">
        <v>173</v>
      </c>
      <c r="E43" s="75"/>
      <c r="F43" s="76"/>
      <c r="G43" s="76"/>
      <c r="H43" s="76"/>
      <c r="I43" s="76"/>
      <c r="J43" s="76"/>
      <c r="K43" s="75"/>
      <c r="L43" s="75"/>
      <c r="M43" s="76"/>
    </row>
    <row r="44" spans="1:13">
      <c r="A44" s="73"/>
      <c r="B44" s="83"/>
      <c r="C44" s="79" t="s">
        <v>12</v>
      </c>
      <c r="D44" s="74"/>
      <c r="E44" s="75"/>
      <c r="F44" s="75"/>
      <c r="G44" s="75"/>
      <c r="H44" s="75"/>
      <c r="I44" s="75"/>
      <c r="J44" s="75"/>
      <c r="K44" s="75"/>
      <c r="L44" s="75"/>
      <c r="M44" s="76"/>
    </row>
    <row r="45" spans="1:13">
      <c r="A45" s="73"/>
      <c r="B45" s="83"/>
      <c r="C45" s="79" t="s">
        <v>58</v>
      </c>
      <c r="D45" s="80" t="s">
        <v>173</v>
      </c>
      <c r="E45" s="75"/>
      <c r="F45" s="76"/>
      <c r="G45" s="76"/>
      <c r="H45" s="76"/>
      <c r="I45" s="76"/>
      <c r="J45" s="76"/>
      <c r="K45" s="75"/>
      <c r="L45" s="75"/>
      <c r="M45" s="76"/>
    </row>
    <row r="46" spans="1:13">
      <c r="A46" s="73"/>
      <c r="B46" s="83"/>
      <c r="C46" s="79" t="s">
        <v>12</v>
      </c>
      <c r="D46" s="74"/>
      <c r="E46" s="75"/>
      <c r="F46" s="76"/>
      <c r="G46" s="76"/>
      <c r="H46" s="76"/>
      <c r="I46" s="76"/>
      <c r="J46" s="76"/>
      <c r="K46" s="75"/>
      <c r="L46" s="75"/>
      <c r="M46" s="76"/>
    </row>
    <row r="48" spans="1:13">
      <c r="C48" s="77" t="s">
        <v>151</v>
      </c>
    </row>
  </sheetData>
  <mergeCells count="18">
    <mergeCell ref="K7:L7"/>
    <mergeCell ref="M7:M8"/>
    <mergeCell ref="A11:A16"/>
    <mergeCell ref="A2:M2"/>
    <mergeCell ref="A3:M3"/>
    <mergeCell ref="A4:M4"/>
    <mergeCell ref="A7:A8"/>
    <mergeCell ref="B7:B8"/>
    <mergeCell ref="C7:C8"/>
    <mergeCell ref="D7:D8"/>
    <mergeCell ref="E7:F7"/>
    <mergeCell ref="G7:H7"/>
    <mergeCell ref="I7:J7"/>
    <mergeCell ref="A26:A30"/>
    <mergeCell ref="A31:A35"/>
    <mergeCell ref="A36:A39"/>
    <mergeCell ref="A17:A19"/>
    <mergeCell ref="A20:A25"/>
  </mergeCells>
  <pageMargins left="0.7" right="0.7" top="0.75" bottom="0.75" header="0.3" footer="0.3"/>
  <pageSetup paperSize="9" scale="8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"/>
  <sheetViews>
    <sheetView workbookViewId="0">
      <selection activeCell="G10" sqref="G10:M91"/>
    </sheetView>
  </sheetViews>
  <sheetFormatPr defaultRowHeight="15"/>
  <cols>
    <col min="1" max="1" width="4.5703125" style="28" customWidth="1"/>
    <col min="2" max="2" width="12.42578125" style="77" customWidth="1"/>
    <col min="3" max="3" width="51.5703125" style="77" customWidth="1"/>
    <col min="4" max="4" width="9.140625" style="28" customWidth="1"/>
    <col min="5" max="5" width="10.85546875" style="28" customWidth="1"/>
    <col min="6" max="12" width="8.85546875" style="28" customWidth="1"/>
    <col min="13" max="13" width="10" style="28" customWidth="1"/>
  </cols>
  <sheetData>
    <row r="1" spans="1:13">
      <c r="A1" s="85"/>
      <c r="B1" s="86"/>
      <c r="C1" s="86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5" customHeight="1">
      <c r="A2" s="187" t="s">
        <v>133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spans="1:13">
      <c r="A3" s="169" t="s">
        <v>154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1:13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</row>
    <row r="5" spans="1:13">
      <c r="A5" s="29"/>
      <c r="B5" s="30"/>
      <c r="C5" s="31"/>
      <c r="D5" s="32"/>
      <c r="E5" s="33"/>
      <c r="F5" s="34"/>
      <c r="G5" s="34"/>
      <c r="H5" s="34"/>
      <c r="I5" s="34"/>
      <c r="J5" s="35" t="s">
        <v>4</v>
      </c>
      <c r="K5" s="33">
        <f>M90</f>
        <v>0</v>
      </c>
      <c r="L5" s="34" t="s">
        <v>1</v>
      </c>
      <c r="M5" s="29"/>
    </row>
    <row r="6" spans="1:13">
      <c r="A6" s="36"/>
      <c r="B6" s="36"/>
      <c r="C6" s="37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24" customHeight="1">
      <c r="A7" s="170" t="s">
        <v>18</v>
      </c>
      <c r="B7" s="172" t="s">
        <v>149</v>
      </c>
      <c r="C7" s="172" t="s">
        <v>19</v>
      </c>
      <c r="D7" s="172" t="s">
        <v>20</v>
      </c>
      <c r="E7" s="174" t="s">
        <v>21</v>
      </c>
      <c r="F7" s="175"/>
      <c r="G7" s="176" t="s">
        <v>22</v>
      </c>
      <c r="H7" s="177"/>
      <c r="I7" s="178" t="s">
        <v>23</v>
      </c>
      <c r="J7" s="179"/>
      <c r="K7" s="178" t="s">
        <v>24</v>
      </c>
      <c r="L7" s="179"/>
      <c r="M7" s="160" t="s">
        <v>25</v>
      </c>
    </row>
    <row r="8" spans="1:13" ht="27.75" customHeight="1">
      <c r="A8" s="171"/>
      <c r="B8" s="173"/>
      <c r="C8" s="173"/>
      <c r="D8" s="173"/>
      <c r="E8" s="84" t="s">
        <v>26</v>
      </c>
      <c r="F8" s="82" t="s">
        <v>25</v>
      </c>
      <c r="G8" s="38" t="s">
        <v>27</v>
      </c>
      <c r="H8" s="82" t="s">
        <v>25</v>
      </c>
      <c r="I8" s="81" t="s">
        <v>27</v>
      </c>
      <c r="J8" s="82" t="s">
        <v>25</v>
      </c>
      <c r="K8" s="81" t="s">
        <v>27</v>
      </c>
      <c r="L8" s="82" t="s">
        <v>25</v>
      </c>
      <c r="M8" s="161"/>
    </row>
    <row r="9" spans="1:13">
      <c r="A9" s="39">
        <v>1</v>
      </c>
      <c r="B9" s="40">
        <v>2</v>
      </c>
      <c r="C9" s="40">
        <v>3</v>
      </c>
      <c r="D9" s="41">
        <v>4</v>
      </c>
      <c r="E9" s="41">
        <v>5</v>
      </c>
      <c r="F9" s="41">
        <v>6</v>
      </c>
      <c r="G9" s="41">
        <v>7</v>
      </c>
      <c r="H9" s="40">
        <v>8</v>
      </c>
      <c r="I9" s="41">
        <v>9</v>
      </c>
      <c r="J9" s="40">
        <v>10</v>
      </c>
      <c r="K9" s="41">
        <v>11</v>
      </c>
      <c r="L9" s="40">
        <v>12</v>
      </c>
      <c r="M9" s="40">
        <v>13</v>
      </c>
    </row>
    <row r="10" spans="1:13">
      <c r="A10" s="39"/>
      <c r="B10" s="40"/>
      <c r="C10" s="40" t="s">
        <v>17</v>
      </c>
      <c r="D10" s="41"/>
      <c r="E10" s="41"/>
      <c r="F10" s="41"/>
      <c r="G10" s="41"/>
      <c r="H10" s="40"/>
      <c r="I10" s="41"/>
      <c r="J10" s="40"/>
      <c r="K10" s="41"/>
      <c r="L10" s="40"/>
      <c r="M10" s="40"/>
    </row>
    <row r="11" spans="1:13">
      <c r="A11" s="162">
        <v>1</v>
      </c>
      <c r="B11" s="42" t="s">
        <v>28</v>
      </c>
      <c r="C11" s="43" t="s">
        <v>29</v>
      </c>
      <c r="D11" s="44" t="s">
        <v>30</v>
      </c>
      <c r="E11" s="44"/>
      <c r="F11" s="45">
        <v>380.59</v>
      </c>
      <c r="G11" s="44"/>
      <c r="H11" s="46"/>
      <c r="I11" s="47"/>
      <c r="J11" s="46"/>
      <c r="K11" s="47"/>
      <c r="L11" s="46"/>
      <c r="M11" s="46"/>
    </row>
    <row r="12" spans="1:13">
      <c r="A12" s="163"/>
      <c r="B12" s="48"/>
      <c r="C12" s="49" t="s">
        <v>31</v>
      </c>
      <c r="D12" s="50" t="s">
        <v>32</v>
      </c>
      <c r="E12" s="50">
        <v>0.45900000000000002</v>
      </c>
      <c r="F12" s="51">
        <f>F11*E12</f>
        <v>174.69081</v>
      </c>
      <c r="G12" s="52"/>
      <c r="H12" s="52"/>
      <c r="I12" s="52"/>
      <c r="J12" s="52"/>
      <c r="K12" s="52"/>
      <c r="L12" s="52"/>
      <c r="M12" s="52"/>
    </row>
    <row r="13" spans="1:13">
      <c r="A13" s="163"/>
      <c r="B13" s="48"/>
      <c r="C13" s="49" t="s">
        <v>33</v>
      </c>
      <c r="D13" s="50" t="s">
        <v>34</v>
      </c>
      <c r="E13" s="50">
        <v>2.3E-3</v>
      </c>
      <c r="F13" s="51">
        <f>F11*E13</f>
        <v>0.87535699999999994</v>
      </c>
      <c r="G13" s="52"/>
      <c r="H13" s="52"/>
      <c r="I13" s="52"/>
      <c r="J13" s="52"/>
      <c r="K13" s="52"/>
      <c r="L13" s="52"/>
      <c r="M13" s="52"/>
    </row>
    <row r="14" spans="1:13">
      <c r="A14" s="163"/>
      <c r="B14" s="53" t="s">
        <v>35</v>
      </c>
      <c r="C14" s="49" t="s">
        <v>36</v>
      </c>
      <c r="D14" s="50" t="s">
        <v>37</v>
      </c>
      <c r="E14" s="50">
        <v>3.5E-4</v>
      </c>
      <c r="F14" s="51">
        <f>F11*E14</f>
        <v>0.13320649999999998</v>
      </c>
      <c r="G14" s="52"/>
      <c r="H14" s="52"/>
      <c r="I14" s="52"/>
      <c r="J14" s="52"/>
      <c r="K14" s="52"/>
      <c r="L14" s="52"/>
      <c r="M14" s="52"/>
    </row>
    <row r="15" spans="1:13">
      <c r="A15" s="163"/>
      <c r="B15" s="53" t="s">
        <v>38</v>
      </c>
      <c r="C15" s="49" t="s">
        <v>39</v>
      </c>
      <c r="D15" s="50" t="s">
        <v>40</v>
      </c>
      <c r="E15" s="50">
        <v>9.0000000000000006E-5</v>
      </c>
      <c r="F15" s="51">
        <f>F11*E15</f>
        <v>3.4253100000000002E-2</v>
      </c>
      <c r="G15" s="52"/>
      <c r="H15" s="52"/>
      <c r="I15" s="52"/>
      <c r="J15" s="52"/>
      <c r="K15" s="52"/>
      <c r="L15" s="52"/>
      <c r="M15" s="52"/>
    </row>
    <row r="16" spans="1:13">
      <c r="A16" s="164"/>
      <c r="B16" s="53" t="s">
        <v>164</v>
      </c>
      <c r="C16" s="49" t="s">
        <v>41</v>
      </c>
      <c r="D16" s="50" t="s">
        <v>42</v>
      </c>
      <c r="E16" s="50">
        <v>3.4000000000000002E-2</v>
      </c>
      <c r="F16" s="51">
        <f>F11*E16</f>
        <v>12.940060000000001</v>
      </c>
      <c r="G16" s="52"/>
      <c r="H16" s="52"/>
      <c r="I16" s="52"/>
      <c r="J16" s="52"/>
      <c r="K16" s="52"/>
      <c r="L16" s="52"/>
      <c r="M16" s="52"/>
    </row>
    <row r="17" spans="1:17" s="88" customFormat="1" ht="22.5">
      <c r="A17" s="165">
        <v>2</v>
      </c>
      <c r="B17" s="121" t="s">
        <v>124</v>
      </c>
      <c r="C17" s="54" t="s">
        <v>125</v>
      </c>
      <c r="D17" s="121" t="s">
        <v>42</v>
      </c>
      <c r="E17" s="83"/>
      <c r="F17" s="62">
        <v>3.4</v>
      </c>
      <c r="G17" s="56"/>
      <c r="H17" s="57"/>
      <c r="I17" s="58"/>
      <c r="J17" s="57"/>
      <c r="K17" s="56"/>
      <c r="L17" s="57"/>
      <c r="M17" s="57"/>
      <c r="N17" s="87"/>
    </row>
    <row r="18" spans="1:17" s="89" customFormat="1" ht="12.75">
      <c r="A18" s="166"/>
      <c r="B18" s="56"/>
      <c r="C18" s="59" t="s">
        <v>44</v>
      </c>
      <c r="D18" s="56" t="s">
        <v>45</v>
      </c>
      <c r="E18" s="84">
        <v>2.1800000000000002</v>
      </c>
      <c r="F18" s="116">
        <f>E18*F17</f>
        <v>7.4119999999999999</v>
      </c>
      <c r="G18" s="56"/>
      <c r="H18" s="57"/>
      <c r="I18" s="58"/>
      <c r="J18" s="57"/>
      <c r="K18" s="56"/>
      <c r="L18" s="57"/>
      <c r="M18" s="57"/>
    </row>
    <row r="19" spans="1:17" s="88" customFormat="1" ht="13.5" customHeight="1">
      <c r="A19" s="167"/>
      <c r="B19" s="53"/>
      <c r="C19" s="59" t="s">
        <v>46</v>
      </c>
      <c r="D19" s="96" t="s">
        <v>49</v>
      </c>
      <c r="E19" s="56">
        <v>8.6999999999999994E-2</v>
      </c>
      <c r="F19" s="60">
        <f>E19*F17</f>
        <v>0.29579999999999995</v>
      </c>
      <c r="G19" s="56"/>
      <c r="H19" s="57"/>
      <c r="I19" s="58"/>
      <c r="J19" s="57"/>
      <c r="K19" s="56"/>
      <c r="L19" s="57"/>
      <c r="M19" s="57"/>
      <c r="O19" s="87"/>
      <c r="P19" s="90"/>
      <c r="Q19" s="90"/>
    </row>
    <row r="20" spans="1:17" s="91" customFormat="1" ht="12.75">
      <c r="A20" s="165">
        <v>3</v>
      </c>
      <c r="B20" s="121" t="s">
        <v>43</v>
      </c>
      <c r="C20" s="123" t="s">
        <v>148</v>
      </c>
      <c r="D20" s="121" t="s">
        <v>42</v>
      </c>
      <c r="E20" s="121"/>
      <c r="F20" s="55">
        <f>F63</f>
        <v>273.57</v>
      </c>
      <c r="G20" s="56"/>
      <c r="H20" s="57"/>
      <c r="I20" s="58"/>
      <c r="J20" s="57"/>
      <c r="K20" s="56"/>
      <c r="L20" s="57"/>
      <c r="M20" s="57"/>
    </row>
    <row r="21" spans="1:17" s="94" customFormat="1" ht="12.75">
      <c r="A21" s="166"/>
      <c r="B21" s="56"/>
      <c r="C21" s="59" t="s">
        <v>44</v>
      </c>
      <c r="D21" s="56" t="s">
        <v>45</v>
      </c>
      <c r="E21" s="56">
        <v>0.25800000000000001</v>
      </c>
      <c r="F21" s="60">
        <f>E21*F20</f>
        <v>70.581059999999994</v>
      </c>
      <c r="G21" s="56"/>
      <c r="H21" s="57"/>
      <c r="I21" s="58"/>
      <c r="J21" s="57"/>
      <c r="K21" s="56"/>
      <c r="L21" s="57"/>
      <c r="M21" s="57"/>
      <c r="N21" s="93"/>
    </row>
    <row r="22" spans="1:17" s="88" customFormat="1" ht="13.5" customHeight="1">
      <c r="A22" s="167"/>
      <c r="B22" s="56"/>
      <c r="C22" s="59" t="s">
        <v>46</v>
      </c>
      <c r="D22" s="56" t="s">
        <v>34</v>
      </c>
      <c r="E22" s="56">
        <v>1.6000000000000001E-3</v>
      </c>
      <c r="F22" s="60">
        <f>E22*F20</f>
        <v>0.43771199999999999</v>
      </c>
      <c r="G22" s="56"/>
      <c r="H22" s="57"/>
      <c r="I22" s="58"/>
      <c r="J22" s="57"/>
      <c r="K22" s="56"/>
      <c r="L22" s="57"/>
      <c r="M22" s="57"/>
      <c r="N22" s="87"/>
    </row>
    <row r="23" spans="1:17" s="88" customFormat="1" ht="12.75">
      <c r="A23" s="165">
        <v>4</v>
      </c>
      <c r="B23" s="121" t="s">
        <v>47</v>
      </c>
      <c r="C23" s="54" t="s">
        <v>48</v>
      </c>
      <c r="D23" s="121" t="s">
        <v>42</v>
      </c>
      <c r="E23" s="121"/>
      <c r="F23" s="55">
        <v>100</v>
      </c>
      <c r="G23" s="56"/>
      <c r="H23" s="57"/>
      <c r="I23" s="58"/>
      <c r="J23" s="57"/>
      <c r="K23" s="56"/>
      <c r="L23" s="57"/>
      <c r="M23" s="57"/>
      <c r="N23" s="87"/>
    </row>
    <row r="24" spans="1:17" s="89" customFormat="1" ht="12.75">
      <c r="A24" s="166"/>
      <c r="B24" s="56"/>
      <c r="C24" s="59" t="s">
        <v>44</v>
      </c>
      <c r="D24" s="56" t="s">
        <v>45</v>
      </c>
      <c r="E24" s="56">
        <v>8.2000000000000003E-2</v>
      </c>
      <c r="F24" s="60">
        <f>E24*F23</f>
        <v>8.2000000000000011</v>
      </c>
      <c r="G24" s="56"/>
      <c r="H24" s="57"/>
      <c r="I24" s="58"/>
      <c r="J24" s="57"/>
      <c r="K24" s="56"/>
      <c r="L24" s="57"/>
      <c r="M24" s="57"/>
    </row>
    <row r="25" spans="1:17" s="88" customFormat="1" ht="13.5" customHeight="1">
      <c r="A25" s="167"/>
      <c r="B25" s="56"/>
      <c r="C25" s="59" t="s">
        <v>46</v>
      </c>
      <c r="D25" s="56" t="s">
        <v>34</v>
      </c>
      <c r="E25" s="56">
        <v>5.0000000000000001E-3</v>
      </c>
      <c r="F25" s="60">
        <f>E25*F23</f>
        <v>0.5</v>
      </c>
      <c r="G25" s="56"/>
      <c r="H25" s="57"/>
      <c r="I25" s="58"/>
      <c r="J25" s="57"/>
      <c r="K25" s="56"/>
      <c r="L25" s="57"/>
      <c r="M25" s="57"/>
      <c r="O25" s="87"/>
      <c r="P25" s="90"/>
      <c r="Q25" s="90"/>
    </row>
    <row r="26" spans="1:17" s="88" customFormat="1" ht="12.75">
      <c r="A26" s="165">
        <v>5</v>
      </c>
      <c r="B26" s="121" t="s">
        <v>47</v>
      </c>
      <c r="C26" s="54" t="s">
        <v>103</v>
      </c>
      <c r="D26" s="121" t="s">
        <v>42</v>
      </c>
      <c r="E26" s="121"/>
      <c r="F26" s="55">
        <v>100</v>
      </c>
      <c r="G26" s="56"/>
      <c r="H26" s="57"/>
      <c r="I26" s="58"/>
      <c r="J26" s="57"/>
      <c r="K26" s="56"/>
      <c r="L26" s="57"/>
      <c r="M26" s="57"/>
      <c r="N26" s="87"/>
    </row>
    <row r="27" spans="1:17" s="89" customFormat="1" ht="12.75">
      <c r="A27" s="166"/>
      <c r="B27" s="56"/>
      <c r="C27" s="59" t="s">
        <v>44</v>
      </c>
      <c r="D27" s="56" t="s">
        <v>45</v>
      </c>
      <c r="E27" s="56">
        <v>2.0639999999999999E-2</v>
      </c>
      <c r="F27" s="60">
        <f>E27*F26</f>
        <v>2.0640000000000001</v>
      </c>
      <c r="G27" s="56"/>
      <c r="H27" s="57"/>
      <c r="I27" s="58"/>
      <c r="J27" s="57"/>
      <c r="K27" s="56"/>
      <c r="L27" s="57"/>
      <c r="M27" s="57"/>
    </row>
    <row r="28" spans="1:17" s="88" customFormat="1" ht="13.5" customHeight="1">
      <c r="A28" s="167"/>
      <c r="B28" s="56"/>
      <c r="C28" s="59" t="s">
        <v>46</v>
      </c>
      <c r="D28" s="56" t="s">
        <v>34</v>
      </c>
      <c r="E28" s="56">
        <v>1.04E-2</v>
      </c>
      <c r="F28" s="60">
        <f>E28*F26</f>
        <v>1.04</v>
      </c>
      <c r="G28" s="56"/>
      <c r="H28" s="57"/>
      <c r="I28" s="58"/>
      <c r="J28" s="57"/>
      <c r="K28" s="56"/>
      <c r="L28" s="57"/>
      <c r="M28" s="57"/>
      <c r="O28" s="87"/>
      <c r="P28" s="90"/>
      <c r="Q28" s="90"/>
    </row>
    <row r="29" spans="1:17" s="92" customFormat="1" ht="12.75">
      <c r="A29" s="182">
        <v>6</v>
      </c>
      <c r="B29" s="99" t="s">
        <v>92</v>
      </c>
      <c r="C29" s="125" t="s">
        <v>106</v>
      </c>
      <c r="D29" s="101" t="s">
        <v>93</v>
      </c>
      <c r="E29" s="101"/>
      <c r="F29" s="102">
        <f>54*0.2*0.05</f>
        <v>0.54</v>
      </c>
      <c r="G29" s="102"/>
      <c r="H29" s="102"/>
      <c r="I29" s="102"/>
      <c r="J29" s="102"/>
      <c r="K29" s="102"/>
      <c r="L29" s="102"/>
      <c r="M29" s="102"/>
    </row>
    <row r="30" spans="1:17" s="88" customFormat="1" ht="12.75">
      <c r="A30" s="183"/>
      <c r="B30" s="99"/>
      <c r="C30" s="110" t="s">
        <v>31</v>
      </c>
      <c r="D30" s="105" t="s">
        <v>74</v>
      </c>
      <c r="E30" s="105">
        <v>23.8</v>
      </c>
      <c r="F30" s="106">
        <f>F29*E30</f>
        <v>12.852000000000002</v>
      </c>
      <c r="G30" s="106"/>
      <c r="H30" s="106"/>
      <c r="I30" s="106"/>
      <c r="J30" s="106"/>
      <c r="K30" s="106"/>
      <c r="L30" s="106"/>
      <c r="M30" s="106"/>
    </row>
    <row r="31" spans="1:17" s="88" customFormat="1" ht="12.75">
      <c r="A31" s="183"/>
      <c r="B31" s="99"/>
      <c r="C31" s="110" t="s">
        <v>33</v>
      </c>
      <c r="D31" s="105" t="s">
        <v>34</v>
      </c>
      <c r="E31" s="105">
        <v>2.1</v>
      </c>
      <c r="F31" s="106">
        <f>F29*E31</f>
        <v>1.1340000000000001</v>
      </c>
      <c r="G31" s="106"/>
      <c r="H31" s="106"/>
      <c r="I31" s="106"/>
      <c r="J31" s="106"/>
      <c r="K31" s="106"/>
      <c r="L31" s="106"/>
      <c r="M31" s="106"/>
    </row>
    <row r="32" spans="1:17" s="88" customFormat="1" ht="12.75">
      <c r="A32" s="183"/>
      <c r="B32" s="56" t="s">
        <v>114</v>
      </c>
      <c r="C32" s="110" t="s">
        <v>104</v>
      </c>
      <c r="D32" s="105" t="s">
        <v>40</v>
      </c>
      <c r="E32" s="105">
        <v>1.05</v>
      </c>
      <c r="F32" s="106">
        <f>F29*E32</f>
        <v>0.56700000000000006</v>
      </c>
      <c r="G32" s="106"/>
      <c r="H32" s="106"/>
      <c r="I32" s="106"/>
      <c r="J32" s="106"/>
      <c r="K32" s="106"/>
      <c r="L32" s="106"/>
      <c r="M32" s="106"/>
    </row>
    <row r="33" spans="1:13" s="88" customFormat="1" ht="12.75">
      <c r="A33" s="183"/>
      <c r="B33" s="56" t="s">
        <v>83</v>
      </c>
      <c r="C33" s="110" t="s">
        <v>94</v>
      </c>
      <c r="D33" s="105" t="s">
        <v>52</v>
      </c>
      <c r="E33" s="105">
        <v>7.2</v>
      </c>
      <c r="F33" s="106">
        <f>F29*E33</f>
        <v>3.8880000000000003</v>
      </c>
      <c r="G33" s="106"/>
      <c r="H33" s="106"/>
      <c r="I33" s="106"/>
      <c r="J33" s="106"/>
      <c r="K33" s="106"/>
      <c r="L33" s="106"/>
      <c r="M33" s="106"/>
    </row>
    <row r="34" spans="1:13" s="88" customFormat="1" ht="12.75">
      <c r="A34" s="183"/>
      <c r="B34" s="56" t="s">
        <v>116</v>
      </c>
      <c r="C34" s="110" t="s">
        <v>95</v>
      </c>
      <c r="D34" s="105" t="s">
        <v>52</v>
      </c>
      <c r="E34" s="105">
        <v>1.96</v>
      </c>
      <c r="F34" s="106">
        <f>F29*E34</f>
        <v>1.0584</v>
      </c>
      <c r="G34" s="106"/>
      <c r="H34" s="106"/>
      <c r="I34" s="106"/>
      <c r="J34" s="106"/>
      <c r="K34" s="106"/>
      <c r="L34" s="106"/>
      <c r="M34" s="106"/>
    </row>
    <row r="35" spans="1:13" s="97" customFormat="1" ht="14.25" customHeight="1">
      <c r="A35" s="183"/>
      <c r="B35" s="56" t="s">
        <v>117</v>
      </c>
      <c r="C35" s="110" t="s">
        <v>96</v>
      </c>
      <c r="D35" s="105" t="s">
        <v>42</v>
      </c>
      <c r="E35" s="105">
        <v>3.38</v>
      </c>
      <c r="F35" s="106">
        <f>F29*E35</f>
        <v>1.8252000000000002</v>
      </c>
      <c r="G35" s="106"/>
      <c r="H35" s="106"/>
      <c r="I35" s="106"/>
      <c r="J35" s="106"/>
      <c r="K35" s="106"/>
      <c r="L35" s="106"/>
      <c r="M35" s="106"/>
    </row>
    <row r="36" spans="1:13" s="88" customFormat="1" ht="12.75">
      <c r="A36" s="183"/>
      <c r="B36" s="56" t="s">
        <v>115</v>
      </c>
      <c r="C36" s="110" t="s">
        <v>97</v>
      </c>
      <c r="D36" s="105" t="s">
        <v>52</v>
      </c>
      <c r="E36" s="105">
        <v>4.38</v>
      </c>
      <c r="F36" s="106">
        <f>F29*E36</f>
        <v>2.3652000000000002</v>
      </c>
      <c r="G36" s="106"/>
      <c r="H36" s="106"/>
      <c r="I36" s="106"/>
      <c r="J36" s="106"/>
      <c r="K36" s="106"/>
      <c r="L36" s="106"/>
      <c r="M36" s="106"/>
    </row>
    <row r="37" spans="1:13" s="88" customFormat="1" ht="15" customHeight="1">
      <c r="A37" s="184"/>
      <c r="B37" s="99"/>
      <c r="C37" s="110" t="s">
        <v>55</v>
      </c>
      <c r="D37" s="105" t="s">
        <v>34</v>
      </c>
      <c r="E37" s="105">
        <v>3.44</v>
      </c>
      <c r="F37" s="106">
        <f>F29*E37</f>
        <v>1.8576000000000001</v>
      </c>
      <c r="G37" s="106"/>
      <c r="H37" s="106"/>
      <c r="I37" s="106"/>
      <c r="J37" s="106"/>
      <c r="K37" s="106"/>
      <c r="L37" s="106"/>
      <c r="M37" s="106"/>
    </row>
    <row r="38" spans="1:13" s="92" customFormat="1" ht="12.75">
      <c r="A38" s="182">
        <v>7</v>
      </c>
      <c r="B38" s="99" t="s">
        <v>105</v>
      </c>
      <c r="C38" s="125" t="s">
        <v>107</v>
      </c>
      <c r="D38" s="101" t="s">
        <v>42</v>
      </c>
      <c r="E38" s="101"/>
      <c r="F38" s="102">
        <v>100</v>
      </c>
      <c r="G38" s="102"/>
      <c r="H38" s="102"/>
      <c r="I38" s="102"/>
      <c r="J38" s="102"/>
      <c r="K38" s="102"/>
      <c r="L38" s="102"/>
      <c r="M38" s="102"/>
    </row>
    <row r="39" spans="1:13" s="88" customFormat="1" ht="12.75">
      <c r="A39" s="183"/>
      <c r="B39" s="99"/>
      <c r="C39" s="110" t="s">
        <v>31</v>
      </c>
      <c r="D39" s="105" t="s">
        <v>74</v>
      </c>
      <c r="E39" s="105">
        <v>1.1399999999999999</v>
      </c>
      <c r="F39" s="106">
        <f>F38*E39</f>
        <v>113.99999999999999</v>
      </c>
      <c r="G39" s="106"/>
      <c r="H39" s="106"/>
      <c r="I39" s="106"/>
      <c r="J39" s="106"/>
      <c r="K39" s="106"/>
      <c r="L39" s="106"/>
      <c r="M39" s="106"/>
    </row>
    <row r="40" spans="1:13" s="88" customFormat="1" ht="12.75">
      <c r="A40" s="183"/>
      <c r="B40" s="99"/>
      <c r="C40" s="110" t="s">
        <v>33</v>
      </c>
      <c r="D40" s="105" t="s">
        <v>34</v>
      </c>
      <c r="E40" s="105">
        <v>0.124</v>
      </c>
      <c r="F40" s="106">
        <f>F38*E40</f>
        <v>12.4</v>
      </c>
      <c r="G40" s="106"/>
      <c r="H40" s="106"/>
      <c r="I40" s="106"/>
      <c r="J40" s="106"/>
      <c r="K40" s="106"/>
      <c r="L40" s="106"/>
      <c r="M40" s="106"/>
    </row>
    <row r="41" spans="1:13" s="88" customFormat="1" ht="12.75">
      <c r="A41" s="183"/>
      <c r="B41" s="56" t="s">
        <v>114</v>
      </c>
      <c r="C41" s="110" t="s">
        <v>111</v>
      </c>
      <c r="D41" s="105" t="s">
        <v>40</v>
      </c>
      <c r="E41" s="105" t="s">
        <v>109</v>
      </c>
      <c r="F41" s="106">
        <f>0.16*0.08*13*10</f>
        <v>1.6640000000000001</v>
      </c>
      <c r="G41" s="106"/>
      <c r="H41" s="106"/>
      <c r="I41" s="106"/>
      <c r="J41" s="106"/>
      <c r="K41" s="106"/>
      <c r="L41" s="106"/>
      <c r="M41" s="106"/>
    </row>
    <row r="42" spans="1:13" s="88" customFormat="1" ht="12.75">
      <c r="A42" s="183"/>
      <c r="B42" s="56" t="s">
        <v>114</v>
      </c>
      <c r="C42" s="110" t="s">
        <v>110</v>
      </c>
      <c r="D42" s="105" t="s">
        <v>40</v>
      </c>
      <c r="E42" s="105" t="s">
        <v>109</v>
      </c>
      <c r="F42" s="106">
        <f>0.14*0.07*1.5*25*2</f>
        <v>0.7350000000000001</v>
      </c>
      <c r="G42" s="106"/>
      <c r="H42" s="106"/>
      <c r="I42" s="106"/>
      <c r="J42" s="106"/>
      <c r="K42" s="106"/>
      <c r="L42" s="106"/>
      <c r="M42" s="106"/>
    </row>
    <row r="43" spans="1:13" s="88" customFormat="1" ht="12.75">
      <c r="A43" s="183"/>
      <c r="B43" s="56" t="s">
        <v>114</v>
      </c>
      <c r="C43" s="110" t="s">
        <v>112</v>
      </c>
      <c r="D43" s="105" t="s">
        <v>40</v>
      </c>
      <c r="E43" s="105" t="s">
        <v>109</v>
      </c>
      <c r="F43" s="106">
        <f>0.14*0.07*3.5*25</f>
        <v>0.85750000000000015</v>
      </c>
      <c r="G43" s="106"/>
      <c r="H43" s="106"/>
      <c r="I43" s="106"/>
      <c r="J43" s="106"/>
      <c r="K43" s="106"/>
      <c r="L43" s="106"/>
      <c r="M43" s="106"/>
    </row>
    <row r="44" spans="1:13" s="88" customFormat="1" ht="12.75">
      <c r="A44" s="183"/>
      <c r="B44" s="56" t="s">
        <v>114</v>
      </c>
      <c r="C44" s="110" t="s">
        <v>108</v>
      </c>
      <c r="D44" s="105" t="s">
        <v>40</v>
      </c>
      <c r="E44" s="105" t="s">
        <v>109</v>
      </c>
      <c r="F44" s="106">
        <f>100*0.05*0.7</f>
        <v>3.5</v>
      </c>
      <c r="G44" s="106"/>
      <c r="H44" s="106"/>
      <c r="I44" s="106"/>
      <c r="J44" s="106"/>
      <c r="K44" s="106"/>
      <c r="L44" s="106"/>
      <c r="M44" s="106"/>
    </row>
    <row r="45" spans="1:13" s="88" customFormat="1" ht="12.75">
      <c r="A45" s="183"/>
      <c r="B45" s="56" t="s">
        <v>83</v>
      </c>
      <c r="C45" s="110" t="s">
        <v>94</v>
      </c>
      <c r="D45" s="105" t="s">
        <v>52</v>
      </c>
      <c r="E45" s="105">
        <v>7.2</v>
      </c>
      <c r="F45" s="106">
        <f>F38*E45</f>
        <v>720</v>
      </c>
      <c r="G45" s="106"/>
      <c r="H45" s="106"/>
      <c r="I45" s="106"/>
      <c r="J45" s="106"/>
      <c r="K45" s="106"/>
      <c r="L45" s="106"/>
      <c r="M45" s="106"/>
    </row>
    <row r="46" spans="1:13" s="88" customFormat="1" ht="12.75">
      <c r="A46" s="183"/>
      <c r="B46" s="56" t="s">
        <v>116</v>
      </c>
      <c r="C46" s="110" t="s">
        <v>95</v>
      </c>
      <c r="D46" s="105" t="s">
        <v>52</v>
      </c>
      <c r="E46" s="105">
        <v>0.17499999999999999</v>
      </c>
      <c r="F46" s="106">
        <f>F38*E46</f>
        <v>17.5</v>
      </c>
      <c r="G46" s="106"/>
      <c r="H46" s="106"/>
      <c r="I46" s="106"/>
      <c r="J46" s="106"/>
      <c r="K46" s="106"/>
      <c r="L46" s="106"/>
      <c r="M46" s="106"/>
    </row>
    <row r="47" spans="1:13" s="97" customFormat="1" ht="14.25" customHeight="1">
      <c r="A47" s="183"/>
      <c r="B47" s="56" t="s">
        <v>117</v>
      </c>
      <c r="C47" s="110" t="s">
        <v>96</v>
      </c>
      <c r="D47" s="105" t="s">
        <v>42</v>
      </c>
      <c r="E47" s="105">
        <v>0.52500000000000002</v>
      </c>
      <c r="F47" s="106">
        <f>F38*E47</f>
        <v>52.5</v>
      </c>
      <c r="G47" s="106"/>
      <c r="H47" s="106"/>
      <c r="I47" s="106"/>
      <c r="J47" s="106"/>
      <c r="K47" s="106"/>
      <c r="L47" s="106"/>
      <c r="M47" s="106"/>
    </row>
    <row r="48" spans="1:13" s="88" customFormat="1" ht="12.75">
      <c r="A48" s="183"/>
      <c r="B48" s="56" t="s">
        <v>118</v>
      </c>
      <c r="C48" s="110" t="s">
        <v>113</v>
      </c>
      <c r="D48" s="105" t="s">
        <v>52</v>
      </c>
      <c r="E48" s="105">
        <v>0.16</v>
      </c>
      <c r="F48" s="106">
        <f>F38*E48</f>
        <v>16</v>
      </c>
      <c r="G48" s="106"/>
      <c r="H48" s="106"/>
      <c r="I48" s="106"/>
      <c r="J48" s="106"/>
      <c r="K48" s="106"/>
      <c r="L48" s="106"/>
      <c r="M48" s="106"/>
    </row>
    <row r="49" spans="1:13" s="88" customFormat="1" ht="15" customHeight="1">
      <c r="A49" s="184"/>
      <c r="B49" s="99"/>
      <c r="C49" s="110" t="s">
        <v>55</v>
      </c>
      <c r="D49" s="105" t="s">
        <v>34</v>
      </c>
      <c r="E49" s="105">
        <v>9.2399999999999996E-2</v>
      </c>
      <c r="F49" s="106">
        <f>F38*E49</f>
        <v>9.24</v>
      </c>
      <c r="G49" s="106"/>
      <c r="H49" s="106"/>
      <c r="I49" s="106"/>
      <c r="J49" s="106"/>
      <c r="K49" s="106"/>
      <c r="L49" s="106"/>
      <c r="M49" s="106"/>
    </row>
    <row r="50" spans="1:13" s="98" customFormat="1">
      <c r="A50" s="182">
        <v>8</v>
      </c>
      <c r="B50" s="99" t="s">
        <v>101</v>
      </c>
      <c r="C50" s="100" t="s">
        <v>102</v>
      </c>
      <c r="D50" s="101" t="s">
        <v>30</v>
      </c>
      <c r="E50" s="101"/>
      <c r="F50" s="102">
        <f>F38</f>
        <v>100</v>
      </c>
      <c r="G50" s="102"/>
      <c r="H50" s="102"/>
      <c r="I50" s="102"/>
      <c r="J50" s="102"/>
      <c r="K50" s="102"/>
      <c r="L50" s="102"/>
      <c r="M50" s="102"/>
    </row>
    <row r="51" spans="1:13" s="97" customFormat="1">
      <c r="A51" s="183"/>
      <c r="B51" s="103"/>
      <c r="C51" s="110" t="s">
        <v>31</v>
      </c>
      <c r="D51" s="105" t="s">
        <v>74</v>
      </c>
      <c r="E51" s="105">
        <f>3.03/100</f>
        <v>3.0299999999999997E-2</v>
      </c>
      <c r="F51" s="106">
        <f>F50*E51</f>
        <v>3.03</v>
      </c>
      <c r="G51" s="106"/>
      <c r="H51" s="106"/>
      <c r="I51" s="106"/>
      <c r="J51" s="106"/>
      <c r="K51" s="106"/>
      <c r="L51" s="106"/>
      <c r="M51" s="106"/>
    </row>
    <row r="52" spans="1:13" s="97" customFormat="1">
      <c r="A52" s="183"/>
      <c r="B52" s="103"/>
      <c r="C52" s="110" t="s">
        <v>33</v>
      </c>
      <c r="D52" s="105" t="s">
        <v>34</v>
      </c>
      <c r="E52" s="105">
        <v>4.1000000000000003E-3</v>
      </c>
      <c r="F52" s="106">
        <f>F50*E52</f>
        <v>0.41000000000000003</v>
      </c>
      <c r="G52" s="106"/>
      <c r="H52" s="106"/>
      <c r="I52" s="106"/>
      <c r="J52" s="106"/>
      <c r="K52" s="106"/>
      <c r="L52" s="106"/>
      <c r="M52" s="106"/>
    </row>
    <row r="53" spans="1:13" s="97" customFormat="1" ht="15" customHeight="1">
      <c r="A53" s="183"/>
      <c r="B53" s="103"/>
      <c r="C53" s="110" t="s">
        <v>98</v>
      </c>
      <c r="D53" s="105" t="s">
        <v>52</v>
      </c>
      <c r="E53" s="105">
        <v>0.23100000000000001</v>
      </c>
      <c r="F53" s="106">
        <f>F50*E53</f>
        <v>23.1</v>
      </c>
      <c r="G53" s="106"/>
      <c r="H53" s="106"/>
      <c r="I53" s="106"/>
      <c r="J53" s="106"/>
      <c r="K53" s="106"/>
      <c r="L53" s="106"/>
      <c r="M53" s="106"/>
    </row>
    <row r="54" spans="1:13" s="97" customFormat="1">
      <c r="A54" s="183"/>
      <c r="B54" s="103"/>
      <c r="C54" s="110" t="s">
        <v>99</v>
      </c>
      <c r="D54" s="105" t="s">
        <v>52</v>
      </c>
      <c r="E54" s="105">
        <v>5.8000000000000003E-2</v>
      </c>
      <c r="F54" s="106">
        <f>F50*E54</f>
        <v>5.8000000000000007</v>
      </c>
      <c r="G54" s="106"/>
      <c r="H54" s="106"/>
      <c r="I54" s="106"/>
      <c r="J54" s="106"/>
      <c r="K54" s="106"/>
      <c r="L54" s="106"/>
      <c r="M54" s="106"/>
    </row>
    <row r="55" spans="1:13" s="97" customFormat="1">
      <c r="A55" s="183"/>
      <c r="B55" s="103"/>
      <c r="C55" s="110" t="s">
        <v>100</v>
      </c>
      <c r="D55" s="105" t="s">
        <v>52</v>
      </c>
      <c r="E55" s="105">
        <v>3.5000000000000003E-2</v>
      </c>
      <c r="F55" s="106">
        <f>F50*E55</f>
        <v>3.5000000000000004</v>
      </c>
      <c r="G55" s="106"/>
      <c r="H55" s="106"/>
      <c r="I55" s="106"/>
      <c r="J55" s="106"/>
      <c r="K55" s="106"/>
      <c r="L55" s="106"/>
      <c r="M55" s="106"/>
    </row>
    <row r="56" spans="1:13" s="97" customFormat="1">
      <c r="A56" s="184"/>
      <c r="B56" s="103"/>
      <c r="C56" s="110" t="s">
        <v>55</v>
      </c>
      <c r="D56" s="105" t="s">
        <v>34</v>
      </c>
      <c r="E56" s="105">
        <v>4.0000000000000002E-4</v>
      </c>
      <c r="F56" s="106">
        <f>F50*E56</f>
        <v>0.04</v>
      </c>
      <c r="G56" s="106"/>
      <c r="H56" s="106"/>
      <c r="I56" s="106"/>
      <c r="J56" s="106"/>
      <c r="K56" s="106"/>
      <c r="L56" s="106"/>
      <c r="M56" s="106"/>
    </row>
    <row r="57" spans="1:13" s="98" customFormat="1">
      <c r="A57" s="182">
        <v>9</v>
      </c>
      <c r="B57" s="99" t="s">
        <v>121</v>
      </c>
      <c r="C57" s="100" t="s">
        <v>119</v>
      </c>
      <c r="D57" s="101" t="s">
        <v>30</v>
      </c>
      <c r="E57" s="101"/>
      <c r="F57" s="102">
        <f>F50</f>
        <v>100</v>
      </c>
      <c r="G57" s="102"/>
      <c r="H57" s="102"/>
      <c r="I57" s="102"/>
      <c r="J57" s="102"/>
      <c r="K57" s="102"/>
      <c r="L57" s="102"/>
      <c r="M57" s="102"/>
    </row>
    <row r="58" spans="1:13" s="124" customFormat="1" ht="12.75">
      <c r="A58" s="183"/>
      <c r="B58" s="103"/>
      <c r="C58" s="126" t="s">
        <v>31</v>
      </c>
      <c r="D58" s="105" t="s">
        <v>74</v>
      </c>
      <c r="E58" s="127">
        <v>0.439</v>
      </c>
      <c r="F58" s="107">
        <f>F57*E58</f>
        <v>43.9</v>
      </c>
      <c r="G58" s="107"/>
      <c r="H58" s="107"/>
      <c r="I58" s="106"/>
      <c r="J58" s="106"/>
      <c r="K58" s="107"/>
      <c r="L58" s="107"/>
      <c r="M58" s="107"/>
    </row>
    <row r="59" spans="1:13" s="124" customFormat="1" ht="12.75">
      <c r="A59" s="183"/>
      <c r="B59" s="103"/>
      <c r="C59" s="126" t="s">
        <v>33</v>
      </c>
      <c r="D59" s="127" t="s">
        <v>34</v>
      </c>
      <c r="E59" s="127">
        <v>3.5000000000000001E-3</v>
      </c>
      <c r="F59" s="107">
        <f>F57*E59</f>
        <v>0.35000000000000003</v>
      </c>
      <c r="G59" s="107"/>
      <c r="H59" s="107"/>
      <c r="I59" s="107"/>
      <c r="J59" s="107"/>
      <c r="K59" s="107"/>
      <c r="L59" s="107"/>
      <c r="M59" s="107"/>
    </row>
    <row r="60" spans="1:13" s="124" customFormat="1" ht="12.75">
      <c r="A60" s="183"/>
      <c r="B60" s="56" t="s">
        <v>123</v>
      </c>
      <c r="C60" s="126" t="s">
        <v>120</v>
      </c>
      <c r="D60" s="127" t="s">
        <v>42</v>
      </c>
      <c r="E60" s="127">
        <v>1.35</v>
      </c>
      <c r="F60" s="107">
        <f>F57*E60</f>
        <v>135</v>
      </c>
      <c r="G60" s="106"/>
      <c r="H60" s="106"/>
      <c r="I60" s="107"/>
      <c r="J60" s="107"/>
      <c r="K60" s="107"/>
      <c r="L60" s="107"/>
      <c r="M60" s="107"/>
    </row>
    <row r="61" spans="1:13" s="124" customFormat="1" ht="12.75">
      <c r="A61" s="183"/>
      <c r="B61" s="56" t="s">
        <v>166</v>
      </c>
      <c r="C61" s="126" t="s">
        <v>122</v>
      </c>
      <c r="D61" s="127" t="s">
        <v>37</v>
      </c>
      <c r="E61" s="127">
        <v>2.9999999999999997E-4</v>
      </c>
      <c r="F61" s="128">
        <f>F58*E61</f>
        <v>1.3169999999999998E-2</v>
      </c>
      <c r="G61" s="106"/>
      <c r="H61" s="106"/>
      <c r="I61" s="107"/>
      <c r="J61" s="107"/>
      <c r="K61" s="107"/>
      <c r="L61" s="107"/>
      <c r="M61" s="107"/>
    </row>
    <row r="62" spans="1:13" s="124" customFormat="1" ht="12.75">
      <c r="A62" s="184"/>
      <c r="B62" s="103"/>
      <c r="C62" s="126" t="s">
        <v>55</v>
      </c>
      <c r="D62" s="127" t="s">
        <v>34</v>
      </c>
      <c r="E62" s="127">
        <v>7.8E-2</v>
      </c>
      <c r="F62" s="107">
        <f>F57*E62</f>
        <v>7.8</v>
      </c>
      <c r="G62" s="106"/>
      <c r="H62" s="107"/>
      <c r="I62" s="107"/>
      <c r="J62" s="107"/>
      <c r="K62" s="107"/>
      <c r="L62" s="107"/>
      <c r="M62" s="107"/>
    </row>
    <row r="63" spans="1:13" ht="22.5">
      <c r="A63" s="182">
        <v>10</v>
      </c>
      <c r="B63" s="61" t="s">
        <v>146</v>
      </c>
      <c r="C63" s="125" t="s">
        <v>66</v>
      </c>
      <c r="D63" s="101" t="s">
        <v>30</v>
      </c>
      <c r="E63" s="101"/>
      <c r="F63" s="102">
        <v>273.57</v>
      </c>
      <c r="G63" s="101"/>
      <c r="H63" s="108"/>
      <c r="I63" s="109"/>
      <c r="J63" s="108"/>
      <c r="K63" s="109"/>
      <c r="L63" s="108"/>
      <c r="M63" s="108"/>
    </row>
    <row r="64" spans="1:13">
      <c r="A64" s="183"/>
      <c r="B64" s="103"/>
      <c r="C64" s="110" t="s">
        <v>31</v>
      </c>
      <c r="D64" s="111" t="s">
        <v>32</v>
      </c>
      <c r="E64" s="105">
        <v>1.6588000000000001</v>
      </c>
      <c r="F64" s="112">
        <f>F63*E64</f>
        <v>453.79791599999999</v>
      </c>
      <c r="G64" s="112"/>
      <c r="H64" s="112"/>
      <c r="I64" s="112"/>
      <c r="J64" s="112"/>
      <c r="K64" s="112"/>
      <c r="L64" s="112"/>
      <c r="M64" s="112"/>
    </row>
    <row r="65" spans="1:13">
      <c r="A65" s="183"/>
      <c r="B65" s="84" t="s">
        <v>67</v>
      </c>
      <c r="C65" s="113" t="s">
        <v>68</v>
      </c>
      <c r="D65" s="66" t="s">
        <v>69</v>
      </c>
      <c r="E65" s="66">
        <v>2.7799999999999998E-2</v>
      </c>
      <c r="F65" s="112">
        <f>F63*E65</f>
        <v>7.6052459999999993</v>
      </c>
      <c r="G65" s="112"/>
      <c r="H65" s="112"/>
      <c r="I65" s="112"/>
      <c r="J65" s="112"/>
      <c r="K65" s="112"/>
      <c r="L65" s="112"/>
      <c r="M65" s="112"/>
    </row>
    <row r="66" spans="1:13">
      <c r="A66" s="183"/>
      <c r="B66" s="84" t="s">
        <v>50</v>
      </c>
      <c r="C66" s="49" t="s">
        <v>70</v>
      </c>
      <c r="D66" s="66" t="s">
        <v>40</v>
      </c>
      <c r="E66" s="66">
        <v>2.1999999999999999E-2</v>
      </c>
      <c r="F66" s="112">
        <f>F63*E66</f>
        <v>6.0185399999999998</v>
      </c>
      <c r="G66" s="112"/>
      <c r="H66" s="112"/>
      <c r="I66" s="112"/>
      <c r="J66" s="112"/>
      <c r="K66" s="112"/>
      <c r="L66" s="112"/>
      <c r="M66" s="112"/>
    </row>
    <row r="67" spans="1:13">
      <c r="A67" s="183"/>
      <c r="B67" s="84" t="s">
        <v>167</v>
      </c>
      <c r="C67" s="49" t="s">
        <v>71</v>
      </c>
      <c r="D67" s="66" t="s">
        <v>40</v>
      </c>
      <c r="E67" s="50">
        <v>7.0000000000000001E-3</v>
      </c>
      <c r="F67" s="112">
        <f>F63*E67</f>
        <v>1.91499</v>
      </c>
      <c r="G67" s="112"/>
      <c r="H67" s="112"/>
      <c r="I67" s="112"/>
      <c r="J67" s="112"/>
      <c r="K67" s="112"/>
      <c r="L67" s="112"/>
      <c r="M67" s="112"/>
    </row>
    <row r="68" spans="1:13" ht="22.5">
      <c r="A68" s="184"/>
      <c r="B68" s="84" t="s">
        <v>145</v>
      </c>
      <c r="C68" s="134" t="s">
        <v>141</v>
      </c>
      <c r="D68" s="84" t="s">
        <v>40</v>
      </c>
      <c r="E68" s="84">
        <v>1.2200000000000001E-2</v>
      </c>
      <c r="F68" s="112">
        <f>F63*E68</f>
        <v>3.3375539999999999</v>
      </c>
      <c r="G68" s="112"/>
      <c r="H68" s="112"/>
      <c r="I68" s="112"/>
      <c r="J68" s="112"/>
      <c r="K68" s="112"/>
      <c r="L68" s="112"/>
      <c r="M68" s="112"/>
    </row>
    <row r="69" spans="1:13">
      <c r="A69" s="182">
        <v>11</v>
      </c>
      <c r="B69" s="142" t="s">
        <v>127</v>
      </c>
      <c r="C69" s="100" t="s">
        <v>126</v>
      </c>
      <c r="D69" s="101" t="s">
        <v>30</v>
      </c>
      <c r="E69" s="101"/>
      <c r="F69" s="102">
        <v>3.4</v>
      </c>
      <c r="G69" s="101"/>
      <c r="H69" s="108"/>
      <c r="I69" s="109"/>
      <c r="J69" s="108"/>
      <c r="K69" s="109"/>
      <c r="L69" s="108"/>
      <c r="M69" s="108"/>
    </row>
    <row r="70" spans="1:13">
      <c r="A70" s="183"/>
      <c r="B70" s="103"/>
      <c r="C70" s="110" t="s">
        <v>31</v>
      </c>
      <c r="D70" s="111" t="s">
        <v>32</v>
      </c>
      <c r="E70" s="105">
        <v>8.34</v>
      </c>
      <c r="F70" s="115">
        <f>F69*E70</f>
        <v>28.355999999999998</v>
      </c>
      <c r="G70" s="112"/>
      <c r="H70" s="112"/>
      <c r="I70" s="112"/>
      <c r="J70" s="112"/>
      <c r="K70" s="112"/>
      <c r="L70" s="112"/>
      <c r="M70" s="112"/>
    </row>
    <row r="71" spans="1:13">
      <c r="A71" s="183"/>
      <c r="B71" s="48"/>
      <c r="C71" s="63" t="s">
        <v>33</v>
      </c>
      <c r="D71" s="50" t="s">
        <v>34</v>
      </c>
      <c r="E71" s="50">
        <v>6.4000000000000003E-3</v>
      </c>
      <c r="F71" s="112">
        <f>F69*E71</f>
        <v>2.1760000000000002E-2</v>
      </c>
      <c r="G71" s="112"/>
      <c r="H71" s="112"/>
      <c r="I71" s="112"/>
      <c r="J71" s="112"/>
      <c r="K71" s="112"/>
      <c r="L71" s="112"/>
      <c r="M71" s="112"/>
    </row>
    <row r="72" spans="1:13">
      <c r="A72" s="183"/>
      <c r="B72" s="84" t="s">
        <v>170</v>
      </c>
      <c r="C72" s="49" t="s">
        <v>128</v>
      </c>
      <c r="D72" s="66" t="s">
        <v>129</v>
      </c>
      <c r="E72" s="66" t="s">
        <v>109</v>
      </c>
      <c r="F72" s="112">
        <v>12</v>
      </c>
      <c r="G72" s="112"/>
      <c r="H72" s="112"/>
      <c r="I72" s="112"/>
      <c r="J72" s="112"/>
      <c r="K72" s="112"/>
      <c r="L72" s="112"/>
      <c r="M72" s="112"/>
    </row>
    <row r="73" spans="1:13">
      <c r="A73" s="183"/>
      <c r="B73" s="84" t="s">
        <v>171</v>
      </c>
      <c r="C73" s="49" t="s">
        <v>130</v>
      </c>
      <c r="D73" s="66" t="s">
        <v>73</v>
      </c>
      <c r="E73" s="66">
        <v>1</v>
      </c>
      <c r="F73" s="112">
        <f>E73*F69</f>
        <v>3.4</v>
      </c>
      <c r="G73" s="112"/>
      <c r="H73" s="112"/>
      <c r="I73" s="112"/>
      <c r="J73" s="112"/>
      <c r="K73" s="112"/>
      <c r="L73" s="112"/>
      <c r="M73" s="112"/>
    </row>
    <row r="74" spans="1:13">
      <c r="A74" s="184"/>
      <c r="B74" s="48"/>
      <c r="C74" s="49" t="s">
        <v>55</v>
      </c>
      <c r="D74" s="50" t="s">
        <v>34</v>
      </c>
      <c r="E74" s="50">
        <v>0.03</v>
      </c>
      <c r="F74" s="112">
        <f>F69*E74</f>
        <v>0.10199999999999999</v>
      </c>
      <c r="G74" s="112"/>
      <c r="H74" s="112"/>
      <c r="I74" s="112"/>
      <c r="J74" s="112"/>
      <c r="K74" s="112"/>
      <c r="L74" s="112"/>
      <c r="M74" s="112"/>
    </row>
    <row r="75" spans="1:13">
      <c r="A75" s="182">
        <v>12</v>
      </c>
      <c r="B75" s="99" t="s">
        <v>82</v>
      </c>
      <c r="C75" s="100" t="s">
        <v>81</v>
      </c>
      <c r="D75" s="101" t="s">
        <v>30</v>
      </c>
      <c r="E75" s="101"/>
      <c r="F75" s="102">
        <f>0.25*44</f>
        <v>11</v>
      </c>
      <c r="G75" s="101"/>
      <c r="H75" s="108"/>
      <c r="I75" s="109"/>
      <c r="J75" s="108"/>
      <c r="K75" s="109"/>
      <c r="L75" s="108"/>
      <c r="M75" s="108"/>
    </row>
    <row r="76" spans="1:13">
      <c r="A76" s="183"/>
      <c r="B76" s="103"/>
      <c r="C76" s="110" t="s">
        <v>31</v>
      </c>
      <c r="D76" s="111" t="s">
        <v>32</v>
      </c>
      <c r="E76" s="105">
        <v>8.34</v>
      </c>
      <c r="F76" s="115">
        <f>F75*E76</f>
        <v>91.74</v>
      </c>
      <c r="G76" s="112"/>
      <c r="H76" s="112"/>
      <c r="I76" s="112"/>
      <c r="J76" s="112"/>
      <c r="K76" s="112"/>
      <c r="L76" s="112"/>
      <c r="M76" s="112"/>
    </row>
    <row r="77" spans="1:13">
      <c r="A77" s="183"/>
      <c r="B77" s="48"/>
      <c r="C77" s="63" t="s">
        <v>33</v>
      </c>
      <c r="D77" s="50" t="s">
        <v>34</v>
      </c>
      <c r="E77" s="50">
        <v>0.16600000000000001</v>
      </c>
      <c r="F77" s="112">
        <f>F75*E77</f>
        <v>1.8260000000000001</v>
      </c>
      <c r="G77" s="112"/>
      <c r="H77" s="112"/>
      <c r="I77" s="112"/>
      <c r="J77" s="112"/>
      <c r="K77" s="112"/>
      <c r="L77" s="112"/>
      <c r="M77" s="112"/>
    </row>
    <row r="78" spans="1:13">
      <c r="A78" s="183"/>
      <c r="B78" s="84" t="s">
        <v>50</v>
      </c>
      <c r="C78" s="49" t="s">
        <v>70</v>
      </c>
      <c r="D78" s="66" t="s">
        <v>40</v>
      </c>
      <c r="E78" s="66">
        <v>9.7000000000000003E-2</v>
      </c>
      <c r="F78" s="112">
        <f>F75*E78</f>
        <v>1.0669999999999999</v>
      </c>
      <c r="G78" s="112"/>
      <c r="H78" s="112"/>
      <c r="I78" s="112"/>
      <c r="J78" s="112"/>
      <c r="K78" s="112"/>
      <c r="L78" s="112"/>
      <c r="M78" s="112"/>
    </row>
    <row r="79" spans="1:13">
      <c r="A79" s="184"/>
      <c r="B79" s="48"/>
      <c r="C79" s="49" t="s">
        <v>55</v>
      </c>
      <c r="D79" s="50" t="s">
        <v>34</v>
      </c>
      <c r="E79" s="50">
        <v>0.03</v>
      </c>
      <c r="F79" s="112">
        <f>F75*E79</f>
        <v>0.32999999999999996</v>
      </c>
      <c r="G79" s="112"/>
      <c r="H79" s="112"/>
      <c r="I79" s="112"/>
      <c r="J79" s="112"/>
      <c r="K79" s="112"/>
      <c r="L79" s="112"/>
      <c r="M79" s="112"/>
    </row>
    <row r="80" spans="1:13" ht="22.5">
      <c r="A80" s="185">
        <v>13</v>
      </c>
      <c r="B80" s="67" t="s">
        <v>63</v>
      </c>
      <c r="C80" s="54" t="s">
        <v>80</v>
      </c>
      <c r="D80" s="67" t="s">
        <v>42</v>
      </c>
      <c r="E80" s="67"/>
      <c r="F80" s="122">
        <f>F11-59.5</f>
        <v>321.08999999999997</v>
      </c>
      <c r="G80" s="119"/>
      <c r="H80" s="68"/>
      <c r="I80" s="119"/>
      <c r="J80" s="68"/>
      <c r="K80" s="119"/>
      <c r="L80" s="68"/>
      <c r="M80" s="68"/>
    </row>
    <row r="81" spans="1:13">
      <c r="A81" s="185"/>
      <c r="B81" s="69"/>
      <c r="C81" s="59" t="s">
        <v>44</v>
      </c>
      <c r="D81" s="56" t="s">
        <v>45</v>
      </c>
      <c r="E81" s="70">
        <v>0.13900000000000001</v>
      </c>
      <c r="F81" s="119">
        <f>E81*F80</f>
        <v>44.631509999999999</v>
      </c>
      <c r="G81" s="119"/>
      <c r="H81" s="68"/>
      <c r="I81" s="68"/>
      <c r="J81" s="68"/>
      <c r="K81" s="119"/>
      <c r="L81" s="68"/>
      <c r="M81" s="68"/>
    </row>
    <row r="82" spans="1:13">
      <c r="A82" s="185"/>
      <c r="B82" s="84" t="s">
        <v>143</v>
      </c>
      <c r="C82" s="59" t="s">
        <v>64</v>
      </c>
      <c r="D82" s="56" t="s">
        <v>52</v>
      </c>
      <c r="E82" s="145">
        <v>0.59</v>
      </c>
      <c r="F82" s="119">
        <f>E82*F80</f>
        <v>189.44309999999999</v>
      </c>
      <c r="G82" s="70"/>
      <c r="H82" s="68"/>
      <c r="I82" s="119"/>
      <c r="J82" s="68"/>
      <c r="K82" s="119"/>
      <c r="L82" s="68"/>
      <c r="M82" s="68"/>
    </row>
    <row r="83" spans="1:13">
      <c r="A83" s="185"/>
      <c r="B83" s="84"/>
      <c r="C83" s="49" t="s">
        <v>55</v>
      </c>
      <c r="D83" s="56" t="s">
        <v>34</v>
      </c>
      <c r="E83" s="145">
        <v>3.3999999999999998E-3</v>
      </c>
      <c r="F83" s="119">
        <f>E83*F80</f>
        <v>1.0917059999999998</v>
      </c>
      <c r="G83" s="70"/>
      <c r="H83" s="68"/>
      <c r="I83" s="119"/>
      <c r="J83" s="68"/>
      <c r="K83" s="119"/>
      <c r="L83" s="68"/>
      <c r="M83" s="68"/>
    </row>
    <row r="84" spans="1:13">
      <c r="A84" s="71"/>
      <c r="B84" s="83"/>
      <c r="C84" s="78" t="s">
        <v>12</v>
      </c>
      <c r="D84" s="71"/>
      <c r="E84" s="72"/>
      <c r="F84" s="72"/>
      <c r="G84" s="72"/>
      <c r="H84" s="72"/>
      <c r="I84" s="72"/>
      <c r="J84" s="72"/>
      <c r="K84" s="72"/>
      <c r="L84" s="72"/>
      <c r="M84" s="72"/>
    </row>
    <row r="85" spans="1:13">
      <c r="A85" s="73"/>
      <c r="B85" s="83"/>
      <c r="C85" s="79" t="s">
        <v>65</v>
      </c>
      <c r="D85" s="80" t="s">
        <v>173</v>
      </c>
      <c r="E85" s="75"/>
      <c r="F85" s="76"/>
      <c r="G85" s="76"/>
      <c r="H85" s="76"/>
      <c r="I85" s="76"/>
      <c r="J85" s="76"/>
      <c r="K85" s="75"/>
      <c r="L85" s="75"/>
      <c r="M85" s="76"/>
    </row>
    <row r="86" spans="1:13">
      <c r="A86" s="73"/>
      <c r="B86" s="83"/>
      <c r="C86" s="79" t="s">
        <v>12</v>
      </c>
      <c r="D86" s="74"/>
      <c r="E86" s="75"/>
      <c r="F86" s="75"/>
      <c r="G86" s="75"/>
      <c r="H86" s="75"/>
      <c r="I86" s="75"/>
      <c r="J86" s="75"/>
      <c r="K86" s="75"/>
      <c r="L86" s="75"/>
      <c r="M86" s="76"/>
    </row>
    <row r="87" spans="1:13">
      <c r="A87" s="73"/>
      <c r="B87" s="83"/>
      <c r="C87" s="79" t="s">
        <v>57</v>
      </c>
      <c r="D87" s="80" t="s">
        <v>173</v>
      </c>
      <c r="E87" s="75"/>
      <c r="F87" s="76"/>
      <c r="G87" s="76"/>
      <c r="H87" s="76"/>
      <c r="I87" s="76"/>
      <c r="J87" s="76"/>
      <c r="K87" s="75"/>
      <c r="L87" s="75"/>
      <c r="M87" s="76"/>
    </row>
    <row r="88" spans="1:13">
      <c r="A88" s="73"/>
      <c r="B88" s="83"/>
      <c r="C88" s="79" t="s">
        <v>12</v>
      </c>
      <c r="D88" s="74"/>
      <c r="E88" s="75"/>
      <c r="F88" s="75"/>
      <c r="G88" s="75"/>
      <c r="H88" s="75"/>
      <c r="I88" s="75"/>
      <c r="J88" s="75"/>
      <c r="K88" s="75"/>
      <c r="L88" s="75"/>
      <c r="M88" s="76"/>
    </row>
    <row r="89" spans="1:13">
      <c r="A89" s="73"/>
      <c r="B89" s="83"/>
      <c r="C89" s="79" t="s">
        <v>58</v>
      </c>
      <c r="D89" s="80" t="s">
        <v>173</v>
      </c>
      <c r="E89" s="75"/>
      <c r="F89" s="76"/>
      <c r="G89" s="76"/>
      <c r="H89" s="76"/>
      <c r="I89" s="76"/>
      <c r="J89" s="76"/>
      <c r="K89" s="75"/>
      <c r="L89" s="75"/>
      <c r="M89" s="76"/>
    </row>
    <row r="90" spans="1:13">
      <c r="A90" s="73"/>
      <c r="B90" s="83"/>
      <c r="C90" s="79" t="s">
        <v>12</v>
      </c>
      <c r="D90" s="74"/>
      <c r="E90" s="75"/>
      <c r="F90" s="76"/>
      <c r="G90" s="76"/>
      <c r="H90" s="76"/>
      <c r="I90" s="76"/>
      <c r="J90" s="76"/>
      <c r="K90" s="75"/>
      <c r="L90" s="75"/>
      <c r="M90" s="76"/>
    </row>
    <row r="93" spans="1:13">
      <c r="C93" s="77" t="s">
        <v>151</v>
      </c>
    </row>
  </sheetData>
  <mergeCells count="25">
    <mergeCell ref="A11:A16"/>
    <mergeCell ref="A17:A19"/>
    <mergeCell ref="A20:A22"/>
    <mergeCell ref="A2:M2"/>
    <mergeCell ref="A3:M3"/>
    <mergeCell ref="A4:M4"/>
    <mergeCell ref="A7:A8"/>
    <mergeCell ref="B7:B8"/>
    <mergeCell ref="C7:C8"/>
    <mergeCell ref="D7:D8"/>
    <mergeCell ref="E7:F7"/>
    <mergeCell ref="G7:H7"/>
    <mergeCell ref="I7:J7"/>
    <mergeCell ref="K7:L7"/>
    <mergeCell ref="M7:M8"/>
    <mergeCell ref="A75:A79"/>
    <mergeCell ref="A80:A83"/>
    <mergeCell ref="A23:A25"/>
    <mergeCell ref="A63:A68"/>
    <mergeCell ref="A26:A28"/>
    <mergeCell ref="A57:A62"/>
    <mergeCell ref="A50:A56"/>
    <mergeCell ref="A38:A49"/>
    <mergeCell ref="A29:A37"/>
    <mergeCell ref="A69:A74"/>
  </mergeCells>
  <pageMargins left="0.7" right="0.7" top="0.75" bottom="0.75" header="0.3" footer="0.3"/>
  <pageSetup paperSize="9" scale="8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abSelected="1" workbookViewId="0">
      <selection activeCell="G10" sqref="G10:M66"/>
    </sheetView>
  </sheetViews>
  <sheetFormatPr defaultRowHeight="15"/>
  <cols>
    <col min="1" max="1" width="4.5703125" style="28" customWidth="1"/>
    <col min="2" max="2" width="12.42578125" style="77" customWidth="1"/>
    <col min="3" max="3" width="54" style="77" customWidth="1"/>
    <col min="4" max="4" width="9.140625" style="28" customWidth="1"/>
    <col min="5" max="5" width="10.85546875" style="28" customWidth="1"/>
    <col min="6" max="12" width="8.85546875" style="28" customWidth="1"/>
    <col min="13" max="13" width="10" style="28" customWidth="1"/>
  </cols>
  <sheetData>
    <row r="1" spans="1:13">
      <c r="A1" s="85"/>
      <c r="B1" s="86"/>
      <c r="C1" s="86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5" customHeight="1">
      <c r="A2" s="168" t="s">
        <v>91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13">
      <c r="A3" s="169" t="s">
        <v>155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1:13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</row>
    <row r="5" spans="1:13">
      <c r="A5" s="29"/>
      <c r="B5" s="30"/>
      <c r="C5" s="31"/>
      <c r="D5" s="32"/>
      <c r="E5" s="33"/>
      <c r="F5" s="34"/>
      <c r="G5" s="34"/>
      <c r="H5" s="34"/>
      <c r="I5" s="34"/>
      <c r="J5" s="35" t="s">
        <v>4</v>
      </c>
      <c r="K5" s="33">
        <f>M66</f>
        <v>0</v>
      </c>
      <c r="L5" s="34" t="s">
        <v>1</v>
      </c>
      <c r="M5" s="29"/>
    </row>
    <row r="6" spans="1:13">
      <c r="A6" s="36"/>
      <c r="B6" s="36"/>
      <c r="C6" s="37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24" customHeight="1">
      <c r="A7" s="170" t="s">
        <v>18</v>
      </c>
      <c r="B7" s="172" t="s">
        <v>149</v>
      </c>
      <c r="C7" s="172" t="s">
        <v>19</v>
      </c>
      <c r="D7" s="172" t="s">
        <v>20</v>
      </c>
      <c r="E7" s="174" t="s">
        <v>21</v>
      </c>
      <c r="F7" s="175"/>
      <c r="G7" s="176" t="s">
        <v>22</v>
      </c>
      <c r="H7" s="177"/>
      <c r="I7" s="178" t="s">
        <v>23</v>
      </c>
      <c r="J7" s="179"/>
      <c r="K7" s="178" t="s">
        <v>24</v>
      </c>
      <c r="L7" s="179"/>
      <c r="M7" s="160" t="s">
        <v>25</v>
      </c>
    </row>
    <row r="8" spans="1:13" ht="24.75" customHeight="1">
      <c r="A8" s="171"/>
      <c r="B8" s="173"/>
      <c r="C8" s="173"/>
      <c r="D8" s="173"/>
      <c r="E8" s="84" t="s">
        <v>26</v>
      </c>
      <c r="F8" s="82" t="s">
        <v>25</v>
      </c>
      <c r="G8" s="38" t="s">
        <v>27</v>
      </c>
      <c r="H8" s="82" t="s">
        <v>25</v>
      </c>
      <c r="I8" s="81" t="s">
        <v>27</v>
      </c>
      <c r="J8" s="82" t="s">
        <v>25</v>
      </c>
      <c r="K8" s="81" t="s">
        <v>27</v>
      </c>
      <c r="L8" s="82" t="s">
        <v>25</v>
      </c>
      <c r="M8" s="161"/>
    </row>
    <row r="9" spans="1:13">
      <c r="A9" s="39">
        <v>1</v>
      </c>
      <c r="B9" s="40">
        <v>2</v>
      </c>
      <c r="C9" s="40">
        <v>3</v>
      </c>
      <c r="D9" s="41">
        <v>4</v>
      </c>
      <c r="E9" s="41">
        <v>5</v>
      </c>
      <c r="F9" s="41">
        <v>6</v>
      </c>
      <c r="G9" s="41">
        <v>7</v>
      </c>
      <c r="H9" s="40">
        <v>8</v>
      </c>
      <c r="I9" s="41">
        <v>9</v>
      </c>
      <c r="J9" s="40">
        <v>10</v>
      </c>
      <c r="K9" s="41">
        <v>11</v>
      </c>
      <c r="L9" s="40">
        <v>12</v>
      </c>
      <c r="M9" s="40">
        <v>13</v>
      </c>
    </row>
    <row r="10" spans="1:13">
      <c r="A10" s="39"/>
      <c r="B10" s="40"/>
      <c r="C10" s="40" t="s">
        <v>17</v>
      </c>
      <c r="D10" s="41"/>
      <c r="E10" s="41"/>
      <c r="F10" s="41"/>
      <c r="G10" s="41"/>
      <c r="H10" s="40"/>
      <c r="I10" s="41"/>
      <c r="J10" s="40"/>
      <c r="K10" s="41"/>
      <c r="L10" s="40"/>
      <c r="M10" s="40"/>
    </row>
    <row r="11" spans="1:13">
      <c r="A11" s="162">
        <v>1</v>
      </c>
      <c r="B11" s="42" t="s">
        <v>28</v>
      </c>
      <c r="C11" s="43" t="s">
        <v>29</v>
      </c>
      <c r="D11" s="44" t="s">
        <v>30</v>
      </c>
      <c r="E11" s="44"/>
      <c r="F11" s="45">
        <v>485.78</v>
      </c>
      <c r="G11" s="44"/>
      <c r="H11" s="46"/>
      <c r="I11" s="47"/>
      <c r="J11" s="46"/>
      <c r="K11" s="47"/>
      <c r="L11" s="46"/>
      <c r="M11" s="46"/>
    </row>
    <row r="12" spans="1:13">
      <c r="A12" s="163"/>
      <c r="B12" s="48"/>
      <c r="C12" s="49" t="s">
        <v>31</v>
      </c>
      <c r="D12" s="50" t="s">
        <v>32</v>
      </c>
      <c r="E12" s="50">
        <v>0.45900000000000002</v>
      </c>
      <c r="F12" s="51">
        <f>F11*E12</f>
        <v>222.97301999999999</v>
      </c>
      <c r="G12" s="52"/>
      <c r="H12" s="52"/>
      <c r="I12" s="52"/>
      <c r="J12" s="52"/>
      <c r="K12" s="52"/>
      <c r="L12" s="52"/>
      <c r="M12" s="52"/>
    </row>
    <row r="13" spans="1:13">
      <c r="A13" s="163"/>
      <c r="B13" s="48"/>
      <c r="C13" s="49" t="s">
        <v>33</v>
      </c>
      <c r="D13" s="50" t="s">
        <v>34</v>
      </c>
      <c r="E13" s="50">
        <v>2.3E-3</v>
      </c>
      <c r="F13" s="51">
        <f>F11*E13</f>
        <v>1.117294</v>
      </c>
      <c r="G13" s="52"/>
      <c r="H13" s="52"/>
      <c r="I13" s="52"/>
      <c r="J13" s="52"/>
      <c r="K13" s="52"/>
      <c r="L13" s="52"/>
      <c r="M13" s="52"/>
    </row>
    <row r="14" spans="1:13">
      <c r="A14" s="163"/>
      <c r="B14" s="53" t="s">
        <v>35</v>
      </c>
      <c r="C14" s="49" t="s">
        <v>36</v>
      </c>
      <c r="D14" s="50" t="s">
        <v>37</v>
      </c>
      <c r="E14" s="50">
        <v>3.5E-4</v>
      </c>
      <c r="F14" s="51">
        <f>F11*E14</f>
        <v>0.17002299999999998</v>
      </c>
      <c r="G14" s="52"/>
      <c r="H14" s="52"/>
      <c r="I14" s="52"/>
      <c r="J14" s="52"/>
      <c r="K14" s="52"/>
      <c r="L14" s="52"/>
      <c r="M14" s="52"/>
    </row>
    <row r="15" spans="1:13">
      <c r="A15" s="163"/>
      <c r="B15" s="53" t="s">
        <v>38</v>
      </c>
      <c r="C15" s="49" t="s">
        <v>39</v>
      </c>
      <c r="D15" s="50" t="s">
        <v>40</v>
      </c>
      <c r="E15" s="50">
        <v>9.0000000000000006E-5</v>
      </c>
      <c r="F15" s="51">
        <f>F11*E15</f>
        <v>4.3720200000000001E-2</v>
      </c>
      <c r="G15" s="52"/>
      <c r="H15" s="52"/>
      <c r="I15" s="52"/>
      <c r="J15" s="52"/>
      <c r="K15" s="52"/>
      <c r="L15" s="52"/>
      <c r="M15" s="52"/>
    </row>
    <row r="16" spans="1:13">
      <c r="A16" s="164"/>
      <c r="B16" s="53" t="s">
        <v>164</v>
      </c>
      <c r="C16" s="49" t="s">
        <v>41</v>
      </c>
      <c r="D16" s="50" t="s">
        <v>42</v>
      </c>
      <c r="E16" s="50">
        <v>3.4000000000000002E-2</v>
      </c>
      <c r="F16" s="51">
        <f>F11*E16</f>
        <v>16.51652</v>
      </c>
      <c r="G16" s="52"/>
      <c r="H16" s="52"/>
      <c r="I16" s="52"/>
      <c r="J16" s="52"/>
      <c r="K16" s="52"/>
      <c r="L16" s="52"/>
      <c r="M16" s="52"/>
    </row>
    <row r="17" spans="1:17" s="88" customFormat="1" ht="22.5">
      <c r="A17" s="165">
        <v>2</v>
      </c>
      <c r="B17" s="121" t="s">
        <v>75</v>
      </c>
      <c r="C17" s="54" t="s">
        <v>79</v>
      </c>
      <c r="D17" s="121" t="s">
        <v>73</v>
      </c>
      <c r="E17" s="121"/>
      <c r="F17" s="55">
        <v>8</v>
      </c>
      <c r="G17" s="56"/>
      <c r="H17" s="57"/>
      <c r="I17" s="58"/>
      <c r="J17" s="57"/>
      <c r="K17" s="56"/>
      <c r="L17" s="57"/>
      <c r="M17" s="57"/>
    </row>
    <row r="18" spans="1:17" s="89" customFormat="1" ht="12.75">
      <c r="A18" s="166"/>
      <c r="B18" s="56"/>
      <c r="C18" s="59" t="s">
        <v>44</v>
      </c>
      <c r="D18" s="56" t="s">
        <v>45</v>
      </c>
      <c r="E18" s="56">
        <v>0.34</v>
      </c>
      <c r="F18" s="60">
        <f>E18*F17</f>
        <v>2.72</v>
      </c>
      <c r="G18" s="56"/>
      <c r="H18" s="57"/>
      <c r="I18" s="58"/>
      <c r="J18" s="57"/>
      <c r="K18" s="56"/>
      <c r="L18" s="57"/>
      <c r="M18" s="57"/>
    </row>
    <row r="19" spans="1:17" s="88" customFormat="1" ht="13.5" customHeight="1">
      <c r="A19" s="167"/>
      <c r="B19" s="53" t="s">
        <v>77</v>
      </c>
      <c r="C19" s="59" t="s">
        <v>76</v>
      </c>
      <c r="D19" s="96" t="s">
        <v>49</v>
      </c>
      <c r="E19" s="56">
        <v>0.31</v>
      </c>
      <c r="F19" s="60">
        <f>E19*F17</f>
        <v>2.48</v>
      </c>
      <c r="G19" s="56"/>
      <c r="H19" s="57"/>
      <c r="I19" s="58"/>
      <c r="J19" s="57"/>
      <c r="K19" s="56"/>
      <c r="L19" s="57"/>
      <c r="M19" s="57"/>
      <c r="N19" s="87"/>
      <c r="O19" s="90"/>
      <c r="P19" s="90"/>
    </row>
    <row r="20" spans="1:17" s="88" customFormat="1" ht="22.5">
      <c r="A20" s="165">
        <v>3</v>
      </c>
      <c r="B20" s="121" t="s">
        <v>124</v>
      </c>
      <c r="C20" s="54" t="s">
        <v>125</v>
      </c>
      <c r="D20" s="121" t="s">
        <v>42</v>
      </c>
      <c r="E20" s="83"/>
      <c r="F20" s="62">
        <v>3</v>
      </c>
      <c r="G20" s="56"/>
      <c r="H20" s="57"/>
      <c r="I20" s="58"/>
      <c r="J20" s="57"/>
      <c r="K20" s="56"/>
      <c r="L20" s="57"/>
      <c r="M20" s="57"/>
      <c r="N20" s="87"/>
    </row>
    <row r="21" spans="1:17" s="89" customFormat="1" ht="12.75">
      <c r="A21" s="166"/>
      <c r="B21" s="56"/>
      <c r="C21" s="59" t="s">
        <v>44</v>
      </c>
      <c r="D21" s="56" t="s">
        <v>45</v>
      </c>
      <c r="E21" s="84">
        <v>2.1800000000000002</v>
      </c>
      <c r="F21" s="116">
        <f>E21*F20</f>
        <v>6.5400000000000009</v>
      </c>
      <c r="G21" s="56"/>
      <c r="H21" s="57"/>
      <c r="I21" s="58"/>
      <c r="J21" s="57"/>
      <c r="K21" s="56"/>
      <c r="L21" s="57"/>
      <c r="M21" s="57"/>
    </row>
    <row r="22" spans="1:17" s="88" customFormat="1" ht="13.5" customHeight="1">
      <c r="A22" s="167"/>
      <c r="B22" s="53"/>
      <c r="C22" s="59" t="s">
        <v>46</v>
      </c>
      <c r="D22" s="96" t="s">
        <v>49</v>
      </c>
      <c r="E22" s="56">
        <v>8.6999999999999994E-2</v>
      </c>
      <c r="F22" s="60">
        <f>E22*F20</f>
        <v>0.26100000000000001</v>
      </c>
      <c r="G22" s="56"/>
      <c r="H22" s="57"/>
      <c r="I22" s="58"/>
      <c r="J22" s="57"/>
      <c r="K22" s="56"/>
      <c r="L22" s="57"/>
      <c r="M22" s="57"/>
      <c r="O22" s="87"/>
      <c r="P22" s="90"/>
      <c r="Q22" s="90"/>
    </row>
    <row r="23" spans="1:17">
      <c r="A23" s="165">
        <v>4</v>
      </c>
      <c r="B23" s="121" t="s">
        <v>43</v>
      </c>
      <c r="C23" s="123" t="s">
        <v>148</v>
      </c>
      <c r="D23" s="121" t="s">
        <v>42</v>
      </c>
      <c r="E23" s="121"/>
      <c r="F23" s="55">
        <f>F26+F32*0.2</f>
        <v>414.82</v>
      </c>
      <c r="G23" s="56"/>
      <c r="H23" s="57"/>
      <c r="I23" s="58"/>
      <c r="J23" s="57"/>
      <c r="K23" s="56"/>
      <c r="L23" s="57"/>
      <c r="M23" s="57"/>
    </row>
    <row r="24" spans="1:17">
      <c r="A24" s="166"/>
      <c r="B24" s="56"/>
      <c r="C24" s="59" t="s">
        <v>44</v>
      </c>
      <c r="D24" s="56" t="s">
        <v>45</v>
      </c>
      <c r="E24" s="56">
        <v>0.25800000000000001</v>
      </c>
      <c r="F24" s="60">
        <f>E24*F23</f>
        <v>107.02356</v>
      </c>
      <c r="G24" s="56"/>
      <c r="H24" s="57"/>
      <c r="I24" s="58"/>
      <c r="J24" s="57"/>
      <c r="K24" s="56"/>
      <c r="L24" s="57"/>
      <c r="M24" s="57"/>
    </row>
    <row r="25" spans="1:17">
      <c r="A25" s="167"/>
      <c r="B25" s="56"/>
      <c r="C25" s="59" t="s">
        <v>46</v>
      </c>
      <c r="D25" s="56" t="s">
        <v>34</v>
      </c>
      <c r="E25" s="56">
        <v>1.6000000000000001E-3</v>
      </c>
      <c r="F25" s="60">
        <f>E25*F23</f>
        <v>0.66371199999999997</v>
      </c>
      <c r="G25" s="56"/>
      <c r="H25" s="57"/>
      <c r="I25" s="58"/>
      <c r="J25" s="57"/>
      <c r="K25" s="56"/>
      <c r="L25" s="57"/>
      <c r="M25" s="57"/>
    </row>
    <row r="26" spans="1:17" ht="22.5">
      <c r="A26" s="182">
        <v>5</v>
      </c>
      <c r="B26" s="61" t="s">
        <v>146</v>
      </c>
      <c r="C26" s="125" t="s">
        <v>66</v>
      </c>
      <c r="D26" s="136" t="s">
        <v>30</v>
      </c>
      <c r="E26" s="101"/>
      <c r="F26" s="102">
        <v>387.78</v>
      </c>
      <c r="G26" s="101"/>
      <c r="H26" s="108"/>
      <c r="I26" s="109"/>
      <c r="J26" s="108"/>
      <c r="K26" s="109"/>
      <c r="L26" s="108"/>
      <c r="M26" s="108"/>
    </row>
    <row r="27" spans="1:17">
      <c r="A27" s="183"/>
      <c r="B27" s="103"/>
      <c r="C27" s="110" t="s">
        <v>31</v>
      </c>
      <c r="D27" s="111" t="s">
        <v>32</v>
      </c>
      <c r="E27" s="105">
        <v>1.6588000000000001</v>
      </c>
      <c r="F27" s="112">
        <f>F26*E27</f>
        <v>643.24946399999999</v>
      </c>
      <c r="G27" s="112"/>
      <c r="H27" s="112"/>
      <c r="I27" s="112"/>
      <c r="J27" s="112"/>
      <c r="K27" s="112"/>
      <c r="L27" s="112"/>
      <c r="M27" s="112"/>
    </row>
    <row r="28" spans="1:17">
      <c r="A28" s="183"/>
      <c r="B28" s="84" t="s">
        <v>67</v>
      </c>
      <c r="C28" s="113" t="s">
        <v>68</v>
      </c>
      <c r="D28" s="66" t="s">
        <v>69</v>
      </c>
      <c r="E28" s="66">
        <v>2.7799999999999998E-2</v>
      </c>
      <c r="F28" s="112">
        <f>F26*E28</f>
        <v>10.780283999999998</v>
      </c>
      <c r="G28" s="112"/>
      <c r="H28" s="112"/>
      <c r="I28" s="112"/>
      <c r="J28" s="112"/>
      <c r="K28" s="112"/>
      <c r="L28" s="112"/>
      <c r="M28" s="112"/>
    </row>
    <row r="29" spans="1:17">
      <c r="A29" s="183"/>
      <c r="B29" s="84" t="s">
        <v>50</v>
      </c>
      <c r="C29" s="49" t="s">
        <v>70</v>
      </c>
      <c r="D29" s="66" t="s">
        <v>40</v>
      </c>
      <c r="E29" s="66">
        <v>2.1999999999999999E-2</v>
      </c>
      <c r="F29" s="112">
        <f>F26*E29</f>
        <v>8.5311599999999981</v>
      </c>
      <c r="G29" s="112"/>
      <c r="H29" s="112"/>
      <c r="I29" s="112"/>
      <c r="J29" s="112"/>
      <c r="K29" s="112"/>
      <c r="L29" s="112"/>
      <c r="M29" s="112"/>
    </row>
    <row r="30" spans="1:17">
      <c r="A30" s="183"/>
      <c r="B30" s="84" t="s">
        <v>167</v>
      </c>
      <c r="C30" s="49" t="s">
        <v>71</v>
      </c>
      <c r="D30" s="66" t="s">
        <v>40</v>
      </c>
      <c r="E30" s="50">
        <v>7.0000000000000001E-3</v>
      </c>
      <c r="F30" s="112">
        <f>F26*E30</f>
        <v>2.7144599999999999</v>
      </c>
      <c r="G30" s="112"/>
      <c r="H30" s="112"/>
      <c r="I30" s="112"/>
      <c r="J30" s="112"/>
      <c r="K30" s="112"/>
      <c r="L30" s="112"/>
      <c r="M30" s="112"/>
    </row>
    <row r="31" spans="1:17" ht="22.5">
      <c r="A31" s="184"/>
      <c r="B31" s="84" t="s">
        <v>145</v>
      </c>
      <c r="C31" s="134" t="s">
        <v>141</v>
      </c>
      <c r="D31" s="84" t="s">
        <v>40</v>
      </c>
      <c r="E31" s="84">
        <v>1.2200000000000001E-2</v>
      </c>
      <c r="F31" s="112">
        <f>F26*E31</f>
        <v>4.7309159999999997</v>
      </c>
      <c r="G31" s="112"/>
      <c r="H31" s="112"/>
      <c r="I31" s="112"/>
      <c r="J31" s="112"/>
      <c r="K31" s="112"/>
      <c r="L31" s="112"/>
      <c r="M31" s="112"/>
    </row>
    <row r="32" spans="1:17" ht="22.5">
      <c r="A32" s="182">
        <v>6</v>
      </c>
      <c r="B32" s="141" t="s">
        <v>147</v>
      </c>
      <c r="C32" s="123" t="s">
        <v>72</v>
      </c>
      <c r="D32" s="137" t="s">
        <v>73</v>
      </c>
      <c r="E32" s="44"/>
      <c r="F32" s="102">
        <f>121.8+13.4</f>
        <v>135.19999999999999</v>
      </c>
      <c r="G32" s="101"/>
      <c r="H32" s="108"/>
      <c r="I32" s="109"/>
      <c r="J32" s="108"/>
      <c r="K32" s="109"/>
      <c r="L32" s="108"/>
      <c r="M32" s="108"/>
    </row>
    <row r="33" spans="1:13">
      <c r="A33" s="183"/>
      <c r="B33" s="48"/>
      <c r="C33" s="63" t="s">
        <v>31</v>
      </c>
      <c r="D33" s="64" t="s">
        <v>32</v>
      </c>
      <c r="E33" s="50">
        <v>0.84</v>
      </c>
      <c r="F33" s="114">
        <f>F32*E33</f>
        <v>113.56799999999998</v>
      </c>
      <c r="G33" s="112"/>
      <c r="H33" s="112"/>
      <c r="I33" s="112"/>
      <c r="J33" s="112"/>
      <c r="K33" s="112"/>
      <c r="L33" s="112"/>
      <c r="M33" s="112"/>
    </row>
    <row r="34" spans="1:13">
      <c r="A34" s="183"/>
      <c r="B34" s="84" t="s">
        <v>50</v>
      </c>
      <c r="C34" s="49" t="s">
        <v>70</v>
      </c>
      <c r="D34" s="66" t="s">
        <v>40</v>
      </c>
      <c r="E34" s="66">
        <v>7.0000000000000001E-3</v>
      </c>
      <c r="F34" s="114">
        <f>F32*E34</f>
        <v>0.94639999999999991</v>
      </c>
      <c r="G34" s="112"/>
      <c r="H34" s="112"/>
      <c r="I34" s="112"/>
      <c r="J34" s="112"/>
      <c r="K34" s="112"/>
      <c r="L34" s="112"/>
      <c r="M34" s="112"/>
    </row>
    <row r="35" spans="1:13">
      <c r="A35" s="183"/>
      <c r="B35" s="84" t="s">
        <v>167</v>
      </c>
      <c r="C35" s="49" t="s">
        <v>71</v>
      </c>
      <c r="D35" s="66" t="s">
        <v>40</v>
      </c>
      <c r="E35" s="50">
        <v>4.0000000000000001E-3</v>
      </c>
      <c r="F35" s="114">
        <f>F32*E35</f>
        <v>0.54079999999999995</v>
      </c>
      <c r="G35" s="112"/>
      <c r="H35" s="112"/>
      <c r="I35" s="112"/>
      <c r="J35" s="112"/>
      <c r="K35" s="112"/>
      <c r="L35" s="112"/>
      <c r="M35" s="112"/>
    </row>
    <row r="36" spans="1:13" ht="22.5">
      <c r="A36" s="184"/>
      <c r="B36" s="84" t="s">
        <v>145</v>
      </c>
      <c r="C36" s="117" t="s">
        <v>141</v>
      </c>
      <c r="D36" s="135" t="s">
        <v>40</v>
      </c>
      <c r="E36" s="84">
        <v>3.1E-2</v>
      </c>
      <c r="F36" s="114">
        <f>F32*E36</f>
        <v>4.1911999999999994</v>
      </c>
      <c r="G36" s="112"/>
      <c r="H36" s="112"/>
      <c r="I36" s="112"/>
      <c r="J36" s="112"/>
      <c r="K36" s="112"/>
      <c r="L36" s="112"/>
      <c r="M36" s="112"/>
    </row>
    <row r="37" spans="1:13">
      <c r="A37" s="182">
        <v>7</v>
      </c>
      <c r="B37" s="142" t="s">
        <v>82</v>
      </c>
      <c r="C37" s="100" t="s">
        <v>81</v>
      </c>
      <c r="D37" s="101" t="s">
        <v>30</v>
      </c>
      <c r="E37" s="101"/>
      <c r="F37" s="102">
        <f>0.25*85.2</f>
        <v>21.3</v>
      </c>
      <c r="G37" s="101"/>
      <c r="H37" s="108"/>
      <c r="I37" s="109"/>
      <c r="J37" s="108"/>
      <c r="K37" s="109"/>
      <c r="L37" s="108"/>
      <c r="M37" s="108"/>
    </row>
    <row r="38" spans="1:13">
      <c r="A38" s="183"/>
      <c r="B38" s="103"/>
      <c r="C38" s="110" t="s">
        <v>31</v>
      </c>
      <c r="D38" s="111" t="s">
        <v>32</v>
      </c>
      <c r="E38" s="105">
        <v>8.34</v>
      </c>
      <c r="F38" s="115">
        <f>F37*E38</f>
        <v>177.642</v>
      </c>
      <c r="G38" s="112"/>
      <c r="H38" s="112"/>
      <c r="I38" s="112"/>
      <c r="J38" s="112"/>
      <c r="K38" s="112"/>
      <c r="L38" s="112"/>
      <c r="M38" s="112"/>
    </row>
    <row r="39" spans="1:13">
      <c r="A39" s="183"/>
      <c r="B39" s="48"/>
      <c r="C39" s="63" t="s">
        <v>33</v>
      </c>
      <c r="D39" s="50" t="s">
        <v>34</v>
      </c>
      <c r="E39" s="50">
        <v>0.16600000000000001</v>
      </c>
      <c r="F39" s="112">
        <f>F37*E39</f>
        <v>3.5358000000000005</v>
      </c>
      <c r="G39" s="112"/>
      <c r="H39" s="112"/>
      <c r="I39" s="112"/>
      <c r="J39" s="112"/>
      <c r="K39" s="112"/>
      <c r="L39" s="112"/>
      <c r="M39" s="112"/>
    </row>
    <row r="40" spans="1:13">
      <c r="A40" s="183"/>
      <c r="B40" s="84" t="s">
        <v>50</v>
      </c>
      <c r="C40" s="49" t="s">
        <v>70</v>
      </c>
      <c r="D40" s="66" t="s">
        <v>40</v>
      </c>
      <c r="E40" s="66">
        <v>9.7000000000000003E-2</v>
      </c>
      <c r="F40" s="112">
        <f>F37*E40</f>
        <v>2.0661</v>
      </c>
      <c r="G40" s="112"/>
      <c r="H40" s="112"/>
      <c r="I40" s="112"/>
      <c r="J40" s="112"/>
      <c r="K40" s="112"/>
      <c r="L40" s="112"/>
      <c r="M40" s="112"/>
    </row>
    <row r="41" spans="1:13">
      <c r="A41" s="184"/>
      <c r="B41" s="48"/>
      <c r="C41" s="49" t="s">
        <v>55</v>
      </c>
      <c r="D41" s="50" t="s">
        <v>34</v>
      </c>
      <c r="E41" s="50">
        <v>0.03</v>
      </c>
      <c r="F41" s="112">
        <f>F37*E41</f>
        <v>0.63900000000000001</v>
      </c>
      <c r="G41" s="112"/>
      <c r="H41" s="112"/>
      <c r="I41" s="112"/>
      <c r="J41" s="112"/>
      <c r="K41" s="112"/>
      <c r="L41" s="112"/>
      <c r="M41" s="112"/>
    </row>
    <row r="42" spans="1:13">
      <c r="A42" s="162">
        <v>8</v>
      </c>
      <c r="B42" s="42" t="s">
        <v>88</v>
      </c>
      <c r="C42" s="43" t="s">
        <v>134</v>
      </c>
      <c r="D42" s="44" t="s">
        <v>37</v>
      </c>
      <c r="E42" s="44"/>
      <c r="F42" s="62">
        <f>F20*0.02356</f>
        <v>7.0680000000000007E-2</v>
      </c>
      <c r="G42" s="62"/>
      <c r="H42" s="62"/>
      <c r="I42" s="62"/>
      <c r="J42" s="62"/>
      <c r="K42" s="62"/>
      <c r="L42" s="62"/>
      <c r="M42" s="62"/>
    </row>
    <row r="43" spans="1:13">
      <c r="A43" s="163"/>
      <c r="B43" s="48"/>
      <c r="C43" s="63" t="s">
        <v>31</v>
      </c>
      <c r="D43" s="50" t="s">
        <v>74</v>
      </c>
      <c r="E43" s="50">
        <v>32.9</v>
      </c>
      <c r="F43" s="131">
        <f>F42*E43</f>
        <v>2.3253720000000002</v>
      </c>
      <c r="G43" s="82"/>
      <c r="H43" s="82"/>
      <c r="I43" s="82"/>
      <c r="J43" s="82"/>
      <c r="K43" s="82"/>
      <c r="L43" s="82"/>
      <c r="M43" s="82"/>
    </row>
    <row r="44" spans="1:13">
      <c r="A44" s="163"/>
      <c r="B44" s="48"/>
      <c r="C44" s="63" t="s">
        <v>33</v>
      </c>
      <c r="D44" s="50" t="s">
        <v>34</v>
      </c>
      <c r="E44" s="50">
        <v>13.9</v>
      </c>
      <c r="F44" s="131">
        <f>F42*E44</f>
        <v>0.9824520000000001</v>
      </c>
      <c r="G44" s="82"/>
      <c r="H44" s="82"/>
      <c r="I44" s="82"/>
      <c r="J44" s="82"/>
      <c r="K44" s="82"/>
      <c r="L44" s="82"/>
      <c r="M44" s="82"/>
    </row>
    <row r="45" spans="1:13">
      <c r="A45" s="163"/>
      <c r="B45" s="53" t="s">
        <v>136</v>
      </c>
      <c r="C45" s="63" t="s">
        <v>137</v>
      </c>
      <c r="D45" s="50" t="s">
        <v>42</v>
      </c>
      <c r="E45" s="50" t="s">
        <v>89</v>
      </c>
      <c r="F45" s="131">
        <f>F20</f>
        <v>3</v>
      </c>
      <c r="G45" s="82"/>
      <c r="H45" s="82"/>
      <c r="I45" s="82"/>
      <c r="J45" s="82"/>
      <c r="K45" s="82"/>
      <c r="L45" s="82"/>
      <c r="M45" s="82"/>
    </row>
    <row r="46" spans="1:13">
      <c r="A46" s="163"/>
      <c r="B46" s="53" t="s">
        <v>84</v>
      </c>
      <c r="C46" s="63" t="s">
        <v>85</v>
      </c>
      <c r="D46" s="50" t="s">
        <v>42</v>
      </c>
      <c r="E46" s="50" t="s">
        <v>89</v>
      </c>
      <c r="F46" s="131">
        <f>F45</f>
        <v>3</v>
      </c>
      <c r="G46" s="82"/>
      <c r="H46" s="82"/>
      <c r="I46" s="82"/>
      <c r="J46" s="82"/>
      <c r="K46" s="82"/>
      <c r="L46" s="82"/>
      <c r="M46" s="82"/>
    </row>
    <row r="47" spans="1:13">
      <c r="A47" s="163"/>
      <c r="B47" s="53" t="s">
        <v>87</v>
      </c>
      <c r="C47" s="63" t="s">
        <v>86</v>
      </c>
      <c r="D47" s="50" t="s">
        <v>73</v>
      </c>
      <c r="E47" s="50" t="s">
        <v>89</v>
      </c>
      <c r="F47" s="131">
        <f>F46*4</f>
        <v>12</v>
      </c>
      <c r="G47" s="82"/>
      <c r="H47" s="82"/>
      <c r="I47" s="82"/>
      <c r="J47" s="82"/>
      <c r="K47" s="82"/>
      <c r="L47" s="82"/>
      <c r="M47" s="82"/>
    </row>
    <row r="48" spans="1:13">
      <c r="A48" s="163"/>
      <c r="B48" s="84" t="s">
        <v>168</v>
      </c>
      <c r="C48" s="63" t="s">
        <v>90</v>
      </c>
      <c r="D48" s="50" t="s">
        <v>52</v>
      </c>
      <c r="E48" s="50">
        <v>4.78</v>
      </c>
      <c r="F48" s="131">
        <f>F42*E48</f>
        <v>0.33785040000000005</v>
      </c>
      <c r="G48" s="82"/>
      <c r="H48" s="82"/>
      <c r="I48" s="82"/>
      <c r="J48" s="82"/>
      <c r="K48" s="82"/>
      <c r="L48" s="82"/>
      <c r="M48" s="82"/>
    </row>
    <row r="49" spans="1:13">
      <c r="A49" s="164"/>
      <c r="B49" s="48"/>
      <c r="C49" s="49" t="s">
        <v>55</v>
      </c>
      <c r="D49" s="50" t="s">
        <v>34</v>
      </c>
      <c r="E49" s="50">
        <v>2.78</v>
      </c>
      <c r="F49" s="65">
        <f>F45*E49</f>
        <v>8.34</v>
      </c>
      <c r="G49" s="65"/>
      <c r="H49" s="65"/>
      <c r="I49" s="65"/>
      <c r="J49" s="65"/>
      <c r="K49" s="65"/>
      <c r="L49" s="65"/>
      <c r="M49" s="65"/>
    </row>
    <row r="50" spans="1:13">
      <c r="A50" s="182">
        <v>9</v>
      </c>
      <c r="B50" s="99" t="s">
        <v>127</v>
      </c>
      <c r="C50" s="100" t="s">
        <v>126</v>
      </c>
      <c r="D50" s="101" t="s">
        <v>30</v>
      </c>
      <c r="E50" s="101"/>
      <c r="F50" s="102">
        <v>3</v>
      </c>
      <c r="G50" s="101"/>
      <c r="H50" s="108"/>
      <c r="I50" s="109"/>
      <c r="J50" s="108"/>
      <c r="K50" s="109"/>
      <c r="L50" s="108"/>
      <c r="M50" s="108"/>
    </row>
    <row r="51" spans="1:13">
      <c r="A51" s="183"/>
      <c r="B51" s="103"/>
      <c r="C51" s="110" t="s">
        <v>31</v>
      </c>
      <c r="D51" s="111" t="s">
        <v>32</v>
      </c>
      <c r="E51" s="105">
        <v>8.34</v>
      </c>
      <c r="F51" s="115">
        <f>F50*E51</f>
        <v>25.02</v>
      </c>
      <c r="G51" s="112"/>
      <c r="H51" s="112"/>
      <c r="I51" s="112"/>
      <c r="J51" s="112"/>
      <c r="K51" s="112"/>
      <c r="L51" s="112"/>
      <c r="M51" s="112"/>
    </row>
    <row r="52" spans="1:13">
      <c r="A52" s="183"/>
      <c r="B52" s="48"/>
      <c r="C52" s="63" t="s">
        <v>33</v>
      </c>
      <c r="D52" s="50" t="s">
        <v>34</v>
      </c>
      <c r="E52" s="50">
        <v>6.4000000000000003E-3</v>
      </c>
      <c r="F52" s="112">
        <f>F50*E52</f>
        <v>1.9200000000000002E-2</v>
      </c>
      <c r="G52" s="112"/>
      <c r="H52" s="112"/>
      <c r="I52" s="112"/>
      <c r="J52" s="112"/>
      <c r="K52" s="112"/>
      <c r="L52" s="112"/>
      <c r="M52" s="112"/>
    </row>
    <row r="53" spans="1:13">
      <c r="A53" s="183"/>
      <c r="B53" s="84" t="s">
        <v>170</v>
      </c>
      <c r="C53" s="49" t="s">
        <v>128</v>
      </c>
      <c r="D53" s="66" t="s">
        <v>129</v>
      </c>
      <c r="E53" s="66" t="s">
        <v>89</v>
      </c>
      <c r="F53" s="112">
        <v>10</v>
      </c>
      <c r="G53" s="112"/>
      <c r="H53" s="112"/>
      <c r="I53" s="112"/>
      <c r="J53" s="112"/>
      <c r="K53" s="112"/>
      <c r="L53" s="112"/>
      <c r="M53" s="112"/>
    </row>
    <row r="54" spans="1:13">
      <c r="A54" s="183"/>
      <c r="B54" s="84" t="s">
        <v>171</v>
      </c>
      <c r="C54" s="49" t="s">
        <v>130</v>
      </c>
      <c r="D54" s="66" t="s">
        <v>73</v>
      </c>
      <c r="E54" s="66">
        <v>1</v>
      </c>
      <c r="F54" s="112">
        <f>E54*F50</f>
        <v>3</v>
      </c>
      <c r="G54" s="112"/>
      <c r="H54" s="112"/>
      <c r="I54" s="112"/>
      <c r="J54" s="112"/>
      <c r="K54" s="112"/>
      <c r="L54" s="112"/>
      <c r="M54" s="112"/>
    </row>
    <row r="55" spans="1:13">
      <c r="A55" s="184"/>
      <c r="B55" s="48"/>
      <c r="C55" s="49" t="s">
        <v>55</v>
      </c>
      <c r="D55" s="50" t="s">
        <v>34</v>
      </c>
      <c r="E55" s="50">
        <v>0.03</v>
      </c>
      <c r="F55" s="112">
        <f>F50*E55</f>
        <v>0.09</v>
      </c>
      <c r="G55" s="112"/>
      <c r="H55" s="112"/>
      <c r="I55" s="112"/>
      <c r="J55" s="112"/>
      <c r="K55" s="112"/>
      <c r="L55" s="112"/>
      <c r="M55" s="112"/>
    </row>
    <row r="56" spans="1:13" ht="22.5">
      <c r="A56" s="186">
        <v>10</v>
      </c>
      <c r="B56" s="67" t="s">
        <v>63</v>
      </c>
      <c r="C56" s="54" t="s">
        <v>80</v>
      </c>
      <c r="D56" s="67" t="s">
        <v>42</v>
      </c>
      <c r="E56" s="67"/>
      <c r="F56" s="122">
        <f>F11-40.38</f>
        <v>445.4</v>
      </c>
      <c r="G56" s="119"/>
      <c r="H56" s="68"/>
      <c r="I56" s="119"/>
      <c r="J56" s="68"/>
      <c r="K56" s="119"/>
      <c r="L56" s="68"/>
      <c r="M56" s="68"/>
    </row>
    <row r="57" spans="1:13">
      <c r="A57" s="186"/>
      <c r="B57" s="69"/>
      <c r="C57" s="59" t="s">
        <v>44</v>
      </c>
      <c r="D57" s="56" t="s">
        <v>45</v>
      </c>
      <c r="E57" s="70">
        <v>0.13900000000000001</v>
      </c>
      <c r="F57" s="119">
        <f>E57*F56</f>
        <v>61.910600000000002</v>
      </c>
      <c r="G57" s="119"/>
      <c r="H57" s="68"/>
      <c r="I57" s="68"/>
      <c r="J57" s="68"/>
      <c r="K57" s="119"/>
      <c r="L57" s="68"/>
      <c r="M57" s="68"/>
    </row>
    <row r="58" spans="1:13">
      <c r="A58" s="186"/>
      <c r="B58" s="84" t="s">
        <v>143</v>
      </c>
      <c r="C58" s="59" t="s">
        <v>64</v>
      </c>
      <c r="D58" s="56" t="s">
        <v>52</v>
      </c>
      <c r="E58" s="147">
        <v>0.59</v>
      </c>
      <c r="F58" s="119">
        <f>E58*F56</f>
        <v>262.78599999999994</v>
      </c>
      <c r="G58" s="70"/>
      <c r="H58" s="68"/>
      <c r="I58" s="119"/>
      <c r="J58" s="68"/>
      <c r="K58" s="119"/>
      <c r="L58" s="68"/>
      <c r="M58" s="68"/>
    </row>
    <row r="59" spans="1:13">
      <c r="A59" s="186"/>
      <c r="B59" s="84"/>
      <c r="C59" s="49" t="s">
        <v>55</v>
      </c>
      <c r="D59" s="56" t="s">
        <v>34</v>
      </c>
      <c r="E59" s="147">
        <v>3.3999999999999998E-3</v>
      </c>
      <c r="F59" s="119">
        <f>E59*F56</f>
        <v>1.5143599999999999</v>
      </c>
      <c r="G59" s="70"/>
      <c r="H59" s="68"/>
      <c r="I59" s="119"/>
      <c r="J59" s="68"/>
      <c r="K59" s="119"/>
      <c r="L59" s="68"/>
      <c r="M59" s="68"/>
    </row>
    <row r="60" spans="1:13">
      <c r="A60" s="71"/>
      <c r="B60" s="83"/>
      <c r="C60" s="78" t="s">
        <v>12</v>
      </c>
      <c r="D60" s="71"/>
      <c r="E60" s="72"/>
      <c r="F60" s="72"/>
      <c r="G60" s="72"/>
      <c r="H60" s="72"/>
      <c r="I60" s="72"/>
      <c r="J60" s="72"/>
      <c r="K60" s="72"/>
      <c r="L60" s="72"/>
      <c r="M60" s="72"/>
    </row>
    <row r="61" spans="1:13">
      <c r="A61" s="73"/>
      <c r="B61" s="83"/>
      <c r="C61" s="79" t="s">
        <v>65</v>
      </c>
      <c r="D61" s="80" t="s">
        <v>173</v>
      </c>
      <c r="E61" s="75"/>
      <c r="F61" s="76"/>
      <c r="G61" s="76"/>
      <c r="H61" s="76"/>
      <c r="I61" s="76"/>
      <c r="J61" s="76"/>
      <c r="K61" s="75"/>
      <c r="L61" s="75"/>
      <c r="M61" s="76"/>
    </row>
    <row r="62" spans="1:13">
      <c r="A62" s="73"/>
      <c r="B62" s="83"/>
      <c r="C62" s="79" t="s">
        <v>12</v>
      </c>
      <c r="D62" s="74"/>
      <c r="E62" s="75"/>
      <c r="F62" s="75"/>
      <c r="G62" s="75"/>
      <c r="H62" s="75"/>
      <c r="I62" s="75"/>
      <c r="J62" s="75"/>
      <c r="K62" s="75"/>
      <c r="L62" s="75"/>
      <c r="M62" s="76"/>
    </row>
    <row r="63" spans="1:13">
      <c r="A63" s="73"/>
      <c r="B63" s="83"/>
      <c r="C63" s="79" t="s">
        <v>57</v>
      </c>
      <c r="D63" s="80" t="s">
        <v>173</v>
      </c>
      <c r="E63" s="75"/>
      <c r="F63" s="76"/>
      <c r="G63" s="76"/>
      <c r="H63" s="76"/>
      <c r="I63" s="76"/>
      <c r="J63" s="76"/>
      <c r="K63" s="75"/>
      <c r="L63" s="75"/>
      <c r="M63" s="76"/>
    </row>
    <row r="64" spans="1:13">
      <c r="A64" s="73"/>
      <c r="B64" s="83"/>
      <c r="C64" s="79" t="s">
        <v>12</v>
      </c>
      <c r="D64" s="74"/>
      <c r="E64" s="75"/>
      <c r="F64" s="75"/>
      <c r="G64" s="75"/>
      <c r="H64" s="75"/>
      <c r="I64" s="75"/>
      <c r="J64" s="75"/>
      <c r="K64" s="75"/>
      <c r="L64" s="75"/>
      <c r="M64" s="76"/>
    </row>
    <row r="65" spans="1:13">
      <c r="A65" s="73"/>
      <c r="B65" s="83"/>
      <c r="C65" s="79" t="s">
        <v>58</v>
      </c>
      <c r="D65" s="80" t="s">
        <v>173</v>
      </c>
      <c r="E65" s="75"/>
      <c r="F65" s="76"/>
      <c r="G65" s="76"/>
      <c r="H65" s="76"/>
      <c r="I65" s="76"/>
      <c r="J65" s="76"/>
      <c r="K65" s="75"/>
      <c r="L65" s="75"/>
      <c r="M65" s="76"/>
    </row>
    <row r="66" spans="1:13">
      <c r="A66" s="73"/>
      <c r="B66" s="83"/>
      <c r="C66" s="79" t="s">
        <v>12</v>
      </c>
      <c r="D66" s="74"/>
      <c r="E66" s="75"/>
      <c r="F66" s="76"/>
      <c r="G66" s="76"/>
      <c r="H66" s="76"/>
      <c r="I66" s="76"/>
      <c r="J66" s="76"/>
      <c r="K66" s="75"/>
      <c r="L66" s="75"/>
      <c r="M66" s="76"/>
    </row>
    <row r="68" spans="1:13">
      <c r="C68" s="77" t="s">
        <v>151</v>
      </c>
    </row>
  </sheetData>
  <mergeCells count="22">
    <mergeCell ref="A11:A16"/>
    <mergeCell ref="A20:A22"/>
    <mergeCell ref="A2:M2"/>
    <mergeCell ref="A3:M3"/>
    <mergeCell ref="A4:M4"/>
    <mergeCell ref="A7:A8"/>
    <mergeCell ref="B7:B8"/>
    <mergeCell ref="C7:C8"/>
    <mergeCell ref="D7:D8"/>
    <mergeCell ref="E7:F7"/>
    <mergeCell ref="G7:H7"/>
    <mergeCell ref="I7:J7"/>
    <mergeCell ref="K7:L7"/>
    <mergeCell ref="M7:M8"/>
    <mergeCell ref="A17:A19"/>
    <mergeCell ref="A32:A36"/>
    <mergeCell ref="A37:A41"/>
    <mergeCell ref="A56:A59"/>
    <mergeCell ref="A50:A55"/>
    <mergeCell ref="A23:A25"/>
    <mergeCell ref="A26:A31"/>
    <mergeCell ref="A42:A49"/>
  </mergeCell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კრებსითი</vt:lpstr>
      <vt:lpstr>რუს.#166</vt:lpstr>
      <vt:lpstr>რუს.#231</vt:lpstr>
      <vt:lpstr>რუს.#235</vt:lpstr>
      <vt:lpstr>რუს.#235-2</vt:lpstr>
      <vt:lpstr>წმ.ნინო#14</vt:lpstr>
      <vt:lpstr>კრებსითი!Область_печати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2019-01-11T13:11:37Z</dcterms:modified>
</cp:coreProperties>
</file>