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kli.adeishvili\Desktop\გუგუნავას ქუჩის რეაბილიტაცია 108552 ლარი 2019 წელი\"/>
    </mc:Choice>
  </mc:AlternateContent>
  <bookViews>
    <workbookView xWindow="0" yWindow="0" windowWidth="23040" windowHeight="9084" tabRatio="708" firstSheet="1" activeTab="1"/>
  </bookViews>
  <sheets>
    <sheet name="მოც.უწყ" sheetId="7" state="hidden" r:id="rId1"/>
    <sheet name="ხარჯთ.1" sheetId="5" r:id="rId2"/>
  </sheets>
  <calcPr calcId="152511"/>
</workbook>
</file>

<file path=xl/calcChain.xml><?xml version="1.0" encoding="utf-8"?>
<calcChain xmlns="http://schemas.openxmlformats.org/spreadsheetml/2006/main">
  <c r="D64" i="7" l="1"/>
  <c r="D62" i="7"/>
  <c r="D60" i="7"/>
  <c r="D59" i="7"/>
  <c r="D58" i="7"/>
  <c r="D57" i="7"/>
  <c r="D56" i="7"/>
  <c r="D54" i="7"/>
  <c r="D55" i="7" s="1"/>
  <c r="A54" i="7"/>
  <c r="A55" i="7" s="1"/>
  <c r="A56" i="7" s="1"/>
  <c r="A57" i="7" s="1"/>
  <c r="D53" i="7"/>
  <c r="D49" i="7"/>
  <c r="D48" i="7"/>
  <c r="D47" i="7"/>
  <c r="D43" i="7"/>
  <c r="D40" i="7"/>
  <c r="A40" i="7"/>
  <c r="A41" i="7" s="1"/>
  <c r="A42" i="7" s="1"/>
  <c r="A43" i="7" s="1"/>
  <c r="A44" i="7" s="1"/>
  <c r="D39" i="7"/>
  <c r="D35" i="7"/>
  <c r="D33" i="7"/>
  <c r="D31" i="7"/>
  <c r="D30" i="7"/>
  <c r="D28" i="7"/>
  <c r="D29" i="7" s="1"/>
  <c r="D27" i="7"/>
  <c r="D25" i="7"/>
  <c r="A25" i="7"/>
  <c r="A26" i="7" s="1"/>
  <c r="A27" i="7" s="1"/>
  <c r="A28" i="7" s="1"/>
  <c r="D24" i="7"/>
  <c r="D19" i="7"/>
  <c r="D18" i="7"/>
  <c r="D17" i="7"/>
  <c r="D13" i="7"/>
  <c r="D10" i="7"/>
  <c r="A10" i="7"/>
  <c r="A11" i="7" s="1"/>
  <c r="A12" i="7" s="1"/>
  <c r="A13" i="7" s="1"/>
  <c r="A14" i="7" s="1"/>
  <c r="D9" i="7"/>
  <c r="D30" i="5"/>
  <c r="D60" i="5"/>
  <c r="D61" i="5" s="1"/>
  <c r="D62" i="5"/>
  <c r="D63" i="5"/>
  <c r="D33" i="5"/>
  <c r="D67" i="5"/>
  <c r="D59" i="5"/>
  <c r="D57" i="5"/>
  <c r="D56" i="5"/>
  <c r="D65" i="5"/>
  <c r="A57" i="5"/>
  <c r="A58" i="5" s="1"/>
  <c r="A59" i="5" s="1"/>
  <c r="A60" i="5" s="1"/>
  <c r="D37" i="5"/>
  <c r="D35" i="5"/>
  <c r="D29" i="5"/>
  <c r="D27" i="5"/>
  <c r="D26" i="5"/>
  <c r="D32" i="5"/>
  <c r="D31" i="5"/>
  <c r="A27" i="5"/>
  <c r="A28" i="5" s="1"/>
  <c r="A29" i="5" s="1"/>
  <c r="A30" i="5" s="1"/>
  <c r="D58" i="5" l="1"/>
  <c r="D41" i="7"/>
  <c r="D26" i="7"/>
  <c r="D11" i="7"/>
  <c r="D28" i="5"/>
  <c r="D52" i="5" l="1"/>
  <c r="D50" i="5"/>
  <c r="D21" i="5"/>
  <c r="D19" i="5"/>
  <c r="D51" i="5" l="1"/>
  <c r="D20" i="5"/>
  <c r="D43" i="5" l="1"/>
  <c r="D42" i="5"/>
  <c r="D12" i="5"/>
  <c r="D11" i="5"/>
  <c r="D46" i="5"/>
  <c r="A43" i="5"/>
  <c r="A44" i="5" s="1"/>
  <c r="A45" i="5" s="1"/>
  <c r="A46" i="5" s="1"/>
  <c r="A47" i="5" s="1"/>
  <c r="D13" i="5" l="1"/>
  <c r="D44" i="5"/>
  <c r="A12" i="5" l="1"/>
  <c r="A13" i="5" s="1"/>
  <c r="A14" i="5" s="1"/>
  <c r="A15" i="5" s="1"/>
  <c r="A16" i="5" s="1"/>
  <c r="D15" i="5" l="1"/>
  <c r="G4" i="5" l="1"/>
</calcChain>
</file>

<file path=xl/sharedStrings.xml><?xml version="1.0" encoding="utf-8"?>
<sst xmlns="http://schemas.openxmlformats.org/spreadsheetml/2006/main" count="261" uniqueCount="69">
  <si>
    <t>სამუშაოების დასახელება</t>
  </si>
  <si>
    <t>განზ</t>
  </si>
  <si>
    <t>რაოდ</t>
  </si>
  <si>
    <t>№</t>
  </si>
  <si>
    <t>ხ ა რ ჯ თ ა ღ რ ი ც ხ ვ ა</t>
  </si>
  <si>
    <t>მასალა</t>
  </si>
  <si>
    <t>ხელფასი</t>
  </si>
  <si>
    <t>ტრანსპორტი და მექანიზმები</t>
  </si>
  <si>
    <t>ჯამი</t>
  </si>
  <si>
    <t>სულ</t>
  </si>
  <si>
    <t>ტნ</t>
  </si>
  <si>
    <t>გრძ/მ</t>
  </si>
  <si>
    <t xml:space="preserve">ზედნადები ხარჯი </t>
  </si>
  <si>
    <t>გეგმიური დაგროვება</t>
  </si>
  <si>
    <t>გაუთვალისწინებელი ხარჯი</t>
  </si>
  <si>
    <t>დღგ</t>
  </si>
  <si>
    <t>სულ ჯამი</t>
  </si>
  <si>
    <t>საფუძვლის მოსწორება დაპროფილება</t>
  </si>
  <si>
    <t>საფუძველი: პროექტი</t>
  </si>
  <si>
    <t>სახარჯთაღრიცხვო ღირებულება</t>
  </si>
  <si>
    <t>ჯამი:</t>
  </si>
  <si>
    <t>განივი ტემპერატურული ნაკერების მოწყობა და შევსება ბიტუმით</t>
  </si>
  <si>
    <t>საფუძვლის ზედა ფენის მოწყობა ღორღით 0-40 სისქით 10 სმ. კ=1,26</t>
  </si>
  <si>
    <t>არმატურა A-I d=6 მმ</t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</si>
  <si>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</si>
  <si>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</si>
  <si>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t>ერთ. ფასი</t>
  </si>
  <si>
    <t>მოცულობათა უწყისი</t>
  </si>
  <si>
    <r>
      <t>მ</t>
    </r>
    <r>
      <rPr>
        <vertAlign val="superscript"/>
        <sz val="10"/>
        <rFont val="Arial Cyr"/>
      </rPr>
      <t>3</t>
    </r>
  </si>
  <si>
    <t xml:space="preserve">გვერდულების მოწყობა ქვიშა ხრეშოვანი ნარევით გზის ორივე მხარეს სიგანით 50 სმ. გასაშუალებული სისქით 16 სმ. </t>
  </si>
  <si>
    <t>იგივე დამუშავება ხელით მიუდგომელ ადგილებში</t>
  </si>
  <si>
    <t>დატვირთვა და ტრანსპორტირება 10 კმ. მანძილზე</t>
  </si>
  <si>
    <r>
      <t>გზის სავალი ნაწილის ხრეშოვანი გრუნტის მოხსნა მექანიზმებით საგზაო სამოსის მოსაწყობად სისქით h</t>
    </r>
    <r>
      <rPr>
        <vertAlign val="subscript"/>
        <sz val="10"/>
        <rFont val="Arial Cyr"/>
        <charset val="1"/>
      </rPr>
      <t>საშ</t>
    </r>
    <r>
      <rPr>
        <sz val="10"/>
        <rFont val="Arial Cyr"/>
        <charset val="204"/>
      </rPr>
      <t xml:space="preserve"> 20სმ</t>
    </r>
  </si>
  <si>
    <t xml:space="preserve">გვერდულის მოწყობა ქვიშა ხრეშოვანი ნარევით გზის მარჯვენა მხარეს სიგანით 50 სმ. გასაშუალებული სისქით 16 სმ. </t>
  </si>
  <si>
    <t>თავი I. პკ 0+00 - პკ 1+73</t>
  </si>
  <si>
    <t>თავი II.  პკ 1+73 - პკ 2+70</t>
  </si>
  <si>
    <t xml:space="preserve">გრუნტის გაჭრა ხელით ბორდიურების მოსაწყობად </t>
  </si>
  <si>
    <t>დატვირთვა ა/თვითმცლელებზე და ტრანსპორტირება 10 კმ მანძილზე</t>
  </si>
  <si>
    <t>ქვიშა-ხრეშოვანი ფენის მოწყობა ბორდიურების ქვეშ სისქით 10 სმ</t>
  </si>
  <si>
    <r>
      <t>მ</t>
    </r>
    <r>
      <rPr>
        <vertAlign val="superscript"/>
        <sz val="10"/>
        <rFont val="Arial"/>
        <family val="2"/>
        <charset val="204"/>
      </rPr>
      <t>3</t>
    </r>
  </si>
  <si>
    <t>ანაკრები ბეტონის ბორდიურების 100x30x15სმ მოწყობა ცემენტის ხსნარზე სისქით 5 სმ. გადაბმის ადგილების ცემენტის ხსნარით შელესვით</t>
  </si>
  <si>
    <t>1.1. საგზაო სამოსის მოწყობა.</t>
  </si>
  <si>
    <t>1.2. ღვარსადენის მოწყობა.</t>
  </si>
  <si>
    <t>2.1. საგზაო სამოსის მოწყობა.</t>
  </si>
  <si>
    <t>2.2. ღვარსადენის მოწყობა.</t>
  </si>
  <si>
    <t>ბეტონის საფარის მოწყობა სისქით 16 სმ. B-22,5 კლასის ბეტონით. არმირებით AIII-d=8 მმ ბიჯით 25*25სმ</t>
  </si>
  <si>
    <t>არმატურა A-III d=8 მმ</t>
  </si>
  <si>
    <t>ჯამი: თავი I+II</t>
  </si>
  <si>
    <t>იგივეს დამუშავება ხელით</t>
  </si>
  <si>
    <t>სანიაღვრე ჭის ძირის და კედლების მოწყობა მონოლითური რკ.ბეტონით B-22,5</t>
  </si>
  <si>
    <t>ბეტონი B-22,5</t>
  </si>
  <si>
    <t>არმატურა A-III d=10 მმ</t>
  </si>
  <si>
    <t>ღვარსადენის მოწყობა პლასტმასის გოფრირებული მილებით</t>
  </si>
  <si>
    <t>პლასტმასის გოფრირებული მილი დ=200 მმ</t>
  </si>
  <si>
    <t>კომპ</t>
  </si>
  <si>
    <r>
      <t>მ</t>
    </r>
    <r>
      <rPr>
        <vertAlign val="superscript"/>
        <sz val="10"/>
        <rFont val="Arial Cyr"/>
        <charset val="204"/>
      </rPr>
      <t>3</t>
    </r>
  </si>
  <si>
    <t>ქვიშა-ხრეშოვანი ქვესაგები ფენის მოწყობა სანიაღვრე ჭებისთვის სისქით 10 სმ. (1.0*0.8*0.1*7ც)</t>
  </si>
  <si>
    <t>III კატეგორიის გრუნტის დამუშავება ექსკავატორით სანიაღვრე ჭების და მილების მოსაწყობად. (166*0.8*0.5 და 1*0.8*0.8*7ც)</t>
  </si>
  <si>
    <t>თხრილის შევსება ბალასტით 166*0.5*0.2</t>
  </si>
  <si>
    <t xml:space="preserve">ნიაღვარმიმღები თუჯის ცხაურების მოწყობა 80*60 სმ ჩარჩოთი </t>
  </si>
  <si>
    <t>მილების შეფუთვა ქვიშით მილის ქვეშ 10 სმ და მილს ზევით 10 სმ. (166*0.5*0.4-166*0.1*0.1*3.14)</t>
  </si>
  <si>
    <t>III კატეგორიის გრუნტის დამუშავება ექსკავატორით სანიაღვრე ჭების და მილების მოსაწყობად. (72*0.8*0.5 და 1*0.8*0.8*3ც)</t>
  </si>
  <si>
    <t>მილების შეფუთვა ქვიშით მილის ქვეშ 10 სმ და მილს ზევით 10 სმ. (72*0.5*0.4-72*0.1*0.1*3.14)</t>
  </si>
  <si>
    <t>თხრილის შევსება ბალასტით 72*0.5*0.2</t>
  </si>
  <si>
    <t>ქ. ქუთაისში გუგუნავას ქუჩის შესახვევის სარკინიგზო გადასასვლელის გასწვრივ გზის ბეტონის საფარით მოწყობის სამუშაოების</t>
  </si>
  <si>
    <t xml:space="preserve"> ______________  ი/მ "გიორგი ნატრიაშვილი"</t>
  </si>
  <si>
    <t>სათვალთვალო ჭების მოყვანა საპროექტო ნიშნულზე</t>
  </si>
  <si>
    <t>ცალი</t>
  </si>
  <si>
    <t>2019 წლის 1 იანვრიდან, შესყიდვებში მონაწილეობის მსურველები/პრეტენდენტები/მიმწოდებლები 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და მე-4 პუნქტების საფუძველზე ვალდებულები არიან,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ან/და ეს დოკუმენტები დაამოწმონ კვალიფიციური ელექტრონული შტამპით /კვალიფიციური ელექტრონული ხელმოწერის შესრულება ან/და კვალიფიციური ელექტრონული შტამპის დასმა შესაძლებელია მხოლოდ PDF ფორმატის დოკუმენტებზე/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</si>
</sst>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Cyr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 Cyr"/>
      <charset val="1"/>
    </font>
    <font>
      <vertAlign val="superscript"/>
      <sz val="10"/>
      <name val="Arial Cyr"/>
    </font>
    <font>
      <vertAlign val="subscript"/>
      <sz val="10"/>
      <name val="Arial Cyr"/>
      <charset val="1"/>
    </font>
    <font>
      <b/>
      <sz val="10"/>
      <name val="Arial Cyr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rial Cyr"/>
    </font>
    <font>
      <vertAlign val="superscript"/>
      <sz val="10"/>
      <name val="Arial Cyr"/>
      <charset val="204"/>
    </font>
    <font>
      <b/>
      <i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justify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justify" wrapText="1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165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2" fontId="6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justify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justify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15" sqref="F15"/>
    </sheetView>
  </sheetViews>
  <sheetFormatPr defaultRowHeight="13.2"/>
  <cols>
    <col min="1" max="1" width="4.109375" customWidth="1"/>
    <col min="2" max="2" width="68.109375" customWidth="1"/>
    <col min="3" max="3" width="6.33203125" bestFit="1" customWidth="1"/>
    <col min="4" max="4" width="7.5546875" bestFit="1" customWidth="1"/>
    <col min="5" max="5" width="11" bestFit="1" customWidth="1"/>
  </cols>
  <sheetData>
    <row r="1" spans="1:4" ht="33.75" customHeight="1">
      <c r="A1" s="55" t="s">
        <v>64</v>
      </c>
      <c r="B1" s="55"/>
      <c r="C1" s="55"/>
      <c r="D1" s="55"/>
    </row>
    <row r="2" spans="1:4" ht="15.6">
      <c r="A2" s="56" t="s">
        <v>27</v>
      </c>
      <c r="B2" s="56"/>
      <c r="C2" s="56"/>
      <c r="D2" s="56"/>
    </row>
    <row r="3" spans="1:4" ht="13.8">
      <c r="A3" s="7"/>
      <c r="B3" s="6"/>
      <c r="C3" s="3"/>
      <c r="D3" s="3"/>
    </row>
    <row r="4" spans="1:4" s="11" customFormat="1" ht="31.5" customHeight="1">
      <c r="A4" s="57" t="s">
        <v>3</v>
      </c>
      <c r="B4" s="58" t="s">
        <v>0</v>
      </c>
      <c r="C4" s="57" t="s">
        <v>1</v>
      </c>
      <c r="D4" s="57" t="s">
        <v>2</v>
      </c>
    </row>
    <row r="5" spans="1:4" s="13" customFormat="1" ht="20.25" customHeight="1">
      <c r="A5" s="57"/>
      <c r="B5" s="59"/>
      <c r="C5" s="57"/>
      <c r="D5" s="57"/>
    </row>
    <row r="6" spans="1:4" s="13" customFormat="1">
      <c r="A6" s="31">
        <v>1</v>
      </c>
      <c r="B6" s="31">
        <v>2</v>
      </c>
      <c r="C6" s="31">
        <v>3</v>
      </c>
      <c r="D6" s="31">
        <v>4</v>
      </c>
    </row>
    <row r="7" spans="1:4" s="53" customFormat="1" ht="15" customHeight="1">
      <c r="A7" s="21"/>
      <c r="B7" s="44" t="s">
        <v>34</v>
      </c>
      <c r="C7" s="21"/>
      <c r="D7" s="21"/>
    </row>
    <row r="8" spans="1:4" s="11" customFormat="1" ht="15" customHeight="1">
      <c r="A8" s="21"/>
      <c r="B8" s="44" t="s">
        <v>41</v>
      </c>
      <c r="C8" s="21"/>
      <c r="D8" s="21"/>
    </row>
    <row r="9" spans="1:4" s="11" customFormat="1" ht="15" customHeight="1">
      <c r="A9" s="40">
        <v>1</v>
      </c>
      <c r="B9" s="37" t="s">
        <v>32</v>
      </c>
      <c r="C9" s="40" t="s">
        <v>24</v>
      </c>
      <c r="D9" s="15">
        <f>1011*0.2*0.95</f>
        <v>192.09</v>
      </c>
    </row>
    <row r="10" spans="1:4" s="11" customFormat="1" ht="15" customHeight="1">
      <c r="A10" s="40">
        <f>A9+1</f>
        <v>2</v>
      </c>
      <c r="B10" s="14" t="s">
        <v>30</v>
      </c>
      <c r="C10" s="40" t="s">
        <v>24</v>
      </c>
      <c r="D10" s="15">
        <f>1011*0.2*0.05</f>
        <v>10.110000000000001</v>
      </c>
    </row>
    <row r="11" spans="1:4" s="11" customFormat="1" ht="15" customHeight="1">
      <c r="A11" s="40">
        <f t="shared" ref="A11:A14" si="0">A10+1</f>
        <v>3</v>
      </c>
      <c r="B11" s="14" t="s">
        <v>31</v>
      </c>
      <c r="C11" s="40" t="s">
        <v>10</v>
      </c>
      <c r="D11" s="15">
        <f>(D10+D9)*1.9</f>
        <v>384.18</v>
      </c>
    </row>
    <row r="12" spans="1:4" s="11" customFormat="1" ht="15" customHeight="1">
      <c r="A12" s="40">
        <f t="shared" si="0"/>
        <v>4</v>
      </c>
      <c r="B12" s="16" t="s">
        <v>17</v>
      </c>
      <c r="C12" s="40" t="s">
        <v>25</v>
      </c>
      <c r="D12" s="15">
        <v>1011</v>
      </c>
    </row>
    <row r="13" spans="1:4" s="11" customFormat="1" ht="15" customHeight="1">
      <c r="A13" s="40">
        <f t="shared" si="0"/>
        <v>5</v>
      </c>
      <c r="B13" s="37" t="s">
        <v>22</v>
      </c>
      <c r="C13" s="40" t="s">
        <v>25</v>
      </c>
      <c r="D13" s="15">
        <f>D12</f>
        <v>1011</v>
      </c>
    </row>
    <row r="14" spans="1:4" s="11" customFormat="1" ht="15" customHeight="1">
      <c r="A14" s="40">
        <f t="shared" si="0"/>
        <v>6</v>
      </c>
      <c r="B14" s="37" t="s">
        <v>45</v>
      </c>
      <c r="C14" s="40" t="s">
        <v>25</v>
      </c>
      <c r="D14" s="15">
        <v>924.5</v>
      </c>
    </row>
    <row r="15" spans="1:4" s="11" customFormat="1" ht="15" customHeight="1">
      <c r="A15" s="40"/>
      <c r="B15" s="37" t="s">
        <v>46</v>
      </c>
      <c r="C15" s="40" t="s">
        <v>10</v>
      </c>
      <c r="D15" s="15">
        <v>3.32</v>
      </c>
    </row>
    <row r="16" spans="1:4" s="11" customFormat="1" ht="15" customHeight="1">
      <c r="A16" s="40">
        <v>7</v>
      </c>
      <c r="B16" s="37" t="s">
        <v>33</v>
      </c>
      <c r="C16" s="32" t="s">
        <v>28</v>
      </c>
      <c r="D16" s="15">
        <v>33.770000000000003</v>
      </c>
    </row>
    <row r="17" spans="1:4" s="11" customFormat="1" ht="15" customHeight="1">
      <c r="A17" s="40">
        <v>8</v>
      </c>
      <c r="B17" s="45" t="s">
        <v>36</v>
      </c>
      <c r="C17" s="40" t="s">
        <v>24</v>
      </c>
      <c r="D17" s="15">
        <f>156*0.25*0.15</f>
        <v>5.85</v>
      </c>
    </row>
    <row r="18" spans="1:4" s="11" customFormat="1" ht="15" customHeight="1">
      <c r="A18" s="40">
        <v>9</v>
      </c>
      <c r="B18" s="45" t="s">
        <v>37</v>
      </c>
      <c r="C18" s="46" t="s">
        <v>10</v>
      </c>
      <c r="D18" s="47">
        <f>D17*1.9</f>
        <v>11.114999999999998</v>
      </c>
    </row>
    <row r="19" spans="1:4" s="11" customFormat="1" ht="15" customHeight="1">
      <c r="A19" s="40">
        <v>10</v>
      </c>
      <c r="B19" s="48" t="s">
        <v>38</v>
      </c>
      <c r="C19" s="49" t="s">
        <v>39</v>
      </c>
      <c r="D19" s="49">
        <f>156*0.1*0.15</f>
        <v>2.3400000000000003</v>
      </c>
    </row>
    <row r="20" spans="1:4" s="11" customFormat="1" ht="30.75" customHeight="1">
      <c r="A20" s="40">
        <v>11</v>
      </c>
      <c r="B20" s="48" t="s">
        <v>40</v>
      </c>
      <c r="C20" s="49" t="s">
        <v>11</v>
      </c>
      <c r="D20" s="50">
        <v>156</v>
      </c>
    </row>
    <row r="21" spans="1:4" s="11" customFormat="1" ht="15" customHeight="1">
      <c r="A21" s="40">
        <v>12</v>
      </c>
      <c r="B21" s="14" t="s">
        <v>21</v>
      </c>
      <c r="C21" s="40" t="s">
        <v>11</v>
      </c>
      <c r="D21" s="17">
        <v>140</v>
      </c>
    </row>
    <row r="22" spans="1:4" s="11" customFormat="1" ht="15" customHeight="1">
      <c r="A22" s="40">
        <v>13</v>
      </c>
      <c r="B22" s="14" t="s">
        <v>66</v>
      </c>
      <c r="C22" s="40" t="s">
        <v>67</v>
      </c>
      <c r="D22" s="17">
        <v>1</v>
      </c>
    </row>
    <row r="23" spans="1:4" s="11" customFormat="1" ht="15" customHeight="1">
      <c r="A23" s="40"/>
      <c r="B23" s="41" t="s">
        <v>42</v>
      </c>
      <c r="C23" s="40"/>
      <c r="D23" s="17"/>
    </row>
    <row r="24" spans="1:4" s="11" customFormat="1" ht="15" customHeight="1">
      <c r="A24" s="40">
        <v>1</v>
      </c>
      <c r="B24" s="37" t="s">
        <v>57</v>
      </c>
      <c r="C24" s="40" t="s">
        <v>55</v>
      </c>
      <c r="D24" s="15">
        <f>70.88*0.95</f>
        <v>67.335999999999999</v>
      </c>
    </row>
    <row r="25" spans="1:4" s="11" customFormat="1" ht="15" customHeight="1">
      <c r="A25" s="40">
        <f>A24+1</f>
        <v>2</v>
      </c>
      <c r="B25" s="14" t="s">
        <v>48</v>
      </c>
      <c r="C25" s="40" t="s">
        <v>55</v>
      </c>
      <c r="D25" s="15">
        <f>70.88*0.05</f>
        <v>3.544</v>
      </c>
    </row>
    <row r="26" spans="1:4" s="22" customFormat="1" ht="15" customHeight="1">
      <c r="A26" s="40">
        <f t="shared" ref="A26:A27" si="1">A25+1</f>
        <v>3</v>
      </c>
      <c r="B26" s="14" t="s">
        <v>37</v>
      </c>
      <c r="C26" s="40" t="s">
        <v>10</v>
      </c>
      <c r="D26" s="15">
        <f>(D25+D24)*1.9</f>
        <v>134.672</v>
      </c>
    </row>
    <row r="27" spans="1:4" s="11" customFormat="1" ht="15" customHeight="1">
      <c r="A27" s="40">
        <f t="shared" si="1"/>
        <v>4</v>
      </c>
      <c r="B27" s="37" t="s">
        <v>56</v>
      </c>
      <c r="C27" s="40" t="s">
        <v>55</v>
      </c>
      <c r="D27" s="15">
        <f>1*0.8*0.8*0.1*7</f>
        <v>0.44800000000000012</v>
      </c>
    </row>
    <row r="28" spans="1:4" s="11" customFormat="1" ht="15" customHeight="1">
      <c r="A28" s="40">
        <f>A27+1</f>
        <v>5</v>
      </c>
      <c r="B28" s="14" t="s">
        <v>49</v>
      </c>
      <c r="C28" s="40" t="s">
        <v>55</v>
      </c>
      <c r="D28" s="15">
        <f>0.44*7</f>
        <v>3.08</v>
      </c>
    </row>
    <row r="29" spans="1:4" s="11" customFormat="1" ht="15" customHeight="1">
      <c r="A29" s="40"/>
      <c r="B29" s="14" t="s">
        <v>50</v>
      </c>
      <c r="C29" s="40" t="s">
        <v>55</v>
      </c>
      <c r="D29" s="15">
        <f>D28*1.015</f>
        <v>3.1261999999999999</v>
      </c>
    </row>
    <row r="30" spans="1:4" s="11" customFormat="1" ht="15" customHeight="1">
      <c r="A30" s="40"/>
      <c r="B30" s="14" t="s">
        <v>51</v>
      </c>
      <c r="C30" s="40" t="s">
        <v>11</v>
      </c>
      <c r="D30" s="15">
        <f>16*7</f>
        <v>112</v>
      </c>
    </row>
    <row r="31" spans="1:4" s="11" customFormat="1" ht="15" customHeight="1">
      <c r="A31" s="40"/>
      <c r="B31" s="14" t="s">
        <v>23</v>
      </c>
      <c r="C31" s="40" t="s">
        <v>11</v>
      </c>
      <c r="D31" s="15">
        <f>40*7</f>
        <v>280</v>
      </c>
    </row>
    <row r="32" spans="1:4" s="11" customFormat="1" ht="15" customHeight="1">
      <c r="A32" s="40">
        <v>6</v>
      </c>
      <c r="B32" s="14" t="s">
        <v>52</v>
      </c>
      <c r="C32" s="40" t="s">
        <v>11</v>
      </c>
      <c r="D32" s="15">
        <v>170</v>
      </c>
    </row>
    <row r="33" spans="1:4" s="11" customFormat="1" ht="15" customHeight="1">
      <c r="A33" s="40"/>
      <c r="B33" s="14" t="s">
        <v>53</v>
      </c>
      <c r="C33" s="40" t="s">
        <v>11</v>
      </c>
      <c r="D33" s="15">
        <f>D32</f>
        <v>170</v>
      </c>
    </row>
    <row r="34" spans="1:4" s="11" customFormat="1" ht="15" customHeight="1">
      <c r="A34" s="40">
        <v>7</v>
      </c>
      <c r="B34" s="37" t="s">
        <v>60</v>
      </c>
      <c r="C34" s="40" t="s">
        <v>55</v>
      </c>
      <c r="D34" s="15">
        <v>28</v>
      </c>
    </row>
    <row r="35" spans="1:4" s="11" customFormat="1" ht="15" customHeight="1">
      <c r="A35" s="40">
        <v>8</v>
      </c>
      <c r="B35" s="33" t="s">
        <v>58</v>
      </c>
      <c r="C35" s="40" t="s">
        <v>55</v>
      </c>
      <c r="D35" s="15">
        <f>166*0.5*0.2</f>
        <v>16.600000000000001</v>
      </c>
    </row>
    <row r="36" spans="1:4" s="11" customFormat="1" ht="15" customHeight="1">
      <c r="A36" s="40">
        <v>9</v>
      </c>
      <c r="B36" s="37" t="s">
        <v>59</v>
      </c>
      <c r="C36" s="40" t="s">
        <v>54</v>
      </c>
      <c r="D36" s="15">
        <v>7</v>
      </c>
    </row>
    <row r="37" spans="1:4" s="22" customFormat="1" ht="15" customHeight="1">
      <c r="A37" s="21"/>
      <c r="B37" s="44" t="s">
        <v>35</v>
      </c>
      <c r="C37" s="21"/>
      <c r="D37" s="21"/>
    </row>
    <row r="38" spans="1:4" s="11" customFormat="1" ht="15" customHeight="1">
      <c r="A38" s="21"/>
      <c r="B38" s="44" t="s">
        <v>43</v>
      </c>
      <c r="C38" s="21"/>
      <c r="D38" s="21"/>
    </row>
    <row r="39" spans="1:4" s="11" customFormat="1" ht="15" customHeight="1">
      <c r="A39" s="40">
        <v>1</v>
      </c>
      <c r="B39" s="37" t="s">
        <v>32</v>
      </c>
      <c r="C39" s="40" t="s">
        <v>24</v>
      </c>
      <c r="D39" s="15">
        <f>533.5*0.2*0.95</f>
        <v>101.36499999999999</v>
      </c>
    </row>
    <row r="40" spans="1:4" s="11" customFormat="1" ht="15" customHeight="1">
      <c r="A40" s="40">
        <f>A39+1</f>
        <v>2</v>
      </c>
      <c r="B40" s="14" t="s">
        <v>30</v>
      </c>
      <c r="C40" s="40" t="s">
        <v>24</v>
      </c>
      <c r="D40" s="15">
        <f>533.5*0.2*0.05</f>
        <v>5.3350000000000009</v>
      </c>
    </row>
    <row r="41" spans="1:4" s="11" customFormat="1" ht="15" customHeight="1">
      <c r="A41" s="40">
        <f t="shared" ref="A41:A44" si="2">A40+1</f>
        <v>3</v>
      </c>
      <c r="B41" s="14" t="s">
        <v>31</v>
      </c>
      <c r="C41" s="40" t="s">
        <v>10</v>
      </c>
      <c r="D41" s="15">
        <f>(D40+D39)*1.9</f>
        <v>202.72999999999996</v>
      </c>
    </row>
    <row r="42" spans="1:4" s="11" customFormat="1" ht="15" customHeight="1">
      <c r="A42" s="40">
        <f t="shared" si="2"/>
        <v>4</v>
      </c>
      <c r="B42" s="16" t="s">
        <v>17</v>
      </c>
      <c r="C42" s="40" t="s">
        <v>25</v>
      </c>
      <c r="D42" s="15">
        <v>533.5</v>
      </c>
    </row>
    <row r="43" spans="1:4" s="22" customFormat="1" ht="15" customHeight="1">
      <c r="A43" s="40">
        <f t="shared" si="2"/>
        <v>5</v>
      </c>
      <c r="B43" s="37" t="s">
        <v>22</v>
      </c>
      <c r="C43" s="40" t="s">
        <v>25</v>
      </c>
      <c r="D43" s="15">
        <f>D42</f>
        <v>533.5</v>
      </c>
    </row>
    <row r="44" spans="1:4" s="22" customFormat="1" ht="15" customHeight="1">
      <c r="A44" s="40">
        <f t="shared" si="2"/>
        <v>6</v>
      </c>
      <c r="B44" s="37" t="s">
        <v>45</v>
      </c>
      <c r="C44" s="40" t="s">
        <v>25</v>
      </c>
      <c r="D44" s="15">
        <v>485</v>
      </c>
    </row>
    <row r="45" spans="1:4" s="22" customFormat="1" ht="15" customHeight="1">
      <c r="A45" s="40"/>
      <c r="B45" s="37" t="s">
        <v>46</v>
      </c>
      <c r="C45" s="40" t="s">
        <v>10</v>
      </c>
      <c r="D45" s="15">
        <v>1.86</v>
      </c>
    </row>
    <row r="46" spans="1:4" s="22" customFormat="1" ht="15" customHeight="1">
      <c r="A46" s="40">
        <v>7</v>
      </c>
      <c r="B46" s="37" t="s">
        <v>29</v>
      </c>
      <c r="C46" s="32" t="s">
        <v>28</v>
      </c>
      <c r="D46" s="15">
        <v>18.93</v>
      </c>
    </row>
    <row r="47" spans="1:4" s="22" customFormat="1" ht="15" customHeight="1">
      <c r="A47" s="40">
        <v>8</v>
      </c>
      <c r="B47" s="45" t="s">
        <v>36</v>
      </c>
      <c r="C47" s="40" t="s">
        <v>24</v>
      </c>
      <c r="D47" s="15">
        <f>97*0.25*0.15</f>
        <v>3.6374999999999997</v>
      </c>
    </row>
    <row r="48" spans="1:4" s="22" customFormat="1" ht="15" customHeight="1">
      <c r="A48" s="40">
        <v>9</v>
      </c>
      <c r="B48" s="45" t="s">
        <v>37</v>
      </c>
      <c r="C48" s="46" t="s">
        <v>10</v>
      </c>
      <c r="D48" s="47">
        <f>D47*1.9</f>
        <v>6.911249999999999</v>
      </c>
    </row>
    <row r="49" spans="1:4" s="22" customFormat="1" ht="15" customHeight="1">
      <c r="A49" s="40">
        <v>10</v>
      </c>
      <c r="B49" s="48" t="s">
        <v>38</v>
      </c>
      <c r="C49" s="49" t="s">
        <v>39</v>
      </c>
      <c r="D49" s="49">
        <f>97*0.1*0.15</f>
        <v>1.4550000000000001</v>
      </c>
    </row>
    <row r="50" spans="1:4" s="22" customFormat="1" ht="25.5" customHeight="1">
      <c r="A50" s="40">
        <v>11</v>
      </c>
      <c r="B50" s="48" t="s">
        <v>40</v>
      </c>
      <c r="C50" s="49" t="s">
        <v>11</v>
      </c>
      <c r="D50" s="50">
        <v>97</v>
      </c>
    </row>
    <row r="51" spans="1:4" s="22" customFormat="1" ht="15" customHeight="1">
      <c r="A51" s="40">
        <v>12</v>
      </c>
      <c r="B51" s="14" t="s">
        <v>21</v>
      </c>
      <c r="C51" s="40" t="s">
        <v>11</v>
      </c>
      <c r="D51" s="17">
        <v>80</v>
      </c>
    </row>
    <row r="52" spans="1:4" s="22" customFormat="1" ht="15" customHeight="1">
      <c r="A52" s="40"/>
      <c r="B52" s="41" t="s">
        <v>44</v>
      </c>
      <c r="C52" s="40"/>
      <c r="D52" s="17"/>
    </row>
    <row r="53" spans="1:4" s="22" customFormat="1" ht="15" customHeight="1">
      <c r="A53" s="40">
        <v>1</v>
      </c>
      <c r="B53" s="37" t="s">
        <v>61</v>
      </c>
      <c r="C53" s="40" t="s">
        <v>55</v>
      </c>
      <c r="D53" s="15">
        <f>30.72*0.95</f>
        <v>29.183999999999997</v>
      </c>
    </row>
    <row r="54" spans="1:4" s="22" customFormat="1" ht="15" customHeight="1">
      <c r="A54" s="40">
        <f>A53+1</f>
        <v>2</v>
      </c>
      <c r="B54" s="14" t="s">
        <v>48</v>
      </c>
      <c r="C54" s="40" t="s">
        <v>55</v>
      </c>
      <c r="D54" s="15">
        <f>30.72*0.05</f>
        <v>1.536</v>
      </c>
    </row>
    <row r="55" spans="1:4" s="22" customFormat="1">
      <c r="A55" s="40">
        <f t="shared" ref="A55:A56" si="3">A54+1</f>
        <v>3</v>
      </c>
      <c r="B55" s="14" t="s">
        <v>37</v>
      </c>
      <c r="C55" s="40" t="s">
        <v>10</v>
      </c>
      <c r="D55" s="15">
        <f>(D54+D53)*1.9</f>
        <v>58.367999999999995</v>
      </c>
    </row>
    <row r="56" spans="1:4" s="22" customFormat="1" ht="15" customHeight="1">
      <c r="A56" s="40">
        <f t="shared" si="3"/>
        <v>4</v>
      </c>
      <c r="B56" s="37" t="s">
        <v>56</v>
      </c>
      <c r="C56" s="40" t="s">
        <v>55</v>
      </c>
      <c r="D56" s="15">
        <f>1*0.8*0.8*0.1*3</f>
        <v>0.19200000000000006</v>
      </c>
    </row>
    <row r="57" spans="1:4" s="22" customFormat="1" ht="15" customHeight="1">
      <c r="A57" s="40">
        <f>A56+1</f>
        <v>5</v>
      </c>
      <c r="B57" s="14" t="s">
        <v>49</v>
      </c>
      <c r="C57" s="40" t="s">
        <v>55</v>
      </c>
      <c r="D57" s="15">
        <f>0.44*3</f>
        <v>1.32</v>
      </c>
    </row>
    <row r="58" spans="1:4" s="22" customFormat="1" ht="15" customHeight="1">
      <c r="A58" s="40"/>
      <c r="B58" s="14" t="s">
        <v>50</v>
      </c>
      <c r="C58" s="40" t="s">
        <v>55</v>
      </c>
      <c r="D58" s="15">
        <f>D57*1.015</f>
        <v>1.3397999999999999</v>
      </c>
    </row>
    <row r="59" spans="1:4" s="22" customFormat="1" ht="15" customHeight="1">
      <c r="A59" s="40"/>
      <c r="B59" s="14" t="s">
        <v>51</v>
      </c>
      <c r="C59" s="40" t="s">
        <v>11</v>
      </c>
      <c r="D59" s="15">
        <f>16*3</f>
        <v>48</v>
      </c>
    </row>
    <row r="60" spans="1:4" s="22" customFormat="1" ht="15" customHeight="1">
      <c r="A60" s="40"/>
      <c r="B60" s="14" t="s">
        <v>23</v>
      </c>
      <c r="C60" s="40" t="s">
        <v>11</v>
      </c>
      <c r="D60" s="15">
        <f>40*3</f>
        <v>120</v>
      </c>
    </row>
    <row r="61" spans="1:4">
      <c r="A61" s="40">
        <v>6</v>
      </c>
      <c r="B61" s="14" t="s">
        <v>52</v>
      </c>
      <c r="C61" s="40" t="s">
        <v>11</v>
      </c>
      <c r="D61" s="15">
        <v>74</v>
      </c>
    </row>
    <row r="62" spans="1:4">
      <c r="A62" s="40"/>
      <c r="B62" s="14" t="s">
        <v>53</v>
      </c>
      <c r="C62" s="40" t="s">
        <v>11</v>
      </c>
      <c r="D62" s="15">
        <f>D61</f>
        <v>74</v>
      </c>
    </row>
    <row r="63" spans="1:4" ht="26.4">
      <c r="A63" s="40">
        <v>7</v>
      </c>
      <c r="B63" s="37" t="s">
        <v>62</v>
      </c>
      <c r="C63" s="40" t="s">
        <v>55</v>
      </c>
      <c r="D63" s="15">
        <v>16.66</v>
      </c>
    </row>
    <row r="64" spans="1:4" ht="15.6">
      <c r="A64" s="40">
        <v>8</v>
      </c>
      <c r="B64" s="33" t="s">
        <v>63</v>
      </c>
      <c r="C64" s="40" t="s">
        <v>55</v>
      </c>
      <c r="D64" s="15">
        <f>72*0.5*0.2</f>
        <v>7.2</v>
      </c>
    </row>
    <row r="65" spans="1:4">
      <c r="A65" s="40">
        <v>9</v>
      </c>
      <c r="B65" s="37" t="s">
        <v>59</v>
      </c>
      <c r="C65" s="40" t="s">
        <v>54</v>
      </c>
      <c r="D65" s="15">
        <v>3</v>
      </c>
    </row>
    <row r="68" spans="1:4">
      <c r="B68" s="54" t="s">
        <v>65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2"/>
  <sheetViews>
    <sheetView tabSelected="1" topLeftCell="A67" workbookViewId="0">
      <selection activeCell="A82" sqref="A82:K82"/>
    </sheetView>
  </sheetViews>
  <sheetFormatPr defaultRowHeight="13.2"/>
  <cols>
    <col min="1" max="1" width="4.109375" customWidth="1"/>
    <col min="2" max="2" width="54.33203125" bestFit="1" customWidth="1"/>
    <col min="3" max="3" width="6.5546875" bestFit="1" customWidth="1"/>
    <col min="4" max="4" width="8.109375" customWidth="1"/>
    <col min="5" max="5" width="7.5546875" customWidth="1"/>
    <col min="6" max="6" width="9.5546875" customWidth="1"/>
    <col min="7" max="7" width="7.109375" customWidth="1"/>
    <col min="8" max="8" width="9.5546875" customWidth="1"/>
    <col min="9" max="9" width="7.44140625" customWidth="1"/>
    <col min="10" max="10" width="9.109375" customWidth="1"/>
    <col min="11" max="11" width="8.5546875" bestFit="1" customWidth="1"/>
  </cols>
  <sheetData>
    <row r="1" spans="1:11" ht="33.75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6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6">
      <c r="A3" s="9"/>
      <c r="B3" s="52" t="s">
        <v>18</v>
      </c>
      <c r="C3" s="60" t="s">
        <v>19</v>
      </c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7"/>
      <c r="B4" s="6"/>
      <c r="C4" s="3"/>
      <c r="D4" s="3"/>
      <c r="E4" s="2"/>
      <c r="F4" s="2"/>
      <c r="G4" s="62">
        <f>K78</f>
        <v>0</v>
      </c>
      <c r="H4" s="62"/>
      <c r="I4" s="62"/>
      <c r="J4" s="62"/>
      <c r="K4" s="62"/>
    </row>
    <row r="5" spans="1:11" ht="13.8">
      <c r="A5" s="7"/>
      <c r="B5" s="6"/>
      <c r="C5" s="3"/>
      <c r="D5" s="3"/>
      <c r="E5" s="2"/>
      <c r="F5" s="2"/>
      <c r="G5" s="10"/>
      <c r="H5" s="10"/>
      <c r="I5" s="10"/>
      <c r="J5" s="10"/>
      <c r="K5" s="10"/>
    </row>
    <row r="6" spans="1:11" s="11" customFormat="1" ht="31.5" customHeight="1">
      <c r="A6" s="57" t="s">
        <v>3</v>
      </c>
      <c r="B6" s="58" t="s">
        <v>0</v>
      </c>
      <c r="C6" s="57" t="s">
        <v>1</v>
      </c>
      <c r="D6" s="57" t="s">
        <v>2</v>
      </c>
      <c r="E6" s="57" t="s">
        <v>5</v>
      </c>
      <c r="F6" s="57"/>
      <c r="G6" s="57" t="s">
        <v>6</v>
      </c>
      <c r="H6" s="57"/>
      <c r="I6" s="63" t="s">
        <v>7</v>
      </c>
      <c r="J6" s="63"/>
      <c r="K6" s="57" t="s">
        <v>8</v>
      </c>
    </row>
    <row r="7" spans="1:11" s="13" customFormat="1" ht="26.4">
      <c r="A7" s="57"/>
      <c r="B7" s="59"/>
      <c r="C7" s="57"/>
      <c r="D7" s="57"/>
      <c r="E7" s="36" t="s">
        <v>26</v>
      </c>
      <c r="F7" s="12" t="s">
        <v>9</v>
      </c>
      <c r="G7" s="36" t="s">
        <v>26</v>
      </c>
      <c r="H7" s="12" t="s">
        <v>9</v>
      </c>
      <c r="I7" s="36" t="s">
        <v>26</v>
      </c>
      <c r="J7" s="12" t="s">
        <v>9</v>
      </c>
      <c r="K7" s="57"/>
    </row>
    <row r="8" spans="1:11" s="13" customForma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</row>
    <row r="9" spans="1:11" s="13" customFormat="1">
      <c r="A9" s="18"/>
      <c r="B9" s="43" t="s">
        <v>34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13" customFormat="1">
      <c r="A10" s="21"/>
      <c r="B10" s="44" t="s">
        <v>41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1" customFormat="1" ht="42">
      <c r="A11" s="12">
        <v>1</v>
      </c>
      <c r="B11" s="37" t="s">
        <v>32</v>
      </c>
      <c r="C11" s="38" t="s">
        <v>24</v>
      </c>
      <c r="D11" s="15">
        <f>1011*0.2*0.95</f>
        <v>192.09</v>
      </c>
      <c r="E11" s="15"/>
      <c r="F11" s="15"/>
      <c r="G11" s="15"/>
      <c r="H11" s="15"/>
      <c r="I11" s="15"/>
      <c r="J11" s="15"/>
      <c r="K11" s="15"/>
    </row>
    <row r="12" spans="1:11" s="11" customFormat="1" ht="15">
      <c r="A12" s="12">
        <f>A11+1</f>
        <v>2</v>
      </c>
      <c r="B12" s="14" t="s">
        <v>30</v>
      </c>
      <c r="C12" s="38" t="s">
        <v>24</v>
      </c>
      <c r="D12" s="15">
        <f>1011*0.2*0.05</f>
        <v>10.110000000000001</v>
      </c>
      <c r="E12" s="15"/>
      <c r="F12" s="15"/>
      <c r="G12" s="15"/>
      <c r="H12" s="15"/>
      <c r="I12" s="15"/>
      <c r="J12" s="15"/>
      <c r="K12" s="15"/>
    </row>
    <row r="13" spans="1:11" s="11" customFormat="1">
      <c r="A13" s="34">
        <f t="shared" ref="A13:A16" si="0">A12+1</f>
        <v>3</v>
      </c>
      <c r="B13" s="14" t="s">
        <v>31</v>
      </c>
      <c r="C13" s="38" t="s">
        <v>10</v>
      </c>
      <c r="D13" s="15">
        <f>(D12+D11)*1.9</f>
        <v>384.18</v>
      </c>
      <c r="E13" s="15"/>
      <c r="F13" s="15"/>
      <c r="G13" s="15"/>
      <c r="H13" s="15"/>
      <c r="I13" s="15"/>
      <c r="J13" s="15"/>
      <c r="K13" s="15"/>
    </row>
    <row r="14" spans="1:11" s="11" customFormat="1" ht="15">
      <c r="A14" s="38">
        <f t="shared" si="0"/>
        <v>4</v>
      </c>
      <c r="B14" s="16" t="s">
        <v>17</v>
      </c>
      <c r="C14" s="12" t="s">
        <v>25</v>
      </c>
      <c r="D14" s="15">
        <v>1011</v>
      </c>
      <c r="E14" s="15"/>
      <c r="F14" s="15"/>
      <c r="G14" s="15"/>
      <c r="H14" s="15"/>
      <c r="I14" s="15"/>
      <c r="J14" s="15"/>
      <c r="K14" s="15"/>
    </row>
    <row r="15" spans="1:11" s="11" customFormat="1" ht="26.4">
      <c r="A15" s="38">
        <f t="shared" si="0"/>
        <v>5</v>
      </c>
      <c r="B15" s="37" t="s">
        <v>22</v>
      </c>
      <c r="C15" s="12" t="s">
        <v>25</v>
      </c>
      <c r="D15" s="15">
        <f>D14</f>
        <v>1011</v>
      </c>
      <c r="E15" s="15"/>
      <c r="F15" s="15"/>
      <c r="G15" s="15"/>
      <c r="H15" s="15"/>
      <c r="I15" s="15"/>
      <c r="J15" s="15"/>
      <c r="K15" s="15"/>
    </row>
    <row r="16" spans="1:11" s="11" customFormat="1" ht="26.4">
      <c r="A16" s="38">
        <f t="shared" si="0"/>
        <v>6</v>
      </c>
      <c r="B16" s="37" t="s">
        <v>45</v>
      </c>
      <c r="C16" s="12" t="s">
        <v>25</v>
      </c>
      <c r="D16" s="15">
        <v>924.5</v>
      </c>
      <c r="E16" s="15"/>
      <c r="F16" s="15"/>
      <c r="G16" s="15"/>
      <c r="H16" s="15"/>
      <c r="I16" s="15"/>
      <c r="J16" s="15"/>
      <c r="K16" s="15"/>
    </row>
    <row r="17" spans="1:11" s="11" customFormat="1">
      <c r="A17" s="12"/>
      <c r="B17" s="37" t="s">
        <v>46</v>
      </c>
      <c r="C17" s="12" t="s">
        <v>10</v>
      </c>
      <c r="D17" s="15">
        <v>3.32</v>
      </c>
      <c r="E17" s="17"/>
      <c r="F17" s="15"/>
      <c r="G17" s="15"/>
      <c r="H17" s="15"/>
      <c r="I17" s="15"/>
      <c r="J17" s="15"/>
      <c r="K17" s="15"/>
    </row>
    <row r="18" spans="1:11" s="11" customFormat="1" ht="39.6">
      <c r="A18" s="34">
        <v>7</v>
      </c>
      <c r="B18" s="37" t="s">
        <v>33</v>
      </c>
      <c r="C18" s="32" t="s">
        <v>28</v>
      </c>
      <c r="D18" s="15">
        <v>33.770000000000003</v>
      </c>
      <c r="E18" s="15"/>
      <c r="F18" s="15"/>
      <c r="G18" s="15"/>
      <c r="H18" s="15"/>
      <c r="I18" s="15"/>
      <c r="J18" s="15"/>
      <c r="K18" s="15"/>
    </row>
    <row r="19" spans="1:11" s="11" customFormat="1" ht="15">
      <c r="A19" s="39">
        <v>8</v>
      </c>
      <c r="B19" s="45" t="s">
        <v>36</v>
      </c>
      <c r="C19" s="39" t="s">
        <v>24</v>
      </c>
      <c r="D19" s="15">
        <f>156*0.25*0.15</f>
        <v>5.85</v>
      </c>
      <c r="E19" s="15"/>
      <c r="F19" s="15"/>
      <c r="G19" s="15"/>
      <c r="H19" s="15"/>
      <c r="I19" s="15"/>
      <c r="J19" s="15"/>
      <c r="K19" s="15"/>
    </row>
    <row r="20" spans="1:11" s="11" customFormat="1" ht="26.4">
      <c r="A20" s="39">
        <v>9</v>
      </c>
      <c r="B20" s="45" t="s">
        <v>37</v>
      </c>
      <c r="C20" s="46" t="s">
        <v>10</v>
      </c>
      <c r="D20" s="47">
        <f>D19*1.9</f>
        <v>11.114999999999998</v>
      </c>
      <c r="E20" s="46"/>
      <c r="F20" s="47"/>
      <c r="G20" s="46"/>
      <c r="H20" s="47"/>
      <c r="I20" s="47"/>
      <c r="J20" s="47"/>
      <c r="K20" s="47"/>
    </row>
    <row r="21" spans="1:11" s="11" customFormat="1" ht="26.4">
      <c r="A21" s="39">
        <v>10</v>
      </c>
      <c r="B21" s="48" t="s">
        <v>38</v>
      </c>
      <c r="C21" s="49" t="s">
        <v>39</v>
      </c>
      <c r="D21" s="49">
        <f>156*0.1*0.15</f>
        <v>2.3400000000000003</v>
      </c>
      <c r="E21" s="50"/>
      <c r="F21" s="50"/>
      <c r="G21" s="49"/>
      <c r="H21" s="50"/>
      <c r="I21" s="49"/>
      <c r="J21" s="50"/>
      <c r="K21" s="50"/>
    </row>
    <row r="22" spans="1:11" s="11" customFormat="1" ht="39.6">
      <c r="A22" s="39">
        <v>11</v>
      </c>
      <c r="B22" s="48" t="s">
        <v>40</v>
      </c>
      <c r="C22" s="49" t="s">
        <v>11</v>
      </c>
      <c r="D22" s="50">
        <v>156</v>
      </c>
      <c r="E22" s="50"/>
      <c r="F22" s="50"/>
      <c r="G22" s="49"/>
      <c r="H22" s="50"/>
      <c r="I22" s="49"/>
      <c r="J22" s="50"/>
      <c r="K22" s="50"/>
    </row>
    <row r="23" spans="1:11" s="11" customFormat="1" ht="26.4">
      <c r="A23" s="12">
        <v>12</v>
      </c>
      <c r="B23" s="14" t="s">
        <v>21</v>
      </c>
      <c r="C23" s="12" t="s">
        <v>11</v>
      </c>
      <c r="D23" s="17">
        <v>140</v>
      </c>
      <c r="E23" s="15"/>
      <c r="F23" s="15"/>
      <c r="G23" s="15"/>
      <c r="H23" s="15"/>
      <c r="I23" s="15"/>
      <c r="J23" s="15"/>
      <c r="K23" s="15"/>
    </row>
    <row r="24" spans="1:11" s="11" customFormat="1">
      <c r="A24" s="40">
        <v>13</v>
      </c>
      <c r="B24" s="14" t="s">
        <v>66</v>
      </c>
      <c r="C24" s="40" t="s">
        <v>67</v>
      </c>
      <c r="D24" s="17">
        <v>1</v>
      </c>
      <c r="E24" s="15"/>
      <c r="F24" s="15"/>
      <c r="G24" s="15"/>
      <c r="H24" s="15"/>
      <c r="I24" s="15"/>
      <c r="J24" s="15"/>
      <c r="K24" s="15"/>
    </row>
    <row r="25" spans="1:11" s="11" customFormat="1">
      <c r="A25" s="39"/>
      <c r="B25" s="41" t="s">
        <v>42</v>
      </c>
      <c r="C25" s="39"/>
      <c r="D25" s="17"/>
      <c r="E25" s="15"/>
      <c r="F25" s="15"/>
      <c r="G25" s="15"/>
      <c r="H25" s="15"/>
      <c r="I25" s="15"/>
      <c r="J25" s="15"/>
      <c r="K25" s="15"/>
    </row>
    <row r="26" spans="1:11" s="11" customFormat="1" ht="39.6">
      <c r="A26" s="39">
        <v>1</v>
      </c>
      <c r="B26" s="37" t="s">
        <v>57</v>
      </c>
      <c r="C26" s="39" t="s">
        <v>55</v>
      </c>
      <c r="D26" s="15">
        <f>70.88*0.95</f>
        <v>67.335999999999999</v>
      </c>
      <c r="E26" s="15"/>
      <c r="F26" s="15"/>
      <c r="G26" s="15"/>
      <c r="H26" s="15"/>
      <c r="I26" s="15"/>
      <c r="J26" s="15"/>
      <c r="K26" s="15"/>
    </row>
    <row r="27" spans="1:11" s="11" customFormat="1" ht="15.6">
      <c r="A27" s="39">
        <f>A26+1</f>
        <v>2</v>
      </c>
      <c r="B27" s="14" t="s">
        <v>48</v>
      </c>
      <c r="C27" s="39" t="s">
        <v>55</v>
      </c>
      <c r="D27" s="15">
        <f>70.88*0.05</f>
        <v>3.544</v>
      </c>
      <c r="E27" s="15"/>
      <c r="F27" s="15"/>
      <c r="G27" s="15"/>
      <c r="H27" s="15"/>
      <c r="I27" s="15"/>
      <c r="J27" s="15"/>
      <c r="K27" s="15"/>
    </row>
    <row r="28" spans="1:11" s="11" customFormat="1" ht="26.4">
      <c r="A28" s="39">
        <f t="shared" ref="A28:A29" si="1">A27+1</f>
        <v>3</v>
      </c>
      <c r="B28" s="14" t="s">
        <v>37</v>
      </c>
      <c r="C28" s="39" t="s">
        <v>10</v>
      </c>
      <c r="D28" s="15">
        <f>(D27+D26)*1.9</f>
        <v>134.672</v>
      </c>
      <c r="E28" s="15"/>
      <c r="F28" s="15"/>
      <c r="G28" s="15"/>
      <c r="H28" s="15"/>
      <c r="I28" s="15"/>
      <c r="J28" s="15"/>
      <c r="K28" s="15"/>
    </row>
    <row r="29" spans="1:11" s="11" customFormat="1" ht="26.4">
      <c r="A29" s="39">
        <f t="shared" si="1"/>
        <v>4</v>
      </c>
      <c r="B29" s="37" t="s">
        <v>56</v>
      </c>
      <c r="C29" s="39" t="s">
        <v>55</v>
      </c>
      <c r="D29" s="15">
        <f>1*0.8*0.8*0.1*7</f>
        <v>0.44800000000000012</v>
      </c>
      <c r="E29" s="15"/>
      <c r="F29" s="15"/>
      <c r="G29" s="15"/>
      <c r="H29" s="15"/>
      <c r="I29" s="23"/>
      <c r="J29" s="15"/>
      <c r="K29" s="15"/>
    </row>
    <row r="30" spans="1:11" s="11" customFormat="1" ht="26.4">
      <c r="A30" s="39">
        <f>A29+1</f>
        <v>5</v>
      </c>
      <c r="B30" s="14" t="s">
        <v>49</v>
      </c>
      <c r="C30" s="39" t="s">
        <v>55</v>
      </c>
      <c r="D30" s="15">
        <f>0.44*7</f>
        <v>3.08</v>
      </c>
      <c r="E30" s="15"/>
      <c r="F30" s="15"/>
      <c r="G30" s="15"/>
      <c r="H30" s="15"/>
      <c r="I30" s="15"/>
      <c r="J30" s="15"/>
      <c r="K30" s="15"/>
    </row>
    <row r="31" spans="1:11" s="11" customFormat="1" ht="15.6">
      <c r="A31" s="39"/>
      <c r="B31" s="14" t="s">
        <v>50</v>
      </c>
      <c r="C31" s="39" t="s">
        <v>55</v>
      </c>
      <c r="D31" s="15">
        <f>D30*1.015</f>
        <v>3.1261999999999999</v>
      </c>
      <c r="E31" s="15"/>
      <c r="F31" s="15"/>
      <c r="G31" s="15"/>
      <c r="H31" s="15"/>
      <c r="I31" s="15"/>
      <c r="J31" s="15"/>
      <c r="K31" s="15"/>
    </row>
    <row r="32" spans="1:11" s="11" customFormat="1">
      <c r="A32" s="39"/>
      <c r="B32" s="14" t="s">
        <v>51</v>
      </c>
      <c r="C32" s="39" t="s">
        <v>11</v>
      </c>
      <c r="D32" s="15">
        <f>16*7</f>
        <v>112</v>
      </c>
      <c r="E32" s="15"/>
      <c r="F32" s="15"/>
      <c r="G32" s="15"/>
      <c r="H32" s="15"/>
      <c r="I32" s="15"/>
      <c r="J32" s="15"/>
      <c r="K32" s="15"/>
    </row>
    <row r="33" spans="1:11" s="11" customFormat="1">
      <c r="A33" s="39"/>
      <c r="B33" s="14" t="s">
        <v>23</v>
      </c>
      <c r="C33" s="39" t="s">
        <v>11</v>
      </c>
      <c r="D33" s="15">
        <f>40*7</f>
        <v>280</v>
      </c>
      <c r="E33" s="15"/>
      <c r="F33" s="15"/>
      <c r="G33" s="15"/>
      <c r="H33" s="15"/>
      <c r="I33" s="15"/>
      <c r="J33" s="15"/>
      <c r="K33" s="15"/>
    </row>
    <row r="34" spans="1:11" s="11" customFormat="1" ht="26.4">
      <c r="A34" s="39">
        <v>6</v>
      </c>
      <c r="B34" s="14" t="s">
        <v>52</v>
      </c>
      <c r="C34" s="39" t="s">
        <v>11</v>
      </c>
      <c r="D34" s="15">
        <v>170</v>
      </c>
      <c r="E34" s="15"/>
      <c r="F34" s="15"/>
      <c r="G34" s="15"/>
      <c r="H34" s="15"/>
      <c r="I34" s="15"/>
      <c r="J34" s="15"/>
      <c r="K34" s="15"/>
    </row>
    <row r="35" spans="1:11" s="11" customFormat="1">
      <c r="A35" s="39"/>
      <c r="B35" s="14" t="s">
        <v>53</v>
      </c>
      <c r="C35" s="39" t="s">
        <v>11</v>
      </c>
      <c r="D35" s="15">
        <f>D34</f>
        <v>170</v>
      </c>
      <c r="E35" s="15"/>
      <c r="F35" s="15"/>
      <c r="G35" s="15"/>
      <c r="H35" s="15"/>
      <c r="I35" s="15"/>
      <c r="J35" s="15"/>
      <c r="K35" s="15"/>
    </row>
    <row r="36" spans="1:11" s="11" customFormat="1" ht="26.4">
      <c r="A36" s="39">
        <v>7</v>
      </c>
      <c r="B36" s="37" t="s">
        <v>60</v>
      </c>
      <c r="C36" s="39" t="s">
        <v>55</v>
      </c>
      <c r="D36" s="15">
        <v>28</v>
      </c>
      <c r="E36" s="15"/>
      <c r="F36" s="15"/>
      <c r="G36" s="15"/>
      <c r="H36" s="15"/>
      <c r="I36" s="15"/>
      <c r="J36" s="15"/>
      <c r="K36" s="15"/>
    </row>
    <row r="37" spans="1:11" s="11" customFormat="1" ht="15.6">
      <c r="A37" s="39">
        <v>8</v>
      </c>
      <c r="B37" s="33" t="s">
        <v>58</v>
      </c>
      <c r="C37" s="39" t="s">
        <v>55</v>
      </c>
      <c r="D37" s="15">
        <f>166*0.5*0.2</f>
        <v>16.600000000000001</v>
      </c>
      <c r="E37" s="15"/>
      <c r="F37" s="15"/>
      <c r="G37" s="15"/>
      <c r="H37" s="15"/>
      <c r="I37" s="15"/>
      <c r="J37" s="15"/>
      <c r="K37" s="15"/>
    </row>
    <row r="38" spans="1:11" s="11" customFormat="1" ht="26.4">
      <c r="A38" s="39">
        <v>9</v>
      </c>
      <c r="B38" s="37" t="s">
        <v>59</v>
      </c>
      <c r="C38" s="39" t="s">
        <v>54</v>
      </c>
      <c r="D38" s="15">
        <v>7</v>
      </c>
      <c r="E38" s="15"/>
      <c r="F38" s="15"/>
      <c r="G38" s="15"/>
      <c r="H38" s="15"/>
      <c r="I38" s="15"/>
      <c r="J38" s="15"/>
      <c r="K38" s="15"/>
    </row>
    <row r="39" spans="1:11" s="11" customFormat="1">
      <c r="A39" s="18"/>
      <c r="B39" s="51" t="s">
        <v>20</v>
      </c>
      <c r="C39" s="18"/>
      <c r="D39" s="24"/>
      <c r="E39" s="19"/>
      <c r="F39" s="19"/>
      <c r="G39" s="19"/>
      <c r="H39" s="19"/>
      <c r="I39" s="19"/>
      <c r="J39" s="19"/>
      <c r="K39" s="19"/>
    </row>
    <row r="40" spans="1:11" s="11" customFormat="1">
      <c r="A40" s="18"/>
      <c r="B40" s="43" t="s">
        <v>35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1" customFormat="1">
      <c r="A41" s="21"/>
      <c r="B41" s="44" t="s">
        <v>43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1:11" s="11" customFormat="1" ht="42">
      <c r="A42" s="39">
        <v>1</v>
      </c>
      <c r="B42" s="37" t="s">
        <v>32</v>
      </c>
      <c r="C42" s="39" t="s">
        <v>24</v>
      </c>
      <c r="D42" s="15">
        <f>533.5*0.2*0.95</f>
        <v>101.36499999999999</v>
      </c>
      <c r="E42" s="15"/>
      <c r="F42" s="15"/>
      <c r="G42" s="15"/>
      <c r="H42" s="15"/>
      <c r="I42" s="15"/>
      <c r="J42" s="15"/>
      <c r="K42" s="15"/>
    </row>
    <row r="43" spans="1:11" s="11" customFormat="1" ht="15">
      <c r="A43" s="39">
        <f>A42+1</f>
        <v>2</v>
      </c>
      <c r="B43" s="14" t="s">
        <v>30</v>
      </c>
      <c r="C43" s="39" t="s">
        <v>24</v>
      </c>
      <c r="D43" s="15">
        <f>533.5*0.2*0.05</f>
        <v>5.3350000000000009</v>
      </c>
      <c r="E43" s="15"/>
      <c r="F43" s="15"/>
      <c r="G43" s="15"/>
      <c r="H43" s="15"/>
      <c r="I43" s="15"/>
      <c r="J43" s="15"/>
      <c r="K43" s="15"/>
    </row>
    <row r="44" spans="1:11" s="11" customFormat="1">
      <c r="A44" s="39">
        <f t="shared" ref="A44:A47" si="2">A43+1</f>
        <v>3</v>
      </c>
      <c r="B44" s="14" t="s">
        <v>31</v>
      </c>
      <c r="C44" s="39" t="s">
        <v>10</v>
      </c>
      <c r="D44" s="15">
        <f>(D43+D42)*1.9</f>
        <v>202.72999999999996</v>
      </c>
      <c r="E44" s="15"/>
      <c r="F44" s="15"/>
      <c r="G44" s="15"/>
      <c r="H44" s="15"/>
      <c r="I44" s="15"/>
      <c r="J44" s="15"/>
      <c r="K44" s="15"/>
    </row>
    <row r="45" spans="1:11" s="11" customFormat="1" ht="15">
      <c r="A45" s="39">
        <f t="shared" si="2"/>
        <v>4</v>
      </c>
      <c r="B45" s="16" t="s">
        <v>17</v>
      </c>
      <c r="C45" s="39" t="s">
        <v>25</v>
      </c>
      <c r="D45" s="15">
        <v>533.5</v>
      </c>
      <c r="E45" s="15"/>
      <c r="F45" s="15"/>
      <c r="G45" s="15"/>
      <c r="H45" s="15"/>
      <c r="I45" s="15"/>
      <c r="J45" s="15"/>
      <c r="K45" s="15"/>
    </row>
    <row r="46" spans="1:11" s="11" customFormat="1" ht="26.4">
      <c r="A46" s="39">
        <f t="shared" si="2"/>
        <v>5</v>
      </c>
      <c r="B46" s="37" t="s">
        <v>22</v>
      </c>
      <c r="C46" s="39" t="s">
        <v>25</v>
      </c>
      <c r="D46" s="15">
        <f>D45</f>
        <v>533.5</v>
      </c>
      <c r="E46" s="15"/>
      <c r="F46" s="15"/>
      <c r="G46" s="15"/>
      <c r="H46" s="15"/>
      <c r="I46" s="15"/>
      <c r="J46" s="15"/>
      <c r="K46" s="15"/>
    </row>
    <row r="47" spans="1:11" s="11" customFormat="1" ht="26.4">
      <c r="A47" s="39">
        <f t="shared" si="2"/>
        <v>6</v>
      </c>
      <c r="B47" s="37" t="s">
        <v>45</v>
      </c>
      <c r="C47" s="39" t="s">
        <v>25</v>
      </c>
      <c r="D47" s="15">
        <v>485</v>
      </c>
      <c r="E47" s="15"/>
      <c r="F47" s="15"/>
      <c r="G47" s="15"/>
      <c r="H47" s="15"/>
      <c r="I47" s="15"/>
      <c r="J47" s="15"/>
      <c r="K47" s="15"/>
    </row>
    <row r="48" spans="1:11" s="11" customFormat="1">
      <c r="A48" s="39"/>
      <c r="B48" s="37" t="s">
        <v>46</v>
      </c>
      <c r="C48" s="39" t="s">
        <v>10</v>
      </c>
      <c r="D48" s="15">
        <v>1.86</v>
      </c>
      <c r="E48" s="17"/>
      <c r="F48" s="15"/>
      <c r="G48" s="15"/>
      <c r="H48" s="15"/>
      <c r="I48" s="15"/>
      <c r="J48" s="15"/>
      <c r="K48" s="15"/>
    </row>
    <row r="49" spans="1:11" s="11" customFormat="1" ht="39.6">
      <c r="A49" s="39">
        <v>7</v>
      </c>
      <c r="B49" s="37" t="s">
        <v>29</v>
      </c>
      <c r="C49" s="32" t="s">
        <v>28</v>
      </c>
      <c r="D49" s="15">
        <v>18.93</v>
      </c>
      <c r="E49" s="15"/>
      <c r="F49" s="15"/>
      <c r="G49" s="15"/>
      <c r="H49" s="15"/>
      <c r="I49" s="15"/>
      <c r="J49" s="15"/>
      <c r="K49" s="15"/>
    </row>
    <row r="50" spans="1:11" s="11" customFormat="1" ht="15">
      <c r="A50" s="39">
        <v>8</v>
      </c>
      <c r="B50" s="45" t="s">
        <v>36</v>
      </c>
      <c r="C50" s="39" t="s">
        <v>24</v>
      </c>
      <c r="D50" s="15">
        <f>97*0.25*0.15</f>
        <v>3.6374999999999997</v>
      </c>
      <c r="E50" s="15"/>
      <c r="F50" s="15"/>
      <c r="G50" s="15"/>
      <c r="H50" s="15"/>
      <c r="I50" s="15"/>
      <c r="J50" s="15"/>
      <c r="K50" s="15"/>
    </row>
    <row r="51" spans="1:11" s="11" customFormat="1" ht="26.4">
      <c r="A51" s="39">
        <v>9</v>
      </c>
      <c r="B51" s="45" t="s">
        <v>37</v>
      </c>
      <c r="C51" s="46" t="s">
        <v>10</v>
      </c>
      <c r="D51" s="47">
        <f>D50*1.9</f>
        <v>6.911249999999999</v>
      </c>
      <c r="E51" s="46"/>
      <c r="F51" s="47"/>
      <c r="G51" s="46"/>
      <c r="H51" s="47"/>
      <c r="I51" s="47"/>
      <c r="J51" s="47"/>
      <c r="K51" s="47"/>
    </row>
    <row r="52" spans="1:11" s="11" customFormat="1" ht="26.4">
      <c r="A52" s="39">
        <v>10</v>
      </c>
      <c r="B52" s="48" t="s">
        <v>38</v>
      </c>
      <c r="C52" s="49" t="s">
        <v>39</v>
      </c>
      <c r="D52" s="49">
        <f>97*0.1*0.15</f>
        <v>1.4550000000000001</v>
      </c>
      <c r="E52" s="50"/>
      <c r="F52" s="50"/>
      <c r="G52" s="49"/>
      <c r="H52" s="50"/>
      <c r="I52" s="49"/>
      <c r="J52" s="50"/>
      <c r="K52" s="50"/>
    </row>
    <row r="53" spans="1:11" s="11" customFormat="1" ht="39.6">
      <c r="A53" s="39">
        <v>11</v>
      </c>
      <c r="B53" s="48" t="s">
        <v>40</v>
      </c>
      <c r="C53" s="49" t="s">
        <v>11</v>
      </c>
      <c r="D53" s="50">
        <v>97</v>
      </c>
      <c r="E53" s="50"/>
      <c r="F53" s="50"/>
      <c r="G53" s="49"/>
      <c r="H53" s="50"/>
      <c r="I53" s="49"/>
      <c r="J53" s="50"/>
      <c r="K53" s="50"/>
    </row>
    <row r="54" spans="1:11" s="11" customFormat="1" ht="26.4">
      <c r="A54" s="39">
        <v>12</v>
      </c>
      <c r="B54" s="14" t="s">
        <v>21</v>
      </c>
      <c r="C54" s="39" t="s">
        <v>11</v>
      </c>
      <c r="D54" s="17">
        <v>80</v>
      </c>
      <c r="E54" s="15"/>
      <c r="F54" s="15"/>
      <c r="G54" s="15"/>
      <c r="H54" s="15"/>
      <c r="I54" s="15"/>
      <c r="J54" s="15"/>
      <c r="K54" s="15"/>
    </row>
    <row r="55" spans="1:11" s="11" customFormat="1">
      <c r="A55" s="39"/>
      <c r="B55" s="41" t="s">
        <v>44</v>
      </c>
      <c r="C55" s="39"/>
      <c r="D55" s="17"/>
      <c r="E55" s="15"/>
      <c r="F55" s="15"/>
      <c r="G55" s="15"/>
      <c r="H55" s="15"/>
      <c r="I55" s="15"/>
      <c r="J55" s="15"/>
      <c r="K55" s="15"/>
    </row>
    <row r="56" spans="1:11" s="11" customFormat="1" ht="39.6">
      <c r="A56" s="39">
        <v>1</v>
      </c>
      <c r="B56" s="37" t="s">
        <v>61</v>
      </c>
      <c r="C56" s="39" t="s">
        <v>55</v>
      </c>
      <c r="D56" s="15">
        <f>30.72*0.95</f>
        <v>29.183999999999997</v>
      </c>
      <c r="E56" s="15"/>
      <c r="F56" s="15"/>
      <c r="G56" s="15"/>
      <c r="H56" s="15"/>
      <c r="I56" s="15"/>
      <c r="J56" s="15"/>
      <c r="K56" s="15"/>
    </row>
    <row r="57" spans="1:11" s="11" customFormat="1" ht="15.6">
      <c r="A57" s="39">
        <f>A56+1</f>
        <v>2</v>
      </c>
      <c r="B57" s="14" t="s">
        <v>48</v>
      </c>
      <c r="C57" s="39" t="s">
        <v>55</v>
      </c>
      <c r="D57" s="15">
        <f>30.72*0.05</f>
        <v>1.536</v>
      </c>
      <c r="E57" s="15"/>
      <c r="F57" s="15"/>
      <c r="G57" s="15"/>
      <c r="H57" s="15"/>
      <c r="I57" s="15"/>
      <c r="J57" s="15"/>
      <c r="K57" s="15"/>
    </row>
    <row r="58" spans="1:11" s="11" customFormat="1" ht="26.4">
      <c r="A58" s="39">
        <f t="shared" ref="A58:A59" si="3">A57+1</f>
        <v>3</v>
      </c>
      <c r="B58" s="14" t="s">
        <v>37</v>
      </c>
      <c r="C58" s="39" t="s">
        <v>10</v>
      </c>
      <c r="D58" s="15">
        <f>(D57+D56)*1.9</f>
        <v>58.367999999999995</v>
      </c>
      <c r="E58" s="15"/>
      <c r="F58" s="15"/>
      <c r="G58" s="15"/>
      <c r="H58" s="15"/>
      <c r="I58" s="15"/>
      <c r="J58" s="15"/>
      <c r="K58" s="15"/>
    </row>
    <row r="59" spans="1:11" s="11" customFormat="1" ht="26.4">
      <c r="A59" s="39">
        <f t="shared" si="3"/>
        <v>4</v>
      </c>
      <c r="B59" s="37" t="s">
        <v>56</v>
      </c>
      <c r="C59" s="39" t="s">
        <v>55</v>
      </c>
      <c r="D59" s="15">
        <f>1*0.8*0.8*0.1*3</f>
        <v>0.19200000000000006</v>
      </c>
      <c r="E59" s="15"/>
      <c r="F59" s="15"/>
      <c r="G59" s="15"/>
      <c r="H59" s="15"/>
      <c r="I59" s="23"/>
      <c r="J59" s="15"/>
      <c r="K59" s="15"/>
    </row>
    <row r="60" spans="1:11" s="11" customFormat="1" ht="26.4">
      <c r="A60" s="39">
        <f>A59+1</f>
        <v>5</v>
      </c>
      <c r="B60" s="14" t="s">
        <v>49</v>
      </c>
      <c r="C60" s="39" t="s">
        <v>55</v>
      </c>
      <c r="D60" s="15">
        <f>0.44*3</f>
        <v>1.32</v>
      </c>
      <c r="E60" s="15"/>
      <c r="F60" s="15"/>
      <c r="G60" s="15"/>
      <c r="H60" s="15"/>
      <c r="I60" s="15"/>
      <c r="J60" s="15"/>
      <c r="K60" s="15"/>
    </row>
    <row r="61" spans="1:11" s="11" customFormat="1" ht="15.6">
      <c r="A61" s="39"/>
      <c r="B61" s="14" t="s">
        <v>50</v>
      </c>
      <c r="C61" s="39" t="s">
        <v>55</v>
      </c>
      <c r="D61" s="15">
        <f>D60*1.015</f>
        <v>1.3397999999999999</v>
      </c>
      <c r="E61" s="15"/>
      <c r="F61" s="15"/>
      <c r="G61" s="15"/>
      <c r="H61" s="15"/>
      <c r="I61" s="15"/>
      <c r="J61" s="15"/>
      <c r="K61" s="15"/>
    </row>
    <row r="62" spans="1:11" s="11" customFormat="1">
      <c r="A62" s="39"/>
      <c r="B62" s="14" t="s">
        <v>51</v>
      </c>
      <c r="C62" s="39" t="s">
        <v>11</v>
      </c>
      <c r="D62" s="15">
        <f>16*3</f>
        <v>48</v>
      </c>
      <c r="E62" s="15"/>
      <c r="F62" s="15"/>
      <c r="G62" s="15"/>
      <c r="H62" s="15"/>
      <c r="I62" s="15"/>
      <c r="J62" s="15"/>
      <c r="K62" s="15"/>
    </row>
    <row r="63" spans="1:11" s="11" customFormat="1">
      <c r="A63" s="39"/>
      <c r="B63" s="14" t="s">
        <v>23</v>
      </c>
      <c r="C63" s="39" t="s">
        <v>11</v>
      </c>
      <c r="D63" s="15">
        <f>40*3</f>
        <v>120</v>
      </c>
      <c r="E63" s="15"/>
      <c r="F63" s="15"/>
      <c r="G63" s="15"/>
      <c r="H63" s="15"/>
      <c r="I63" s="15"/>
      <c r="J63" s="15"/>
      <c r="K63" s="15"/>
    </row>
    <row r="64" spans="1:11" s="11" customFormat="1" ht="26.4">
      <c r="A64" s="39">
        <v>6</v>
      </c>
      <c r="B64" s="14" t="s">
        <v>52</v>
      </c>
      <c r="C64" s="39" t="s">
        <v>11</v>
      </c>
      <c r="D64" s="15">
        <v>74</v>
      </c>
      <c r="E64" s="15"/>
      <c r="F64" s="15"/>
      <c r="G64" s="15"/>
      <c r="H64" s="15"/>
      <c r="I64" s="15"/>
      <c r="J64" s="15"/>
      <c r="K64" s="15"/>
    </row>
    <row r="65" spans="1:11" s="11" customFormat="1">
      <c r="A65" s="39"/>
      <c r="B65" s="14" t="s">
        <v>53</v>
      </c>
      <c r="C65" s="39" t="s">
        <v>11</v>
      </c>
      <c r="D65" s="15">
        <f>D64</f>
        <v>74</v>
      </c>
      <c r="E65" s="15"/>
      <c r="F65" s="15"/>
      <c r="G65" s="15"/>
      <c r="H65" s="15"/>
      <c r="I65" s="15"/>
      <c r="J65" s="15"/>
      <c r="K65" s="15"/>
    </row>
    <row r="66" spans="1:11" s="11" customFormat="1" ht="26.4">
      <c r="A66" s="39">
        <v>7</v>
      </c>
      <c r="B66" s="37" t="s">
        <v>62</v>
      </c>
      <c r="C66" s="39" t="s">
        <v>55</v>
      </c>
      <c r="D66" s="15">
        <v>16.66</v>
      </c>
      <c r="E66" s="15"/>
      <c r="F66" s="15"/>
      <c r="G66" s="15"/>
      <c r="H66" s="15"/>
      <c r="I66" s="15"/>
      <c r="J66" s="15"/>
      <c r="K66" s="15"/>
    </row>
    <row r="67" spans="1:11" s="11" customFormat="1" ht="15.6">
      <c r="A67" s="39">
        <v>8</v>
      </c>
      <c r="B67" s="33" t="s">
        <v>63</v>
      </c>
      <c r="C67" s="39" t="s">
        <v>55</v>
      </c>
      <c r="D67" s="15">
        <f>72*0.5*0.2</f>
        <v>7.2</v>
      </c>
      <c r="E67" s="15"/>
      <c r="F67" s="15"/>
      <c r="G67" s="15"/>
      <c r="H67" s="15"/>
      <c r="I67" s="15"/>
      <c r="J67" s="15"/>
      <c r="K67" s="15"/>
    </row>
    <row r="68" spans="1:11" s="11" customFormat="1" ht="26.4">
      <c r="A68" s="39">
        <v>9</v>
      </c>
      <c r="B68" s="37" t="s">
        <v>59</v>
      </c>
      <c r="C68" s="39" t="s">
        <v>54</v>
      </c>
      <c r="D68" s="15">
        <v>3</v>
      </c>
      <c r="E68" s="15"/>
      <c r="F68" s="15"/>
      <c r="G68" s="15"/>
      <c r="H68" s="15"/>
      <c r="I68" s="15"/>
      <c r="J68" s="15"/>
      <c r="K68" s="15"/>
    </row>
    <row r="69" spans="1:11" s="11" customFormat="1">
      <c r="A69" s="18"/>
      <c r="B69" s="42" t="s">
        <v>20</v>
      </c>
      <c r="C69" s="18"/>
      <c r="D69" s="24"/>
      <c r="E69" s="19"/>
      <c r="F69" s="19"/>
      <c r="G69" s="19"/>
      <c r="H69" s="19"/>
      <c r="I69" s="19"/>
      <c r="J69" s="19"/>
      <c r="K69" s="19"/>
    </row>
    <row r="70" spans="1:11" s="11" customFormat="1">
      <c r="A70" s="18"/>
      <c r="B70" s="35" t="s">
        <v>47</v>
      </c>
      <c r="C70" s="18"/>
      <c r="D70" s="24"/>
      <c r="E70" s="19"/>
      <c r="F70" s="19"/>
      <c r="G70" s="19"/>
      <c r="H70" s="19"/>
      <c r="I70" s="19"/>
      <c r="J70" s="19"/>
      <c r="K70" s="19"/>
    </row>
    <row r="71" spans="1:11" s="11" customFormat="1">
      <c r="A71" s="12"/>
      <c r="B71" s="25" t="s">
        <v>12</v>
      </c>
      <c r="C71" s="26"/>
      <c r="D71" s="20"/>
      <c r="E71" s="12"/>
      <c r="F71" s="12"/>
      <c r="G71" s="12"/>
      <c r="H71" s="12"/>
      <c r="I71" s="12"/>
      <c r="J71" s="12"/>
      <c r="K71" s="27"/>
    </row>
    <row r="72" spans="1:11" s="11" customFormat="1">
      <c r="A72" s="12"/>
      <c r="B72" s="25" t="s">
        <v>8</v>
      </c>
      <c r="C72" s="12"/>
      <c r="D72" s="12"/>
      <c r="E72" s="12"/>
      <c r="F72" s="12"/>
      <c r="G72" s="12"/>
      <c r="H72" s="12"/>
      <c r="I72" s="12"/>
      <c r="J72" s="12"/>
      <c r="K72" s="27"/>
    </row>
    <row r="73" spans="1:11" s="11" customFormat="1">
      <c r="A73" s="12"/>
      <c r="B73" s="25" t="s">
        <v>13</v>
      </c>
      <c r="C73" s="26"/>
      <c r="D73" s="12"/>
      <c r="E73" s="12"/>
      <c r="F73" s="12"/>
      <c r="G73" s="12"/>
      <c r="H73" s="12"/>
      <c r="I73" s="12"/>
      <c r="J73" s="12"/>
      <c r="K73" s="27"/>
    </row>
    <row r="74" spans="1:11" s="11" customFormat="1">
      <c r="A74" s="12"/>
      <c r="B74" s="25" t="s">
        <v>8</v>
      </c>
      <c r="C74" s="12"/>
      <c r="D74" s="12"/>
      <c r="E74" s="12"/>
      <c r="F74" s="12"/>
      <c r="G74" s="12"/>
      <c r="H74" s="12"/>
      <c r="I74" s="12"/>
      <c r="J74" s="12"/>
      <c r="K74" s="27"/>
    </row>
    <row r="75" spans="1:11" s="11" customFormat="1">
      <c r="A75" s="12"/>
      <c r="B75" s="25" t="s">
        <v>14</v>
      </c>
      <c r="C75" s="26">
        <v>0.03</v>
      </c>
      <c r="D75" s="12"/>
      <c r="E75" s="12"/>
      <c r="F75" s="12"/>
      <c r="G75" s="12"/>
      <c r="H75" s="12"/>
      <c r="I75" s="12"/>
      <c r="J75" s="12"/>
      <c r="K75" s="27"/>
    </row>
    <row r="76" spans="1:11" s="11" customFormat="1">
      <c r="A76" s="12"/>
      <c r="B76" s="25" t="s">
        <v>8</v>
      </c>
      <c r="C76" s="12"/>
      <c r="D76" s="12"/>
      <c r="E76" s="12"/>
      <c r="F76" s="12"/>
      <c r="G76" s="12"/>
      <c r="H76" s="12"/>
      <c r="I76" s="12"/>
      <c r="J76" s="12"/>
      <c r="K76" s="27"/>
    </row>
    <row r="77" spans="1:11" s="11" customFormat="1">
      <c r="A77" s="12"/>
      <c r="B77" s="25" t="s">
        <v>15</v>
      </c>
      <c r="C77" s="26">
        <v>0.18</v>
      </c>
      <c r="D77" s="12"/>
      <c r="E77" s="12"/>
      <c r="F77" s="12"/>
      <c r="G77" s="12"/>
      <c r="H77" s="12"/>
      <c r="I77" s="12"/>
      <c r="J77" s="12"/>
      <c r="K77" s="27"/>
    </row>
    <row r="78" spans="1:11" s="11" customFormat="1">
      <c r="A78" s="18"/>
      <c r="B78" s="28" t="s">
        <v>16</v>
      </c>
      <c r="C78" s="18"/>
      <c r="D78" s="18"/>
      <c r="E78" s="29"/>
      <c r="F78" s="29"/>
      <c r="G78" s="29"/>
      <c r="H78" s="29"/>
      <c r="I78" s="29"/>
      <c r="J78" s="29"/>
      <c r="K78" s="30"/>
    </row>
    <row r="79" spans="1:11">
      <c r="A79" s="4"/>
      <c r="B79" s="8"/>
      <c r="C79" s="4"/>
      <c r="D79" s="4"/>
      <c r="E79" s="1"/>
      <c r="F79" s="1"/>
      <c r="G79" s="1"/>
      <c r="H79" s="1"/>
      <c r="I79" s="1"/>
      <c r="J79" s="1"/>
      <c r="K79" s="5"/>
    </row>
    <row r="80" spans="1:11">
      <c r="A80" s="7"/>
      <c r="C80" s="7"/>
      <c r="D80" s="7"/>
    </row>
    <row r="81" spans="1:1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73.2" customHeight="1">
      <c r="A82" s="64" t="s">
        <v>68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</row>
  </sheetData>
  <mergeCells count="14">
    <mergeCell ref="A82:K82"/>
    <mergeCell ref="A1:K1"/>
    <mergeCell ref="A2:K2"/>
    <mergeCell ref="C3:K3"/>
    <mergeCell ref="A81:K81"/>
    <mergeCell ref="G4:K4"/>
    <mergeCell ref="A6:A7"/>
    <mergeCell ref="B6:B7"/>
    <mergeCell ref="C6:C7"/>
    <mergeCell ref="D6:D7"/>
    <mergeCell ref="E6:F6"/>
    <mergeCell ref="G6:H6"/>
    <mergeCell ref="I6:J6"/>
    <mergeCell ref="K6:K7"/>
  </mergeCells>
  <pageMargins left="0.7" right="0.7" top="0.72916666666666663" bottom="0.30208333333333331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მოც.უწყ</vt:lpstr>
      <vt:lpstr>ხარჯთ.1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Irakli Adeishvili</cp:lastModifiedBy>
  <cp:lastPrinted>2016-05-25T10:43:36Z</cp:lastPrinted>
  <dcterms:created xsi:type="dcterms:W3CDTF">2004-01-01T02:48:21Z</dcterms:created>
  <dcterms:modified xsi:type="dcterms:W3CDTF">2019-01-08T09:55:49Z</dcterms:modified>
</cp:coreProperties>
</file>