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tabRatio="816"/>
  </bookViews>
  <sheets>
    <sheet name="1,1" sheetId="16" r:id="rId1"/>
  </sheets>
  <definedNames>
    <definedName name="_xlnm._FilterDatabase" localSheetId="0" hidden="1">'1,1'!$A$6:$M$81</definedName>
    <definedName name="_xlnm.Print_Area" localSheetId="0">'1,1'!$A$1:$M$84</definedName>
    <definedName name="_xlnm.Print_Titles" localSheetId="0">'1,1'!$4:$6</definedName>
  </definedNames>
  <calcPr calcId="152511"/>
</workbook>
</file>

<file path=xl/calcChain.xml><?xml version="1.0" encoding="utf-8"?>
<calcChain xmlns="http://schemas.openxmlformats.org/spreadsheetml/2006/main">
  <c r="F35" i="16" l="1"/>
  <c r="F36" i="16"/>
  <c r="F37" i="16"/>
  <c r="F38" i="16"/>
  <c r="F39" i="16"/>
  <c r="F40" i="16"/>
  <c r="F41" i="16"/>
  <c r="F42" i="16"/>
  <c r="E43" i="16"/>
  <c r="F43" i="16" s="1"/>
  <c r="E44" i="16"/>
  <c r="F44" i="16"/>
  <c r="F45" i="16"/>
  <c r="F29" i="16" l="1"/>
  <c r="E67" i="16"/>
  <c r="E30" i="16"/>
  <c r="E24" i="16"/>
  <c r="E23" i="16"/>
  <c r="E22" i="16"/>
  <c r="E21" i="16"/>
  <c r="E20" i="16"/>
  <c r="E19" i="16"/>
  <c r="E55" i="16" l="1"/>
  <c r="F55" i="16" s="1"/>
  <c r="E56" i="16" l="1"/>
  <c r="F56" i="16" s="1"/>
  <c r="E26" i="16"/>
  <c r="F26" i="16" s="1"/>
  <c r="E28" i="16"/>
  <c r="E25" i="16"/>
  <c r="E69" i="16" l="1"/>
  <c r="F69" i="16" s="1"/>
  <c r="F66" i="16"/>
  <c r="F65" i="16"/>
  <c r="F64" i="16"/>
  <c r="F63" i="16"/>
  <c r="E62" i="16"/>
  <c r="F62" i="16" s="1"/>
  <c r="F60" i="16"/>
  <c r="F59" i="16"/>
  <c r="E57" i="16"/>
  <c r="F57" i="16" s="1"/>
  <c r="F54" i="16"/>
  <c r="F53" i="16"/>
  <c r="F52" i="16"/>
  <c r="F51" i="16"/>
  <c r="E50" i="16"/>
  <c r="F50" i="16" s="1"/>
  <c r="F48" i="16"/>
  <c r="F47" i="16"/>
  <c r="F67" i="16" l="1"/>
  <c r="E68" i="16"/>
  <c r="F68" i="16" s="1"/>
  <c r="F33" i="16"/>
  <c r="E32" i="16"/>
  <c r="F32" i="16" s="1"/>
  <c r="F30" i="16"/>
  <c r="F28" i="16"/>
  <c r="F27" i="16"/>
  <c r="F25" i="16"/>
  <c r="F24" i="16"/>
  <c r="F23" i="16"/>
  <c r="F22" i="16"/>
  <c r="F21" i="16"/>
  <c r="F20" i="16"/>
  <c r="F19" i="16"/>
  <c r="F17" i="16" l="1"/>
  <c r="E15" i="16"/>
  <c r="E14" i="16"/>
  <c r="F14" i="16" s="1"/>
  <c r="E13" i="16"/>
  <c r="F13" i="16" s="1"/>
  <c r="E12" i="16"/>
  <c r="F12" i="16" s="1"/>
  <c r="E11" i="16"/>
  <c r="F11" i="16" s="1"/>
  <c r="E10" i="16"/>
  <c r="F10" i="16" s="1"/>
  <c r="E9" i="16"/>
  <c r="F9" i="16" s="1"/>
  <c r="F15" i="16" l="1"/>
  <c r="E16" i="16"/>
  <c r="F16" i="16" s="1"/>
  <c r="A18" i="16" l="1"/>
  <c r="A31" i="16" s="1"/>
  <c r="A34" i="16" s="1"/>
  <c r="A46" i="16" s="1"/>
  <c r="A49" i="16" s="1"/>
  <c r="A58" i="16" s="1"/>
  <c r="A61" i="16" s="1"/>
  <c r="I1" i="16" l="1"/>
</calcChain>
</file>

<file path=xl/sharedStrings.xml><?xml version="1.0" encoding="utf-8"?>
<sst xmlns="http://schemas.openxmlformats.org/spreadsheetml/2006/main" count="195" uniqueCount="99">
  <si>
    <t>განზ.
ერთ.</t>
  </si>
  <si>
    <t>ტ</t>
  </si>
  <si>
    <t>მ</t>
  </si>
  <si>
    <t>კაც/სთ</t>
  </si>
  <si>
    <t>წყალი</t>
  </si>
  <si>
    <t>No.</t>
  </si>
  <si>
    <t>ჯამი</t>
  </si>
  <si>
    <t>ხელფასი</t>
  </si>
  <si>
    <t>მექანიზმები</t>
  </si>
  <si>
    <t>მასალები</t>
  </si>
  <si>
    <t>სულ</t>
  </si>
  <si>
    <t>ჯამი:</t>
  </si>
  <si>
    <t>ზედნადები ხარჯები</t>
  </si>
  <si>
    <t>მოგება</t>
  </si>
  <si>
    <t>დ.ღ.გ.</t>
  </si>
  <si>
    <t>ჯამი სულ:</t>
  </si>
  <si>
    <t>გაუთვალისწინებელი ხარჯები</t>
  </si>
  <si>
    <t>მანქ/სთ</t>
  </si>
  <si>
    <t>სხვა მანქანები</t>
  </si>
  <si>
    <t>პ/ე</t>
  </si>
  <si>
    <t>ავტოგრეიდერი საშუალო ტიპის 108ც/ძ</t>
  </si>
  <si>
    <t>თვითმავალი საგზაო დამტკეპნი 18ტ. პნევმოსვლაზე</t>
  </si>
  <si>
    <t>სარწყავ-სარეცხი მანქანა 6000ლ</t>
  </si>
  <si>
    <t>მუშა-მოსამსახურეების შრომის ანაზღაურება</t>
  </si>
  <si>
    <t>თხევადი ბიტუმი (ბიტუმის ემულსია)</t>
  </si>
  <si>
    <t>თვითმავალი საგზაო დამტკეპნი 5ტ. გლუვი</t>
  </si>
  <si>
    <t>თვითმავალი საგზაო დამტკეპნი 10ტ. გლუვი</t>
  </si>
  <si>
    <t>სხვა მასალები</t>
  </si>
  <si>
    <t>ქვიშა-ხრეში ფრაქციით 0÷40მმ</t>
  </si>
  <si>
    <r>
      <t>მ</t>
    </r>
    <r>
      <rPr>
        <i/>
        <vertAlign val="superscript"/>
        <sz val="12"/>
        <rFont val="Sylfaen"/>
        <family val="1"/>
      </rPr>
      <t>3</t>
    </r>
  </si>
  <si>
    <t>სწ და ნ IV-2-82
27-10-1.4</t>
  </si>
  <si>
    <r>
      <t>მ</t>
    </r>
    <r>
      <rPr>
        <vertAlign val="superscript"/>
        <sz val="12"/>
        <rFont val="Calibri"/>
        <family val="1"/>
        <scheme val="minor"/>
      </rPr>
      <t>2</t>
    </r>
  </si>
  <si>
    <t>ტ.</t>
  </si>
  <si>
    <t>სწ და ნ IV-2-82
27-63-1</t>
  </si>
  <si>
    <r>
      <t>საფუძვლის ზედა  ფენის დამუშავება ბიტუმით, მთელ ფართობზე მოსხმით, (0,7 ლ/მ</t>
    </r>
    <r>
      <rPr>
        <b/>
        <vertAlign val="superscript"/>
        <sz val="12"/>
        <rFont val="Sylfaen"/>
        <family val="1"/>
      </rPr>
      <t>2</t>
    </r>
    <r>
      <rPr>
        <b/>
        <sz val="12"/>
        <rFont val="Sylfaen"/>
        <family val="1"/>
      </rPr>
      <t>).</t>
    </r>
  </si>
  <si>
    <t>ავტოგუდრონატორი 3500ლ</t>
  </si>
  <si>
    <t>სწ და ნ IV-2-82
27-39-1.2
27-40-1.2</t>
  </si>
  <si>
    <t>ასფალტობეტონის დამგები</t>
  </si>
  <si>
    <t>მსხვილმარცვლოვანი ასფალტო–ბეტონის ნარევი</t>
  </si>
  <si>
    <r>
      <t>საფუძვლის ზედა  ფენის დამუშავება ბიტუმით, მთელ ფართობზე მოსხმით, (0,3 ლ/მ</t>
    </r>
    <r>
      <rPr>
        <b/>
        <vertAlign val="superscript"/>
        <sz val="12"/>
        <rFont val="Sylfaen"/>
        <family val="1"/>
      </rPr>
      <t>2</t>
    </r>
    <r>
      <rPr>
        <b/>
        <sz val="12"/>
        <rFont val="Sylfaen"/>
        <family val="1"/>
      </rPr>
      <t>).</t>
    </r>
  </si>
  <si>
    <t>სწ და ნ IV-2-82
27-39-1
27-40-1</t>
  </si>
  <si>
    <r>
      <t>მ</t>
    </r>
    <r>
      <rPr>
        <vertAlign val="superscript"/>
        <sz val="12"/>
        <color theme="1"/>
        <rFont val="Calibri"/>
        <family val="2"/>
        <charset val="204"/>
        <scheme val="minor"/>
      </rPr>
      <t>2</t>
    </r>
  </si>
  <si>
    <t>წვრილმარცვლოვანი ასფალტო–ბეტონის ნარევი</t>
  </si>
  <si>
    <t>ქვიშა</t>
  </si>
  <si>
    <t>საფუძველი</t>
  </si>
  <si>
    <t>სამუშაოს დასახელება</t>
  </si>
  <si>
    <t>ნორმატიული რესურსი</t>
  </si>
  <si>
    <t>ერთეულზე</t>
  </si>
  <si>
    <t>ერთეული</t>
  </si>
  <si>
    <t>14-200</t>
  </si>
  <si>
    <t>14-222</t>
  </si>
  <si>
    <t>14-228</t>
  </si>
  <si>
    <t>14-218</t>
  </si>
  <si>
    <t>14-219</t>
  </si>
  <si>
    <t>14-198</t>
  </si>
  <si>
    <t>14-231</t>
  </si>
  <si>
    <t>ცემენტ-ბეტონის საფარზე ფირის დამგები აგრეგატი</t>
  </si>
  <si>
    <t>ამწე საავტომობილო სვლაზე 5ტ</t>
  </si>
  <si>
    <t>14-6</t>
  </si>
  <si>
    <t>ტრაქტორი მუხლუხა სვლაზე 80ც/ძ</t>
  </si>
  <si>
    <t>4,1-344</t>
  </si>
  <si>
    <t>ბეტონი B-25</t>
  </si>
  <si>
    <t>რელს-ფორმა</t>
  </si>
  <si>
    <t>ბიტუმის ემულსია</t>
  </si>
  <si>
    <t>1,1-10</t>
  </si>
  <si>
    <t>სწ და ნ IV-2-82
27-28-1</t>
  </si>
  <si>
    <t>ბეტონის საფარის სადეფორმაციო ნაკერების მოწყობა</t>
  </si>
  <si>
    <t>ნაკერების დამჭრელი მექანიზმი</t>
  </si>
  <si>
    <t>14-206</t>
  </si>
  <si>
    <t>ნაკერების ჩამსხმელი</t>
  </si>
  <si>
    <t>საფუძვლის ზედა ფენის მოწყობა 0÷40მმ ფრაქციის ღორღით, ადგილზე გაშლა და დატკეპნა (სისქით 10 სმ);</t>
  </si>
  <si>
    <t>საფარის ქვედა ფენის მოწყობა მსხვილმარცვლოვანი  ა/ბეტონის ცხელი ნარევით. სისქით 5 სმ.</t>
  </si>
  <si>
    <t>საფარის ზედა ფენის მოწყობა წვრილმარცვლოვანი მკვრივი  ა/ბეტონის ცხელი ნარევით. სისქით 3 სმ.</t>
  </si>
  <si>
    <t>4.1-247</t>
  </si>
  <si>
    <t>4,1-538</t>
  </si>
  <si>
    <t>სრფ 2018
II კვარტალი</t>
  </si>
  <si>
    <t>1,4-14</t>
  </si>
  <si>
    <t>4,1-224</t>
  </si>
  <si>
    <t>5,1-19</t>
  </si>
  <si>
    <t>ბეტონი B 25 გზის სავალი ნაწილის მოსაწყობად, სისქით 16 სმ</t>
  </si>
  <si>
    <t>მასალის ზიდვა 100კმ-ზე</t>
  </si>
  <si>
    <t>4,1-528</t>
  </si>
  <si>
    <t>4,1-530</t>
  </si>
  <si>
    <t>მასალის ზიდვა 40კმ-ზე</t>
  </si>
  <si>
    <t>1. საგზაო სამოსი</t>
  </si>
  <si>
    <t>სწ და ნ IV-2-82
27-23-9</t>
  </si>
  <si>
    <t>დამაპროფილირებელი</t>
  </si>
  <si>
    <t>ტრაქტორი მუხლუხა სვლაზე 54  ც/ძ</t>
  </si>
  <si>
    <t>ლარი</t>
  </si>
  <si>
    <t>ბითუმის მასტიკა</t>
  </si>
  <si>
    <t>ტნ</t>
  </si>
  <si>
    <t>კგ</t>
  </si>
  <si>
    <t>დისპერსიული  მასალა   (პარაფინი) 2 ფენა</t>
  </si>
  <si>
    <t>სწ და ნ IV-2-82
27-29</t>
  </si>
  <si>
    <t>არმატურა გზის სავალი ნაწილის მოსაწყობად A-III Ø 8</t>
  </si>
  <si>
    <r>
      <t xml:space="preserve">არმატურის ბადე A-III </t>
    </r>
    <r>
      <rPr>
        <sz val="12"/>
        <rFont val="Sylfaen"/>
        <family val="1"/>
      </rPr>
      <t>Ø</t>
    </r>
    <r>
      <rPr>
        <i/>
        <sz val="12"/>
        <rFont val="Sylfaen"/>
        <family val="1"/>
      </rPr>
      <t xml:space="preserve">8მმ </t>
    </r>
  </si>
  <si>
    <t>ასფალტობეტონის საფარის მოწყობა პკ.0+00-დან პკ.2+70-მდე</t>
  </si>
  <si>
    <t>%</t>
  </si>
  <si>
    <t xml:space="preserve">ქალაქ სიღნაღში, ბეჟანიშვილის ქუჩის (დეფექტური აქტის მიხედვით), გზა N1,1
სარეაბილიტაციო სამუშაოების მოცულობითი უწყისი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</si>
</sst>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_₾_-;\-* #,##0.00\ _₾_-;_-* &quot;-&quot;??\ _₾_-;_-@_-"/>
    <numFmt numFmtId="165" formatCode="0.000"/>
    <numFmt numFmtId="166" formatCode="0.0000"/>
    <numFmt numFmtId="167" formatCode="0.00000"/>
  </numFmts>
  <fonts count="21">
    <font>
      <sz val="11"/>
      <color theme="1"/>
      <name val="Calibri"/>
      <family val="2"/>
      <scheme val="minor"/>
    </font>
    <font>
      <b/>
      <sz val="12"/>
      <color theme="1"/>
      <name val="Sylfaen"/>
      <family val="1"/>
      <charset val="204"/>
    </font>
    <font>
      <i/>
      <sz val="12"/>
      <name val="Sylfaen"/>
      <family val="1"/>
    </font>
    <font>
      <b/>
      <sz val="12"/>
      <name val="Sylfaen"/>
      <family val="1"/>
    </font>
    <font>
      <b/>
      <sz val="12"/>
      <color theme="1"/>
      <name val="Sylfaen"/>
      <family val="1"/>
    </font>
    <font>
      <sz val="12"/>
      <name val="Sylfaen"/>
      <family val="1"/>
    </font>
    <font>
      <sz val="12"/>
      <color theme="1"/>
      <name val="Sylfaen"/>
      <family val="1"/>
      <charset val="204"/>
    </font>
    <font>
      <sz val="12"/>
      <color theme="1"/>
      <name val="Sylfaen"/>
      <family val="1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charset val="204"/>
      <scheme val="minor"/>
    </font>
    <font>
      <i/>
      <sz val="12"/>
      <color theme="1"/>
      <name val="Sylfaen"/>
      <family val="1"/>
    </font>
    <font>
      <i/>
      <vertAlign val="superscript"/>
      <sz val="12"/>
      <name val="Sylfaen"/>
      <family val="1"/>
    </font>
    <font>
      <i/>
      <sz val="12"/>
      <name val="Sylfine"/>
    </font>
    <font>
      <i/>
      <sz val="12"/>
      <name val="Sylfaen"/>
      <family val="1"/>
      <charset val="204"/>
    </font>
    <font>
      <sz val="15"/>
      <name val="Sylfaen"/>
      <family val="1"/>
    </font>
    <font>
      <b/>
      <vertAlign val="superscript"/>
      <sz val="12"/>
      <name val="Sylfaen"/>
      <family val="1"/>
    </font>
    <font>
      <vertAlign val="superscript"/>
      <sz val="12"/>
      <name val="Calibri"/>
      <family val="1"/>
      <scheme val="minor"/>
    </font>
    <font>
      <b/>
      <i/>
      <sz val="12"/>
      <color theme="1"/>
      <name val="Sylfaen"/>
      <family val="1"/>
    </font>
    <font>
      <sz val="11"/>
      <name val="Sylfaen"/>
      <family val="1"/>
    </font>
    <font>
      <sz val="11"/>
      <name val="Arial"/>
      <family val="2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6" fillId="0" borderId="0" xfId="0" applyFont="1" applyFill="1" applyAlignment="1">
      <alignment horizontal="center" vertical="center"/>
    </xf>
    <xf numFmtId="0" fontId="8" fillId="0" borderId="0" xfId="0" applyFont="1" applyFill="1"/>
    <xf numFmtId="0" fontId="6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/>
    <xf numFmtId="2" fontId="3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vertical="center"/>
    </xf>
    <xf numFmtId="43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/>
    <xf numFmtId="43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16" fontId="5" fillId="2" borderId="1" xfId="0" quotePrefix="1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3" fontId="20" fillId="2" borderId="0" xfId="0" applyNumberFormat="1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view="pageBreakPreview" topLeftCell="A61" zoomScale="80" zoomScaleNormal="80" zoomScaleSheetLayoutView="80" workbookViewId="0">
      <selection activeCell="A2" sqref="A2:M2"/>
    </sheetView>
  </sheetViews>
  <sheetFormatPr defaultColWidth="9.140625" defaultRowHeight="18"/>
  <cols>
    <col min="1" max="1" width="6.7109375" style="3" customWidth="1"/>
    <col min="2" max="2" width="19.5703125" style="3" customWidth="1"/>
    <col min="3" max="3" width="73.7109375" style="3" customWidth="1"/>
    <col min="4" max="4" width="11.7109375" style="3" customWidth="1"/>
    <col min="5" max="5" width="14.140625" style="3" customWidth="1"/>
    <col min="6" max="6" width="15.42578125" style="3" customWidth="1"/>
    <col min="7" max="7" width="15.28515625" style="3" customWidth="1"/>
    <col min="8" max="12" width="13.28515625" style="3" customWidth="1"/>
    <col min="13" max="13" width="18.140625" style="3" customWidth="1"/>
    <col min="14" max="16384" width="9.140625" style="1"/>
  </cols>
  <sheetData>
    <row r="1" spans="1:13" s="4" customFormat="1" ht="29.25" customHeight="1">
      <c r="A1" s="3"/>
      <c r="B1" s="3"/>
      <c r="C1" s="3"/>
      <c r="D1" s="3"/>
      <c r="E1" s="3"/>
      <c r="F1" s="3"/>
      <c r="G1" s="3"/>
      <c r="H1" s="3"/>
      <c r="I1" s="45">
        <f>M78</f>
        <v>0</v>
      </c>
      <c r="J1" s="46"/>
      <c r="K1" s="46"/>
      <c r="L1" s="46"/>
      <c r="M1" s="46"/>
    </row>
    <row r="2" spans="1:13" ht="39.75" customHeight="1">
      <c r="A2" s="48" t="s">
        <v>98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s="4" customFormat="1" ht="26.25" customHeight="1">
      <c r="A3" s="44"/>
      <c r="B3" s="55" t="s">
        <v>96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27.75" customHeight="1">
      <c r="A4" s="49" t="s">
        <v>5</v>
      </c>
      <c r="B4" s="50" t="s">
        <v>44</v>
      </c>
      <c r="C4" s="49" t="s">
        <v>45</v>
      </c>
      <c r="D4" s="51" t="s">
        <v>0</v>
      </c>
      <c r="E4" s="49" t="s">
        <v>46</v>
      </c>
      <c r="F4" s="49"/>
      <c r="G4" s="52" t="s">
        <v>9</v>
      </c>
      <c r="H4" s="52"/>
      <c r="I4" s="52" t="s">
        <v>7</v>
      </c>
      <c r="J4" s="52"/>
      <c r="K4" s="52" t="s">
        <v>8</v>
      </c>
      <c r="L4" s="52"/>
      <c r="M4" s="53" t="s">
        <v>6</v>
      </c>
    </row>
    <row r="5" spans="1:13" ht="27.75" customHeight="1">
      <c r="A5" s="49"/>
      <c r="B5" s="50"/>
      <c r="C5" s="49"/>
      <c r="D5" s="51"/>
      <c r="E5" s="5" t="s">
        <v>47</v>
      </c>
      <c r="F5" s="6" t="s">
        <v>10</v>
      </c>
      <c r="G5" s="5" t="s">
        <v>48</v>
      </c>
      <c r="H5" s="6" t="s">
        <v>10</v>
      </c>
      <c r="I5" s="5" t="s">
        <v>48</v>
      </c>
      <c r="J5" s="6" t="s">
        <v>10</v>
      </c>
      <c r="K5" s="5" t="s">
        <v>48</v>
      </c>
      <c r="L5" s="6" t="s">
        <v>10</v>
      </c>
      <c r="M5" s="54"/>
    </row>
    <row r="6" spans="1:13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</row>
    <row r="7" spans="1:13" s="2" customFormat="1" ht="26.25" customHeight="1">
      <c r="A7" s="7"/>
      <c r="B7" s="8"/>
      <c r="C7" s="9" t="s">
        <v>84</v>
      </c>
      <c r="D7" s="10"/>
      <c r="E7" s="11"/>
      <c r="F7" s="12"/>
      <c r="G7" s="12"/>
      <c r="H7" s="12"/>
      <c r="I7" s="12"/>
      <c r="J7" s="12"/>
      <c r="K7" s="12"/>
      <c r="L7" s="12"/>
      <c r="M7" s="13"/>
    </row>
    <row r="8" spans="1:13" s="2" customFormat="1" ht="36">
      <c r="A8" s="7">
        <v>1</v>
      </c>
      <c r="B8" s="14" t="s">
        <v>30</v>
      </c>
      <c r="C8" s="15" t="s">
        <v>70</v>
      </c>
      <c r="D8" s="7" t="s">
        <v>31</v>
      </c>
      <c r="E8" s="16"/>
      <c r="F8" s="17">
        <v>135</v>
      </c>
      <c r="G8" s="18"/>
      <c r="H8" s="18"/>
      <c r="I8" s="19"/>
      <c r="J8" s="19"/>
      <c r="K8" s="18"/>
      <c r="L8" s="18"/>
      <c r="M8" s="20"/>
    </row>
    <row r="9" spans="1:13" s="2" customFormat="1">
      <c r="A9" s="7"/>
      <c r="B9" s="21"/>
      <c r="C9" s="22" t="s">
        <v>23</v>
      </c>
      <c r="D9" s="10" t="s">
        <v>3</v>
      </c>
      <c r="E9" s="11">
        <f>42.9*0.001</f>
        <v>4.2900000000000001E-2</v>
      </c>
      <c r="F9" s="12">
        <f>E9*F8</f>
        <v>5.7915000000000001</v>
      </c>
      <c r="G9" s="12"/>
      <c r="H9" s="12"/>
      <c r="I9" s="12"/>
      <c r="J9" s="12"/>
      <c r="K9" s="12"/>
      <c r="L9" s="12"/>
      <c r="M9" s="13"/>
    </row>
    <row r="10" spans="1:13" s="2" customFormat="1">
      <c r="A10" s="7"/>
      <c r="B10" s="23" t="s">
        <v>49</v>
      </c>
      <c r="C10" s="22" t="s">
        <v>20</v>
      </c>
      <c r="D10" s="10" t="s">
        <v>17</v>
      </c>
      <c r="E10" s="24">
        <f>2.69*0.001</f>
        <v>2.6900000000000001E-3</v>
      </c>
      <c r="F10" s="12">
        <f>F8*E10</f>
        <v>0.36315000000000003</v>
      </c>
      <c r="G10" s="12"/>
      <c r="H10" s="12"/>
      <c r="I10" s="12"/>
      <c r="J10" s="12"/>
      <c r="K10" s="12"/>
      <c r="L10" s="12"/>
      <c r="M10" s="13"/>
    </row>
    <row r="11" spans="1:13" s="2" customFormat="1">
      <c r="A11" s="7"/>
      <c r="B11" s="23" t="s">
        <v>50</v>
      </c>
      <c r="C11" s="22" t="s">
        <v>21</v>
      </c>
      <c r="D11" s="10" t="s">
        <v>17</v>
      </c>
      <c r="E11" s="24">
        <f>0.41*0.001</f>
        <v>4.0999999999999999E-4</v>
      </c>
      <c r="F11" s="12">
        <f>F8*E11</f>
        <v>5.5349999999999996E-2</v>
      </c>
      <c r="G11" s="12"/>
      <c r="H11" s="12"/>
      <c r="I11" s="12"/>
      <c r="J11" s="12"/>
      <c r="K11" s="12"/>
      <c r="L11" s="12"/>
      <c r="M11" s="13"/>
    </row>
    <row r="12" spans="1:13" s="2" customFormat="1">
      <c r="A12" s="7"/>
      <c r="B12" s="23" t="s">
        <v>52</v>
      </c>
      <c r="C12" s="22" t="s">
        <v>25</v>
      </c>
      <c r="D12" s="10" t="s">
        <v>17</v>
      </c>
      <c r="E12" s="11">
        <f>7.6*0.001</f>
        <v>7.6E-3</v>
      </c>
      <c r="F12" s="12">
        <f>F8*E12</f>
        <v>1.026</v>
      </c>
      <c r="G12" s="12"/>
      <c r="H12" s="12"/>
      <c r="I12" s="12"/>
      <c r="J12" s="12"/>
      <c r="K12" s="12"/>
      <c r="L12" s="12"/>
      <c r="M12" s="13"/>
    </row>
    <row r="13" spans="1:13" s="2" customFormat="1">
      <c r="A13" s="7"/>
      <c r="B13" s="23" t="s">
        <v>53</v>
      </c>
      <c r="C13" s="22" t="s">
        <v>26</v>
      </c>
      <c r="D13" s="10" t="s">
        <v>17</v>
      </c>
      <c r="E13" s="11">
        <f>7.4*0.001</f>
        <v>7.4000000000000003E-3</v>
      </c>
      <c r="F13" s="12">
        <f>F8*E13</f>
        <v>0.999</v>
      </c>
      <c r="G13" s="12"/>
      <c r="H13" s="12"/>
      <c r="I13" s="12"/>
      <c r="J13" s="12"/>
      <c r="K13" s="12"/>
      <c r="L13" s="12"/>
      <c r="M13" s="13"/>
    </row>
    <row r="14" spans="1:13" s="2" customFormat="1">
      <c r="A14" s="7"/>
      <c r="B14" s="23" t="s">
        <v>51</v>
      </c>
      <c r="C14" s="25" t="s">
        <v>22</v>
      </c>
      <c r="D14" s="26" t="s">
        <v>17</v>
      </c>
      <c r="E14" s="24">
        <f>1.48*0.001</f>
        <v>1.48E-3</v>
      </c>
      <c r="F14" s="12">
        <f>F8*E14</f>
        <v>0.19980000000000001</v>
      </c>
      <c r="G14" s="12"/>
      <c r="H14" s="12"/>
      <c r="I14" s="12"/>
      <c r="J14" s="12"/>
      <c r="K14" s="12"/>
      <c r="L14" s="12"/>
      <c r="M14" s="13"/>
    </row>
    <row r="15" spans="1:13" s="2" customFormat="1" ht="19.5">
      <c r="A15" s="7"/>
      <c r="B15" s="23" t="s">
        <v>73</v>
      </c>
      <c r="C15" s="27" t="s">
        <v>28</v>
      </c>
      <c r="D15" s="26" t="s">
        <v>29</v>
      </c>
      <c r="E15" s="11">
        <f>(149-12.4*2)*0.001</f>
        <v>0.1242</v>
      </c>
      <c r="F15" s="12">
        <f>F8*E15</f>
        <v>16.766999999999999</v>
      </c>
      <c r="G15" s="12"/>
      <c r="H15" s="12"/>
      <c r="I15" s="12"/>
      <c r="J15" s="12"/>
      <c r="K15" s="12"/>
      <c r="L15" s="12"/>
      <c r="M15" s="13"/>
    </row>
    <row r="16" spans="1:13" s="2" customFormat="1" ht="31.5">
      <c r="A16" s="7"/>
      <c r="B16" s="8" t="s">
        <v>75</v>
      </c>
      <c r="C16" s="27" t="s">
        <v>83</v>
      </c>
      <c r="D16" s="26" t="s">
        <v>1</v>
      </c>
      <c r="E16" s="11">
        <f>E15*1.6</f>
        <v>0.19872000000000001</v>
      </c>
      <c r="F16" s="12">
        <f>F8*E16</f>
        <v>26.827200000000001</v>
      </c>
      <c r="G16" s="12"/>
      <c r="H16" s="12"/>
      <c r="I16" s="12"/>
      <c r="J16" s="12"/>
      <c r="K16" s="12"/>
      <c r="L16" s="12"/>
      <c r="M16" s="13"/>
    </row>
    <row r="17" spans="1:13" s="2" customFormat="1" ht="19.5">
      <c r="A17" s="7"/>
      <c r="B17" s="21"/>
      <c r="C17" s="22" t="s">
        <v>4</v>
      </c>
      <c r="D17" s="26" t="s">
        <v>29</v>
      </c>
      <c r="E17" s="11">
        <v>1.0999999999999999E-2</v>
      </c>
      <c r="F17" s="12">
        <f>F8*E17</f>
        <v>1.4849999999999999</v>
      </c>
      <c r="G17" s="12"/>
      <c r="H17" s="12"/>
      <c r="I17" s="12"/>
      <c r="J17" s="12"/>
      <c r="K17" s="12"/>
      <c r="L17" s="12"/>
      <c r="M17" s="13"/>
    </row>
    <row r="18" spans="1:13" s="2" customFormat="1" ht="36">
      <c r="A18" s="7">
        <f>A8+1</f>
        <v>2</v>
      </c>
      <c r="B18" s="14" t="s">
        <v>85</v>
      </c>
      <c r="C18" s="15" t="s">
        <v>79</v>
      </c>
      <c r="D18" s="7" t="s">
        <v>31</v>
      </c>
      <c r="E18" s="16"/>
      <c r="F18" s="17">
        <v>0</v>
      </c>
      <c r="G18" s="18"/>
      <c r="H18" s="18"/>
      <c r="I18" s="19"/>
      <c r="J18" s="19"/>
      <c r="K18" s="18"/>
      <c r="L18" s="18"/>
      <c r="M18" s="20"/>
    </row>
    <row r="19" spans="1:13" s="2" customFormat="1">
      <c r="A19" s="7"/>
      <c r="B19" s="14"/>
      <c r="C19" s="22" t="s">
        <v>23</v>
      </c>
      <c r="D19" s="10" t="s">
        <v>3</v>
      </c>
      <c r="E19" s="24">
        <f>110/1000</f>
        <v>0.11</v>
      </c>
      <c r="F19" s="12">
        <f>F18*E19</f>
        <v>0</v>
      </c>
      <c r="G19" s="16"/>
      <c r="H19" s="16"/>
      <c r="I19" s="12"/>
      <c r="J19" s="12"/>
      <c r="K19" s="12"/>
      <c r="L19" s="12"/>
      <c r="M19" s="13"/>
    </row>
    <row r="20" spans="1:13" s="2" customFormat="1">
      <c r="A20" s="7"/>
      <c r="B20" s="21"/>
      <c r="C20" s="22" t="s">
        <v>86</v>
      </c>
      <c r="D20" s="10" t="s">
        <v>17</v>
      </c>
      <c r="E20" s="11">
        <f>18.3/1000</f>
        <v>1.83E-2</v>
      </c>
      <c r="F20" s="12">
        <f>F18*E20</f>
        <v>0</v>
      </c>
      <c r="G20" s="12"/>
      <c r="H20" s="12"/>
      <c r="I20" s="16"/>
      <c r="J20" s="16"/>
      <c r="K20" s="12"/>
      <c r="L20" s="12"/>
      <c r="M20" s="13"/>
    </row>
    <row r="21" spans="1:13" s="2" customFormat="1">
      <c r="A21" s="7"/>
      <c r="B21" s="14"/>
      <c r="C21" s="22" t="s">
        <v>56</v>
      </c>
      <c r="D21" s="10" t="s">
        <v>17</v>
      </c>
      <c r="E21" s="11">
        <f>5.85/1000</f>
        <v>5.8499999999999993E-3</v>
      </c>
      <c r="F21" s="12">
        <f>F18*E21</f>
        <v>0</v>
      </c>
      <c r="G21" s="12"/>
      <c r="H21" s="12"/>
      <c r="I21" s="16"/>
      <c r="J21" s="16"/>
      <c r="K21" s="12"/>
      <c r="L21" s="12"/>
      <c r="M21" s="13"/>
    </row>
    <row r="22" spans="1:13" ht="18" customHeight="1">
      <c r="A22" s="7"/>
      <c r="B22" s="14"/>
      <c r="C22" s="22" t="s">
        <v>57</v>
      </c>
      <c r="D22" s="10" t="s">
        <v>17</v>
      </c>
      <c r="E22" s="11">
        <f>18.6/1000</f>
        <v>1.8600000000000002E-2</v>
      </c>
      <c r="F22" s="12">
        <f>F18*E22</f>
        <v>0</v>
      </c>
      <c r="G22" s="12"/>
      <c r="H22" s="12"/>
      <c r="I22" s="16"/>
      <c r="J22" s="16"/>
      <c r="K22" s="12"/>
      <c r="L22" s="12"/>
      <c r="M22" s="13"/>
    </row>
    <row r="23" spans="1:13">
      <c r="A23" s="7"/>
      <c r="B23" s="14"/>
      <c r="C23" s="22" t="s">
        <v>87</v>
      </c>
      <c r="D23" s="10" t="s">
        <v>17</v>
      </c>
      <c r="E23" s="11">
        <f>16.9/1000</f>
        <v>1.6899999999999998E-2</v>
      </c>
      <c r="F23" s="12">
        <f>F18*E23</f>
        <v>0</v>
      </c>
      <c r="G23" s="12"/>
      <c r="H23" s="12"/>
      <c r="I23" s="16"/>
      <c r="J23" s="16"/>
      <c r="K23" s="12"/>
      <c r="L23" s="12"/>
      <c r="M23" s="13"/>
    </row>
    <row r="24" spans="1:13">
      <c r="A24" s="7"/>
      <c r="B24" s="14"/>
      <c r="C24" s="22" t="s">
        <v>18</v>
      </c>
      <c r="D24" s="10" t="s">
        <v>88</v>
      </c>
      <c r="E24" s="11">
        <f>3.88/1000</f>
        <v>3.8799999999999998E-3</v>
      </c>
      <c r="F24" s="12">
        <f>F18*E24</f>
        <v>0</v>
      </c>
      <c r="G24" s="12"/>
      <c r="H24" s="12"/>
      <c r="I24" s="16"/>
      <c r="J24" s="16"/>
      <c r="K24" s="12"/>
      <c r="L24" s="12"/>
      <c r="M24" s="13"/>
    </row>
    <row r="25" spans="1:13" ht="19.5">
      <c r="A25" s="7"/>
      <c r="B25" s="14" t="s">
        <v>60</v>
      </c>
      <c r="C25" s="22" t="s">
        <v>61</v>
      </c>
      <c r="D25" s="26" t="s">
        <v>29</v>
      </c>
      <c r="E25" s="11">
        <f>0.184-0.0102*2</f>
        <v>0.1636</v>
      </c>
      <c r="F25" s="12">
        <f>F18*E25</f>
        <v>0</v>
      </c>
      <c r="G25" s="12"/>
      <c r="H25" s="12"/>
      <c r="I25" s="12"/>
      <c r="J25" s="12"/>
      <c r="K25" s="16"/>
      <c r="L25" s="16"/>
      <c r="M25" s="13"/>
    </row>
    <row r="26" spans="1:13" ht="31.5">
      <c r="A26" s="7"/>
      <c r="B26" s="8" t="s">
        <v>75</v>
      </c>
      <c r="C26" s="22" t="s">
        <v>80</v>
      </c>
      <c r="D26" s="10" t="s">
        <v>1</v>
      </c>
      <c r="E26" s="24">
        <f>E25*2.4</f>
        <v>0.39263999999999999</v>
      </c>
      <c r="F26" s="12">
        <f>F18*E26</f>
        <v>0</v>
      </c>
      <c r="G26" s="12"/>
      <c r="H26" s="12"/>
      <c r="I26" s="12"/>
      <c r="J26" s="12"/>
      <c r="K26" s="12"/>
      <c r="L26" s="12"/>
      <c r="M26" s="13"/>
    </row>
    <row r="27" spans="1:13">
      <c r="A27" s="7"/>
      <c r="B27" s="14" t="s">
        <v>76</v>
      </c>
      <c r="C27" s="22" t="s">
        <v>62</v>
      </c>
      <c r="D27" s="26" t="s">
        <v>1</v>
      </c>
      <c r="E27" s="24">
        <v>1.1E-4</v>
      </c>
      <c r="F27" s="12">
        <f>F18*E27</f>
        <v>0</v>
      </c>
      <c r="G27" s="12"/>
      <c r="H27" s="12"/>
      <c r="I27" s="12"/>
      <c r="J27" s="12"/>
      <c r="K27" s="16"/>
      <c r="L27" s="16"/>
      <c r="M27" s="13"/>
    </row>
    <row r="28" spans="1:13">
      <c r="A28" s="7"/>
      <c r="B28" s="21" t="s">
        <v>74</v>
      </c>
      <c r="C28" s="22" t="s">
        <v>63</v>
      </c>
      <c r="D28" s="26" t="s">
        <v>1</v>
      </c>
      <c r="E28" s="11">
        <f>0.0005-0.00001*2</f>
        <v>4.8000000000000001E-4</v>
      </c>
      <c r="F28" s="12">
        <f>F18*E28</f>
        <v>0</v>
      </c>
      <c r="G28" s="12"/>
      <c r="H28" s="12"/>
      <c r="I28" s="12"/>
      <c r="J28" s="12"/>
      <c r="K28" s="16"/>
      <c r="L28" s="16"/>
      <c r="M28" s="13"/>
    </row>
    <row r="29" spans="1:13">
      <c r="A29" s="7"/>
      <c r="B29" s="21"/>
      <c r="C29" s="22" t="s">
        <v>92</v>
      </c>
      <c r="D29" s="26" t="s">
        <v>91</v>
      </c>
      <c r="E29" s="11">
        <v>0.4</v>
      </c>
      <c r="F29" s="12">
        <f>F18*E29</f>
        <v>0</v>
      </c>
      <c r="G29" s="12"/>
      <c r="H29" s="12"/>
      <c r="I29" s="12"/>
      <c r="J29" s="12"/>
      <c r="K29" s="16"/>
      <c r="L29" s="16"/>
      <c r="M29" s="13"/>
    </row>
    <row r="30" spans="1:13">
      <c r="A30" s="7"/>
      <c r="B30" s="14"/>
      <c r="C30" s="22" t="s">
        <v>27</v>
      </c>
      <c r="D30" s="10" t="s">
        <v>19</v>
      </c>
      <c r="E30" s="24">
        <f>0.46/1000</f>
        <v>4.6000000000000001E-4</v>
      </c>
      <c r="F30" s="12">
        <f>F18*E30</f>
        <v>0</v>
      </c>
      <c r="G30" s="12"/>
      <c r="H30" s="12"/>
      <c r="I30" s="12"/>
      <c r="J30" s="12"/>
      <c r="K30" s="16"/>
      <c r="L30" s="16"/>
      <c r="M30" s="13"/>
    </row>
    <row r="31" spans="1:13" ht="36">
      <c r="A31" s="7">
        <f>A18+1</f>
        <v>3</v>
      </c>
      <c r="B31" s="14" t="s">
        <v>93</v>
      </c>
      <c r="C31" s="15" t="s">
        <v>94</v>
      </c>
      <c r="D31" s="7" t="s">
        <v>31</v>
      </c>
      <c r="E31" s="16"/>
      <c r="F31" s="17">
        <v>0</v>
      </c>
      <c r="G31" s="28"/>
      <c r="H31" s="28"/>
      <c r="I31" s="28"/>
      <c r="J31" s="28"/>
      <c r="K31" s="28"/>
      <c r="L31" s="28"/>
      <c r="M31" s="20"/>
    </row>
    <row r="32" spans="1:13" ht="20.25">
      <c r="A32" s="7"/>
      <c r="B32" s="41"/>
      <c r="C32" s="22" t="s">
        <v>23</v>
      </c>
      <c r="D32" s="10" t="s">
        <v>3</v>
      </c>
      <c r="E32" s="24">
        <f>0.0117</f>
        <v>1.17E-2</v>
      </c>
      <c r="F32" s="12">
        <f>F31*E32</f>
        <v>0</v>
      </c>
      <c r="G32" s="16"/>
      <c r="H32" s="16"/>
      <c r="I32" s="12"/>
      <c r="J32" s="12"/>
      <c r="K32" s="12"/>
      <c r="L32" s="12"/>
      <c r="M32" s="13"/>
    </row>
    <row r="33" spans="1:13">
      <c r="A33" s="7"/>
      <c r="B33" s="21" t="s">
        <v>64</v>
      </c>
      <c r="C33" s="22" t="s">
        <v>95</v>
      </c>
      <c r="D33" s="26" t="s">
        <v>1</v>
      </c>
      <c r="E33" s="24">
        <v>3.3574999999999998E-3</v>
      </c>
      <c r="F33" s="42">
        <f>F31*E33</f>
        <v>0</v>
      </c>
      <c r="G33" s="12"/>
      <c r="H33" s="12"/>
      <c r="I33" s="12"/>
      <c r="J33" s="12"/>
      <c r="K33" s="34"/>
      <c r="L33" s="34"/>
      <c r="M33" s="13"/>
    </row>
    <row r="34" spans="1:13" ht="36">
      <c r="A34" s="7">
        <f>A31+1</f>
        <v>4</v>
      </c>
      <c r="B34" s="14" t="s">
        <v>65</v>
      </c>
      <c r="C34" s="15" t="s">
        <v>66</v>
      </c>
      <c r="D34" s="7" t="s">
        <v>2</v>
      </c>
      <c r="E34" s="34"/>
      <c r="F34" s="17">
        <v>0</v>
      </c>
      <c r="G34" s="12"/>
      <c r="H34" s="12"/>
      <c r="I34" s="12"/>
      <c r="J34" s="12"/>
      <c r="K34" s="12"/>
      <c r="L34" s="12"/>
      <c r="M34" s="20"/>
    </row>
    <row r="35" spans="1:13">
      <c r="A35" s="7"/>
      <c r="B35" s="14"/>
      <c r="C35" s="22" t="s">
        <v>23</v>
      </c>
      <c r="D35" s="10" t="s">
        <v>3</v>
      </c>
      <c r="E35" s="24">
        <v>7.6999999999999999E-2</v>
      </c>
      <c r="F35" s="12">
        <f>F34*E35</f>
        <v>0</v>
      </c>
      <c r="G35" s="34"/>
      <c r="H35" s="34"/>
      <c r="I35" s="12"/>
      <c r="J35" s="12"/>
      <c r="K35" s="12"/>
      <c r="L35" s="12"/>
      <c r="M35" s="13"/>
    </row>
    <row r="36" spans="1:13">
      <c r="A36" s="7"/>
      <c r="B36" s="14"/>
      <c r="C36" s="22" t="s">
        <v>67</v>
      </c>
      <c r="D36" s="10" t="s">
        <v>17</v>
      </c>
      <c r="E36" s="11">
        <v>0.19400000000000001</v>
      </c>
      <c r="F36" s="12">
        <f>F34*E36</f>
        <v>0</v>
      </c>
      <c r="G36" s="12"/>
      <c r="H36" s="12"/>
      <c r="I36" s="34"/>
      <c r="J36" s="34"/>
      <c r="K36" s="12"/>
      <c r="L36" s="12"/>
      <c r="M36" s="13"/>
    </row>
    <row r="37" spans="1:13">
      <c r="A37" s="7"/>
      <c r="B37" s="43" t="s">
        <v>58</v>
      </c>
      <c r="C37" s="22" t="s">
        <v>59</v>
      </c>
      <c r="D37" s="10" t="s">
        <v>17</v>
      </c>
      <c r="E37" s="11">
        <v>2.4199999999999999E-2</v>
      </c>
      <c r="F37" s="12">
        <f>F34*E37</f>
        <v>0</v>
      </c>
      <c r="G37" s="12"/>
      <c r="H37" s="12"/>
      <c r="I37" s="34"/>
      <c r="J37" s="34"/>
      <c r="K37" s="12"/>
      <c r="L37" s="12"/>
      <c r="M37" s="13"/>
    </row>
    <row r="38" spans="1:13">
      <c r="A38" s="7"/>
      <c r="B38" s="14" t="s">
        <v>68</v>
      </c>
      <c r="C38" s="22" t="s">
        <v>69</v>
      </c>
      <c r="D38" s="10" t="s">
        <v>17</v>
      </c>
      <c r="E38" s="11">
        <v>1.67E-2</v>
      </c>
      <c r="F38" s="12">
        <f>F34*E38</f>
        <v>0</v>
      </c>
      <c r="G38" s="12"/>
      <c r="H38" s="12"/>
      <c r="I38" s="34"/>
      <c r="J38" s="34"/>
      <c r="K38" s="12"/>
      <c r="L38" s="12"/>
      <c r="M38" s="13"/>
    </row>
    <row r="39" spans="1:13">
      <c r="A39" s="7"/>
      <c r="B39" s="23" t="s">
        <v>51</v>
      </c>
      <c r="C39" s="25" t="s">
        <v>22</v>
      </c>
      <c r="D39" s="26" t="s">
        <v>17</v>
      </c>
      <c r="E39" s="11">
        <v>8.8000000000000005E-3</v>
      </c>
      <c r="F39" s="12">
        <f>F34*E39</f>
        <v>0</v>
      </c>
      <c r="G39" s="12"/>
      <c r="H39" s="12"/>
      <c r="I39" s="34"/>
      <c r="J39" s="34"/>
      <c r="K39" s="12"/>
      <c r="L39" s="12"/>
      <c r="M39" s="13"/>
    </row>
    <row r="40" spans="1:13">
      <c r="A40" s="7"/>
      <c r="B40" s="14"/>
      <c r="C40" s="22" t="s">
        <v>18</v>
      </c>
      <c r="D40" s="10" t="s">
        <v>19</v>
      </c>
      <c r="E40" s="11">
        <v>6.3700000000000007E-2</v>
      </c>
      <c r="F40" s="12">
        <f>F34*E40</f>
        <v>0</v>
      </c>
      <c r="G40" s="12"/>
      <c r="H40" s="12"/>
      <c r="I40" s="34"/>
      <c r="J40" s="34"/>
      <c r="K40" s="12"/>
      <c r="L40" s="12"/>
      <c r="M40" s="13"/>
    </row>
    <row r="41" spans="1:13" ht="19.5">
      <c r="A41" s="7"/>
      <c r="B41" s="14"/>
      <c r="C41" s="22" t="s">
        <v>4</v>
      </c>
      <c r="D41" s="26" t="s">
        <v>29</v>
      </c>
      <c r="E41" s="11">
        <v>6.2E-2</v>
      </c>
      <c r="F41" s="12">
        <f>F34*E41</f>
        <v>0</v>
      </c>
      <c r="G41" s="12"/>
      <c r="H41" s="12"/>
      <c r="I41" s="12"/>
      <c r="J41" s="12"/>
      <c r="K41" s="34"/>
      <c r="L41" s="34"/>
      <c r="M41" s="13"/>
    </row>
    <row r="42" spans="1:13" ht="19.5">
      <c r="A42" s="7"/>
      <c r="B42" s="14" t="s">
        <v>77</v>
      </c>
      <c r="C42" s="22" t="s">
        <v>43</v>
      </c>
      <c r="D42" s="26" t="s">
        <v>29</v>
      </c>
      <c r="E42" s="11">
        <v>0.01</v>
      </c>
      <c r="F42" s="12">
        <f>F34*E42</f>
        <v>0</v>
      </c>
      <c r="G42" s="12"/>
      <c r="H42" s="12"/>
      <c r="I42" s="12"/>
      <c r="J42" s="12"/>
      <c r="K42" s="34"/>
      <c r="L42" s="34"/>
      <c r="M42" s="13"/>
    </row>
    <row r="43" spans="1:13">
      <c r="A43" s="7"/>
      <c r="B43" s="21" t="s">
        <v>78</v>
      </c>
      <c r="C43" s="22" t="s">
        <v>89</v>
      </c>
      <c r="D43" s="10" t="s">
        <v>90</v>
      </c>
      <c r="E43" s="11">
        <f>0.07/100</f>
        <v>7.000000000000001E-4</v>
      </c>
      <c r="F43" s="12">
        <f>F34*E43</f>
        <v>0</v>
      </c>
      <c r="H43" s="12"/>
      <c r="I43" s="12"/>
      <c r="J43" s="12"/>
      <c r="K43" s="34"/>
      <c r="L43" s="34"/>
      <c r="M43" s="13"/>
    </row>
    <row r="44" spans="1:13">
      <c r="A44" s="7"/>
      <c r="B44" s="21" t="s">
        <v>74</v>
      </c>
      <c r="C44" s="25" t="s">
        <v>24</v>
      </c>
      <c r="D44" s="26" t="s">
        <v>1</v>
      </c>
      <c r="E44" s="24">
        <f>0.06/100</f>
        <v>5.9999999999999995E-4</v>
      </c>
      <c r="F44" s="12">
        <f>F34*E44</f>
        <v>0</v>
      </c>
      <c r="G44" s="12"/>
      <c r="H44" s="12"/>
      <c r="I44" s="12"/>
      <c r="J44" s="12"/>
      <c r="K44" s="34"/>
      <c r="L44" s="34"/>
      <c r="M44" s="13"/>
    </row>
    <row r="45" spans="1:13">
      <c r="A45" s="7"/>
      <c r="B45" s="14"/>
      <c r="C45" s="22" t="s">
        <v>27</v>
      </c>
      <c r="D45" s="10" t="s">
        <v>19</v>
      </c>
      <c r="E45" s="11">
        <v>1.78E-2</v>
      </c>
      <c r="F45" s="12">
        <f>F34*E45</f>
        <v>0</v>
      </c>
      <c r="G45" s="12"/>
      <c r="H45" s="12"/>
      <c r="I45" s="12"/>
      <c r="J45" s="12"/>
      <c r="K45" s="34"/>
      <c r="L45" s="34"/>
      <c r="M45" s="13"/>
    </row>
    <row r="46" spans="1:13" ht="37.5">
      <c r="A46" s="7">
        <f>A34+1</f>
        <v>5</v>
      </c>
      <c r="B46" s="14" t="s">
        <v>33</v>
      </c>
      <c r="C46" s="15" t="s">
        <v>34</v>
      </c>
      <c r="D46" s="7" t="s">
        <v>1</v>
      </c>
      <c r="E46" s="16"/>
      <c r="F46" s="17">
        <v>9.4500000000000028E-2</v>
      </c>
      <c r="G46" s="18"/>
      <c r="H46" s="18"/>
      <c r="I46" s="19"/>
      <c r="J46" s="19"/>
      <c r="K46" s="18"/>
      <c r="L46" s="18"/>
      <c r="M46" s="20"/>
    </row>
    <row r="47" spans="1:13">
      <c r="A47" s="7"/>
      <c r="B47" s="21" t="s">
        <v>54</v>
      </c>
      <c r="C47" s="25" t="s">
        <v>35</v>
      </c>
      <c r="D47" s="26" t="s">
        <v>17</v>
      </c>
      <c r="E47" s="12">
        <v>0.3</v>
      </c>
      <c r="F47" s="12">
        <f>F46*E47</f>
        <v>2.8350000000000007E-2</v>
      </c>
      <c r="G47" s="12"/>
      <c r="H47" s="12"/>
      <c r="I47" s="12"/>
      <c r="J47" s="12"/>
      <c r="K47" s="12"/>
      <c r="L47" s="12"/>
      <c r="M47" s="13"/>
    </row>
    <row r="48" spans="1:13">
      <c r="A48" s="7"/>
      <c r="B48" s="21" t="s">
        <v>74</v>
      </c>
      <c r="C48" s="25" t="s">
        <v>24</v>
      </c>
      <c r="D48" s="26" t="s">
        <v>1</v>
      </c>
      <c r="E48" s="12">
        <v>1.03</v>
      </c>
      <c r="F48" s="12">
        <f>F46*E48</f>
        <v>9.7335000000000033E-2</v>
      </c>
      <c r="G48" s="12"/>
      <c r="H48" s="12"/>
      <c r="I48" s="12"/>
      <c r="J48" s="12"/>
      <c r="K48" s="12"/>
      <c r="L48" s="12"/>
      <c r="M48" s="13"/>
    </row>
    <row r="49" spans="1:13" ht="54">
      <c r="A49" s="7">
        <f>A46+1</f>
        <v>6</v>
      </c>
      <c r="B49" s="14" t="s">
        <v>36</v>
      </c>
      <c r="C49" s="15" t="s">
        <v>71</v>
      </c>
      <c r="D49" s="7" t="s">
        <v>31</v>
      </c>
      <c r="E49" s="16"/>
      <c r="F49" s="17">
        <v>135</v>
      </c>
      <c r="G49" s="12"/>
      <c r="H49" s="12"/>
      <c r="I49" s="12"/>
      <c r="J49" s="12"/>
      <c r="K49" s="12"/>
      <c r="L49" s="12"/>
      <c r="M49" s="20"/>
    </row>
    <row r="50" spans="1:13">
      <c r="A50" s="7"/>
      <c r="B50" s="21"/>
      <c r="C50" s="22" t="s">
        <v>23</v>
      </c>
      <c r="D50" s="10" t="s">
        <v>3</v>
      </c>
      <c r="E50" s="24">
        <f>0.0375+0.00007*2</f>
        <v>3.764E-2</v>
      </c>
      <c r="F50" s="12">
        <f>E50*F49</f>
        <v>5.0814000000000004</v>
      </c>
      <c r="G50" s="12"/>
      <c r="H50" s="12"/>
      <c r="I50" s="12"/>
      <c r="J50" s="12"/>
      <c r="K50" s="12"/>
      <c r="L50" s="12"/>
      <c r="M50" s="13"/>
    </row>
    <row r="51" spans="1:13">
      <c r="A51" s="7"/>
      <c r="B51" s="21" t="s">
        <v>55</v>
      </c>
      <c r="C51" s="22" t="s">
        <v>37</v>
      </c>
      <c r="D51" s="26" t="s">
        <v>17</v>
      </c>
      <c r="E51" s="24">
        <v>3.0200000000000001E-3</v>
      </c>
      <c r="F51" s="12">
        <f>F49*E51</f>
        <v>0.40770000000000001</v>
      </c>
      <c r="G51" s="12"/>
      <c r="H51" s="12"/>
      <c r="I51" s="12"/>
      <c r="J51" s="12"/>
      <c r="K51" s="12"/>
      <c r="L51" s="12"/>
      <c r="M51" s="13"/>
    </row>
    <row r="52" spans="1:13">
      <c r="A52" s="7"/>
      <c r="B52" s="23" t="s">
        <v>52</v>
      </c>
      <c r="C52" s="22" t="s">
        <v>25</v>
      </c>
      <c r="D52" s="10" t="s">
        <v>17</v>
      </c>
      <c r="E52" s="24">
        <v>3.7000000000000002E-3</v>
      </c>
      <c r="F52" s="12">
        <f>F49*E52</f>
        <v>0.4995</v>
      </c>
      <c r="G52" s="12"/>
      <c r="H52" s="12"/>
      <c r="I52" s="12"/>
      <c r="J52" s="12"/>
      <c r="K52" s="12"/>
      <c r="L52" s="12"/>
      <c r="M52" s="13"/>
    </row>
    <row r="53" spans="1:13">
      <c r="A53" s="7"/>
      <c r="B53" s="23" t="s">
        <v>53</v>
      </c>
      <c r="C53" s="22" t="s">
        <v>26</v>
      </c>
      <c r="D53" s="10" t="s">
        <v>17</v>
      </c>
      <c r="E53" s="24">
        <v>1.11E-2</v>
      </c>
      <c r="F53" s="12">
        <f>F49*E53</f>
        <v>1.4985000000000002</v>
      </c>
      <c r="G53" s="12"/>
      <c r="H53" s="12"/>
      <c r="I53" s="12"/>
      <c r="J53" s="12"/>
      <c r="K53" s="12"/>
      <c r="L53" s="12"/>
      <c r="M53" s="13"/>
    </row>
    <row r="54" spans="1:13">
      <c r="A54" s="7"/>
      <c r="B54" s="21"/>
      <c r="C54" s="22" t="s">
        <v>18</v>
      </c>
      <c r="D54" s="10" t="s">
        <v>19</v>
      </c>
      <c r="E54" s="11">
        <v>2.3E-3</v>
      </c>
      <c r="F54" s="12">
        <f>F49*E54</f>
        <v>0.3105</v>
      </c>
      <c r="G54" s="12"/>
      <c r="H54" s="12"/>
      <c r="I54" s="12"/>
      <c r="J54" s="12"/>
      <c r="K54" s="12"/>
      <c r="L54" s="12"/>
      <c r="M54" s="13"/>
    </row>
    <row r="55" spans="1:13">
      <c r="A55" s="7"/>
      <c r="B55" s="21" t="s">
        <v>81</v>
      </c>
      <c r="C55" s="22" t="s">
        <v>38</v>
      </c>
      <c r="D55" s="10" t="s">
        <v>32</v>
      </c>
      <c r="E55" s="24">
        <f>0.0931+0.0116*2</f>
        <v>0.1163</v>
      </c>
      <c r="F55" s="12">
        <f>F49*E55</f>
        <v>15.7005</v>
      </c>
      <c r="G55" s="12"/>
      <c r="H55" s="12"/>
      <c r="I55" s="12"/>
      <c r="J55" s="12"/>
      <c r="K55" s="12"/>
      <c r="L55" s="12"/>
      <c r="M55" s="13"/>
    </row>
    <row r="56" spans="1:13" ht="31.5">
      <c r="A56" s="7"/>
      <c r="B56" s="8" t="s">
        <v>75</v>
      </c>
      <c r="C56" s="22" t="s">
        <v>80</v>
      </c>
      <c r="D56" s="10" t="s">
        <v>1</v>
      </c>
      <c r="E56" s="24">
        <f>E55</f>
        <v>0.1163</v>
      </c>
      <c r="F56" s="12">
        <f>F49*E56</f>
        <v>15.7005</v>
      </c>
      <c r="G56" s="12"/>
      <c r="H56" s="12"/>
      <c r="I56" s="12"/>
      <c r="J56" s="12"/>
      <c r="K56" s="12"/>
      <c r="L56" s="12"/>
      <c r="M56" s="13"/>
    </row>
    <row r="57" spans="1:13">
      <c r="A57" s="7"/>
      <c r="B57" s="21"/>
      <c r="C57" s="22" t="s">
        <v>27</v>
      </c>
      <c r="D57" s="10" t="s">
        <v>19</v>
      </c>
      <c r="E57" s="11">
        <f>0.0145+0.0002*2</f>
        <v>1.49E-2</v>
      </c>
      <c r="F57" s="12">
        <f>F49*E57</f>
        <v>2.0114999999999998</v>
      </c>
      <c r="G57" s="12"/>
      <c r="H57" s="12"/>
      <c r="I57" s="12"/>
      <c r="J57" s="12"/>
      <c r="K57" s="12"/>
      <c r="L57" s="12"/>
      <c r="M57" s="13"/>
    </row>
    <row r="58" spans="1:13" ht="37.5">
      <c r="A58" s="7">
        <f>A49+1</f>
        <v>7</v>
      </c>
      <c r="B58" s="14" t="s">
        <v>33</v>
      </c>
      <c r="C58" s="15" t="s">
        <v>39</v>
      </c>
      <c r="D58" s="7" t="s">
        <v>1</v>
      </c>
      <c r="E58" s="16"/>
      <c r="F58" s="17">
        <v>4.049999999999998E-2</v>
      </c>
      <c r="G58" s="18"/>
      <c r="H58" s="18"/>
      <c r="I58" s="19"/>
      <c r="J58" s="19"/>
      <c r="K58" s="18"/>
      <c r="L58" s="18"/>
      <c r="M58" s="20"/>
    </row>
    <row r="59" spans="1:13">
      <c r="A59" s="7"/>
      <c r="B59" s="21" t="s">
        <v>54</v>
      </c>
      <c r="C59" s="25" t="s">
        <v>35</v>
      </c>
      <c r="D59" s="26" t="s">
        <v>17</v>
      </c>
      <c r="E59" s="12">
        <v>0.3</v>
      </c>
      <c r="F59" s="12">
        <f>F58*E59</f>
        <v>1.2149999999999994E-2</v>
      </c>
      <c r="G59" s="12"/>
      <c r="H59" s="12"/>
      <c r="I59" s="12"/>
      <c r="J59" s="12"/>
      <c r="K59" s="12"/>
      <c r="L59" s="12"/>
      <c r="M59" s="13"/>
    </row>
    <row r="60" spans="1:13">
      <c r="A60" s="7"/>
      <c r="B60" s="21" t="s">
        <v>74</v>
      </c>
      <c r="C60" s="25" t="s">
        <v>24</v>
      </c>
      <c r="D60" s="26" t="s">
        <v>1</v>
      </c>
      <c r="E60" s="12">
        <v>1.03</v>
      </c>
      <c r="F60" s="12">
        <f>F58*E60</f>
        <v>4.1714999999999981E-2</v>
      </c>
      <c r="G60" s="12"/>
      <c r="H60" s="12"/>
      <c r="I60" s="12"/>
      <c r="J60" s="12"/>
      <c r="K60" s="12"/>
      <c r="L60" s="12"/>
      <c r="M60" s="13"/>
    </row>
    <row r="61" spans="1:13" ht="54">
      <c r="A61" s="7">
        <f>A58+1</f>
        <v>8</v>
      </c>
      <c r="B61" s="14" t="s">
        <v>40</v>
      </c>
      <c r="C61" s="15" t="s">
        <v>72</v>
      </c>
      <c r="D61" s="7" t="s">
        <v>41</v>
      </c>
      <c r="E61" s="16"/>
      <c r="F61" s="17">
        <v>135</v>
      </c>
      <c r="G61" s="12"/>
      <c r="H61" s="12"/>
      <c r="I61" s="12"/>
      <c r="J61" s="12"/>
      <c r="K61" s="12"/>
      <c r="L61" s="12"/>
      <c r="M61" s="20"/>
    </row>
    <row r="62" spans="1:13">
      <c r="A62" s="7"/>
      <c r="B62" s="21"/>
      <c r="C62" s="22" t="s">
        <v>23</v>
      </c>
      <c r="D62" s="10" t="s">
        <v>3</v>
      </c>
      <c r="E62" s="24">
        <f>0.0375-0.00007*2</f>
        <v>3.7359999999999997E-2</v>
      </c>
      <c r="F62" s="12">
        <f>E62*F61</f>
        <v>5.0435999999999996</v>
      </c>
      <c r="G62" s="12"/>
      <c r="H62" s="12"/>
      <c r="I62" s="12"/>
      <c r="J62" s="12"/>
      <c r="K62" s="12"/>
      <c r="L62" s="12"/>
      <c r="M62" s="13"/>
    </row>
    <row r="63" spans="1:13">
      <c r="A63" s="7"/>
      <c r="B63" s="21" t="s">
        <v>55</v>
      </c>
      <c r="C63" s="22" t="s">
        <v>37</v>
      </c>
      <c r="D63" s="26" t="s">
        <v>17</v>
      </c>
      <c r="E63" s="24">
        <v>3.0200000000000001E-3</v>
      </c>
      <c r="F63" s="12">
        <f>F61*E63</f>
        <v>0.40770000000000001</v>
      </c>
      <c r="G63" s="12"/>
      <c r="H63" s="12"/>
      <c r="I63" s="12"/>
      <c r="J63" s="12"/>
      <c r="K63" s="12"/>
      <c r="L63" s="12"/>
      <c r="M63" s="13"/>
    </row>
    <row r="64" spans="1:13">
      <c r="A64" s="7"/>
      <c r="B64" s="23" t="s">
        <v>52</v>
      </c>
      <c r="C64" s="22" t="s">
        <v>25</v>
      </c>
      <c r="D64" s="10" t="s">
        <v>17</v>
      </c>
      <c r="E64" s="24">
        <v>3.7000000000000002E-3</v>
      </c>
      <c r="F64" s="12">
        <f>F61*E64</f>
        <v>0.4995</v>
      </c>
      <c r="G64" s="12"/>
      <c r="H64" s="12"/>
      <c r="I64" s="12"/>
      <c r="J64" s="12"/>
      <c r="K64" s="12"/>
      <c r="L64" s="12"/>
      <c r="M64" s="13"/>
    </row>
    <row r="65" spans="1:13">
      <c r="A65" s="7"/>
      <c r="B65" s="23" t="s">
        <v>53</v>
      </c>
      <c r="C65" s="22" t="s">
        <v>26</v>
      </c>
      <c r="D65" s="10" t="s">
        <v>17</v>
      </c>
      <c r="E65" s="24">
        <v>1.11E-2</v>
      </c>
      <c r="F65" s="12">
        <f>F61*E65</f>
        <v>1.4985000000000002</v>
      </c>
      <c r="G65" s="12"/>
      <c r="H65" s="12"/>
      <c r="I65" s="12"/>
      <c r="J65" s="12"/>
      <c r="K65" s="12"/>
      <c r="L65" s="12"/>
      <c r="M65" s="13"/>
    </row>
    <row r="66" spans="1:13">
      <c r="A66" s="7"/>
      <c r="B66" s="21"/>
      <c r="C66" s="22" t="s">
        <v>18</v>
      </c>
      <c r="D66" s="10" t="s">
        <v>19</v>
      </c>
      <c r="E66" s="11">
        <v>2.3E-3</v>
      </c>
      <c r="F66" s="12">
        <f>F61*E66</f>
        <v>0.3105</v>
      </c>
      <c r="G66" s="12"/>
      <c r="H66" s="12"/>
      <c r="I66" s="12"/>
      <c r="J66" s="12"/>
      <c r="K66" s="12"/>
      <c r="L66" s="12"/>
      <c r="M66" s="13"/>
    </row>
    <row r="67" spans="1:13">
      <c r="A67" s="7"/>
      <c r="B67" s="21" t="s">
        <v>82</v>
      </c>
      <c r="C67" s="22" t="s">
        <v>42</v>
      </c>
      <c r="D67" s="10" t="s">
        <v>32</v>
      </c>
      <c r="E67" s="24">
        <f>0.0974-0.0121*2</f>
        <v>7.3200000000000001E-2</v>
      </c>
      <c r="F67" s="12">
        <f>F61*E67</f>
        <v>9.8819999999999997</v>
      </c>
      <c r="G67" s="12"/>
      <c r="H67" s="12"/>
      <c r="I67" s="12"/>
      <c r="J67" s="12"/>
      <c r="K67" s="12"/>
      <c r="L67" s="12"/>
      <c r="M67" s="13"/>
    </row>
    <row r="68" spans="1:13" ht="31.5">
      <c r="A68" s="7"/>
      <c r="B68" s="8" t="s">
        <v>75</v>
      </c>
      <c r="C68" s="22" t="s">
        <v>80</v>
      </c>
      <c r="D68" s="10" t="s">
        <v>1</v>
      </c>
      <c r="E68" s="24">
        <f>E67</f>
        <v>7.3200000000000001E-2</v>
      </c>
      <c r="F68" s="12">
        <f>F61*E68</f>
        <v>9.8819999999999997</v>
      </c>
      <c r="G68" s="12"/>
      <c r="H68" s="12"/>
      <c r="I68" s="12"/>
      <c r="J68" s="12"/>
      <c r="K68" s="12"/>
      <c r="L68" s="12"/>
      <c r="M68" s="13"/>
    </row>
    <row r="69" spans="1:13">
      <c r="A69" s="7"/>
      <c r="B69" s="21"/>
      <c r="C69" s="22" t="s">
        <v>27</v>
      </c>
      <c r="D69" s="10" t="s">
        <v>19</v>
      </c>
      <c r="E69" s="11">
        <f>0.0145-0.0002*2</f>
        <v>1.4100000000000001E-2</v>
      </c>
      <c r="F69" s="12">
        <f>F61*E69</f>
        <v>1.9035000000000002</v>
      </c>
      <c r="G69" s="12"/>
      <c r="H69" s="12"/>
      <c r="I69" s="12"/>
      <c r="J69" s="12"/>
      <c r="K69" s="12"/>
      <c r="L69" s="12"/>
      <c r="M69" s="13"/>
    </row>
    <row r="70" spans="1:13">
      <c r="A70" s="7"/>
      <c r="B70" s="7"/>
      <c r="C70" s="29" t="s">
        <v>11</v>
      </c>
      <c r="D70" s="18"/>
      <c r="E70" s="18"/>
      <c r="F70" s="18"/>
      <c r="G70" s="30"/>
      <c r="H70" s="18"/>
      <c r="I70" s="31"/>
      <c r="J70" s="32"/>
      <c r="K70" s="19"/>
      <c r="L70" s="19"/>
      <c r="M70" s="33"/>
    </row>
    <row r="71" spans="1:13">
      <c r="A71" s="34"/>
      <c r="B71" s="34"/>
      <c r="C71" s="35" t="s">
        <v>12</v>
      </c>
      <c r="D71" s="36" t="s">
        <v>97</v>
      </c>
      <c r="E71" s="37"/>
      <c r="F71" s="37"/>
      <c r="G71" s="37"/>
      <c r="H71" s="37"/>
      <c r="I71" s="37"/>
      <c r="J71" s="37"/>
      <c r="K71" s="37"/>
      <c r="L71" s="37"/>
      <c r="M71" s="38"/>
    </row>
    <row r="72" spans="1:13">
      <c r="A72" s="34"/>
      <c r="B72" s="34"/>
      <c r="C72" s="35" t="s">
        <v>11</v>
      </c>
      <c r="D72" s="39"/>
      <c r="E72" s="37"/>
      <c r="F72" s="37"/>
      <c r="G72" s="37"/>
      <c r="H72" s="37"/>
      <c r="I72" s="37"/>
      <c r="J72" s="37"/>
      <c r="K72" s="37"/>
      <c r="L72" s="37"/>
      <c r="M72" s="38"/>
    </row>
    <row r="73" spans="1:13">
      <c r="A73" s="34"/>
      <c r="B73" s="34"/>
      <c r="C73" s="35" t="s">
        <v>13</v>
      </c>
      <c r="D73" s="36" t="s">
        <v>97</v>
      </c>
      <c r="E73" s="37"/>
      <c r="F73" s="37"/>
      <c r="G73" s="37"/>
      <c r="H73" s="37"/>
      <c r="I73" s="37"/>
      <c r="J73" s="37"/>
      <c r="K73" s="37"/>
      <c r="L73" s="37"/>
      <c r="M73" s="38"/>
    </row>
    <row r="74" spans="1:13">
      <c r="A74" s="34"/>
      <c r="B74" s="34"/>
      <c r="C74" s="35" t="s">
        <v>11</v>
      </c>
      <c r="D74" s="39"/>
      <c r="E74" s="37"/>
      <c r="F74" s="37"/>
      <c r="G74" s="37"/>
      <c r="H74" s="37"/>
      <c r="I74" s="37"/>
      <c r="J74" s="37"/>
      <c r="K74" s="37"/>
      <c r="L74" s="37"/>
      <c r="M74" s="38"/>
    </row>
    <row r="75" spans="1:13">
      <c r="A75" s="34"/>
      <c r="B75" s="34"/>
      <c r="C75" s="35" t="s">
        <v>16</v>
      </c>
      <c r="D75" s="36">
        <v>0.03</v>
      </c>
      <c r="E75" s="37"/>
      <c r="F75" s="37"/>
      <c r="G75" s="37"/>
      <c r="H75" s="37"/>
      <c r="I75" s="37"/>
      <c r="J75" s="37"/>
      <c r="K75" s="37"/>
      <c r="L75" s="37"/>
      <c r="M75" s="38"/>
    </row>
    <row r="76" spans="1:13">
      <c r="A76" s="34"/>
      <c r="B76" s="34"/>
      <c r="C76" s="35" t="s">
        <v>11</v>
      </c>
      <c r="D76" s="36"/>
      <c r="E76" s="37"/>
      <c r="F76" s="37"/>
      <c r="G76" s="37"/>
      <c r="H76" s="37"/>
      <c r="I76" s="37"/>
      <c r="J76" s="37"/>
      <c r="K76" s="37"/>
      <c r="L76" s="37"/>
      <c r="M76" s="38"/>
    </row>
    <row r="77" spans="1:13">
      <c r="A77" s="34"/>
      <c r="B77" s="34"/>
      <c r="C77" s="35" t="s">
        <v>14</v>
      </c>
      <c r="D77" s="36">
        <v>0.18</v>
      </c>
      <c r="E77" s="37"/>
      <c r="F77" s="37"/>
      <c r="G77" s="37"/>
      <c r="H77" s="37"/>
      <c r="I77" s="37"/>
      <c r="J77" s="37"/>
      <c r="K77" s="37"/>
      <c r="L77" s="37"/>
      <c r="M77" s="38"/>
    </row>
    <row r="78" spans="1:13">
      <c r="A78" s="34"/>
      <c r="B78" s="34"/>
      <c r="C78" s="35" t="s">
        <v>15</v>
      </c>
      <c r="D78" s="39"/>
      <c r="E78" s="37"/>
      <c r="F78" s="37"/>
      <c r="G78" s="37"/>
      <c r="H78" s="37"/>
      <c r="I78" s="37"/>
      <c r="J78" s="37"/>
      <c r="K78" s="37"/>
      <c r="L78" s="37"/>
      <c r="M78" s="38"/>
    </row>
    <row r="80" spans="1:13">
      <c r="E80" s="47"/>
      <c r="F80" s="47"/>
    </row>
    <row r="83" spans="5:13">
      <c r="E83" s="47"/>
      <c r="F83" s="47"/>
      <c r="M83" s="40"/>
    </row>
  </sheetData>
  <autoFilter ref="A6:M81"/>
  <mergeCells count="14">
    <mergeCell ref="I1:M1"/>
    <mergeCell ref="E80:F80"/>
    <mergeCell ref="E83:F83"/>
    <mergeCell ref="A2:M2"/>
    <mergeCell ref="A4:A5"/>
    <mergeCell ref="B4:B5"/>
    <mergeCell ref="C4:C5"/>
    <mergeCell ref="D4:D5"/>
    <mergeCell ref="E4:F4"/>
    <mergeCell ref="G4:H4"/>
    <mergeCell ref="I4:J4"/>
    <mergeCell ref="K4:L4"/>
    <mergeCell ref="M4:M5"/>
    <mergeCell ref="B3:M3"/>
  </mergeCells>
  <printOptions horizontalCentered="1"/>
  <pageMargins left="0.19685039370078741" right="0.19685039370078741" top="0.35433070866141736" bottom="0.19685039370078741" header="0.39370078740157483" footer="0.19685039370078741"/>
  <pageSetup paperSize="9" scale="50" orientation="landscape" horizontalDpi="1200" verticalDpi="1200" r:id="rId1"/>
  <rowBreaks count="1" manualBreakCount="1">
    <brk id="4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1,1</vt:lpstr>
      <vt:lpstr>'1,1'!Print_Area</vt:lpstr>
      <vt:lpstr>'1,1'!Print_Titles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2018-12-06T08:44:33Z</dcterms:modified>
</cp:coreProperties>
</file>