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azomva" sheetId="1" r:id="rId1"/>
    <sheet name="xarj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1" i="2"/>
  <c r="E5" i="1"/>
  <c r="K9"/>
  <c r="G5"/>
  <c r="D7" i="2"/>
  <c r="F7" s="1"/>
  <c r="F13" i="1"/>
  <c r="D24" i="2"/>
  <c r="D22"/>
  <c r="G13" i="1"/>
  <c r="D14" i="2"/>
  <c r="J10"/>
  <c r="F10"/>
  <c r="K10" l="1"/>
  <c r="J7"/>
  <c r="K7" s="1"/>
  <c r="F11" i="1"/>
  <c r="F9" i="2"/>
  <c r="J9"/>
  <c r="J27"/>
  <c r="H27"/>
  <c r="F27"/>
  <c r="D25"/>
  <c r="J25" s="1"/>
  <c r="H24"/>
  <c r="K24" s="1"/>
  <c r="J23"/>
  <c r="H23"/>
  <c r="F23"/>
  <c r="H22"/>
  <c r="K22" s="1"/>
  <c r="J21"/>
  <c r="H21"/>
  <c r="F21"/>
  <c r="J20"/>
  <c r="H20"/>
  <c r="F20"/>
  <c r="J18"/>
  <c r="H18"/>
  <c r="F18"/>
  <c r="J16"/>
  <c r="H16"/>
  <c r="F16"/>
  <c r="D13"/>
  <c r="J12"/>
  <c r="F12"/>
  <c r="J11"/>
  <c r="F11"/>
  <c r="J8"/>
  <c r="F8"/>
  <c r="K11" l="1"/>
  <c r="K9"/>
  <c r="K18"/>
  <c r="K20"/>
  <c r="K27"/>
  <c r="K16"/>
  <c r="K8"/>
  <c r="K12"/>
  <c r="K21"/>
  <c r="K23"/>
  <c r="J14"/>
  <c r="F14"/>
  <c r="F13"/>
  <c r="J13"/>
  <c r="F17"/>
  <c r="H17"/>
  <c r="J17"/>
  <c r="F25"/>
  <c r="H25"/>
  <c r="H28" l="1"/>
  <c r="K29" s="1"/>
  <c r="J28"/>
  <c r="K14"/>
  <c r="F28"/>
  <c r="K25"/>
  <c r="K17"/>
  <c r="K13"/>
  <c r="M28" l="1"/>
  <c r="K28"/>
  <c r="K30" s="1"/>
  <c r="K31" s="1"/>
  <c r="K32" s="1"/>
  <c r="K33" l="1"/>
  <c r="K34" s="1"/>
  <c r="K35" l="1"/>
  <c r="K36" s="1"/>
  <c r="I9" i="1" l="1"/>
  <c r="I10"/>
  <c r="H10"/>
  <c r="H7"/>
  <c r="G10"/>
  <c r="F10"/>
  <c r="F9"/>
  <c r="F8"/>
  <c r="H6"/>
  <c r="J6"/>
  <c r="I4"/>
  <c r="H4"/>
  <c r="D7"/>
  <c r="C7"/>
  <c r="F7" s="1"/>
  <c r="F6"/>
  <c r="D6"/>
  <c r="C6"/>
  <c r="E4"/>
</calcChain>
</file>

<file path=xl/sharedStrings.xml><?xml version="1.0" encoding="utf-8"?>
<sst xmlns="http://schemas.openxmlformats.org/spreadsheetml/2006/main" count="80" uniqueCount="64">
  <si>
    <t>dasaxeleba</t>
  </si>
  <si>
    <t>kunZuli</t>
  </si>
  <si>
    <t>farTi</t>
  </si>
  <si>
    <t>a</t>
  </si>
  <si>
    <t>b</t>
  </si>
  <si>
    <t>s</t>
  </si>
  <si>
    <t>trotuari7,5</t>
  </si>
  <si>
    <t>trotuari5</t>
  </si>
  <si>
    <t>kunZuli daketva</t>
  </si>
  <si>
    <t>miwa m3</t>
  </si>
  <si>
    <t>b/mon m</t>
  </si>
  <si>
    <t>b/demon m</t>
  </si>
  <si>
    <t>Sd m2</t>
  </si>
  <si>
    <t>Sm m2</t>
  </si>
  <si>
    <t>N</t>
  </si>
  <si>
    <t xml:space="preserve">samuSaos dasaxeleba </t>
  </si>
  <si>
    <t>ganz. erT.</t>
  </si>
  <si>
    <t>raode-noba</t>
  </si>
  <si>
    <t xml:space="preserve">    masalebi</t>
  </si>
  <si>
    <t xml:space="preserve">   sul</t>
  </si>
  <si>
    <t>erT.
fasi</t>
  </si>
  <si>
    <t>jami</t>
  </si>
  <si>
    <t xml:space="preserve">  jami</t>
  </si>
  <si>
    <t>(lari)</t>
  </si>
  <si>
    <t>I. mosamzadebeli samuSaoebi</t>
  </si>
  <si>
    <t>grZ.m.</t>
  </si>
  <si>
    <r>
      <t>m</t>
    </r>
    <r>
      <rPr>
        <vertAlign val="superscript"/>
        <sz val="11"/>
        <rFont val="AcadNusx"/>
      </rPr>
      <t>3</t>
    </r>
  </si>
  <si>
    <t>tn</t>
  </si>
  <si>
    <t xml:space="preserve">gruntis damuSaveba xeliT III kat. gruntSi                                   </t>
  </si>
  <si>
    <t>gruntis datvirTva avtoTviTmclelebze eqskavatoriT</t>
  </si>
  <si>
    <t xml:space="preserve">betonis bordiuris  mosawyobad RorRis safuZvlis mowyoba sisqiT 10 sm </t>
  </si>
  <si>
    <t xml:space="preserve">humosis fenis SeZena gazonis mosawyobad
</t>
  </si>
  <si>
    <r>
      <t>m</t>
    </r>
    <r>
      <rPr>
        <vertAlign val="superscript"/>
        <sz val="11"/>
        <rFont val="AcadNusx"/>
      </rPr>
      <t xml:space="preserve">3
</t>
    </r>
    <r>
      <rPr>
        <sz val="11"/>
        <rFont val="Calibri"/>
        <family val="2"/>
      </rPr>
      <t/>
    </r>
  </si>
  <si>
    <r>
      <t>Txevadi bitumis mosxma
0.00035 t/m</t>
    </r>
    <r>
      <rPr>
        <vertAlign val="superscript"/>
        <sz val="11"/>
        <rFont val="AcadNusx"/>
      </rPr>
      <t>2</t>
    </r>
  </si>
  <si>
    <t>VI sagzao samosi</t>
  </si>
  <si>
    <t xml:space="preserve">safuZvlis qveda fenis mowyoba qviSa-xreSovani narevisagan 15sm </t>
  </si>
  <si>
    <t xml:space="preserve">RorRis safuZvlis mowyoba sisqiT 10 sm </t>
  </si>
  <si>
    <r>
      <t>Txevadi bitumis mosxma
0.0006 t/m</t>
    </r>
    <r>
      <rPr>
        <vertAlign val="superscript"/>
        <sz val="11"/>
        <rFont val="AcadNusx"/>
      </rPr>
      <t>2</t>
    </r>
  </si>
  <si>
    <r>
      <t>safaris fenis mowyoba wvrilmarcvlovani, mkvrivi, RorRovani asfaltbetonis cxeli nareviT `tipi b~  sisqiT 3 sm Txevadi bitumis mosxma (0,0006 t/m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) </t>
    </r>
  </si>
  <si>
    <t>masalis transporti</t>
  </si>
  <si>
    <t>zednadebi xarjebi</t>
  </si>
  <si>
    <t>gegmiuri dagroveba</t>
  </si>
  <si>
    <t>sul</t>
  </si>
  <si>
    <t>cxinvalis gzatkecilis me-3 km-ze avtosadguris teritoriaze arsebuli satransporto Sesasvlel-gamosasvlelis sarekonstruqcio samuSaoebis</t>
  </si>
  <si>
    <t>xarjTaRricxva</t>
  </si>
  <si>
    <t xml:space="preserve">   xelfasi </t>
  </si>
  <si>
    <t xml:space="preserve">manq.meq-zmebi </t>
  </si>
  <si>
    <t xml:space="preserve">arsebuli bordiurebis  demontaJi
</t>
  </si>
  <si>
    <t>demontirebuli betonis bordiuris datvirTva avtoTviTmclelebze meqanizmiT</t>
  </si>
  <si>
    <t>III. bordiurebis mowyoba</t>
  </si>
  <si>
    <t xml:space="preserve">betonis bordiurebis mowyoba zomiT (30X15) betonis safuZvelze. </t>
  </si>
  <si>
    <t>m</t>
  </si>
  <si>
    <t>asfaltobetonis safaris  moxsna pnevmaturi CaquCebiT</t>
  </si>
  <si>
    <r>
      <t>m</t>
    </r>
    <r>
      <rPr>
        <vertAlign val="superscript"/>
        <sz val="11"/>
        <rFont val="AcadNusx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</si>
  <si>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 xml:space="preserve">tvirTis transportireba 
5km-ze </t>
  </si>
  <si>
    <t>moxsnili asfaltobetonis da III kategoriis gruntis damuSaveba da datvirTva avtoTviTmclelze eqskavatoriT</t>
  </si>
  <si>
    <r>
      <t>m</t>
    </r>
    <r>
      <rPr>
        <vertAlign val="superscript"/>
        <sz val="11"/>
        <rFont val="AcadNusx"/>
      </rPr>
      <t>2</t>
    </r>
  </si>
  <si>
    <t xml:space="preserve">safaris qveda fenis mowyoba msxvil marcvlovani, forovani, RorRovani asfaltobetonis cxeli nareviT `tipi b~ 
sisqiT 6 sm </t>
  </si>
  <si>
    <r>
      <t xml:space="preserve"> m</t>
    </r>
    <r>
      <rPr>
        <vertAlign val="superscript"/>
        <sz val="11"/>
        <rFont val="AcadNusx"/>
      </rPr>
      <t>2</t>
    </r>
  </si>
  <si>
    <t xml:space="preserve">safaris zeda fenis mowyoba wvrilmarcvlovani, mkvrivi, RorRovani asfaltbetonis cxeli nareviT `tipi b~ sisqiT 4 sm </t>
  </si>
  <si>
    <t>VII. trotuarze asfaltis safaris aRdgena</t>
  </si>
  <si>
    <t xml:space="preserve">gauTvaliswinebeli xarjebi </t>
  </si>
  <si>
    <t xml:space="preserve">saval nawilze asfaltobetonis safaris CaWra </t>
  </si>
  <si>
    <t xml:space="preserve"> m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</si>
</sst>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_р_._-;\-* #,##0.0000_р_._-;_-* &quot;-&quot;????_р_._-;_-@_-"/>
    <numFmt numFmtId="170" formatCode="_-* #,##0.000_р_._-;\-* #,##0.000_р_._-;_-* &quot;-&quot;???_р_._-;_-@_-"/>
    <numFmt numFmtId="171" formatCode="_-* #,##0.0_р_._-;\-* #,##0.0_р_._-;_-* &quot;-&quot;??_р_._-;_-@_-"/>
    <numFmt numFmtId="172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b/>
      <sz val="11"/>
      <color theme="1"/>
      <name val="AcadNusx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AcadNusx"/>
    </font>
    <font>
      <i/>
      <u/>
      <sz val="12"/>
      <name val="AcadNusx"/>
    </font>
    <font>
      <sz val="10"/>
      <name val="Arial"/>
      <family val="2"/>
      <charset val="204"/>
    </font>
    <font>
      <vertAlign val="superscript"/>
      <sz val="11"/>
      <name val="AcadNusx"/>
    </font>
    <font>
      <sz val="10"/>
      <name val="Helv"/>
    </font>
    <font>
      <sz val="11"/>
      <name val="Calibri"/>
      <family val="2"/>
    </font>
    <font>
      <sz val="11"/>
      <name val="Arial"/>
      <family val="2"/>
      <charset val="204"/>
    </font>
    <font>
      <i/>
      <sz val="11"/>
      <name val="AcadNusx"/>
    </font>
    <font>
      <sz val="10"/>
      <name val="Arial"/>
      <family val="2"/>
    </font>
    <font>
      <b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16" fillId="0" borderId="0"/>
  </cellStyleXfs>
  <cellXfs count="70"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0" fillId="0" borderId="1" xfId="0" applyNumberFormat="1" applyBorder="1"/>
    <xf numFmtId="166" fontId="3" fillId="0" borderId="1" xfId="0" applyNumberFormat="1" applyFont="1" applyBorder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2" fontId="8" fillId="2" borderId="1" xfId="4" applyNumberFormat="1" applyFont="1" applyFill="1" applyBorder="1" applyAlignment="1">
      <alignment horizontal="center" vertical="center"/>
    </xf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8" fillId="2" borderId="1" xfId="0" applyNumberFormat="1" applyFont="1" applyFill="1" applyBorder="1" applyAlignment="1">
      <alignment horizontal="center" vertical="center" wrapText="1"/>
    </xf>
    <xf numFmtId="2" fontId="14" fillId="2" borderId="1" xfId="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2" borderId="1" xfId="4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top" wrapText="1"/>
    </xf>
    <xf numFmtId="167" fontId="8" fillId="2" borderId="1" xfId="4" applyNumberFormat="1" applyFont="1" applyFill="1" applyBorder="1" applyAlignment="1">
      <alignment horizontal="center" vertical="center"/>
    </xf>
    <xf numFmtId="168" fontId="8" fillId="2" borderId="1" xfId="4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165" fontId="8" fillId="2" borderId="1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8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/>
    </xf>
    <xf numFmtId="0" fontId="8" fillId="2" borderId="1" xfId="5" applyFont="1" applyFill="1" applyBorder="1" applyAlignment="1">
      <alignment horizontal="center" vertical="center"/>
    </xf>
    <xf numFmtId="165" fontId="8" fillId="2" borderId="1" xfId="5" applyNumberFormat="1" applyFont="1" applyFill="1" applyBorder="1" applyAlignment="1">
      <alignment horizontal="center" vertical="center"/>
    </xf>
    <xf numFmtId="2" fontId="8" fillId="2" borderId="1" xfId="5" applyNumberFormat="1" applyFont="1" applyFill="1" applyBorder="1" applyAlignment="1">
      <alignment vertical="center"/>
    </xf>
    <xf numFmtId="2" fontId="8" fillId="2" borderId="1" xfId="5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71" fontId="8" fillId="2" borderId="1" xfId="1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9" fontId="8" fillId="2" borderId="1" xfId="5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_senaki keTilmowyoba" xfId="2"/>
    <cellStyle name="Normal_senaki keTilmowyoba_xarj-va keTilmowyobis" xfId="4"/>
    <cellStyle name="Style 1" xfId="3"/>
    <cellStyle name="Обычный_Лист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E9" sqref="E9"/>
    </sheetView>
  </sheetViews>
  <sheetFormatPr defaultRowHeight="15"/>
  <cols>
    <col min="1" max="1" width="5.140625" customWidth="1"/>
    <col min="2" max="2" width="20.42578125" customWidth="1"/>
    <col min="6" max="6" width="9.5703125" bestFit="1" customWidth="1"/>
    <col min="8" max="8" width="13.5703125" customWidth="1"/>
    <col min="9" max="9" width="10.5703125" bestFit="1" customWidth="1"/>
  </cols>
  <sheetData>
    <row r="1" spans="1:11" ht="15.75">
      <c r="B1" s="2"/>
    </row>
    <row r="2" spans="1:11" ht="15.75">
      <c r="A2" s="1"/>
      <c r="B2" s="3" t="s">
        <v>0</v>
      </c>
      <c r="C2" s="5" t="s">
        <v>3</v>
      </c>
      <c r="D2" s="5" t="s">
        <v>4</v>
      </c>
      <c r="E2" s="5" t="s">
        <v>5</v>
      </c>
      <c r="F2" s="5" t="s">
        <v>12</v>
      </c>
      <c r="G2" s="5" t="s">
        <v>13</v>
      </c>
      <c r="H2" s="8" t="s">
        <v>11</v>
      </c>
      <c r="I2" s="3" t="s">
        <v>10</v>
      </c>
      <c r="J2" s="1"/>
      <c r="K2" s="3" t="s">
        <v>9</v>
      </c>
    </row>
    <row r="3" spans="1:11" ht="15.75">
      <c r="A3" s="1"/>
      <c r="B3" s="4" t="s">
        <v>1</v>
      </c>
      <c r="C3" s="5"/>
      <c r="D3" s="5"/>
      <c r="E3" s="5"/>
      <c r="F3" s="5"/>
      <c r="G3" s="5"/>
      <c r="H3" s="5"/>
      <c r="I3" s="1"/>
      <c r="J3" s="1"/>
      <c r="K3" s="1"/>
    </row>
    <row r="4" spans="1:11" ht="15.75">
      <c r="A4" s="1"/>
      <c r="B4" s="3" t="s">
        <v>2</v>
      </c>
      <c r="C4" s="5">
        <v>7.2329999999999997</v>
      </c>
      <c r="D4" s="5"/>
      <c r="E4" s="5">
        <f>3.14*7.233*7.233/2</f>
        <v>82.136573729999995</v>
      </c>
      <c r="F4" s="5"/>
      <c r="G4" s="5"/>
      <c r="H4" s="6">
        <f>7.5+24</f>
        <v>31.5</v>
      </c>
      <c r="I4" s="16">
        <f>3.14*7.233</f>
        <v>22.71162</v>
      </c>
      <c r="J4" s="1"/>
      <c r="K4" s="1"/>
    </row>
    <row r="5" spans="1:11" ht="15.75">
      <c r="A5" s="1"/>
      <c r="B5" s="3"/>
      <c r="C5" s="5">
        <v>7.2329999999999997</v>
      </c>
      <c r="D5" s="5">
        <v>24</v>
      </c>
      <c r="E5" s="5">
        <f>C5*D5</f>
        <v>173.59199999999998</v>
      </c>
      <c r="F5" s="6"/>
      <c r="G5" s="11">
        <f>E5-E4</f>
        <v>91.45542626999999</v>
      </c>
      <c r="H5" s="5"/>
      <c r="I5" s="1"/>
      <c r="J5" s="1"/>
      <c r="K5" s="1"/>
    </row>
    <row r="6" spans="1:11" ht="15.75">
      <c r="A6" s="1"/>
      <c r="B6" s="4" t="s">
        <v>6</v>
      </c>
      <c r="C6" s="5">
        <f>3.14*2.5*2.5/4</f>
        <v>4.90625</v>
      </c>
      <c r="D6" s="5">
        <f>5*2.5</f>
        <v>12.5</v>
      </c>
      <c r="E6" s="5"/>
      <c r="F6" s="13">
        <f>C6+D6</f>
        <v>17.40625</v>
      </c>
      <c r="G6" s="5">
        <v>4.9000000000000004</v>
      </c>
      <c r="H6" s="5">
        <f>3.9+5</f>
        <v>8.9</v>
      </c>
      <c r="I6" s="1">
        <v>3.9</v>
      </c>
      <c r="J6" s="15">
        <f>2*3.14*2.5/4</f>
        <v>3.9250000000000003</v>
      </c>
      <c r="K6" s="1"/>
    </row>
    <row r="7" spans="1:11" ht="15.75">
      <c r="A7" s="1"/>
      <c r="B7" s="4" t="s">
        <v>7</v>
      </c>
      <c r="C7" s="5">
        <f>3.14*2.5*2.5/4</f>
        <v>4.90625</v>
      </c>
      <c r="D7" s="5">
        <f>2.5*2.5</f>
        <v>6.25</v>
      </c>
      <c r="E7" s="5"/>
      <c r="F7" s="13">
        <f>C7+D7</f>
        <v>11.15625</v>
      </c>
      <c r="G7" s="5">
        <v>4.9000000000000004</v>
      </c>
      <c r="H7" s="5">
        <f>3.9+2.5</f>
        <v>6.4</v>
      </c>
      <c r="I7" s="1">
        <v>3.9</v>
      </c>
      <c r="J7" s="1"/>
      <c r="K7" s="1"/>
    </row>
    <row r="8" spans="1:11" ht="15.75">
      <c r="A8" s="1"/>
      <c r="B8" s="3"/>
      <c r="C8" s="5"/>
      <c r="D8" s="5"/>
      <c r="E8" s="5"/>
      <c r="F8" s="14">
        <f>SUM(F5:F7)</f>
        <v>28.5625</v>
      </c>
      <c r="G8" s="7"/>
      <c r="H8" s="5"/>
      <c r="I8" s="1"/>
      <c r="J8" s="1"/>
      <c r="K8" s="1"/>
    </row>
    <row r="9" spans="1:11" ht="15.75">
      <c r="A9" s="1"/>
      <c r="B9" s="3" t="s">
        <v>8</v>
      </c>
      <c r="C9" s="5"/>
      <c r="D9" s="5"/>
      <c r="E9" s="5"/>
      <c r="F9" s="11">
        <f>7.5*7.5</f>
        <v>56.25</v>
      </c>
      <c r="G9" s="5"/>
      <c r="H9" s="5"/>
      <c r="I9" s="1">
        <f>7.5*2</f>
        <v>15</v>
      </c>
      <c r="J9" s="1"/>
      <c r="K9" s="9">
        <f>F9*0.2</f>
        <v>11.25</v>
      </c>
    </row>
    <row r="10" spans="1:11" ht="15.75">
      <c r="A10" s="1"/>
      <c r="B10" s="3"/>
      <c r="C10" s="5"/>
      <c r="D10" s="5"/>
      <c r="E10" s="5"/>
      <c r="F10" s="12">
        <f>F8+F9</f>
        <v>84.8125</v>
      </c>
      <c r="G10" s="12">
        <f>G5+G6+G7</f>
        <v>101.25542627</v>
      </c>
      <c r="H10" s="5">
        <f>H4+H6+H7</f>
        <v>46.8</v>
      </c>
      <c r="I10" s="15">
        <f>I4+I6+I7+I9</f>
        <v>45.511619999999994</v>
      </c>
      <c r="J10" s="1"/>
      <c r="K10" s="1"/>
    </row>
    <row r="11" spans="1:11" ht="15.75">
      <c r="A11" s="1"/>
      <c r="B11" s="3"/>
      <c r="C11" s="5"/>
      <c r="D11" s="5"/>
      <c r="E11" s="5"/>
      <c r="F11" s="10">
        <f>F10*0.15</f>
        <v>12.721874999999999</v>
      </c>
      <c r="G11" s="10"/>
      <c r="H11" s="5"/>
      <c r="I11" s="1"/>
      <c r="J11" s="1"/>
      <c r="K11" s="1"/>
    </row>
    <row r="12" spans="1:11" ht="15.75">
      <c r="A12" s="1"/>
      <c r="B12" s="3"/>
      <c r="C12" s="5"/>
      <c r="D12" s="5"/>
      <c r="E12" s="5"/>
      <c r="F12" s="10"/>
      <c r="G12" s="10"/>
      <c r="H12" s="5"/>
      <c r="I12" s="1"/>
      <c r="J12" s="1"/>
      <c r="K12" s="1"/>
    </row>
    <row r="13" spans="1:11" ht="15.75">
      <c r="A13" s="1"/>
      <c r="B13" s="2"/>
      <c r="C13" s="5"/>
      <c r="D13" s="5"/>
      <c r="E13" s="5"/>
      <c r="F13" s="10">
        <f>F8*0.03*2.3+F9*0.1*2.3</f>
        <v>14.908312499999997</v>
      </c>
      <c r="G13" s="10">
        <f>G5*0.15*1.22</f>
        <v>16.736343007409996</v>
      </c>
      <c r="H13" s="5"/>
      <c r="I13" s="1"/>
      <c r="J13" s="1"/>
      <c r="K13" s="1"/>
    </row>
    <row r="14" spans="1:11" ht="15.75">
      <c r="A14" s="1"/>
      <c r="B14" s="3"/>
      <c r="C14" s="5"/>
      <c r="D14" s="5"/>
      <c r="E14" s="5"/>
      <c r="F14" s="5"/>
      <c r="G14" s="5"/>
      <c r="H14" s="5"/>
      <c r="I14" s="1"/>
      <c r="J14" s="1"/>
      <c r="K14" s="1"/>
    </row>
    <row r="15" spans="1:11" ht="15.75">
      <c r="A15" s="1"/>
      <c r="B15" s="3"/>
      <c r="C15" s="5"/>
      <c r="D15" s="5"/>
      <c r="E15" s="5"/>
      <c r="F15" s="5"/>
      <c r="G15" s="5"/>
      <c r="H15" s="5"/>
      <c r="I15" s="1"/>
      <c r="J15" s="1"/>
      <c r="K15" s="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topLeftCell="A22" workbookViewId="0">
      <selection activeCell="D41" sqref="D41"/>
    </sheetView>
  </sheetViews>
  <sheetFormatPr defaultRowHeight="15"/>
  <cols>
    <col min="1" max="1" width="4.140625" customWidth="1"/>
    <col min="2" max="2" width="43.5703125" customWidth="1"/>
    <col min="3" max="3" width="7.42578125" customWidth="1"/>
    <col min="4" max="4" width="11.5703125" customWidth="1"/>
    <col min="5" max="6" width="8.42578125" customWidth="1"/>
    <col min="13" max="13" width="11" bestFit="1" customWidth="1"/>
    <col min="14" max="14" width="12.85546875" bestFit="1" customWidth="1"/>
    <col min="15" max="17" width="10.28515625" bestFit="1" customWidth="1"/>
    <col min="18" max="18" width="9.28515625" bestFit="1" customWidth="1"/>
  </cols>
  <sheetData>
    <row r="1" spans="1:13" ht="34.5" customHeight="1">
      <c r="A1" s="17"/>
      <c r="B1" s="67" t="s">
        <v>43</v>
      </c>
      <c r="C1" s="67"/>
      <c r="D1" s="67"/>
      <c r="E1" s="67"/>
      <c r="F1" s="67"/>
      <c r="G1" s="67"/>
      <c r="H1" s="67"/>
      <c r="I1" s="67"/>
      <c r="J1" s="67"/>
      <c r="K1" s="58"/>
    </row>
    <row r="2" spans="1:13" ht="15.75">
      <c r="A2" s="18"/>
      <c r="B2" s="17"/>
      <c r="C2" s="19"/>
      <c r="D2" s="19" t="s">
        <v>44</v>
      </c>
      <c r="E2" s="19"/>
      <c r="F2" s="19"/>
      <c r="G2" s="19"/>
      <c r="H2" s="19"/>
      <c r="I2" s="68"/>
      <c r="J2" s="68"/>
      <c r="K2" s="68"/>
    </row>
    <row r="3" spans="1:13" ht="29.25" customHeight="1">
      <c r="A3" s="69" t="s">
        <v>14</v>
      </c>
      <c r="B3" s="64" t="s">
        <v>15</v>
      </c>
      <c r="C3" s="64" t="s">
        <v>16</v>
      </c>
      <c r="D3" s="65" t="s">
        <v>17</v>
      </c>
      <c r="E3" s="69" t="s">
        <v>45</v>
      </c>
      <c r="F3" s="69"/>
      <c r="G3" s="69" t="s">
        <v>18</v>
      </c>
      <c r="H3" s="69"/>
      <c r="I3" s="64" t="s">
        <v>46</v>
      </c>
      <c r="J3" s="64"/>
      <c r="K3" s="38" t="s">
        <v>19</v>
      </c>
    </row>
    <row r="4" spans="1:13" ht="31.5">
      <c r="A4" s="69"/>
      <c r="B4" s="64"/>
      <c r="C4" s="64"/>
      <c r="D4" s="66"/>
      <c r="E4" s="21" t="s">
        <v>20</v>
      </c>
      <c r="F4" s="22" t="s">
        <v>21</v>
      </c>
      <c r="G4" s="21" t="s">
        <v>20</v>
      </c>
      <c r="H4" s="22" t="s">
        <v>21</v>
      </c>
      <c r="I4" s="21" t="s">
        <v>20</v>
      </c>
      <c r="J4" s="22" t="s">
        <v>22</v>
      </c>
      <c r="K4" s="20" t="s">
        <v>23</v>
      </c>
    </row>
    <row r="5" spans="1:13" ht="15.75">
      <c r="A5" s="20">
        <v>1</v>
      </c>
      <c r="B5" s="21">
        <v>3</v>
      </c>
      <c r="C5" s="21">
        <v>4</v>
      </c>
      <c r="D5" s="21">
        <v>6</v>
      </c>
      <c r="E5" s="20">
        <v>7</v>
      </c>
      <c r="F5" s="23">
        <v>8</v>
      </c>
      <c r="G5" s="20">
        <v>9</v>
      </c>
      <c r="H5" s="23">
        <v>10</v>
      </c>
      <c r="I5" s="20">
        <v>11</v>
      </c>
      <c r="J5" s="23">
        <v>12</v>
      </c>
      <c r="K5" s="20">
        <v>13</v>
      </c>
    </row>
    <row r="6" spans="1:13" ht="16.5">
      <c r="A6" s="20"/>
      <c r="B6" s="24" t="s">
        <v>24</v>
      </c>
      <c r="C6" s="21"/>
      <c r="D6" s="21"/>
      <c r="E6" s="20"/>
      <c r="F6" s="23"/>
      <c r="G6" s="20"/>
      <c r="H6" s="23"/>
      <c r="I6" s="20"/>
      <c r="J6" s="23"/>
      <c r="K6" s="20"/>
    </row>
    <row r="7" spans="1:13" ht="31.5">
      <c r="A7" s="20"/>
      <c r="B7" s="25" t="s">
        <v>62</v>
      </c>
      <c r="C7" s="25" t="s">
        <v>63</v>
      </c>
      <c r="D7" s="60">
        <f>7.5*2+3*2</f>
        <v>21</v>
      </c>
      <c r="E7" s="60"/>
      <c r="F7" s="60">
        <f>D7*E7</f>
        <v>0</v>
      </c>
      <c r="G7" s="20"/>
      <c r="H7" s="22"/>
      <c r="I7" s="20"/>
      <c r="J7" s="22">
        <f>D7*I7</f>
        <v>0</v>
      </c>
      <c r="K7" s="63">
        <f>F7+H7+J7</f>
        <v>0</v>
      </c>
    </row>
    <row r="8" spans="1:13" ht="21.75" customHeight="1">
      <c r="A8" s="20">
        <v>1</v>
      </c>
      <c r="B8" s="25" t="s">
        <v>47</v>
      </c>
      <c r="C8" s="25" t="s">
        <v>25</v>
      </c>
      <c r="D8" s="26">
        <v>46.8</v>
      </c>
      <c r="E8" s="20"/>
      <c r="F8" s="22">
        <f t="shared" ref="F8:F14" si="0">D8*E8</f>
        <v>0</v>
      </c>
      <c r="G8" s="20"/>
      <c r="H8" s="22"/>
      <c r="I8" s="20"/>
      <c r="J8" s="22">
        <f t="shared" ref="J8:J14" si="1">D8*I8</f>
        <v>0</v>
      </c>
      <c r="K8" s="22">
        <f t="shared" ref="K8:K14" si="2">F8+H8+J8</f>
        <v>0</v>
      </c>
    </row>
    <row r="9" spans="1:13" ht="47.25">
      <c r="A9" s="20">
        <v>2</v>
      </c>
      <c r="B9" s="21" t="s">
        <v>48</v>
      </c>
      <c r="C9" s="20" t="s">
        <v>26</v>
      </c>
      <c r="D9" s="59">
        <v>2.1</v>
      </c>
      <c r="E9" s="22"/>
      <c r="F9" s="22">
        <f t="shared" si="0"/>
        <v>0</v>
      </c>
      <c r="G9" s="22"/>
      <c r="H9" s="22"/>
      <c r="I9" s="22"/>
      <c r="J9" s="22">
        <f t="shared" si="1"/>
        <v>0</v>
      </c>
      <c r="K9" s="22">
        <f t="shared" si="2"/>
        <v>0</v>
      </c>
    </row>
    <row r="10" spans="1:13" ht="31.5">
      <c r="A10" s="20">
        <v>3</v>
      </c>
      <c r="B10" s="36" t="s">
        <v>52</v>
      </c>
      <c r="C10" s="27" t="s">
        <v>53</v>
      </c>
      <c r="D10" s="59">
        <v>84.8</v>
      </c>
      <c r="E10" s="22"/>
      <c r="F10" s="22">
        <f t="shared" si="0"/>
        <v>0</v>
      </c>
      <c r="G10" s="22"/>
      <c r="H10" s="22"/>
      <c r="I10" s="22"/>
      <c r="J10" s="22">
        <f t="shared" ref="J10" si="3">D10*I10</f>
        <v>0</v>
      </c>
      <c r="K10" s="22">
        <f t="shared" ref="K10" si="4">F10+H10+J10</f>
        <v>0</v>
      </c>
    </row>
    <row r="11" spans="1:13" ht="70.5" customHeight="1">
      <c r="A11" s="27">
        <v>4</v>
      </c>
      <c r="B11" s="28" t="s">
        <v>55</v>
      </c>
      <c r="C11" s="27" t="s">
        <v>26</v>
      </c>
      <c r="D11" s="29">
        <v>21</v>
      </c>
      <c r="E11" s="29"/>
      <c r="F11" s="22">
        <f t="shared" si="0"/>
        <v>0</v>
      </c>
      <c r="G11" s="29"/>
      <c r="H11" s="29"/>
      <c r="I11" s="29"/>
      <c r="J11" s="22">
        <f t="shared" si="1"/>
        <v>0</v>
      </c>
      <c r="K11" s="22">
        <f t="shared" si="2"/>
        <v>0</v>
      </c>
      <c r="M11">
        <f>D11/D10</f>
        <v>0.24764150943396226</v>
      </c>
    </row>
    <row r="12" spans="1:13" ht="31.5">
      <c r="A12" s="20">
        <v>5</v>
      </c>
      <c r="B12" s="21" t="s">
        <v>28</v>
      </c>
      <c r="C12" s="20" t="s">
        <v>26</v>
      </c>
      <c r="D12" s="22">
        <v>2.5</v>
      </c>
      <c r="E12" s="22"/>
      <c r="F12" s="22">
        <f t="shared" si="0"/>
        <v>0</v>
      </c>
      <c r="G12" s="22"/>
      <c r="H12" s="22"/>
      <c r="I12" s="22"/>
      <c r="J12" s="22">
        <f t="shared" si="1"/>
        <v>0</v>
      </c>
      <c r="K12" s="22">
        <f t="shared" si="2"/>
        <v>0</v>
      </c>
    </row>
    <row r="13" spans="1:13" ht="31.5">
      <c r="A13" s="20">
        <v>6</v>
      </c>
      <c r="B13" s="21" t="s">
        <v>29</v>
      </c>
      <c r="C13" s="20" t="s">
        <v>26</v>
      </c>
      <c r="D13" s="22">
        <f>D12</f>
        <v>2.5</v>
      </c>
      <c r="E13" s="22"/>
      <c r="F13" s="22">
        <f t="shared" si="0"/>
        <v>0</v>
      </c>
      <c r="G13" s="22"/>
      <c r="H13" s="22"/>
      <c r="I13" s="22"/>
      <c r="J13" s="22">
        <f t="shared" si="1"/>
        <v>0</v>
      </c>
      <c r="K13" s="22">
        <f t="shared" si="2"/>
        <v>0</v>
      </c>
    </row>
    <row r="14" spans="1:13" ht="31.5">
      <c r="A14" s="20">
        <v>7</v>
      </c>
      <c r="B14" s="21" t="s">
        <v>54</v>
      </c>
      <c r="C14" s="20" t="s">
        <v>27</v>
      </c>
      <c r="D14" s="22">
        <f>D9*2.4+14+12.5*1.75</f>
        <v>40.914999999999999</v>
      </c>
      <c r="E14" s="22"/>
      <c r="F14" s="22">
        <f t="shared" si="0"/>
        <v>0</v>
      </c>
      <c r="G14" s="22"/>
      <c r="H14" s="22"/>
      <c r="I14" s="22"/>
      <c r="J14" s="22">
        <f t="shared" si="1"/>
        <v>0</v>
      </c>
      <c r="K14" s="22">
        <f t="shared" si="2"/>
        <v>0</v>
      </c>
    </row>
    <row r="15" spans="1:13" ht="16.5">
      <c r="A15" s="21"/>
      <c r="B15" s="24" t="s">
        <v>49</v>
      </c>
      <c r="C15" s="20"/>
      <c r="D15" s="22"/>
      <c r="E15" s="22"/>
      <c r="F15" s="22"/>
      <c r="G15" s="22"/>
      <c r="H15" s="22"/>
      <c r="I15" s="22"/>
      <c r="J15" s="22"/>
      <c r="K15" s="22"/>
    </row>
    <row r="16" spans="1:13" ht="47.25">
      <c r="A16" s="20">
        <v>1</v>
      </c>
      <c r="B16" s="21" t="s">
        <v>30</v>
      </c>
      <c r="C16" s="25" t="s">
        <v>26</v>
      </c>
      <c r="D16" s="20">
        <v>1.5</v>
      </c>
      <c r="E16" s="20"/>
      <c r="F16" s="22">
        <f>D16*E16</f>
        <v>0</v>
      </c>
      <c r="G16" s="20"/>
      <c r="H16" s="20">
        <f>D16*G16</f>
        <v>0</v>
      </c>
      <c r="I16" s="20"/>
      <c r="J16" s="22">
        <f>D16*I16</f>
        <v>0</v>
      </c>
      <c r="K16" s="22">
        <f>F16+H16+J16</f>
        <v>0</v>
      </c>
    </row>
    <row r="17" spans="1:18" ht="42" customHeight="1">
      <c r="A17" s="20">
        <v>2</v>
      </c>
      <c r="B17" s="30" t="s">
        <v>50</v>
      </c>
      <c r="C17" s="30" t="s">
        <v>51</v>
      </c>
      <c r="D17" s="31">
        <v>45.5</v>
      </c>
      <c r="E17" s="32"/>
      <c r="F17" s="22">
        <f>D17*E17</f>
        <v>0</v>
      </c>
      <c r="G17" s="32"/>
      <c r="H17" s="20">
        <f>D17*G17</f>
        <v>0</v>
      </c>
      <c r="I17" s="32"/>
      <c r="J17" s="32">
        <f>D17*I17</f>
        <v>0</v>
      </c>
      <c r="K17" s="22">
        <f>F17+H17+J17</f>
        <v>0</v>
      </c>
    </row>
    <row r="18" spans="1:18" ht="33" customHeight="1">
      <c r="A18" s="20">
        <v>3</v>
      </c>
      <c r="B18" s="25" t="s">
        <v>31</v>
      </c>
      <c r="C18" s="21" t="s">
        <v>32</v>
      </c>
      <c r="D18" s="31">
        <v>12</v>
      </c>
      <c r="E18" s="32"/>
      <c r="F18" s="22">
        <f>D18*E18</f>
        <v>0</v>
      </c>
      <c r="G18" s="32"/>
      <c r="H18" s="20">
        <f>D18*G18</f>
        <v>0</v>
      </c>
      <c r="I18" s="32"/>
      <c r="J18" s="32">
        <f>D18*I18</f>
        <v>0</v>
      </c>
      <c r="K18" s="22">
        <f>F18+H18+J18</f>
        <v>0</v>
      </c>
    </row>
    <row r="19" spans="1:18" ht="16.5">
      <c r="A19" s="38"/>
      <c r="B19" s="39" t="s">
        <v>34</v>
      </c>
      <c r="C19" s="30"/>
      <c r="D19" s="31"/>
      <c r="E19" s="32"/>
      <c r="F19" s="32"/>
      <c r="G19" s="32"/>
      <c r="H19" s="32"/>
      <c r="I19" s="37"/>
      <c r="J19" s="37"/>
      <c r="K19" s="22"/>
      <c r="N19" s="33"/>
      <c r="O19" s="34"/>
      <c r="Q19" s="34"/>
      <c r="R19" s="35"/>
    </row>
    <row r="20" spans="1:18" ht="31.5">
      <c r="A20" s="20">
        <v>1</v>
      </c>
      <c r="B20" s="30" t="s">
        <v>35</v>
      </c>
      <c r="C20" s="30" t="s">
        <v>26</v>
      </c>
      <c r="D20" s="31">
        <v>16</v>
      </c>
      <c r="E20" s="32"/>
      <c r="F20" s="22">
        <f t="shared" ref="F20" si="5">D20*E20</f>
        <v>0</v>
      </c>
      <c r="G20" s="32"/>
      <c r="H20" s="32">
        <f t="shared" ref="H20:H25" si="6">D20*G20</f>
        <v>0</v>
      </c>
      <c r="I20" s="32"/>
      <c r="J20" s="22">
        <f t="shared" ref="J20" si="7">D20*I20</f>
        <v>0</v>
      </c>
      <c r="K20" s="22">
        <f t="shared" ref="K20" si="8">F20+H20+J20</f>
        <v>0</v>
      </c>
    </row>
    <row r="21" spans="1:18" ht="31.5">
      <c r="A21" s="20">
        <v>2</v>
      </c>
      <c r="B21" s="30" t="s">
        <v>36</v>
      </c>
      <c r="C21" s="30" t="s">
        <v>56</v>
      </c>
      <c r="D21" s="60">
        <v>92</v>
      </c>
      <c r="E21" s="20"/>
      <c r="F21" s="22">
        <f>D21*E21</f>
        <v>0</v>
      </c>
      <c r="G21" s="20"/>
      <c r="H21" s="22">
        <f t="shared" si="6"/>
        <v>0</v>
      </c>
      <c r="I21" s="20"/>
      <c r="J21" s="22">
        <f>D21*I21</f>
        <v>0</v>
      </c>
      <c r="K21" s="22">
        <f>F21+H21+J21</f>
        <v>0</v>
      </c>
    </row>
    <row r="22" spans="1:18" ht="33.75">
      <c r="A22" s="20">
        <v>4</v>
      </c>
      <c r="B22" s="40" t="s">
        <v>37</v>
      </c>
      <c r="C22" s="20" t="s">
        <v>27</v>
      </c>
      <c r="D22" s="41">
        <f>D21*0.0006</f>
        <v>5.5199999999999992E-2</v>
      </c>
      <c r="E22" s="32"/>
      <c r="F22" s="32"/>
      <c r="G22" s="32"/>
      <c r="H22" s="32">
        <f t="shared" si="6"/>
        <v>0</v>
      </c>
      <c r="I22" s="37"/>
      <c r="J22" s="37"/>
      <c r="K22" s="22">
        <f t="shared" ref="K22:K25" si="9">F22+H22+J22</f>
        <v>0</v>
      </c>
    </row>
    <row r="23" spans="1:18" ht="78.75">
      <c r="A23" s="20">
        <v>5</v>
      </c>
      <c r="B23" s="25" t="s">
        <v>57</v>
      </c>
      <c r="C23" s="21" t="s">
        <v>58</v>
      </c>
      <c r="D23" s="60">
        <v>92</v>
      </c>
      <c r="E23" s="20"/>
      <c r="F23" s="22">
        <f>D23*E23</f>
        <v>0</v>
      </c>
      <c r="G23" s="20"/>
      <c r="H23" s="32">
        <f t="shared" si="6"/>
        <v>0</v>
      </c>
      <c r="I23" s="20"/>
      <c r="J23" s="22">
        <f>D23*I23</f>
        <v>0</v>
      </c>
      <c r="K23" s="22">
        <f t="shared" si="9"/>
        <v>0</v>
      </c>
    </row>
    <row r="24" spans="1:18" ht="33.75">
      <c r="A24" s="20">
        <v>6</v>
      </c>
      <c r="B24" s="40" t="s">
        <v>33</v>
      </c>
      <c r="C24" s="20" t="s">
        <v>27</v>
      </c>
      <c r="D24" s="42">
        <f>D23*0.35/1000</f>
        <v>3.2199999999999993E-2</v>
      </c>
      <c r="E24" s="32"/>
      <c r="F24" s="32"/>
      <c r="G24" s="32"/>
      <c r="H24" s="32">
        <f t="shared" si="6"/>
        <v>0</v>
      </c>
      <c r="I24" s="37"/>
      <c r="J24" s="37"/>
      <c r="K24" s="22">
        <f t="shared" si="9"/>
        <v>0</v>
      </c>
    </row>
    <row r="25" spans="1:18" ht="69" customHeight="1">
      <c r="A25" s="20">
        <v>7</v>
      </c>
      <c r="B25" s="25" t="s">
        <v>59</v>
      </c>
      <c r="C25" s="21" t="s">
        <v>58</v>
      </c>
      <c r="D25" s="60">
        <f>D23</f>
        <v>92</v>
      </c>
      <c r="E25" s="20"/>
      <c r="F25" s="22">
        <f>D25*E25</f>
        <v>0</v>
      </c>
      <c r="G25" s="20"/>
      <c r="H25" s="32">
        <f t="shared" si="6"/>
        <v>0</v>
      </c>
      <c r="I25" s="20"/>
      <c r="J25" s="22">
        <f>D25*I25</f>
        <v>0</v>
      </c>
      <c r="K25" s="22">
        <f t="shared" si="9"/>
        <v>0</v>
      </c>
    </row>
    <row r="26" spans="1:18" ht="33">
      <c r="A26" s="20"/>
      <c r="B26" s="43" t="s">
        <v>60</v>
      </c>
      <c r="C26" s="25"/>
      <c r="D26" s="44"/>
      <c r="E26" s="45"/>
      <c r="F26" s="45"/>
      <c r="G26" s="45"/>
      <c r="H26" s="45"/>
      <c r="I26" s="45"/>
      <c r="J26" s="45"/>
      <c r="K26" s="46"/>
    </row>
    <row r="27" spans="1:18" ht="83.25" customHeight="1">
      <c r="A27" s="20">
        <v>2</v>
      </c>
      <c r="B27" s="40" t="s">
        <v>38</v>
      </c>
      <c r="C27" s="25" t="s">
        <v>56</v>
      </c>
      <c r="D27" s="44">
        <v>4</v>
      </c>
      <c r="E27" s="20"/>
      <c r="F27" s="22">
        <f>D27*E27</f>
        <v>0</v>
      </c>
      <c r="G27" s="20"/>
      <c r="H27" s="32">
        <f>D27*G27</f>
        <v>0</v>
      </c>
      <c r="I27" s="20"/>
      <c r="J27" s="22">
        <f>D27*I27</f>
        <v>0</v>
      </c>
      <c r="K27" s="22">
        <f>F27+H27+J27</f>
        <v>0</v>
      </c>
    </row>
    <row r="28" spans="1:18" ht="15.75">
      <c r="A28" s="20"/>
      <c r="B28" s="47" t="s">
        <v>21</v>
      </c>
      <c r="C28" s="20"/>
      <c r="D28" s="22"/>
      <c r="E28" s="20"/>
      <c r="F28" s="22">
        <f>SUM(F7:F27)</f>
        <v>0</v>
      </c>
      <c r="G28" s="48"/>
      <c r="H28" s="22">
        <f>SUM(H7:H27)</f>
        <v>0</v>
      </c>
      <c r="I28" s="48"/>
      <c r="J28" s="22">
        <f>SUM(J7:J27)</f>
        <v>0</v>
      </c>
      <c r="K28" s="22">
        <f>SUM(K7:K27)</f>
        <v>0</v>
      </c>
      <c r="M28" s="49">
        <f>F28+H28+J28</f>
        <v>0</v>
      </c>
    </row>
    <row r="29" spans="1:18" ht="15.75">
      <c r="A29" s="20"/>
      <c r="B29" s="50" t="s">
        <v>39</v>
      </c>
      <c r="C29" s="61"/>
      <c r="D29" s="22"/>
      <c r="E29" s="20"/>
      <c r="F29" s="48"/>
      <c r="G29" s="48"/>
      <c r="H29" s="48"/>
      <c r="I29" s="48"/>
      <c r="J29" s="22"/>
      <c r="K29" s="22">
        <f>H28*C29</f>
        <v>0</v>
      </c>
      <c r="M29" s="49"/>
      <c r="N29" s="49"/>
    </row>
    <row r="30" spans="1:18" ht="15.75">
      <c r="A30" s="20"/>
      <c r="B30" s="51" t="s">
        <v>21</v>
      </c>
      <c r="C30" s="61"/>
      <c r="D30" s="22"/>
      <c r="E30" s="20"/>
      <c r="F30" s="48"/>
      <c r="G30" s="48"/>
      <c r="H30" s="48"/>
      <c r="I30" s="48"/>
      <c r="J30" s="22"/>
      <c r="K30" s="22">
        <f>SUM(K28:K29)</f>
        <v>0</v>
      </c>
    </row>
    <row r="31" spans="1:18" ht="15.75">
      <c r="A31" s="20"/>
      <c r="B31" s="50" t="s">
        <v>40</v>
      </c>
      <c r="C31" s="61"/>
      <c r="D31" s="22"/>
      <c r="E31" s="20"/>
      <c r="F31" s="48"/>
      <c r="G31" s="48"/>
      <c r="H31" s="48"/>
      <c r="I31" s="48"/>
      <c r="J31" s="22"/>
      <c r="K31" s="22">
        <f>C31*K30</f>
        <v>0</v>
      </c>
    </row>
    <row r="32" spans="1:18" ht="15.75">
      <c r="A32" s="20"/>
      <c r="B32" s="51" t="s">
        <v>21</v>
      </c>
      <c r="C32" s="61"/>
      <c r="D32" s="22"/>
      <c r="E32" s="20"/>
      <c r="F32" s="48"/>
      <c r="G32" s="48"/>
      <c r="H32" s="48"/>
      <c r="I32" s="48"/>
      <c r="J32" s="22"/>
      <c r="K32" s="22">
        <f>SUM(K30:K31)</f>
        <v>0</v>
      </c>
    </row>
    <row r="33" spans="1:13" ht="15.75">
      <c r="A33" s="20"/>
      <c r="B33" s="50" t="s">
        <v>41</v>
      </c>
      <c r="C33" s="61"/>
      <c r="D33" s="22"/>
      <c r="E33" s="20"/>
      <c r="F33" s="48"/>
      <c r="G33" s="48"/>
      <c r="H33" s="48"/>
      <c r="I33" s="48"/>
      <c r="J33" s="22"/>
      <c r="K33" s="22">
        <f>C33*K32</f>
        <v>0</v>
      </c>
    </row>
    <row r="34" spans="1:13" ht="15.75">
      <c r="A34" s="20"/>
      <c r="B34" s="51" t="s">
        <v>21</v>
      </c>
      <c r="C34" s="20"/>
      <c r="D34" s="22"/>
      <c r="E34" s="20"/>
      <c r="F34" s="48"/>
      <c r="G34" s="48"/>
      <c r="H34" s="48"/>
      <c r="I34" s="48"/>
      <c r="J34" s="22"/>
      <c r="K34" s="22">
        <f>SUM(K32:K33)</f>
        <v>0</v>
      </c>
    </row>
    <row r="35" spans="1:13" ht="15.75">
      <c r="A35" s="20"/>
      <c r="B35" s="52" t="s">
        <v>61</v>
      </c>
      <c r="C35" s="62">
        <v>0.03</v>
      </c>
      <c r="D35" s="54"/>
      <c r="E35" s="53"/>
      <c r="F35" s="55"/>
      <c r="G35" s="55"/>
      <c r="H35" s="55"/>
      <c r="I35" s="53"/>
      <c r="J35" s="56"/>
      <c r="K35" s="56">
        <f>K34*0.03</f>
        <v>0</v>
      </c>
      <c r="M35" s="49"/>
    </row>
    <row r="36" spans="1:13" ht="15.75">
      <c r="A36" s="20"/>
      <c r="B36" s="57" t="s">
        <v>42</v>
      </c>
      <c r="C36" s="53"/>
      <c r="D36" s="54"/>
      <c r="E36" s="53"/>
      <c r="F36" s="55"/>
      <c r="G36" s="55"/>
      <c r="H36" s="55"/>
      <c r="I36" s="53"/>
      <c r="J36" s="56"/>
      <c r="K36" s="56">
        <f>K34+K35</f>
        <v>0</v>
      </c>
      <c r="M36" s="49"/>
    </row>
  </sheetData>
  <mergeCells count="9">
    <mergeCell ref="I3:J3"/>
    <mergeCell ref="D3:D4"/>
    <mergeCell ref="B1:J1"/>
    <mergeCell ref="I2:K2"/>
    <mergeCell ref="A3:A4"/>
    <mergeCell ref="B3:B4"/>
    <mergeCell ref="C3:C4"/>
    <mergeCell ref="E3:F3"/>
    <mergeCell ref="G3:H3"/>
  </mergeCells>
  <pageMargins left="0.43" right="0.32" top="0.41" bottom="0.4" header="0.18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azomva</vt:lpstr>
      <vt:lpstr>xarj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2018-11-09T10:37:20Z</dcterms:modified>
</cp:coreProperties>
</file>