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355" tabRatio="382" firstSheet="1" activeTab="12"/>
  </bookViews>
  <sheets>
    <sheet name="yda" sheetId="71" r:id="rId1"/>
    <sheet name="kr" sheetId="74" r:id="rId2"/>
    <sheet name="o-1" sheetId="72" r:id="rId3"/>
    <sheet name="1-1" sheetId="78" r:id="rId4"/>
    <sheet name="1-2" sheetId="77" r:id="rId5"/>
    <sheet name="1-3" sheetId="99" r:id="rId6"/>
    <sheet name="1-4" sheetId="100" r:id="rId7"/>
    <sheet name="2" sheetId="102" r:id="rId8"/>
    <sheet name="3" sheetId="91" r:id="rId9"/>
    <sheet name="4" sheetId="98" r:id="rId10"/>
    <sheet name="5" sheetId="101" r:id="rId11"/>
    <sheet name="6" sheetId="68" r:id="rId12"/>
    <sheet name="7" sheetId="10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fgu9">#REF!</definedName>
    <definedName name="___gfd56">#REF!</definedName>
    <definedName name="___gfh23">#REF!</definedName>
    <definedName name="___ggg6">#REF!</definedName>
    <definedName name="___gtf5">#REF!</definedName>
    <definedName name="___gth1">#REF!</definedName>
    <definedName name="___hgf478">[1]x2w!#REF!</definedName>
    <definedName name="___hgf665">#REF!</definedName>
    <definedName name="___hgh55">#REF!</definedName>
    <definedName name="___HGU5478">[2]x!#REF!</definedName>
    <definedName name="___hhh2">#REF!</definedName>
    <definedName name="___hhh222">#REF!</definedName>
    <definedName name="___hjk4">#REF!</definedName>
    <definedName name="___ijo45">#REF!</definedName>
    <definedName name="___iuy98">#REF!</definedName>
    <definedName name="___jhk324">#REF!</definedName>
    <definedName name="___jim56">#REF!</definedName>
    <definedName name="___jk45">#REF!</definedName>
    <definedName name="___jkl6547">#REF!</definedName>
    <definedName name="___jnb1">#REF!</definedName>
    <definedName name="___kij4">#REF!</definedName>
    <definedName name="___kij85">#REF!</definedName>
    <definedName name="___kjk5">#REF!</definedName>
    <definedName name="___kkk444">#REF!</definedName>
    <definedName name="___km1">#REF!</definedName>
    <definedName name="___lki2654">#REF!</definedName>
    <definedName name="___lkm2">#REF!</definedName>
    <definedName name="___lll555">[3]x1!#REF!</definedName>
    <definedName name="___lo3">#REF!</definedName>
    <definedName name="___lok1402">#REF!</definedName>
    <definedName name="___lpl522">#REF!</definedName>
    <definedName name="___mj56">#REF!</definedName>
    <definedName name="___mji147">#REF!</definedName>
    <definedName name="___mmm111">#REF!</definedName>
    <definedName name="___mmm1114">#REF!</definedName>
    <definedName name="___nn22">#REF!</definedName>
    <definedName name="___nnn333">#REF!</definedName>
    <definedName name="___oik601">#REF!</definedName>
    <definedName name="___oil36">#REF!</definedName>
    <definedName name="___oil984">#REF!</definedName>
    <definedName name="___ok547">#REF!</definedName>
    <definedName name="___okm44">#REF!</definedName>
    <definedName name="___opi4">#REF!</definedName>
    <definedName name="___opl321">#REF!</definedName>
    <definedName name="___pm2">#REF!</definedName>
    <definedName name="___po69">#REF!</definedName>
    <definedName name="___poi54">#REF!</definedName>
    <definedName name="___poi6">#REF!</definedName>
    <definedName name="___pok7845">#REF!</definedName>
    <definedName name="___pol2">#REF!</definedName>
    <definedName name="___ppp3">'[4]x r '!$F$174</definedName>
    <definedName name="___ppp9">#REF!</definedName>
    <definedName name="___tre589">#REF!</definedName>
    <definedName name="___ty859">#REF!</definedName>
    <definedName name="___uhn369">#REF!</definedName>
    <definedName name="___uio2">#REF!</definedName>
    <definedName name="___wqr75">#REF!</definedName>
    <definedName name="___yu621">#REF!</definedName>
    <definedName name="__asa121">[5]x2!#REF!</definedName>
    <definedName name="__fgu9">#REF!</definedName>
    <definedName name="__gfd56">#REF!</definedName>
    <definedName name="__gfh23">#REF!</definedName>
    <definedName name="__ggg10140">#REF!</definedName>
    <definedName name="__ggg6">#REF!</definedName>
    <definedName name="__gtf5">#REF!</definedName>
    <definedName name="__gth1">#REF!</definedName>
    <definedName name="__h77765">[6]x1!#REF!</definedName>
    <definedName name="__hbg1247">#REF!</definedName>
    <definedName name="__hgf478">[7]x2w!#REF!</definedName>
    <definedName name="__hgf665">#REF!</definedName>
    <definedName name="__hgh55">#REF!</definedName>
    <definedName name="__HGU5478">[2]x!#REF!</definedName>
    <definedName name="__hhh111">[5]x2!#REF!</definedName>
    <definedName name="__hhh2">#REF!</definedName>
    <definedName name="__hhh222">#REF!</definedName>
    <definedName name="__hjh1415">#REF!</definedName>
    <definedName name="__hjk4">#REF!</definedName>
    <definedName name="__ijo45">#REF!</definedName>
    <definedName name="__iuy98">#REF!</definedName>
    <definedName name="__jhk324">#REF!</definedName>
    <definedName name="__jim56">#REF!</definedName>
    <definedName name="__jk45">#REF!</definedName>
    <definedName name="__jkl6547">#REF!</definedName>
    <definedName name="__jkm2147">#REF!</definedName>
    <definedName name="__jnb1">#REF!</definedName>
    <definedName name="__kij4">#REF!</definedName>
    <definedName name="__kij85">#REF!</definedName>
    <definedName name="__kjk5">#REF!</definedName>
    <definedName name="__kk22">[8]x3!#REF!</definedName>
    <definedName name="__kkk444">#REF!</definedName>
    <definedName name="__kkk896899">#REF!</definedName>
    <definedName name="__km1">#REF!</definedName>
    <definedName name="__lki2654">#REF!</definedName>
    <definedName name="__lkj145">#REF!</definedName>
    <definedName name="__lkm2">#REF!</definedName>
    <definedName name="__lll555">[9]x1!#REF!</definedName>
    <definedName name="__lm20101">#REF!</definedName>
    <definedName name="__lm5478">#REF!</definedName>
    <definedName name="__lmz9">#REF!</definedName>
    <definedName name="__lo3">#REF!</definedName>
    <definedName name="__lok1402">#REF!</definedName>
    <definedName name="__lok47">#REF!</definedName>
    <definedName name="__lok4786">#REF!</definedName>
    <definedName name="__lpl522">#REF!</definedName>
    <definedName name="__mj56">#REF!</definedName>
    <definedName name="__mji147">#REF!</definedName>
    <definedName name="__mmm111">#REF!</definedName>
    <definedName name="__mmm1114">#REF!</definedName>
    <definedName name="__nn22">#REF!</definedName>
    <definedName name="__nnn333">#REF!</definedName>
    <definedName name="__oik601">#REF!</definedName>
    <definedName name="__oil36">#REF!</definedName>
    <definedName name="__oil984">#REF!</definedName>
    <definedName name="__oil987">[10]x11!#REF!</definedName>
    <definedName name="__ok547">#REF!</definedName>
    <definedName name="__okm44">#REF!</definedName>
    <definedName name="__opi4">#REF!</definedName>
    <definedName name="__opl321">#REF!</definedName>
    <definedName name="__opl658">#REF!</definedName>
    <definedName name="__pm2">#REF!</definedName>
    <definedName name="__po69">#REF!</definedName>
    <definedName name="__poi54">#REF!</definedName>
    <definedName name="__poi6">#REF!</definedName>
    <definedName name="__pok7845">#REF!</definedName>
    <definedName name="__pol2">#REF!</definedName>
    <definedName name="__pol456">#REF!</definedName>
    <definedName name="__ppp3">'[11]x r '!$F$174</definedName>
    <definedName name="__ppp9">#REF!</definedName>
    <definedName name="__tik65">#REF!</definedName>
    <definedName name="__tre589">#REF!</definedName>
    <definedName name="__ty859">#REF!</definedName>
    <definedName name="__uhn369">#REF!</definedName>
    <definedName name="__uio2">#REF!</definedName>
    <definedName name="__uyt5454">[8]x3!#REF!</definedName>
    <definedName name="__wqr75">#REF!</definedName>
    <definedName name="__yu621">#REF!</definedName>
    <definedName name="_asa121">[5]x2!#REF!</definedName>
    <definedName name="_fgu9">#REF!</definedName>
    <definedName name="_gfd56">#REF!</definedName>
    <definedName name="_gfh23">#REF!</definedName>
    <definedName name="_ggg10140">#REF!</definedName>
    <definedName name="_ggg6">#REF!</definedName>
    <definedName name="_gtf5">#REF!</definedName>
    <definedName name="_gth1">#REF!</definedName>
    <definedName name="_h77765">[6]x1!#REF!</definedName>
    <definedName name="_hbg1247">#REF!</definedName>
    <definedName name="_hgf478">[7]x2w!#REF!</definedName>
    <definedName name="_hgf665">#REF!</definedName>
    <definedName name="_hgh55">#REF!</definedName>
    <definedName name="_HGU5478">[2]x!#REF!</definedName>
    <definedName name="_hhh111">[5]x2!#REF!</definedName>
    <definedName name="_hhh2">#REF!</definedName>
    <definedName name="_hhh222">#REF!</definedName>
    <definedName name="_hjh1415">#REF!</definedName>
    <definedName name="_hjk4">#REF!</definedName>
    <definedName name="_ijo45">#REF!</definedName>
    <definedName name="_iuy98">#REF!</definedName>
    <definedName name="_jhk324">#REF!</definedName>
    <definedName name="_jim56">#REF!</definedName>
    <definedName name="_jk45">#REF!</definedName>
    <definedName name="_jkl6547">#REF!</definedName>
    <definedName name="_jkm2147">#REF!</definedName>
    <definedName name="_jnb1">#REF!</definedName>
    <definedName name="_kij4">#REF!</definedName>
    <definedName name="_kij85">#REF!</definedName>
    <definedName name="_kjk5">#REF!</definedName>
    <definedName name="_kk22">[8]x3!#REF!</definedName>
    <definedName name="_kkk444">#REF!</definedName>
    <definedName name="_kkk896899">#REF!</definedName>
    <definedName name="_km1">#REF!</definedName>
    <definedName name="_lki2654">#REF!</definedName>
    <definedName name="_lkj145">#REF!</definedName>
    <definedName name="_lkm2">#REF!</definedName>
    <definedName name="_lll555">[9]x1!#REF!</definedName>
    <definedName name="_lm20101">#REF!</definedName>
    <definedName name="_lm5478">#REF!</definedName>
    <definedName name="_lmz9">#REF!</definedName>
    <definedName name="_lo3">#REF!</definedName>
    <definedName name="_lok1402">#REF!</definedName>
    <definedName name="_lok47">#REF!</definedName>
    <definedName name="_lok4786">#REF!</definedName>
    <definedName name="_lpl522">#REF!</definedName>
    <definedName name="_mj56">#REF!</definedName>
    <definedName name="_mji147">#REF!</definedName>
    <definedName name="_mmm111">#REF!</definedName>
    <definedName name="_mmm1114">#REF!</definedName>
    <definedName name="_nn22">#REF!</definedName>
    <definedName name="_nnn333">#REF!</definedName>
    <definedName name="_oik601">#REF!</definedName>
    <definedName name="_oil36">#REF!</definedName>
    <definedName name="_oil984">#REF!</definedName>
    <definedName name="_oil987">[10]x11!#REF!</definedName>
    <definedName name="_ok547">#REF!</definedName>
    <definedName name="_okm44">#REF!</definedName>
    <definedName name="_opi4">#REF!</definedName>
    <definedName name="_opl321">#REF!</definedName>
    <definedName name="_opl658">#REF!</definedName>
    <definedName name="_pm2">#REF!</definedName>
    <definedName name="_po69">#REF!</definedName>
    <definedName name="_poi54">#REF!</definedName>
    <definedName name="_poi6">#REF!</definedName>
    <definedName name="_pok7845">#REF!</definedName>
    <definedName name="_pol2">#REF!</definedName>
    <definedName name="_pol456">#REF!</definedName>
    <definedName name="_ppp3">'[11]x r '!$F$174</definedName>
    <definedName name="_ppp9">#REF!</definedName>
    <definedName name="_tik65">#REF!</definedName>
    <definedName name="_tre589">#REF!</definedName>
    <definedName name="_ty859">#REF!</definedName>
    <definedName name="_uhn369">#REF!</definedName>
    <definedName name="_uio2">#REF!</definedName>
    <definedName name="_uyt5454">[8]x3!#REF!</definedName>
    <definedName name="_wqr75">#REF!</definedName>
    <definedName name="_yu621">#REF!</definedName>
    <definedName name="_xlnm._FilterDatabase" localSheetId="3" hidden="1">'1-1'!$A$9:$U$12</definedName>
    <definedName name="a1s2">#REF!</definedName>
    <definedName name="aaaa">#REF!</definedName>
    <definedName name="aaaa12">#REF!</definedName>
    <definedName name="aaaa4444">#REF!</definedName>
    <definedName name="aaaazzzxx0147">#REF!</definedName>
    <definedName name="adfgh69">#REF!</definedName>
    <definedName name="adfhak">#REF!</definedName>
    <definedName name="adin">#REF!</definedName>
    <definedName name="adlp">#REF!</definedName>
    <definedName name="asdz">#REF!</definedName>
    <definedName name="ati">#REF!</definedName>
    <definedName name="aweyth65">#REF!</definedName>
    <definedName name="b00">#REF!</definedName>
    <definedName name="bbbb4">#REF!</definedName>
    <definedName name="bbbbbb">#REF!</definedName>
    <definedName name="bbbbbb77777">#REF!</definedName>
    <definedName name="bnj">#REF!</definedName>
    <definedName name="bnmk">[12]niveloba!#REF!</definedName>
    <definedName name="bnvhgfc14789">[13]x1!#REF!</definedName>
    <definedName name="bvcccc11144">[9]x1!#REF!</definedName>
    <definedName name="bvfdscxza1024876">[5]x1!#REF!</definedName>
    <definedName name="bytl">#REF!</definedName>
    <definedName name="ccccc1111">#REF!</definedName>
    <definedName name="cftslp">#REF!</definedName>
    <definedName name="cxra">#REF!</definedName>
    <definedName name="d41d2">[8]x3!#REF!</definedName>
    <definedName name="dddcdcdcdc4787454">#REF!</definedName>
    <definedName name="dddd8d88d88d8d8ddde88d8dd8">[8]x1!$F$15</definedName>
    <definedName name="dddd9999">#REF!</definedName>
    <definedName name="ddddccvf55141023">#REF!</definedName>
    <definedName name="ddddddddd000000">#REF!</definedName>
    <definedName name="ddddldlldkoi5879">#REF!</definedName>
    <definedName name="dddsssaaa55555">#REF!</definedName>
    <definedName name="desz">#REF!</definedName>
    <definedName name="dfdfg414789">'[13]x2,'!#REF!</definedName>
    <definedName name="dfgfdsasdf1014785">[8]x2!$F$11</definedName>
    <definedName name="dfghfjkljhsa414789456">#REF!</definedName>
    <definedName name="dfghj20147">#REF!</definedName>
    <definedName name="dlynv">#REF!</definedName>
    <definedName name="dsa">#REF!</definedName>
    <definedName name="dsas1201">#REF!</definedName>
    <definedName name="dsawa20145">#REF!</definedName>
    <definedName name="dsfghyujik747859">#REF!</definedName>
    <definedName name="dva">#REF!</definedName>
    <definedName name="edfr10145">#REF!</definedName>
    <definedName name="eeee41474874">#REF!</definedName>
    <definedName name="ewqa">#REF!</definedName>
    <definedName name="ews">#REF!</definedName>
    <definedName name="exvsi">#REF!</definedName>
    <definedName name="eywh23">#REF!</definedName>
    <definedName name="F22345u">#REF!</definedName>
    <definedName name="F45plok510">#REF!</definedName>
    <definedName name="f4f4f4f4f4f4f44d4ed44ed44">'[14]7'!$F$44</definedName>
    <definedName name="fdaAFG">[2]x!#REF!</definedName>
    <definedName name="fdgd354">'[15]1'!#REF!</definedName>
    <definedName name="fdgh2145">#REF!</definedName>
    <definedName name="fdrt124">#REF!</definedName>
    <definedName name="fds">#REF!</definedName>
    <definedName name="fdsa474">#REF!</definedName>
    <definedName name="fdsgtr14789">[16]x3!#REF!</definedName>
    <definedName name="fff5f5f5f5f5f52">'[14]8'!$F$13</definedName>
    <definedName name="ffff5">#REF!</definedName>
    <definedName name="ffff5555">#REF!</definedName>
    <definedName name="fffffvvv30214">#REF!</definedName>
    <definedName name="fgdfgtghj4178564">#REF!</definedName>
    <definedName name="fgdm">#REF!</definedName>
    <definedName name="fgffff44f4f4f4f44">'[14]7'!$F$30</definedName>
    <definedName name="fgfghjuk4741425">#REF!</definedName>
    <definedName name="fghbhjb20145">#REF!</definedName>
    <definedName name="fghj546">[6]x1!#REF!</definedName>
    <definedName name="frgtyrter">#REF!</definedName>
    <definedName name="fthjk85621">#REF!</definedName>
    <definedName name="fvb">#REF!</definedName>
    <definedName name="fvfbg2145789">#REF!</definedName>
    <definedName name="fvg6472145">[17]x1!#REF!</definedName>
    <definedName name="fvghg414789">#REF!</definedName>
    <definedName name="fwsg">#REF!</definedName>
    <definedName name="fxza">#REF!</definedName>
    <definedName name="gads4545">[5]x2!#REF!</definedName>
    <definedName name="gbgaqwert747896">#REF!</definedName>
    <definedName name="gbhbn478456">#REF!</definedName>
    <definedName name="gbhgnjuio4789654">#REF!</definedName>
    <definedName name="gdsdfgh45763">[18]x1!#REF!</definedName>
    <definedName name="gfd">'[19]res ur'!#REF!</definedName>
    <definedName name="gfds">#REF!</definedName>
    <definedName name="gfds987415">[17]x1!#REF!</definedName>
    <definedName name="gfdsaxcvvbnm">#REF!</definedName>
    <definedName name="gfgf547874">#REF!</definedName>
    <definedName name="gfgfhgf147854">[8]x2!$F$37</definedName>
    <definedName name="gfghjhyhjhj95841565">#REF!</definedName>
    <definedName name="gfhj5484">'[15]1'!#REF!</definedName>
    <definedName name="gfhjkl65214">'[15]1'!#REF!</definedName>
    <definedName name="gfhy1456">#REF!</definedName>
    <definedName name="gfhy56">#REF!</definedName>
    <definedName name="gfrdrtyui">[8]x1!$F$39</definedName>
    <definedName name="gfredv0000111">#REF!</definedName>
    <definedName name="gggffddd">#REF!</definedName>
    <definedName name="gggg11">#REF!</definedName>
    <definedName name="ggggbbb00147">#REF!</definedName>
    <definedName name="ggggddd51515">#REF!</definedName>
    <definedName name="ggvvvgvgvg014014010">#REF!</definedName>
    <definedName name="ghbca">#REF!</definedName>
    <definedName name="ghbnj21478">#REF!</definedName>
    <definedName name="ghdah584">#REF!</definedName>
    <definedName name="ghgfd4147896">#REF!</definedName>
    <definedName name="ghgfds41417875">[8]x2!$F$19</definedName>
    <definedName name="ghgfhjkjh54789">#REF!</definedName>
    <definedName name="ghghgjki4178456">#REF!</definedName>
    <definedName name="ghhjgh254">#REF!</definedName>
    <definedName name="ghjkhgfhj102145">#REF!</definedName>
    <definedName name="ghjkil256">[20]x!#REF!</definedName>
    <definedName name="ghjkj5478">#REF!</definedName>
    <definedName name="ghjkl">#REF!</definedName>
    <definedName name="ghnb6547">[5]x2!#REF!</definedName>
    <definedName name="ghrtwewq1479">[5]x1!#REF!</definedName>
    <definedName name="ghujkiolp62457">#REF!</definedName>
    <definedName name="gsgs54">#REF!</definedName>
    <definedName name="gtfd">#REF!</definedName>
    <definedName name="gtfd45">#REF!</definedName>
    <definedName name="gvgbhjh547898">#REF!</definedName>
    <definedName name="gyghuji32156">#REF!</definedName>
    <definedName name="gyth3">#REF!</definedName>
    <definedName name="gytjk">#REF!</definedName>
    <definedName name="h1h">#REF!</definedName>
    <definedName name="hasdha">#REF!</definedName>
    <definedName name="hazxc">#REF!</definedName>
    <definedName name="hbhbhb01012">#REF!</definedName>
    <definedName name="hbhj14142">#REF!</definedName>
    <definedName name="hbnhjktyu01021">#REF!</definedName>
    <definedName name="hbpl">#REF!</definedName>
    <definedName name="hbvgf1024787">#REF!</definedName>
    <definedName name="hdah56">[20]x!#REF!</definedName>
    <definedName name="hfdsgjhk4789">[5]x1!#REF!</definedName>
    <definedName name="HFGAY125">#REF!</definedName>
    <definedName name="hgaqw56">'[21]xar #1 (3)'!#REF!</definedName>
    <definedName name="hgbhg21456">#REF!</definedName>
    <definedName name="hgbv451">#REF!</definedName>
    <definedName name="hgbvfjuhylk7894541">#REF!</definedName>
    <definedName name="hgfd">#REF!</definedName>
    <definedName name="hgfd256">#REF!</definedName>
    <definedName name="HGFD457">#REF!</definedName>
    <definedName name="hgfd74789">#REF!</definedName>
    <definedName name="hgfdlkijh41548">#REF!</definedName>
    <definedName name="hgfds23">#REF!</definedName>
    <definedName name="hgfdsaert478965014789">#REF!</definedName>
    <definedName name="hgfdty7777777">#REF!</definedName>
    <definedName name="hgfdvbn5412">#REF!</definedName>
    <definedName name="hgfv">#REF!</definedName>
    <definedName name="hgfwqa980">[17]x1!#REF!</definedName>
    <definedName name="hggg4145897">#REF!</definedName>
    <definedName name="hgggggytf747896">#REF!</definedName>
    <definedName name="hghghguhjjh47878">#REF!</definedName>
    <definedName name="hghghjhghg2012450">#REF!</definedName>
    <definedName name="hghjhkui">#REF!</definedName>
    <definedName name="hghjjkjlkopo6514874">#REF!</definedName>
    <definedName name="hghjkjijk547869">#REF!</definedName>
    <definedName name="hghjkjijmkj">#REF!</definedName>
    <definedName name="hghjkuioljkj23216">#REF!</definedName>
    <definedName name="hgjhkjh">[8]x3!#REF!</definedName>
    <definedName name="hgjiklo456">[15]x1!#REF!</definedName>
    <definedName name="hgjkil256">#REF!</definedName>
    <definedName name="hgjklk65487">'[15]1'!#REF!</definedName>
    <definedName name="hgjklopiuyu6547">#REF!</definedName>
    <definedName name="hgnbgftyuiopljkj621458">[8]x3!#REF!</definedName>
    <definedName name="hgv">#REF!</definedName>
    <definedName name="hgvfds547879">[13]x1!#REF!</definedName>
    <definedName name="hgyt657">#REF!</definedName>
    <definedName name="hgyui54876">#REF!</definedName>
    <definedName name="hgyutfd1478986">#REF!</definedName>
    <definedName name="hhhh111222555">[6]x1!#REF!</definedName>
    <definedName name="hhhh444">[6]x1!#REF!</definedName>
    <definedName name="hhhh555">#REF!</definedName>
    <definedName name="hhhh74">#REF!</definedName>
    <definedName name="hhhhh111144">[18]x1!#REF!</definedName>
    <definedName name="hhhjjj20145">#REF!</definedName>
    <definedName name="hhhnnm2015">#REF!</definedName>
    <definedName name="hhjuhuki101245">#REF!</definedName>
    <definedName name="hjgf7845">#REF!</definedName>
    <definedName name="hjghuh414hj">#REF!</definedName>
    <definedName name="hjhgfkjl7478965">#REF!</definedName>
    <definedName name="hjhu4kj">#REF!</definedName>
    <definedName name="hjhuhk784568">#REF!</definedName>
    <definedName name="hjka">#REF!</definedName>
    <definedName name="hjki547">[15]x1!#REF!</definedName>
    <definedName name="hjkih2015">'[22]1'!#REF!</definedName>
    <definedName name="hjkiklk654789">#REF!</definedName>
    <definedName name="hjkil14789">#REF!</definedName>
    <definedName name="hjkil4587">#REF!</definedName>
    <definedName name="hjkl32">#REF!</definedName>
    <definedName name="hjklas102">#REF!</definedName>
    <definedName name="hjnjn01045">#REF!</definedName>
    <definedName name="hju">#REF!</definedName>
    <definedName name="hjuko1478">#REF!</definedName>
    <definedName name="hjuykiop14896">[6]x1!#REF!</definedName>
    <definedName name="hkhjhgf414785">#REF!</definedName>
    <definedName name="hnbg">#REF!</definedName>
    <definedName name="hori1">#REF!</definedName>
    <definedName name="hrkfmd45">#REF!</definedName>
    <definedName name="huhgas475">[23]x!#REF!</definedName>
    <definedName name="huji236">#REF!</definedName>
    <definedName name="hujk">#REF!</definedName>
    <definedName name="huy">#REF!</definedName>
    <definedName name="huyg32">#REF!</definedName>
    <definedName name="hyfaq8">#REF!</definedName>
    <definedName name="hytrew">#REF!</definedName>
    <definedName name="ighfdsae58">'[24]x#1'!#REF!</definedName>
    <definedName name="ihl">#REF!</definedName>
    <definedName name="iiiiii22222">#REF!</definedName>
    <definedName name="iiikkkkk201">#REF!</definedName>
    <definedName name="iijijiok7879">#REF!</definedName>
    <definedName name="iitoi647">[20]x!#REF!</definedName>
    <definedName name="ijhgtr96210">[5]x2!#REF!</definedName>
    <definedName name="ijhuy4587">#REF!</definedName>
    <definedName name="ijhygf65487">#REF!</definedName>
    <definedName name="ijijhuygf54789">[25]x1!#REF!</definedName>
    <definedName name="ijijkj54789">'[14]6'!$F$18</definedName>
    <definedName name="ijj3j33j33jj333jj">[25]x1!#REF!</definedName>
    <definedName name="ijkop5478">[16]x2!#REF!</definedName>
    <definedName name="ijuhg">#REF!</definedName>
    <definedName name="ik1kio">#REF!</definedName>
    <definedName name="ikijio12145">#REF!</definedName>
    <definedName name="ikik47888">'[14]8'!$F$55</definedName>
    <definedName name="ikikji747875">'[14]7'!$F$37</definedName>
    <definedName name="ikilokk65414786">#REF!</definedName>
    <definedName name="ikilopo47896">[8]x1!$F$35</definedName>
    <definedName name="ikjuj9847">[5]x2!#REF!</definedName>
    <definedName name="iklj4785">#REF!</definedName>
    <definedName name="ikolp54546">[5]x2!#REF!</definedName>
    <definedName name="ikolp9874123">[5]x2!#REF!</definedName>
    <definedName name="ikolpi1245">#REF!</definedName>
    <definedName name="ikolpkij478965">#REF!</definedName>
    <definedName name="ikolpl21458">#REF!</definedName>
    <definedName name="iobv3">#REF!</definedName>
    <definedName name="ioklp9874">#REF!</definedName>
    <definedName name="ioklpo14789">#REF!</definedName>
    <definedName name="ioklqa587">[23]x!#REF!</definedName>
    <definedName name="iolk3601">#REF!</definedName>
    <definedName name="iolp256">#REF!</definedName>
    <definedName name="iolpk5478o145">#REF!</definedName>
    <definedName name="iopasd589">#REF!</definedName>
    <definedName name="iuiyui0104">#REF!</definedName>
    <definedName name="iujkh62104">[5]x2!#REF!</definedName>
    <definedName name="iukiolo54847">#REF!</definedName>
    <definedName name="iuklo2568">[26]x2!#REF!</definedName>
    <definedName name="iuop">#REF!</definedName>
    <definedName name="iuy">#REF!</definedName>
    <definedName name="iuyhgykju8745">#REF!</definedName>
    <definedName name="iuyt14587">[8]x3!#REF!</definedName>
    <definedName name="iuytr987">[27]x1!#REF!</definedName>
    <definedName name="iuytre745">#REF!</definedName>
    <definedName name="jfdyrt14790">#REF!</definedName>
    <definedName name="jhg">#REF!</definedName>
    <definedName name="jhgf">#REF!</definedName>
    <definedName name="jhgf454876">#REF!</definedName>
    <definedName name="jhgf4587">#REF!</definedName>
    <definedName name="jhgfd">#REF!</definedName>
    <definedName name="jhgfrtyhyu47846458">#REF!</definedName>
    <definedName name="jhgu514">[15]x1!#REF!</definedName>
    <definedName name="jhgyt256">#REF!</definedName>
    <definedName name="jhgyt47879">#REF!</definedName>
    <definedName name="jhgytflkij54784">#REF!</definedName>
    <definedName name="jhgytjuih">[16]x2!#REF!</definedName>
    <definedName name="jhikolp4578">#REF!</definedName>
    <definedName name="jhjhkliok20203.569">#REF!</definedName>
    <definedName name="jhkio5695">#REF!</definedName>
    <definedName name="jhkiol">#REF!</definedName>
    <definedName name="jhkiuolp24789">#REF!</definedName>
    <definedName name="jhkjuikloi47896">#REF!</definedName>
    <definedName name="jhklp5484">#REF!</definedName>
    <definedName name="jhkuioi547845">#REF!</definedName>
    <definedName name="jhm">#REF!</definedName>
    <definedName name="jhug1478">#REF!</definedName>
    <definedName name="jhuy2145">#REF!</definedName>
    <definedName name="jhuy458">#REF!</definedName>
    <definedName name="jhyg41">'[15]1'!#REF!</definedName>
    <definedName name="jijkolp101256">#REF!</definedName>
    <definedName name="jilo">#REF!</definedName>
    <definedName name="jiuyokliu2012">#REF!</definedName>
    <definedName name="jjhgfd658">#REF!</definedName>
    <definedName name="jjjj111">[6]x1!#REF!</definedName>
    <definedName name="jjjj2j2j2j2j2j2j2">[25]x1!#REF!</definedName>
    <definedName name="jjjj5555">[9]x1!#REF!</definedName>
    <definedName name="jjjjhh5142">#REF!</definedName>
    <definedName name="jjjjj1">#REF!</definedName>
    <definedName name="jjjjj1kkk1">#REF!</definedName>
    <definedName name="jjjjj4444">#REF!</definedName>
    <definedName name="jjjjjjj5555555">#REF!</definedName>
    <definedName name="jjjjvvvqqq66620">#REF!</definedName>
    <definedName name="jjjkklop145786">#REF!</definedName>
    <definedName name="jk32kl">[8]x3!#REF!</definedName>
    <definedName name="jkfx30">#REF!</definedName>
    <definedName name="jkfyu365">[23]x!#REF!</definedName>
    <definedName name="jkgffduytryu64702">[20]x!#REF!</definedName>
    <definedName name="jkhjgkliob1012">#REF!</definedName>
    <definedName name="jkhlo20145">#REF!</definedName>
    <definedName name="jki">#REF!</definedName>
    <definedName name="jkih215">#REF!</definedName>
    <definedName name="jkil56">#REF!</definedName>
    <definedName name="jkio54576">#REF!</definedName>
    <definedName name="jkiolp1456">#REF!</definedName>
    <definedName name="jkiolp6254">#REF!</definedName>
    <definedName name="jkiuh14586">#REF!</definedName>
    <definedName name="jkiuohp1478">#REF!</definedName>
    <definedName name="jkjikolp14789">#REF!</definedName>
    <definedName name="jkjkjh102336">#REF!</definedName>
    <definedName name="jkjkl4789">#REF!</definedName>
    <definedName name="jklhg654789">#REF!</definedName>
    <definedName name="jklkk14578">[25]x1!#REF!</definedName>
    <definedName name="jklkpolk47896">#REF!</definedName>
    <definedName name="jklo4568">#REF!</definedName>
    <definedName name="jklo63201">[5]x2!#REF!</definedName>
    <definedName name="jklop415268">[5]x2!#REF!</definedName>
    <definedName name="jklopi654789">[25]x1!#REF!</definedName>
    <definedName name="jkoiplyujhk21457">#REF!</definedName>
    <definedName name="jnbhgf4145">#REF!</definedName>
    <definedName name="jnhgyhjkm">[8]x2!$F$28</definedName>
    <definedName name="jnhyug20147">#REF!</definedName>
    <definedName name="jnmh2101">[5]x2!#REF!</definedName>
    <definedName name="jsef">#REF!</definedName>
    <definedName name="jshj">#REF!</definedName>
    <definedName name="juhg">#REF!</definedName>
    <definedName name="juhg02">#REF!</definedName>
    <definedName name="juikl9847">[5]x2!#REF!</definedName>
    <definedName name="juiklo458">#REF!</definedName>
    <definedName name="jukil365">#REF!</definedName>
    <definedName name="jukil6521">#REF!</definedName>
    <definedName name="jukiop548786">#REF!</definedName>
    <definedName name="juytgb">#REF!</definedName>
    <definedName name="jzawqr62147">#REF!</definedName>
    <definedName name="k">#REF!</definedName>
    <definedName name="k5k">[8]x3!#REF!</definedName>
    <definedName name="kaeeeeee">#REF!</definedName>
    <definedName name="kaqw">#REF!</definedName>
    <definedName name="kawr896">#REF!</definedName>
    <definedName name="KBMPJ147">[2]x!#REF!</definedName>
    <definedName name="kbvc">#REF!</definedName>
    <definedName name="kdewqamn">#REF!</definedName>
    <definedName name="kgkgfkd568">#REF!</definedName>
    <definedName name="kgyutiu68574">[20]x!#REF!</definedName>
    <definedName name="khgfd584">#REF!</definedName>
    <definedName name="khuy">#REF!</definedName>
    <definedName name="kigfd5">#REF!</definedName>
    <definedName name="kij">#REF!</definedName>
    <definedName name="kijh">#REF!</definedName>
    <definedName name="kijhg">#REF!</definedName>
    <definedName name="kijhl">#REF!</definedName>
    <definedName name="kijol321">[15]x1!#REF!</definedName>
    <definedName name="kiju1478">#REF!</definedName>
    <definedName name="kiju745">#REF!</definedName>
    <definedName name="kijuij1401245">#REF!</definedName>
    <definedName name="kijulkij32">#REF!</definedName>
    <definedName name="kijulopki">#REF!</definedName>
    <definedName name="kik">#REF!</definedName>
    <definedName name="kikol84758">#REF!</definedName>
    <definedName name="kiljuh1468">[15]x1!#REF!</definedName>
    <definedName name="kilko47869">#REF!</definedName>
    <definedName name="kilopjhuk1478">#REF!</definedName>
    <definedName name="kioa">#REF!</definedName>
    <definedName name="kioj1248">#REF!</definedName>
    <definedName name="kiojh">#REF!</definedName>
    <definedName name="kiojh1478">#REF!</definedName>
    <definedName name="kiol547">#REF!</definedName>
    <definedName name="kiol5487">#REF!</definedName>
    <definedName name="kiolp2586">#REF!</definedName>
    <definedName name="kiop">#REF!</definedName>
    <definedName name="kiouij589796">#REF!</definedName>
    <definedName name="kiuj362">'[24]x#2'!#REF!</definedName>
    <definedName name="kiuy">#REF!</definedName>
    <definedName name="kjasawq">#REF!</definedName>
    <definedName name="kjbhfs65">#REF!</definedName>
    <definedName name="kjghdt2145">[23]x!#REF!</definedName>
    <definedName name="kjh">#REF!</definedName>
    <definedName name="kjhg">#REF!</definedName>
    <definedName name="kjhg1457">[8]x2!#REF!</definedName>
    <definedName name="kjhg471047">[16]x3!#REF!</definedName>
    <definedName name="kjhg4787">#REF!</definedName>
    <definedName name="kjhg6214">#REF!</definedName>
    <definedName name="kjhgf">#REF!</definedName>
    <definedName name="kjhgf4565">#REF!</definedName>
    <definedName name="kjhgf58">'[24]x#1'!#REF!</definedName>
    <definedName name="kjhgfds21478">[23]x!#REF!</definedName>
    <definedName name="kjhgfrtyui15476">[5]x1!#REF!</definedName>
    <definedName name="kjhglopi568741">[28]x1!#REF!</definedName>
    <definedName name="kjhjgui548">#REF!</definedName>
    <definedName name="kjhk65">#REF!</definedName>
    <definedName name="kjhq">#REF!</definedName>
    <definedName name="kjhu1478">#REF!</definedName>
    <definedName name="kjhuiu145786">#REF!</definedName>
    <definedName name="kjhuloki5478">#REF!</definedName>
    <definedName name="kjhuyg1456">[7]x2w!#REF!</definedName>
    <definedName name="kjhuygf14578">[13]x1!#REF!</definedName>
    <definedName name="kjhygtfd54787">#REF!</definedName>
    <definedName name="kjih5486">#REF!</definedName>
    <definedName name="kjij3214">[29]x1!#REF!</definedName>
    <definedName name="kjilo65">#REF!</definedName>
    <definedName name="kjio">#REF!</definedName>
    <definedName name="kjio41111111">#REF!</definedName>
    <definedName name="kjiu6214">[6]x1!#REF!</definedName>
    <definedName name="kjiu65847">#REF!</definedName>
    <definedName name="kjiulp62014">#REF!</definedName>
    <definedName name="kjjhgfkjkl478965">#REF!</definedName>
    <definedName name="kjjj55558">#REF!</definedName>
    <definedName name="kjkljl214578">[8]x3!#REF!</definedName>
    <definedName name="kjlhuiop478965">[8]x3!#REF!</definedName>
    <definedName name="kjlo2514">#REF!</definedName>
    <definedName name="kjlop547012">[20]x!#REF!</definedName>
    <definedName name="kjmkop7486">#REF!</definedName>
    <definedName name="kjnhb14789654">#REF!</definedName>
    <definedName name="kjnhgyt5487">#REF!</definedName>
    <definedName name="kjnm510">#REF!</definedName>
    <definedName name="kjnnnn123">#REF!</definedName>
    <definedName name="kjop">#REF!</definedName>
    <definedName name="kjse">#REF!</definedName>
    <definedName name="kjuh">#REF!</definedName>
    <definedName name="kjuh111">#REF!</definedName>
    <definedName name="kjuhg">#REF!</definedName>
    <definedName name="kjuhg12048">#REF!</definedName>
    <definedName name="kjuhgy41078">#REF!</definedName>
    <definedName name="kjwa68">#REF!</definedName>
    <definedName name="kkkjj235">#REF!</definedName>
    <definedName name="kkkjjhhmnb">#REF!</definedName>
    <definedName name="kkkk444433">[9]x1!#REF!</definedName>
    <definedName name="kkkk55">#REF!</definedName>
    <definedName name="kkkkk000222">#REF!</definedName>
    <definedName name="kkkkk6k66k6k6kk66">[8]x1!$F$11</definedName>
    <definedName name="kkkkkkmmmm5551111">#REF!</definedName>
    <definedName name="kkkkll6514">#REF!</definedName>
    <definedName name="kkkkmmmnnn">[30]Лист2!$F$56</definedName>
    <definedName name="kkkllljj10145">#REF!</definedName>
    <definedName name="kkkm">#REF!</definedName>
    <definedName name="kkkmmnmm52140">#REF!</definedName>
    <definedName name="kkkoilok666999">'[22]x2,'!#REF!</definedName>
    <definedName name="kkl">#REF!</definedName>
    <definedName name="kkolij">[15]x1!#REF!</definedName>
    <definedName name="kkolpk10215">#REF!</definedName>
    <definedName name="kl">#REF!</definedName>
    <definedName name="kljiuop14578">#REF!</definedName>
    <definedName name="klkk222">#REF!</definedName>
    <definedName name="klmn">#REF!</definedName>
    <definedName name="kloijuh254">'[16]x3 (2)'!#REF!</definedName>
    <definedName name="kloint">#REF!</definedName>
    <definedName name="kloiu2458">[8]x3!#REF!</definedName>
    <definedName name="klok65847">#REF!</definedName>
    <definedName name="klokj25">[5]x2!#REF!</definedName>
    <definedName name="klokj5487">#REF!</definedName>
    <definedName name="klop">#REF!</definedName>
    <definedName name="klop14784">#REF!</definedName>
    <definedName name="klop478">#REF!</definedName>
    <definedName name="klop47896">#REF!</definedName>
    <definedName name="klop652">#REF!</definedName>
    <definedName name="klopi2457">[20]x!#REF!</definedName>
    <definedName name="klopi65487">#REF!</definedName>
    <definedName name="klopijuh568">#REF!</definedName>
    <definedName name="klopl14758">#REF!</definedName>
    <definedName name="klopo25468">#REF!</definedName>
    <definedName name="klpk125">[5]x2!#REF!</definedName>
    <definedName name="kls">#REF!</definedName>
    <definedName name="km">#REF!</definedName>
    <definedName name="kmb">#REF!</definedName>
    <definedName name="kmjm">#REF!</definedName>
    <definedName name="kmjn457">#REF!</definedName>
    <definedName name="kmjnh3201">[30]Лист2!$F$14</definedName>
    <definedName name="kmjnh51478">#REF!</definedName>
    <definedName name="kmjnjnm">#REF!</definedName>
    <definedName name="kmkmjnj74879">#REF!</definedName>
    <definedName name="kml9oi1456">#REF!</definedName>
    <definedName name="kmn">#REF!</definedName>
    <definedName name="kmnbh6214">[5]x2!#REF!</definedName>
    <definedName name="kmnbv62014">#REF!</definedName>
    <definedName name="kmnj6201">#REF!</definedName>
    <definedName name="kmnjh1548">#REF!</definedName>
    <definedName name="knhyb">#REF!</definedName>
    <definedName name="knmjhgf145478">[13]x1!#REF!</definedName>
    <definedName name="koij1458">#REF!</definedName>
    <definedName name="kokl222555">#REF!</definedName>
    <definedName name="kolhg6532">#REF!</definedName>
    <definedName name="koli45">'[31]x 3'!#REF!</definedName>
    <definedName name="koliu14786">[9]x1!#REF!</definedName>
    <definedName name="kolo125">#REF!</definedName>
    <definedName name="kolop2145458">#REF!</definedName>
    <definedName name="kolp">#REF!</definedName>
    <definedName name="kolpijkl20145">#REF!</definedName>
    <definedName name="kolpijuhki45789">[28]x1!#REF!</definedName>
    <definedName name="kolplo47896">#REF!</definedName>
    <definedName name="kolpqaz178">#REF!</definedName>
    <definedName name="kop">#REF!</definedName>
    <definedName name="kopw">#REF!</definedName>
    <definedName name="kot">#REF!</definedName>
    <definedName name="kp">#REF!</definedName>
    <definedName name="ks">#REF!</definedName>
    <definedName name="ksael">#REF!</definedName>
    <definedName name="kx">#REF!</definedName>
    <definedName name="l1l2">#REF!</definedName>
    <definedName name="lazm2">#REF!</definedName>
    <definedName name="lghfxdtryuti2487">[20]x!#REF!</definedName>
    <definedName name="liokpo7474010101">[8]x1!$F$27</definedName>
    <definedName name="ljhggfdd23">#REF!</definedName>
    <definedName name="lkij">#REF!</definedName>
    <definedName name="lkijh625">[5]x2!#REF!</definedName>
    <definedName name="lkijh6548">#REF!</definedName>
    <definedName name="lkijo">#REF!</definedName>
    <definedName name="lkiju5104">#REF!</definedName>
    <definedName name="lkiop">#REF!</definedName>
    <definedName name="lkiu">#REF!</definedName>
    <definedName name="lkj">#REF!</definedName>
    <definedName name="lkjbh624">#REF!</definedName>
    <definedName name="lkjh">#REF!</definedName>
    <definedName name="lkjh1457">#REF!</definedName>
    <definedName name="lkjh41478sasdxc02145">#REF!</definedName>
    <definedName name="lkjh545">#REF!</definedName>
    <definedName name="lkjh548321">#REF!</definedName>
    <definedName name="lkjhb1">#REF!</definedName>
    <definedName name="lkjhg14547">[8]x2!#REF!</definedName>
    <definedName name="lkjhg4578">#REF!</definedName>
    <definedName name="lkjhg514">#REF!</definedName>
    <definedName name="lkjhg9514">#REF!</definedName>
    <definedName name="lkjhu478">#REF!</definedName>
    <definedName name="lkji5478">[29]x1!#REF!</definedName>
    <definedName name="lkjijnj140">#REF!</definedName>
    <definedName name="lkjiop2169">#REF!</definedName>
    <definedName name="lkjiu5147">#REF!</definedName>
    <definedName name="lkjiuh547876">[28]x1!#REF!</definedName>
    <definedName name="lkjiuhg45784">#REF!</definedName>
    <definedName name="lkjjhh">#REF!</definedName>
    <definedName name="lkjo4786">#REF!</definedName>
    <definedName name="lkkjhh5h4h4h4h4">'[14]7'!$F$56</definedName>
    <definedName name="lkkk5555">#REF!</definedName>
    <definedName name="lkma81">[6]x1!#REF!</definedName>
    <definedName name="lkmjn625">#REF!</definedName>
    <definedName name="lkmjn951470">'[32]x5)'!#REF!</definedName>
    <definedName name="lkmnh20147">#REF!</definedName>
    <definedName name="lkoij2015">#REF!</definedName>
    <definedName name="lkoij23564">'[15]1'!#REF!</definedName>
    <definedName name="lkoij5478">#REF!</definedName>
    <definedName name="lkoijh4789">#REF!</definedName>
    <definedName name="lkoj124">#REF!</definedName>
    <definedName name="lkojiu4879">#REF!</definedName>
    <definedName name="lkojl1456">'[15]1'!#REF!</definedName>
    <definedName name="lkokp147">#REF!</definedName>
    <definedName name="lkop548">#REF!</definedName>
    <definedName name="lkop620">#REF!</definedName>
    <definedName name="lkopu5478">#REF!</definedName>
    <definedName name="lkpoi14786">#REF!</definedName>
    <definedName name="llkk65454">[8]x3!#REF!</definedName>
    <definedName name="llkmjn65210">[6]x1!#REF!</definedName>
    <definedName name="llko0123">[29]x1!#REF!</definedName>
    <definedName name="lllkkk8889999">#REF!</definedName>
    <definedName name="llll20147">#REF!</definedName>
    <definedName name="llll2222000">#REF!</definedName>
    <definedName name="llll54">#REF!</definedName>
    <definedName name="llll555">#REF!</definedName>
    <definedName name="lllll0000">#REF!</definedName>
    <definedName name="lllll555">[5]x2!#REF!</definedName>
    <definedName name="llllllll333">#REF!</definedName>
    <definedName name="lllllpppp2454">#REF!</definedName>
    <definedName name="llllmmmnn201025">#REF!</definedName>
    <definedName name="llllmmmnnn111444">#REF!</definedName>
    <definedName name="LMBVCX">#REF!</definedName>
    <definedName name="lmkijh2548">#REF!</definedName>
    <definedName name="lmkj20147">#REF!</definedName>
    <definedName name="lmkjn621">#REF!</definedName>
    <definedName name="lmknj414789">[25]x1!#REF!</definedName>
    <definedName name="lmuioa">#REF!</definedName>
    <definedName name="lmutaz">#REF!</definedName>
    <definedName name="loiu">#REF!</definedName>
    <definedName name="lok">#REF!</definedName>
    <definedName name="loki254">#REF!</definedName>
    <definedName name="loki3210">[5]x2!#REF!</definedName>
    <definedName name="loki478">[20]x!#REF!</definedName>
    <definedName name="loki541">#REF!</definedName>
    <definedName name="lokij10478">#REF!</definedName>
    <definedName name="lokij1245">#REF!</definedName>
    <definedName name="lokij2546">[7]x2w!#REF!</definedName>
    <definedName name="lokijjjj1010">#REF!</definedName>
    <definedName name="lokiju3265">#REF!</definedName>
    <definedName name="lokj">#REF!</definedName>
    <definedName name="lokj741">#REF!</definedName>
    <definedName name="lokp4789">#REF!</definedName>
    <definedName name="lokphg1258">[23]x!#REF!</definedName>
    <definedName name="lokpij1245">#REF!</definedName>
    <definedName name="lokpijuh1478">[26]x2!#REF!</definedName>
    <definedName name="lokpiuyt5487">#REF!</definedName>
    <definedName name="lokpo2154">#REF!</definedName>
    <definedName name="lolp478965">#REF!</definedName>
    <definedName name="lolpkiji">#REF!</definedName>
    <definedName name="lomj">#REF!</definedName>
    <definedName name="lomz">#REF!</definedName>
    <definedName name="lopilku2147">[20]x!#REF!</definedName>
    <definedName name="lopk2">#REF!</definedName>
    <definedName name="lopki1475">#REF!</definedName>
    <definedName name="lopkio14756">#REF!</definedName>
    <definedName name="lopkiu325">[23]x!#REF!</definedName>
    <definedName name="lopkj569">#REF!</definedName>
    <definedName name="loplolp4789653">'[13]x2,'!#REF!</definedName>
    <definedName name="lozaq3">#REF!</definedName>
    <definedName name="lpkoj20154">#REF!</definedName>
    <definedName name="lplo1424">#REF!</definedName>
    <definedName name="lpo">#REF!</definedName>
    <definedName name="lpoki">#REF!</definedName>
    <definedName name="lpoki478796">#REF!</definedName>
    <definedName name="lpokj548">#REF!</definedName>
    <definedName name="lpokl2654">#REF!</definedName>
    <definedName name="lpokoilju10245">#REF!</definedName>
    <definedName name="lqat">#REF!</definedName>
    <definedName name="ltjg8965">#REF!</definedName>
    <definedName name="lymhg5692">#REF!</definedName>
    <definedName name="lzo">#REF!</definedName>
    <definedName name="mbnvx">#REF!</definedName>
    <definedName name="mdshg">#REF!</definedName>
    <definedName name="me">#REF!</definedName>
    <definedName name="mecxre">#REF!</definedName>
    <definedName name="meeqvse">#REF!</definedName>
    <definedName name="meore">#REF!</definedName>
    <definedName name="meotx">#REF!</definedName>
    <definedName name="merve">#REF!</definedName>
    <definedName name="mes">#REF!</definedName>
    <definedName name="mesvide">#REF!</definedName>
    <definedName name="mioh">#REF!</definedName>
    <definedName name="mkh">#REF!</definedName>
    <definedName name="mkjh2014">#REF!</definedName>
    <definedName name="mkjiulokij5146">[33]x1!$F$61</definedName>
    <definedName name="mkol145">#REF!</definedName>
    <definedName name="mmm1111222">[9]x1!#REF!</definedName>
    <definedName name="mmmm13">#REF!</definedName>
    <definedName name="mmn">#REF!</definedName>
    <definedName name="mnbnv">#REF!</definedName>
    <definedName name="mnmnmn101010">#REF!</definedName>
    <definedName name="more">#REF!</definedName>
    <definedName name="mrewa">#REF!</definedName>
    <definedName name="nbvcx12369">#REF!</definedName>
    <definedName name="nczxh21">#REF!</definedName>
    <definedName name="nmjh564">[7]x1!#REF!</definedName>
    <definedName name="nnnn88">#REF!</definedName>
    <definedName name="nnnw123">#REF!</definedName>
    <definedName name="nuaq">#REF!</definedName>
    <definedName name="o">#REF!</definedName>
    <definedName name="oiesd456">'[24]x#1'!#REF!</definedName>
    <definedName name="oiiiiii6666">#REF!</definedName>
    <definedName name="oij9ho562214">#REF!</definedName>
    <definedName name="oijkuytt41023">[20]x!#REF!</definedName>
    <definedName name="oijuhy98745">#REF!</definedName>
    <definedName name="oijuhyg54786">#REF!</definedName>
    <definedName name="oikjl254">[15]x1!#REF!</definedName>
    <definedName name="oikjplo5145">#REF!</definedName>
    <definedName name="oikuy458">#REF!</definedName>
    <definedName name="oilkm365">#REF!</definedName>
    <definedName name="oipl478">#REF!</definedName>
    <definedName name="oipo14576">[8]x2!#REF!</definedName>
    <definedName name="oiutytop21564">#REF!</definedName>
    <definedName name="oiuu478">#REF!</definedName>
    <definedName name="oiuy">#REF!</definedName>
    <definedName name="okihuyjuki47879">#REF!</definedName>
    <definedName name="okij4747">#REF!</definedName>
    <definedName name="okij4789966">[25]x1!#REF!</definedName>
    <definedName name="okijh5214">#REF!</definedName>
    <definedName name="okijuh87478">'[14]6'!$F$28</definedName>
    <definedName name="okijuhg4786">#REF!</definedName>
    <definedName name="okijuhy54789">'[14]8'!$F$48</definedName>
    <definedName name="okijukiuh102154">#REF!</definedName>
    <definedName name="okil">#REF!</definedName>
    <definedName name="okjh145">#REF!</definedName>
    <definedName name="okli6250">[5]x2!#REF!</definedName>
    <definedName name="oklij21456">[7]x1!#REF!</definedName>
    <definedName name="oklij5487">[28]x1!#REF!</definedName>
    <definedName name="oklp4789">#REF!</definedName>
    <definedName name="oklphji">#REF!</definedName>
    <definedName name="oklpi54876">#REF!</definedName>
    <definedName name="oknjh95147">#REF!</definedName>
    <definedName name="okoklpokiju658796">#REF!</definedName>
    <definedName name="olkiioyhfd32145s89">#REF!</definedName>
    <definedName name="olkij8745">#REF!</definedName>
    <definedName name="olkil625">#REF!</definedName>
    <definedName name="olkkkk111100">'[13]x2,'!#REF!</definedName>
    <definedName name="olm">#REF!</definedName>
    <definedName name="oloko">'[15]1'!#REF!</definedName>
    <definedName name="olol4574">'[14]7'!$F$19</definedName>
    <definedName name="ololikjhyu49494">#REF!</definedName>
    <definedName name="ololol547896">[8]x3!#REF!</definedName>
    <definedName name="olololo10101">#REF!</definedName>
    <definedName name="olopk14245">'[22]x2,'!#REF!</definedName>
    <definedName name="olpiuy4789730">#REF!</definedName>
    <definedName name="olpkiujk14578">[28]x1!#REF!</definedName>
    <definedName name="olpl1457">#REF!</definedName>
    <definedName name="olplp10147">#REF!</definedName>
    <definedName name="olpo14578">#REF!</definedName>
    <definedName name="olpouu586">#REF!</definedName>
    <definedName name="oo55l5o">#REF!</definedName>
    <definedName name="ooii">#REF!</definedName>
    <definedName name="ooo6o65o456">[8]x3!#REF!</definedName>
    <definedName name="oooi456">'[15]1'!#REF!</definedName>
    <definedName name="ooolol62541">#REF!</definedName>
    <definedName name="ooolp2154">#REF!</definedName>
    <definedName name="oooo547">#REF!</definedName>
    <definedName name="oooo6">#REF!</definedName>
    <definedName name="oooommmm">#REF!</definedName>
    <definedName name="ooooooii">#REF!</definedName>
    <definedName name="ooooppp20145">#REF!</definedName>
    <definedName name="ooopplo6254">#REF!</definedName>
    <definedName name="oopolkkil">#REF!</definedName>
    <definedName name="opidm210">[23]x!#REF!</definedName>
    <definedName name="opilu6584">#REF!</definedName>
    <definedName name="opkiu236">#REF!</definedName>
    <definedName name="opkoj2050145">#REF!</definedName>
    <definedName name="opl">#REF!</definedName>
    <definedName name="oplo1245">#REF!</definedName>
    <definedName name="oplokijuhyg478965235">#REF!</definedName>
    <definedName name="oplop321">#REF!</definedName>
    <definedName name="oplp145632223">#REF!</definedName>
    <definedName name="oplp65487">#REF!</definedName>
    <definedName name="opoiu7487">#REF!</definedName>
    <definedName name="opuyu">#REF!</definedName>
    <definedName name="orda8012">[20]x!#REF!</definedName>
    <definedName name="otxi">#REF!</definedName>
    <definedName name="ouyrfer458">#REF!</definedName>
    <definedName name="pazxs">#REF!</definedName>
    <definedName name="pi">#REF!</definedName>
    <definedName name="pirveli">#REF!</definedName>
    <definedName name="piyuytr1457">#REF!</definedName>
    <definedName name="pjkio1478">#REF!</definedName>
    <definedName name="pkmnj">#REF!</definedName>
    <definedName name="pkoi">#REF!</definedName>
    <definedName name="plikdrtyu874789">[25]x1!#REF!</definedName>
    <definedName name="plki1457">#REF!</definedName>
    <definedName name="plki8747">#REF!</definedName>
    <definedName name="plkijh41478">#REF!</definedName>
    <definedName name="plkj621">#REF!</definedName>
    <definedName name="plkjl">#REF!</definedName>
    <definedName name="plkjuyr5417">[5]x2!#REF!</definedName>
    <definedName name="plkm8123">[9]x1!#REF!</definedName>
    <definedName name="plkoj10214">#REF!</definedName>
    <definedName name="plmnb95478">#REF!</definedName>
    <definedName name="plmz">#REF!</definedName>
    <definedName name="ploi2145">#REF!</definedName>
    <definedName name="ploik1489">[23]x!#REF!</definedName>
    <definedName name="plok1214">'[32]x1 (2)'!#REF!</definedName>
    <definedName name="plok125">#REF!</definedName>
    <definedName name="plok2514">#REF!</definedName>
    <definedName name="plok265">#REF!</definedName>
    <definedName name="ploki125">#REF!</definedName>
    <definedName name="ploki1256">#REF!</definedName>
    <definedName name="ploki2145">[15]x1!#REF!</definedName>
    <definedName name="ploki414789">#REF!</definedName>
    <definedName name="ploki4578410mnb">#REF!</definedName>
    <definedName name="ploki51487">#REF!</definedName>
    <definedName name="ploki54786">#REF!</definedName>
    <definedName name="ploki5487">#REF!</definedName>
    <definedName name="plokij1457">#REF!</definedName>
    <definedName name="plokij14789">#REF!</definedName>
    <definedName name="plokij147895">#REF!</definedName>
    <definedName name="PLOKIJ45784">#REF!</definedName>
    <definedName name="plokij51484">'[32]x5)'!#REF!</definedName>
    <definedName name="plokij5478">#REF!</definedName>
    <definedName name="plokij658487">#REF!</definedName>
    <definedName name="plokij78496">#REF!</definedName>
    <definedName name="plokiju45789">#REF!</definedName>
    <definedName name="plokj">#REF!</definedName>
    <definedName name="plokj2143">#REF!</definedName>
    <definedName name="plokju21548">#REF!</definedName>
    <definedName name="plokju6584">[27]x1!#REF!</definedName>
    <definedName name="poi">#REF!</definedName>
    <definedName name="poijuh12548">#REF!</definedName>
    <definedName name="poikj654">#REF!</definedName>
    <definedName name="poil456">#REF!</definedName>
    <definedName name="poiliu4587">#REF!</definedName>
    <definedName name="poilkoi14576">#REF!</definedName>
    <definedName name="poim5">#REF!</definedName>
    <definedName name="poiplokij47895">'[13]x2,'!#REF!</definedName>
    <definedName name="poipolo201457">#REF!</definedName>
    <definedName name="poiu">#REF!</definedName>
    <definedName name="poiu1478">#REF!</definedName>
    <definedName name="poiu45456">'[15]1'!#REF!</definedName>
    <definedName name="poiu87">#REF!</definedName>
    <definedName name="poiuikljiu5487">'[22]x2,'!#REF!</definedName>
    <definedName name="poiuoloki1478">#REF!</definedName>
    <definedName name="poiuy">#REF!</definedName>
    <definedName name="poiuy487">#REF!</definedName>
    <definedName name="pokas1478">[15]x1!#REF!</definedName>
    <definedName name="pokcds">#REF!</definedName>
    <definedName name="pokgde478">#REF!</definedName>
    <definedName name="pokil4789">#REF!</definedName>
    <definedName name="pokilu4789">#REF!</definedName>
    <definedName name="pokiu54786">[28]x1!#REF!</definedName>
    <definedName name="pokli456">#REF!</definedName>
    <definedName name="poli">#REF!</definedName>
    <definedName name="poli654873256">#REF!</definedName>
    <definedName name="polipku547896">[8]x3!#REF!</definedName>
    <definedName name="polki14l">#REF!</definedName>
    <definedName name="polki2547">#REF!</definedName>
    <definedName name="polki4714">[20]x!#REF!</definedName>
    <definedName name="polki4784">#REF!</definedName>
    <definedName name="polki4787">#REF!</definedName>
    <definedName name="polki659">#REF!</definedName>
    <definedName name="polkij125478">#REF!</definedName>
    <definedName name="polkijnmbg">#REF!</definedName>
    <definedName name="polkiuy6587">[23]x!#REF!</definedName>
    <definedName name="polllllm52525">#REF!</definedName>
    <definedName name="polo25">#REF!</definedName>
    <definedName name="polo2564">#REF!</definedName>
    <definedName name="polo65478">#REF!</definedName>
    <definedName name="poyoi65">#REF!</definedName>
    <definedName name="ppp">#REF!</definedName>
    <definedName name="pppll1014">#REF!</definedName>
    <definedName name="pppllllkkk666555">#REF!</definedName>
    <definedName name="pppolol8979">#REF!</definedName>
    <definedName name="pppooolll62145">#REF!</definedName>
    <definedName name="pppp5475">#REF!</definedName>
    <definedName name="pppplllll222">#REF!</definedName>
    <definedName name="pppppooooo">#REF!</definedName>
    <definedName name="ppppttt41786">#REF!</definedName>
    <definedName name="ppprrr78978">#REF!</definedName>
    <definedName name="putrew85">#REF!</definedName>
    <definedName name="pxaq">#REF!</definedName>
    <definedName name="qaqaw95984">#REF!</definedName>
    <definedName name="qqqaqaqaqa1478747">#REF!</definedName>
    <definedName name="qqqqq000111">#REF!</definedName>
    <definedName name="qrttrujkl984">[20]x!#REF!</definedName>
    <definedName name="qwsdrty6587">[23]x!#REF!</definedName>
    <definedName name="rat">#REF!</definedName>
    <definedName name="rcx">#REF!</definedName>
    <definedName name="rer">#REF!</definedName>
    <definedName name="rex">#REF!</definedName>
    <definedName name="rfgtyhjkm321456">#REF!</definedName>
    <definedName name="rfrgthyujkiop4785689">#REF!</definedName>
    <definedName name="rmexuT">#REF!</definedName>
    <definedName name="ror">#REF!</definedName>
    <definedName name="rot">#REF!</definedName>
    <definedName name="rqwtryj65">#REF!</definedName>
    <definedName name="rrf5rf585fr85fr85frffrff">[8]x1!#REF!</definedName>
    <definedName name="rrfrgty47879">#REF!</definedName>
    <definedName name="rrrr8r8r44ft4f4tf44r4r">[8]x1!#REF!</definedName>
    <definedName name="rrrrrrr8rrr8r5r85r8r5r58">[8]x1!$F$19</definedName>
    <definedName name="rrv">#REF!</definedName>
    <definedName name="rsa">#REF!</definedName>
    <definedName name="rsv">#REF!</definedName>
    <definedName name="rte">#REF!</definedName>
    <definedName name="rto">#REF!</definedName>
    <definedName name="rva">#REF!</definedName>
    <definedName name="rwqa10">#REF!</definedName>
    <definedName name="rwqrfgg940">[23]x!#REF!</definedName>
    <definedName name="rxu">#REF!</definedName>
    <definedName name="scsdfgtyhujikol987456">#REF!</definedName>
    <definedName name="sderfg1478">#REF!</definedName>
    <definedName name="sdsss41458">#REF!</definedName>
    <definedName name="sdxza">#REF!</definedName>
    <definedName name="sssddfgv47852">#REF!</definedName>
    <definedName name="sssss2222">#REF!</definedName>
    <definedName name="sssss5478785">#REF!</definedName>
    <definedName name="svidi">#REF!</definedName>
    <definedName name="sxefi">#REF!</definedName>
    <definedName name="tea">#REF!</definedName>
    <definedName name="tertmeti">#REF!</definedName>
    <definedName name="tfgtyujhikj">#REF!</definedName>
    <definedName name="tftrdesokijuh">#REF!</definedName>
    <definedName name="tgfhjk65214">#REF!</definedName>
    <definedName name="tghtgt147845632">#REF!</definedName>
    <definedName name="tghyugf4789">[16]x2!#REF!</definedName>
    <definedName name="tghyujkiolp4789653">#REF!</definedName>
    <definedName name="tgr7r7r7vr7f7f44r44">'[14]7'!$F$61</definedName>
    <definedName name="tgtghhgyt478965">[25]x1!#REF!</definedName>
    <definedName name="tgtgt">#REF!</definedName>
    <definedName name="tgthyujik98745487">#REF!</definedName>
    <definedName name="tormeti">#REF!</definedName>
    <definedName name="trew41478">#REF!</definedName>
    <definedName name="trew7895">#REF!</definedName>
    <definedName name="trfgdwq65478">#REF!</definedName>
    <definedName name="tri">#REF!</definedName>
    <definedName name="tttt1t1t1t4t1t41">#REF!</definedName>
    <definedName name="ttttokiju47896">#REF!</definedName>
    <definedName name="ttttt4444455">[32]x1!#REF!</definedName>
    <definedName name="ttttttt66t6t6t6t">#REF!</definedName>
    <definedName name="ttty">#REF!</definedName>
    <definedName name="tytu">#REF!</definedName>
    <definedName name="tytyioplu">#REF!</definedName>
    <definedName name="tyuio65478">#REF!</definedName>
    <definedName name="ubez">#REF!</definedName>
    <definedName name="uhjgf6548">#REF!</definedName>
    <definedName name="uhjkjil2487">#REF!</definedName>
    <definedName name="uhuhgtyjk4785214">#REF!</definedName>
    <definedName name="uhuhio14578">#REF!</definedName>
    <definedName name="uhuhuhuh747874">'[14]7'!$F$51</definedName>
    <definedName name="uhuhuhuhjijii36548965">#REF!</definedName>
    <definedName name="uhygt4789633333">#REF!</definedName>
    <definedName name="uhygtf8741">#REF!</definedName>
    <definedName name="uhygtflkiju4787">#REF!</definedName>
    <definedName name="uihjkiolk65478">#REF!</definedName>
    <definedName name="uijkil">#REF!</definedName>
    <definedName name="uijkl254">#REF!</definedName>
    <definedName name="uijkolp47896">#REF!</definedName>
    <definedName name="uikjlo6587">#REF!</definedName>
    <definedName name="uiko748">#REF!</definedName>
    <definedName name="uiok">#REF!</definedName>
    <definedName name="uiokl235">#REF!</definedName>
    <definedName name="uiop564">[9]x1!#REF!</definedName>
    <definedName name="uiyv">#REF!</definedName>
    <definedName name="ujhygfploki879457">#REF!</definedName>
    <definedName name="ujkiolp21457">#REF!</definedName>
    <definedName name="ujkiolp45789">[28]x1!#REF!</definedName>
    <definedName name="ujkiolp4789653">#REF!</definedName>
    <definedName name="ujkolp54786">#REF!</definedName>
    <definedName name="ujuhytgthjk47856521">'[13]x2,'!#REF!</definedName>
    <definedName name="ujuikio1074">'[34]x2,'!#REF!</definedName>
    <definedName name="ujujiuij87879656">[28]x1!#REF!</definedName>
    <definedName name="ujujkilk141414">#REF!</definedName>
    <definedName name="ujuk14">[35]x1!#REF!</definedName>
    <definedName name="ujukiolpl547896">#REF!</definedName>
    <definedName name="ukjlo25">#REF!</definedName>
    <definedName name="uqapo896">#REF!</definedName>
    <definedName name="uuiklopk2014578">[13]x1!#REF!</definedName>
    <definedName name="uuji231jkl">[8]x3!#REF!</definedName>
    <definedName name="uuuu4">#REF!</definedName>
    <definedName name="uyhi4548">[15]x1!#REF!</definedName>
    <definedName name="uyikj265">#REF!</definedName>
    <definedName name="uyiolp5487">#REF!</definedName>
    <definedName name="uyiytre478965">[8]x3!#REF!</definedName>
    <definedName name="uyjhkol5487">#REF!</definedName>
    <definedName name="uyjkiol3654">[20]x!#REF!</definedName>
    <definedName name="uyjuiko65478">#REF!</definedName>
    <definedName name="uyt">#REF!</definedName>
    <definedName name="uytn">#REF!</definedName>
    <definedName name="uytr6547">#REF!</definedName>
    <definedName name="uytr74789">#REF!</definedName>
    <definedName name="uytyhjk56">#REF!</definedName>
    <definedName name="uyuu5478">'[14]8'!$F$32</definedName>
    <definedName name="uyuy321">#REF!</definedName>
    <definedName name="v">#REF!</definedName>
    <definedName name="vbcx">#REF!</definedName>
    <definedName name="vbnm12">#REF!</definedName>
    <definedName name="wsder11111000001">#REF!</definedName>
    <definedName name="wsdertf201456">#REF!</definedName>
    <definedName name="wwwwlll1079">#REF!</definedName>
    <definedName name="xdrt">#REF!</definedName>
    <definedName name="xuti">#REF!</definedName>
    <definedName name="xxcv">[12]niveloba!#REF!</definedName>
    <definedName name="yghtjkl65478">#REF!</definedName>
    <definedName name="yhgytuiklop54786">[28]x1!#REF!</definedName>
    <definedName name="yhjkl6254">#REF!</definedName>
    <definedName name="yhjuikj65412147">#REF!</definedName>
    <definedName name="yhjuki012456">#REF!</definedName>
    <definedName name="yhygtjhg14578">#REF!</definedName>
    <definedName name="yhyhyerdqa7895">#REF!</definedName>
    <definedName name="yhyjku54789jk">#REF!</definedName>
    <definedName name="yhyujkiu4785689">#REF!</definedName>
    <definedName name="ythgyujkiokl32145786">#REF!</definedName>
    <definedName name="ytrer7">#REF!</definedName>
    <definedName name="ytrewhjkl214">#REF!</definedName>
    <definedName name="ytrfgh87456">#REF!</definedName>
    <definedName name="ytrrjh56">#REF!</definedName>
    <definedName name="ytruiopp32014">#REF!</definedName>
    <definedName name="ytui458">'[24]x#2'!#REF!</definedName>
    <definedName name="ytuijkl47896">#REF!</definedName>
    <definedName name="yui56">#REF!</definedName>
    <definedName name="yuijkol65487">[25]x1!#REF!</definedName>
    <definedName name="yuioiuytr64548">#REF!</definedName>
    <definedName name="yuiop65487">#REF!</definedName>
    <definedName name="yuiopl4568">#REF!</definedName>
    <definedName name="yuiuiopo478745">'[14]8'!$F$23</definedName>
    <definedName name="yujk1465">#REF!</definedName>
    <definedName name="yukoil21045">#REF!</definedName>
    <definedName name="yyy4y4y45g544t5">'[14]8'!$F$35</definedName>
    <definedName name="yyyhhgy01245">#REF!</definedName>
    <definedName name="yyyy333">#REF!</definedName>
    <definedName name="yyyy8y8y74787">'[14]8'!$F$15</definedName>
    <definedName name="yyyyyy110">#REF!</definedName>
    <definedName name="zzzz444">#REF!</definedName>
    <definedName name="zzzzzxxxx0022">#REF!</definedName>
    <definedName name="лллл">#REF!</definedName>
    <definedName name="_xlnm.Print_Area" localSheetId="3">'1-1'!$A$1:$H$103</definedName>
    <definedName name="_xlnm.Print_Area" localSheetId="7">'2'!$A$1:$H$55</definedName>
    <definedName name="ыыыы">#REF!</definedName>
  </definedNames>
  <calcPr calcId="145621" fullPrecision="0"/>
</workbook>
</file>

<file path=xl/calcChain.xml><?xml version="1.0" encoding="utf-8"?>
<calcChain xmlns="http://schemas.openxmlformats.org/spreadsheetml/2006/main">
  <c r="H50" i="101" l="1"/>
  <c r="J55" i="91"/>
  <c r="J56" i="91"/>
  <c r="J57" i="91"/>
  <c r="J54" i="91"/>
  <c r="J45" i="91"/>
  <c r="J46" i="91"/>
  <c r="J47" i="91"/>
  <c r="J48" i="91"/>
  <c r="J49" i="91"/>
  <c r="J50" i="91"/>
  <c r="J51" i="91"/>
  <c r="J52" i="91"/>
  <c r="J44" i="91"/>
  <c r="H64" i="78" l="1"/>
  <c r="E92" i="78" l="1"/>
  <c r="F92" i="78" s="1"/>
  <c r="H91" i="78"/>
  <c r="F90" i="78"/>
  <c r="F89" i="78"/>
  <c r="F88" i="78"/>
  <c r="E87" i="78"/>
  <c r="F87" i="78" s="1"/>
  <c r="E86" i="78"/>
  <c r="F86" i="78" s="1"/>
  <c r="E84" i="78"/>
  <c r="F84" i="78" s="1"/>
  <c r="F83" i="78"/>
  <c r="F82" i="78"/>
  <c r="F81" i="78"/>
  <c r="F80" i="78"/>
  <c r="F78" i="78"/>
  <c r="E77" i="78"/>
  <c r="F77" i="78" s="1"/>
  <c r="F76" i="78"/>
  <c r="F75" i="78"/>
  <c r="F74" i="78"/>
  <c r="F73" i="78"/>
  <c r="H73" i="78" s="1"/>
  <c r="A72" i="78"/>
  <c r="E70" i="78"/>
  <c r="E69" i="78"/>
  <c r="E68" i="78"/>
  <c r="E67" i="78"/>
  <c r="E66" i="78"/>
  <c r="A66" i="78"/>
  <c r="A67" i="78" s="1"/>
  <c r="A68" i="78" s="1"/>
  <c r="A69" i="78" s="1"/>
  <c r="A70" i="78" s="1"/>
  <c r="F65" i="78"/>
  <c r="H63" i="78"/>
  <c r="E61" i="78"/>
  <c r="E58" i="78"/>
  <c r="E55" i="78"/>
  <c r="E54" i="78"/>
  <c r="E53" i="78"/>
  <c r="E52" i="78"/>
  <c r="F51" i="78"/>
  <c r="F50" i="78"/>
  <c r="E49" i="78"/>
  <c r="F49" i="78" s="1"/>
  <c r="F48" i="78"/>
  <c r="F47" i="78"/>
  <c r="F46" i="78"/>
  <c r="F45" i="78"/>
  <c r="H45" i="78" s="1"/>
  <c r="F44" i="78"/>
  <c r="E41" i="78"/>
  <c r="E39" i="78"/>
  <c r="E38" i="78"/>
  <c r="E37" i="78"/>
  <c r="A37" i="78"/>
  <c r="A38" i="78" s="1"/>
  <c r="F36" i="78"/>
  <c r="H35" i="78"/>
  <c r="A35" i="78"/>
  <c r="H34" i="78"/>
  <c r="H32" i="78"/>
  <c r="A32" i="78"/>
  <c r="H31" i="78"/>
  <c r="F29" i="78"/>
  <c r="E28" i="78"/>
  <c r="F28" i="78" s="1"/>
  <c r="H28" i="78" s="1"/>
  <c r="F27" i="78"/>
  <c r="F26" i="78"/>
  <c r="H26" i="78" s="1"/>
  <c r="F25" i="78"/>
  <c r="H25" i="78" s="1"/>
  <c r="A24" i="78"/>
  <c r="A25" i="78" s="1"/>
  <c r="A26" i="78" s="1"/>
  <c r="A27" i="78" s="1"/>
  <c r="A28" i="78" s="1"/>
  <c r="A29" i="78" s="1"/>
  <c r="F23" i="78"/>
  <c r="H23" i="78" s="1"/>
  <c r="F22" i="78"/>
  <c r="H22" i="78" s="1"/>
  <c r="E21" i="78"/>
  <c r="F21" i="78" s="1"/>
  <c r="E20" i="78"/>
  <c r="F20" i="78" s="1"/>
  <c r="F19" i="78"/>
  <c r="H19" i="78" s="1"/>
  <c r="F18" i="78"/>
  <c r="F17" i="78"/>
  <c r="F16" i="78"/>
  <c r="F15" i="78"/>
  <c r="A15" i="78"/>
  <c r="A16" i="78" s="1"/>
  <c r="A17" i="78" s="1"/>
  <c r="A18" i="78" s="1"/>
  <c r="A19" i="78" s="1"/>
  <c r="A20" i="78" s="1"/>
  <c r="A21" i="78" s="1"/>
  <c r="A22" i="78" s="1"/>
  <c r="A23" i="78" s="1"/>
  <c r="F11" i="78"/>
  <c r="A11" i="78"/>
  <c r="A12" i="78" s="1"/>
  <c r="E10" i="78"/>
  <c r="F10" i="78" s="1"/>
  <c r="A10" i="78"/>
  <c r="H17" i="78" l="1"/>
  <c r="H87" i="78"/>
  <c r="H44" i="78"/>
  <c r="F37" i="78"/>
  <c r="H46" i="78"/>
  <c r="H78" i="78"/>
  <c r="A43" i="78"/>
  <c r="A39" i="78"/>
  <c r="A40" i="78" s="1"/>
  <c r="A41" i="78" s="1"/>
  <c r="H86" i="78"/>
  <c r="H74" i="78"/>
  <c r="H88" i="78"/>
  <c r="H48" i="78"/>
  <c r="F68" i="78"/>
  <c r="F69" i="78"/>
  <c r="H89" i="78"/>
  <c r="H80" i="78"/>
  <c r="F41" i="78"/>
  <c r="H41" i="78" s="1"/>
  <c r="F38" i="78"/>
  <c r="H90" i="78"/>
  <c r="H47" i="78"/>
  <c r="H16" i="78"/>
  <c r="H29" i="78"/>
  <c r="H20" i="78"/>
  <c r="H21" i="78"/>
  <c r="H49" i="78"/>
  <c r="H76" i="78"/>
  <c r="H18" i="78"/>
  <c r="H27" i="78"/>
  <c r="H50" i="78"/>
  <c r="H77" i="78"/>
  <c r="H84" i="78"/>
  <c r="H83" i="78"/>
  <c r="H92" i="78"/>
  <c r="H10" i="78"/>
  <c r="H9" i="78" s="1"/>
  <c r="F12" i="78"/>
  <c r="H15" i="78"/>
  <c r="F54" i="78"/>
  <c r="F53" i="78"/>
  <c r="F52" i="78"/>
  <c r="F55" i="78"/>
  <c r="A79" i="78"/>
  <c r="A73" i="78"/>
  <c r="A74" i="78" s="1"/>
  <c r="A75" i="78" s="1"/>
  <c r="A76" i="78" s="1"/>
  <c r="A77" i="78" s="1"/>
  <c r="A78" i="78" s="1"/>
  <c r="H81" i="78"/>
  <c r="F56" i="78"/>
  <c r="F60" i="78" s="1"/>
  <c r="H75" i="78"/>
  <c r="H82" i="78"/>
  <c r="F39" i="78"/>
  <c r="F40" i="78"/>
  <c r="F66" i="78"/>
  <c r="H66" i="78" s="1"/>
  <c r="F70" i="78"/>
  <c r="F67" i="78"/>
  <c r="F12" i="103"/>
  <c r="H12" i="103" s="1"/>
  <c r="F11" i="103"/>
  <c r="H11" i="103" s="1"/>
  <c r="A11" i="103"/>
  <c r="A12" i="103" s="1"/>
  <c r="H37" i="78" l="1"/>
  <c r="H79" i="78"/>
  <c r="H68" i="78"/>
  <c r="H14" i="78"/>
  <c r="H43" i="78"/>
  <c r="H72" i="78"/>
  <c r="H38" i="78"/>
  <c r="H85" i="78"/>
  <c r="H69" i="78"/>
  <c r="A51" i="78"/>
  <c r="A44" i="78"/>
  <c r="A45" i="78" s="1"/>
  <c r="A46" i="78" s="1"/>
  <c r="A47" i="78" s="1"/>
  <c r="A48" i="78" s="1"/>
  <c r="A49" i="78" s="1"/>
  <c r="A50" i="78" s="1"/>
  <c r="H24" i="78"/>
  <c r="H40" i="78"/>
  <c r="H54" i="78"/>
  <c r="H70" i="78"/>
  <c r="H52" i="78"/>
  <c r="H12" i="78"/>
  <c r="H11" i="78" s="1"/>
  <c r="H39" i="78"/>
  <c r="A80" i="78"/>
  <c r="A81" i="78" s="1"/>
  <c r="A82" i="78" s="1"/>
  <c r="A83" i="78" s="1"/>
  <c r="A84" i="78" s="1"/>
  <c r="A85" i="78"/>
  <c r="H55" i="78"/>
  <c r="H67" i="78"/>
  <c r="F61" i="78"/>
  <c r="F59" i="78"/>
  <c r="F58" i="78"/>
  <c r="F57" i="78"/>
  <c r="H53" i="78"/>
  <c r="H10" i="103"/>
  <c r="H13" i="103" s="1"/>
  <c r="H14" i="103"/>
  <c r="H65" i="78" l="1"/>
  <c r="H36" i="78"/>
  <c r="A52" i="78"/>
  <c r="A53" i="78" s="1"/>
  <c r="A54" i="78" s="1"/>
  <c r="A55" i="78" s="1"/>
  <c r="A56" i="78"/>
  <c r="A57" i="78" s="1"/>
  <c r="A58" i="78" s="1"/>
  <c r="A59" i="78" s="1"/>
  <c r="A60" i="78" s="1"/>
  <c r="A61" i="78" s="1"/>
  <c r="H58" i="78"/>
  <c r="H59" i="78"/>
  <c r="H61" i="78"/>
  <c r="H57" i="78"/>
  <c r="H60" i="78"/>
  <c r="H51" i="78"/>
  <c r="A86" i="78"/>
  <c r="A87" i="78" s="1"/>
  <c r="A88" i="78" s="1"/>
  <c r="A89" i="78" s="1"/>
  <c r="A90" i="78" s="1"/>
  <c r="A91" i="78" s="1"/>
  <c r="A92" i="78" s="1"/>
  <c r="H16" i="103"/>
  <c r="H15" i="103"/>
  <c r="H56" i="78" l="1"/>
  <c r="H17" i="103"/>
  <c r="H18" i="103" s="1"/>
  <c r="H93" i="78" l="1"/>
  <c r="H94" i="78" s="1"/>
  <c r="H95" i="78" s="1"/>
  <c r="H96" i="78" s="1"/>
  <c r="H97" i="78" s="1"/>
  <c r="D3" i="78" s="1"/>
  <c r="H19" i="103"/>
  <c r="H20" i="103" s="1"/>
  <c r="E3" i="103" l="1"/>
  <c r="D34" i="74"/>
  <c r="H34" i="74" s="1"/>
  <c r="H49" i="99"/>
  <c r="A29" i="68" l="1"/>
  <c r="F17" i="68"/>
  <c r="F19" i="68" s="1"/>
  <c r="F14" i="68"/>
  <c r="F13" i="68"/>
  <c r="A24" i="102"/>
  <c r="A32" i="102" s="1"/>
  <c r="A33" i="102" s="1"/>
  <c r="A34" i="102" s="1"/>
  <c r="A35" i="102" s="1"/>
  <c r="A36" i="102" s="1"/>
  <c r="A37" i="102" s="1"/>
  <c r="A22" i="102"/>
  <c r="A23" i="102" s="1"/>
  <c r="F21" i="102"/>
  <c r="F9" i="102"/>
  <c r="F10" i="102" s="1"/>
  <c r="F15" i="102"/>
  <c r="H15" i="102" s="1"/>
  <c r="A18" i="74"/>
  <c r="F45" i="102"/>
  <c r="F44" i="102"/>
  <c r="F43" i="102"/>
  <c r="F42" i="102"/>
  <c r="F41" i="102"/>
  <c r="F40" i="102"/>
  <c r="F39" i="102"/>
  <c r="F37" i="102"/>
  <c r="F36" i="102"/>
  <c r="F35" i="102"/>
  <c r="F34" i="102"/>
  <c r="F33" i="102"/>
  <c r="F31" i="102"/>
  <c r="F30" i="102"/>
  <c r="F29" i="102"/>
  <c r="H28" i="102"/>
  <c r="F27" i="102"/>
  <c r="F26" i="102"/>
  <c r="E25" i="102"/>
  <c r="F25" i="102" s="1"/>
  <c r="F18" i="102"/>
  <c r="F17" i="102"/>
  <c r="H17" i="102" s="1"/>
  <c r="F16" i="102"/>
  <c r="F14" i="102"/>
  <c r="H14" i="102" s="1"/>
  <c r="F13" i="102"/>
  <c r="H13" i="102" s="1"/>
  <c r="F12" i="102"/>
  <c r="H12" i="102" s="1"/>
  <c r="A12" i="102"/>
  <c r="A14" i="102" s="1"/>
  <c r="A15" i="102" s="1"/>
  <c r="A16" i="102" s="1"/>
  <c r="A17" i="102" s="1"/>
  <c r="A18" i="102" s="1"/>
  <c r="H26" i="102" l="1"/>
  <c r="A38" i="102"/>
  <c r="A25" i="102"/>
  <c r="A27" i="102" s="1"/>
  <c r="A28" i="102" s="1"/>
  <c r="A29" i="102" s="1"/>
  <c r="A30" i="102" s="1"/>
  <c r="A31" i="102" s="1"/>
  <c r="F23" i="102"/>
  <c r="H23" i="102" s="1"/>
  <c r="F19" i="102"/>
  <c r="F22" i="102"/>
  <c r="H16" i="102"/>
  <c r="H25" i="102"/>
  <c r="H29" i="102"/>
  <c r="H30" i="102"/>
  <c r="H31" i="102"/>
  <c r="H39" i="102"/>
  <c r="H40" i="102"/>
  <c r="H41" i="102"/>
  <c r="H42" i="102"/>
  <c r="H43" i="102"/>
  <c r="H44" i="102"/>
  <c r="H45" i="102"/>
  <c r="H10" i="102"/>
  <c r="H9" i="102" s="1"/>
  <c r="H18" i="102"/>
  <c r="H27" i="102"/>
  <c r="H33" i="102"/>
  <c r="H34" i="102"/>
  <c r="H35" i="102"/>
  <c r="H36" i="102"/>
  <c r="H37" i="102"/>
  <c r="H24" i="102" l="1"/>
  <c r="A39" i="102"/>
  <c r="A40" i="102" s="1"/>
  <c r="A41" i="102" s="1"/>
  <c r="A42" i="102" s="1"/>
  <c r="A43" i="102" s="1"/>
  <c r="A44" i="102" s="1"/>
  <c r="A45" i="102" s="1"/>
  <c r="F20" i="102"/>
  <c r="H22" i="102"/>
  <c r="H21" i="102" s="1"/>
  <c r="H11" i="102"/>
  <c r="H32" i="102"/>
  <c r="H38" i="102"/>
  <c r="G60" i="77"/>
  <c r="I60" i="77" s="1"/>
  <c r="G59" i="77"/>
  <c r="I59" i="77" s="1"/>
  <c r="G58" i="77"/>
  <c r="I58" i="77" s="1"/>
  <c r="G57" i="77"/>
  <c r="I57" i="77" s="1"/>
  <c r="A57" i="77"/>
  <c r="A58" i="77" s="1"/>
  <c r="A59" i="77" s="1"/>
  <c r="G55" i="77"/>
  <c r="I55" i="77" s="1"/>
  <c r="G54" i="77"/>
  <c r="I54" i="77" s="1"/>
  <c r="G53" i="77"/>
  <c r="I53" i="77" s="1"/>
  <c r="G52" i="77"/>
  <c r="I52" i="77" s="1"/>
  <c r="A52" i="77"/>
  <c r="A53" i="77" s="1"/>
  <c r="A54" i="77" s="1"/>
  <c r="A55" i="77" s="1"/>
  <c r="G50" i="77"/>
  <c r="I50" i="77" s="1"/>
  <c r="G49" i="77"/>
  <c r="I49" i="77" s="1"/>
  <c r="G48" i="77"/>
  <c r="I48" i="77" s="1"/>
  <c r="G47" i="77"/>
  <c r="I47" i="77" s="1"/>
  <c r="A47" i="77"/>
  <c r="A48" i="77" s="1"/>
  <c r="A49" i="77" s="1"/>
  <c r="A50" i="77" s="1"/>
  <c r="G45" i="77"/>
  <c r="I45" i="77" s="1"/>
  <c r="G44" i="77"/>
  <c r="I44" i="77" s="1"/>
  <c r="G43" i="77"/>
  <c r="I43" i="77" s="1"/>
  <c r="G42" i="77"/>
  <c r="I42" i="77" s="1"/>
  <c r="A42" i="77"/>
  <c r="A43" i="77" s="1"/>
  <c r="A44" i="77" s="1"/>
  <c r="A45" i="77" s="1"/>
  <c r="G40" i="77"/>
  <c r="I40" i="77" s="1"/>
  <c r="G39" i="77"/>
  <c r="I39" i="77" s="1"/>
  <c r="G38" i="77"/>
  <c r="I38" i="77" s="1"/>
  <c r="G37" i="77"/>
  <c r="I37" i="77" s="1"/>
  <c r="A37" i="77"/>
  <c r="A38" i="77" s="1"/>
  <c r="A39" i="77" s="1"/>
  <c r="A40" i="77" s="1"/>
  <c r="G35" i="77"/>
  <c r="I35" i="77" s="1"/>
  <c r="G34" i="77"/>
  <c r="I34" i="77" s="1"/>
  <c r="G33" i="77"/>
  <c r="I33" i="77" s="1"/>
  <c r="G32" i="77"/>
  <c r="I32" i="77" s="1"/>
  <c r="A32" i="77"/>
  <c r="A33" i="77" s="1"/>
  <c r="A34" i="77" s="1"/>
  <c r="A35" i="77" s="1"/>
  <c r="G28" i="77"/>
  <c r="I28" i="77" s="1"/>
  <c r="G27" i="77"/>
  <c r="I27" i="77" s="1"/>
  <c r="G26" i="77"/>
  <c r="I26" i="77" s="1"/>
  <c r="G24" i="77"/>
  <c r="I24" i="77" s="1"/>
  <c r="G23" i="77"/>
  <c r="I23" i="77" s="1"/>
  <c r="G22" i="77"/>
  <c r="I22" i="77" s="1"/>
  <c r="G21" i="77"/>
  <c r="I21" i="77" s="1"/>
  <c r="G20" i="77"/>
  <c r="I20" i="77" s="1"/>
  <c r="A20" i="77"/>
  <c r="A21" i="77" s="1"/>
  <c r="A22" i="77" s="1"/>
  <c r="A23" i="77" s="1"/>
  <c r="A24" i="77" s="1"/>
  <c r="G18" i="77"/>
  <c r="I18" i="77" s="1"/>
  <c r="G17" i="77"/>
  <c r="I17" i="77" s="1"/>
  <c r="G16" i="77"/>
  <c r="I16" i="77" s="1"/>
  <c r="G15" i="77"/>
  <c r="I15" i="77" s="1"/>
  <c r="A15" i="77"/>
  <c r="A16" i="77" s="1"/>
  <c r="A17" i="77" s="1"/>
  <c r="A18" i="77" s="1"/>
  <c r="G13" i="77"/>
  <c r="I13" i="77" s="1"/>
  <c r="G12" i="77"/>
  <c r="I12" i="77" s="1"/>
  <c r="G11" i="77"/>
  <c r="I11" i="77" s="1"/>
  <c r="G10" i="77"/>
  <c r="I10" i="77" s="1"/>
  <c r="K9" i="77" s="1"/>
  <c r="A10" i="77"/>
  <c r="A11" i="77" s="1"/>
  <c r="A12" i="77" s="1"/>
  <c r="A13" i="77" s="1"/>
  <c r="H82" i="91"/>
  <c r="J82" i="91" s="1"/>
  <c r="H81" i="91"/>
  <c r="J81" i="91" s="1"/>
  <c r="H80" i="91"/>
  <c r="J80" i="91" s="1"/>
  <c r="H79" i="91"/>
  <c r="J79" i="91" s="1"/>
  <c r="A79" i="91"/>
  <c r="H77" i="91"/>
  <c r="J77" i="91" s="1"/>
  <c r="H76" i="91"/>
  <c r="J76" i="91" s="1"/>
  <c r="H75" i="91"/>
  <c r="J75" i="91" s="1"/>
  <c r="H74" i="91"/>
  <c r="J74" i="91" s="1"/>
  <c r="A74" i="91"/>
  <c r="J72" i="91"/>
  <c r="J71" i="91"/>
  <c r="H70" i="91"/>
  <c r="J70" i="91" s="1"/>
  <c r="H69" i="91"/>
  <c r="J69" i="91" s="1"/>
  <c r="A69" i="91"/>
  <c r="A70" i="91" s="1"/>
  <c r="A71" i="91" s="1"/>
  <c r="H67" i="91"/>
  <c r="J67" i="91" s="1"/>
  <c r="A67" i="91"/>
  <c r="H65" i="91"/>
  <c r="J65" i="91" s="1"/>
  <c r="J64" i="91" s="1"/>
  <c r="A65" i="91"/>
  <c r="H63" i="91"/>
  <c r="J63" i="91" s="1"/>
  <c r="H62" i="91"/>
  <c r="J62" i="91" s="1"/>
  <c r="A62" i="91"/>
  <c r="H60" i="91"/>
  <c r="J60" i="91" s="1"/>
  <c r="H59" i="91"/>
  <c r="J59" i="91" s="1"/>
  <c r="A59" i="91"/>
  <c r="A54" i="91"/>
  <c r="A55" i="91" s="1"/>
  <c r="A56" i="91" s="1"/>
  <c r="A57" i="91" s="1"/>
  <c r="J53" i="91"/>
  <c r="A44" i="91"/>
  <c r="A45" i="91" s="1"/>
  <c r="A46" i="91" s="1"/>
  <c r="A47" i="91" s="1"/>
  <c r="A48" i="91" s="1"/>
  <c r="A49" i="91" s="1"/>
  <c r="A50" i="91" s="1"/>
  <c r="A51" i="91" s="1"/>
  <c r="J43" i="91"/>
  <c r="H42" i="91"/>
  <c r="J42" i="91" s="1"/>
  <c r="H41" i="91"/>
  <c r="J41" i="91" s="1"/>
  <c r="H40" i="91"/>
  <c r="J40" i="91" s="1"/>
  <c r="H39" i="91"/>
  <c r="J39" i="91" s="1"/>
  <c r="A39" i="91"/>
  <c r="A40" i="91" s="1"/>
  <c r="A41" i="91" s="1"/>
  <c r="A42" i="91" s="1"/>
  <c r="H37" i="91"/>
  <c r="J37" i="91" s="1"/>
  <c r="H36" i="91"/>
  <c r="J36" i="91" s="1"/>
  <c r="H35" i="91"/>
  <c r="J35" i="91" s="1"/>
  <c r="H34" i="91"/>
  <c r="J34" i="91" s="1"/>
  <c r="A34" i="91"/>
  <c r="A35" i="91" s="1"/>
  <c r="A36" i="91" s="1"/>
  <c r="H32" i="91"/>
  <c r="J32" i="91" s="1"/>
  <c r="H31" i="91"/>
  <c r="J31" i="91" s="1"/>
  <c r="H30" i="91"/>
  <c r="J30" i="91" s="1"/>
  <c r="H29" i="91"/>
  <c r="J29" i="91" s="1"/>
  <c r="A29" i="91"/>
  <c r="A30" i="91" s="1"/>
  <c r="A31" i="91" s="1"/>
  <c r="H27" i="91"/>
  <c r="J27" i="91" s="1"/>
  <c r="H26" i="91"/>
  <c r="J26" i="91" s="1"/>
  <c r="H25" i="91"/>
  <c r="J25" i="91" s="1"/>
  <c r="H24" i="91"/>
  <c r="J24" i="91" s="1"/>
  <c r="A24" i="91"/>
  <c r="A25" i="91" s="1"/>
  <c r="A26" i="91" s="1"/>
  <c r="J22" i="91"/>
  <c r="J21" i="91"/>
  <c r="H20" i="91"/>
  <c r="J20" i="91" s="1"/>
  <c r="H19" i="91"/>
  <c r="J19" i="91" s="1"/>
  <c r="A19" i="91"/>
  <c r="A20" i="91" s="1"/>
  <c r="A21" i="91" s="1"/>
  <c r="H17" i="91"/>
  <c r="J17" i="91" s="1"/>
  <c r="H16" i="91"/>
  <c r="J16" i="91" s="1"/>
  <c r="H15" i="91"/>
  <c r="J15" i="91" s="1"/>
  <c r="H14" i="91"/>
  <c r="J14" i="91" s="1"/>
  <c r="A14" i="91"/>
  <c r="A15" i="91" s="1"/>
  <c r="A16" i="91" s="1"/>
  <c r="H12" i="91"/>
  <c r="J12" i="91" s="1"/>
  <c r="H11" i="91"/>
  <c r="J11" i="91" s="1"/>
  <c r="H10" i="91"/>
  <c r="J10" i="91" s="1"/>
  <c r="H9" i="91"/>
  <c r="J9" i="91" s="1"/>
  <c r="A9" i="91"/>
  <c r="A10" i="91" s="1"/>
  <c r="A11" i="91" s="1"/>
  <c r="I65" i="77" l="1"/>
  <c r="I63" i="77"/>
  <c r="I64" i="77"/>
  <c r="J85" i="91"/>
  <c r="J66" i="91"/>
  <c r="J84" i="91"/>
  <c r="J78" i="91"/>
  <c r="J33" i="91"/>
  <c r="J38" i="91"/>
  <c r="J28" i="91"/>
  <c r="J23" i="91"/>
  <c r="J58" i="91"/>
  <c r="J61" i="91"/>
  <c r="J68" i="91"/>
  <c r="J73" i="91"/>
  <c r="H20" i="102"/>
  <c r="H19" i="102" s="1"/>
  <c r="H46" i="102" s="1"/>
  <c r="I19" i="77"/>
  <c r="I41" i="77"/>
  <c r="I9" i="77"/>
  <c r="I14" i="77"/>
  <c r="I31" i="77"/>
  <c r="I36" i="77"/>
  <c r="I46" i="77"/>
  <c r="I51" i="77"/>
  <c r="I25" i="77"/>
  <c r="I56" i="77"/>
  <c r="J8" i="91"/>
  <c r="J13" i="91"/>
  <c r="J18" i="91"/>
  <c r="E62" i="101"/>
  <c r="E61" i="101"/>
  <c r="E60" i="101"/>
  <c r="F58" i="101"/>
  <c r="F57" i="101"/>
  <c r="F56" i="101"/>
  <c r="E54" i="101"/>
  <c r="E52" i="101"/>
  <c r="E51" i="101"/>
  <c r="E49" i="101"/>
  <c r="E48" i="101"/>
  <c r="E47" i="101"/>
  <c r="F46" i="101"/>
  <c r="E45" i="101"/>
  <c r="E44" i="101"/>
  <c r="H43" i="101"/>
  <c r="E42" i="101"/>
  <c r="E41" i="101"/>
  <c r="E40" i="101"/>
  <c r="F39" i="101"/>
  <c r="F45" i="101" s="1"/>
  <c r="F36" i="101"/>
  <c r="F38" i="101" s="1"/>
  <c r="E35" i="101"/>
  <c r="F35" i="101" s="1"/>
  <c r="E33" i="101"/>
  <c r="F33" i="101" s="1"/>
  <c r="E32" i="101"/>
  <c r="F32" i="101" s="1"/>
  <c r="E31" i="101"/>
  <c r="F31" i="101" s="1"/>
  <c r="E28" i="101"/>
  <c r="E27" i="101"/>
  <c r="E26" i="101"/>
  <c r="E25" i="101"/>
  <c r="E24" i="101"/>
  <c r="E23" i="101"/>
  <c r="E22" i="101"/>
  <c r="E19" i="101"/>
  <c r="E17" i="101"/>
  <c r="E16" i="101"/>
  <c r="F15" i="101"/>
  <c r="F13" i="101"/>
  <c r="F14" i="101" s="1"/>
  <c r="A13" i="101"/>
  <c r="A15" i="101" s="1"/>
  <c r="A21" i="101" s="1"/>
  <c r="A30" i="101" s="1"/>
  <c r="E12" i="101"/>
  <c r="J83" i="91" l="1"/>
  <c r="J86" i="91" s="1"/>
  <c r="J87" i="91" s="1"/>
  <c r="I29" i="77"/>
  <c r="F28" i="101"/>
  <c r="H28" i="101" s="1"/>
  <c r="I61" i="77"/>
  <c r="H31" i="101"/>
  <c r="F59" i="101"/>
  <c r="F62" i="101" s="1"/>
  <c r="F12" i="101"/>
  <c r="H12" i="101" s="1"/>
  <c r="H11" i="101" s="1"/>
  <c r="F47" i="101"/>
  <c r="F52" i="101"/>
  <c r="F53" i="101"/>
  <c r="H47" i="102"/>
  <c r="H48" i="102" s="1"/>
  <c r="H49" i="102" s="1"/>
  <c r="H50" i="102" s="1"/>
  <c r="D3" i="102" s="1"/>
  <c r="D19" i="74" s="1"/>
  <c r="A34" i="101"/>
  <c r="A31" i="101"/>
  <c r="A32" i="101" s="1"/>
  <c r="A33" i="101" s="1"/>
  <c r="H35" i="101"/>
  <c r="H34" i="101" s="1"/>
  <c r="H33" i="101"/>
  <c r="H38" i="101"/>
  <c r="H45" i="101"/>
  <c r="F18" i="101"/>
  <c r="H14" i="101"/>
  <c r="H13" i="101" s="1"/>
  <c r="F16" i="101"/>
  <c r="F17" i="101"/>
  <c r="F22" i="101"/>
  <c r="F23" i="101"/>
  <c r="F24" i="101"/>
  <c r="F25" i="101"/>
  <c r="F26" i="101"/>
  <c r="F27" i="101"/>
  <c r="H32" i="101"/>
  <c r="F40" i="101"/>
  <c r="F48" i="101"/>
  <c r="F54" i="101"/>
  <c r="H56" i="101"/>
  <c r="H57" i="101"/>
  <c r="H58" i="101"/>
  <c r="F19" i="101"/>
  <c r="F41" i="101"/>
  <c r="F49" i="101"/>
  <c r="F37" i="101"/>
  <c r="F42" i="101"/>
  <c r="F44" i="101"/>
  <c r="F51" i="101"/>
  <c r="H27" i="100"/>
  <c r="F26" i="100"/>
  <c r="F25" i="100"/>
  <c r="A25" i="100"/>
  <c r="A26" i="100" s="1"/>
  <c r="A27" i="100" s="1"/>
  <c r="H23" i="100"/>
  <c r="F22" i="100"/>
  <c r="F21" i="100"/>
  <c r="A21" i="100"/>
  <c r="A22" i="100" s="1"/>
  <c r="A23" i="100" s="1"/>
  <c r="H19" i="100"/>
  <c r="F18" i="100"/>
  <c r="H18" i="100" s="1"/>
  <c r="A18" i="100"/>
  <c r="A19" i="100" s="1"/>
  <c r="H16" i="100"/>
  <c r="F15" i="100"/>
  <c r="F14" i="100"/>
  <c r="A14" i="100"/>
  <c r="A15" i="100" s="1"/>
  <c r="A16" i="100" s="1"/>
  <c r="H12" i="100"/>
  <c r="F11" i="100"/>
  <c r="H11" i="100" s="1"/>
  <c r="F10" i="100"/>
  <c r="A10" i="100"/>
  <c r="A11" i="100" s="1"/>
  <c r="A12" i="100" s="1"/>
  <c r="H48" i="99"/>
  <c r="F48" i="99"/>
  <c r="F47" i="99"/>
  <c r="A47" i="99"/>
  <c r="A48" i="99" s="1"/>
  <c r="A49" i="99" s="1"/>
  <c r="F45" i="99"/>
  <c r="H45" i="99" s="1"/>
  <c r="F44" i="99"/>
  <c r="H44" i="99" s="1"/>
  <c r="F43" i="99"/>
  <c r="A43" i="99"/>
  <c r="A44" i="99" s="1"/>
  <c r="A45" i="99" s="1"/>
  <c r="I41" i="99"/>
  <c r="H41" i="99"/>
  <c r="H40" i="99"/>
  <c r="F39" i="99"/>
  <c r="I39" i="99" s="1"/>
  <c r="F38" i="99"/>
  <c r="I38" i="99" s="1"/>
  <c r="A38" i="99"/>
  <c r="A39" i="99" s="1"/>
  <c r="A40" i="99" s="1"/>
  <c r="A41" i="99" s="1"/>
  <c r="I37" i="99"/>
  <c r="I36" i="99"/>
  <c r="H36" i="99"/>
  <c r="F35" i="99"/>
  <c r="I35" i="99" s="1"/>
  <c r="F34" i="99"/>
  <c r="I34" i="99" s="1"/>
  <c r="A34" i="99"/>
  <c r="A35" i="99" s="1"/>
  <c r="A36" i="99" s="1"/>
  <c r="I33" i="99"/>
  <c r="I32" i="99"/>
  <c r="H32" i="99"/>
  <c r="I31" i="99"/>
  <c r="H31" i="99"/>
  <c r="F30" i="99"/>
  <c r="I30" i="99" s="1"/>
  <c r="F29" i="99"/>
  <c r="I29" i="99" s="1"/>
  <c r="A29" i="99"/>
  <c r="A30" i="99" s="1"/>
  <c r="A31" i="99" s="1"/>
  <c r="A32" i="99" s="1"/>
  <c r="I28" i="99"/>
  <c r="I27" i="99"/>
  <c r="H27" i="99"/>
  <c r="I26" i="99"/>
  <c r="H26" i="99"/>
  <c r="A24" i="99"/>
  <c r="A25" i="99" s="1"/>
  <c r="A26" i="99" s="1"/>
  <c r="A27" i="99" s="1"/>
  <c r="F23" i="99"/>
  <c r="F25" i="99" s="1"/>
  <c r="I22" i="99"/>
  <c r="H22" i="99"/>
  <c r="F21" i="99"/>
  <c r="H21" i="99" s="1"/>
  <c r="F20" i="99"/>
  <c r="H20" i="99" s="1"/>
  <c r="A20" i="99"/>
  <c r="A21" i="99" s="1"/>
  <c r="A22" i="99" s="1"/>
  <c r="I19" i="99"/>
  <c r="I18" i="99"/>
  <c r="H18" i="99"/>
  <c r="F17" i="99"/>
  <c r="I17" i="99" s="1"/>
  <c r="F16" i="99"/>
  <c r="I16" i="99" s="1"/>
  <c r="A16" i="99"/>
  <c r="A17" i="99" s="1"/>
  <c r="A18" i="99" s="1"/>
  <c r="I15" i="99"/>
  <c r="I14" i="99"/>
  <c r="H14" i="99"/>
  <c r="A12" i="99"/>
  <c r="A13" i="99" s="1"/>
  <c r="A14" i="99" s="1"/>
  <c r="F11" i="99"/>
  <c r="F13" i="99" s="1"/>
  <c r="F51" i="98"/>
  <c r="A51" i="98"/>
  <c r="F49" i="98"/>
  <c r="H49" i="98" s="1"/>
  <c r="H48" i="98" s="1"/>
  <c r="A49" i="98"/>
  <c r="H47" i="98"/>
  <c r="A45" i="98"/>
  <c r="A46" i="98" s="1"/>
  <c r="A47" i="98" s="1"/>
  <c r="F44" i="98"/>
  <c r="F43" i="98"/>
  <c r="H43" i="98" s="1"/>
  <c r="H42" i="98" s="1"/>
  <c r="A43" i="98"/>
  <c r="H41" i="98"/>
  <c r="H40" i="98"/>
  <c r="H39" i="98"/>
  <c r="F38" i="98"/>
  <c r="F37" i="98"/>
  <c r="H37" i="98" s="1"/>
  <c r="A37" i="98"/>
  <c r="A38" i="98" s="1"/>
  <c r="A39" i="98" s="1"/>
  <c r="A40" i="98" s="1"/>
  <c r="A41" i="98" s="1"/>
  <c r="H35" i="98"/>
  <c r="F34" i="98"/>
  <c r="H34" i="98" s="1"/>
  <c r="H33" i="98" s="1"/>
  <c r="A34" i="98"/>
  <c r="A35" i="98" s="1"/>
  <c r="H32" i="98"/>
  <c r="H31" i="98"/>
  <c r="F30" i="98"/>
  <c r="H30" i="98" s="1"/>
  <c r="F29" i="98"/>
  <c r="H29" i="98" s="1"/>
  <c r="A29" i="98"/>
  <c r="A30" i="98" s="1"/>
  <c r="A31" i="98" s="1"/>
  <c r="A32" i="98" s="1"/>
  <c r="H27" i="98"/>
  <c r="F26" i="98"/>
  <c r="F25" i="98"/>
  <c r="H23" i="98"/>
  <c r="H22" i="98"/>
  <c r="A22" i="98"/>
  <c r="F21" i="98"/>
  <c r="F20" i="98"/>
  <c r="A20" i="98"/>
  <c r="A21" i="98" s="1"/>
  <c r="A23" i="98" s="1"/>
  <c r="F18" i="98"/>
  <c r="F17" i="98"/>
  <c r="H17" i="98" s="1"/>
  <c r="F16" i="98"/>
  <c r="H14" i="98"/>
  <c r="F13" i="98"/>
  <c r="F12" i="98"/>
  <c r="F10" i="98"/>
  <c r="H10" i="98" s="1"/>
  <c r="H9" i="98" s="1"/>
  <c r="J88" i="91" l="1"/>
  <c r="J89" i="91" s="1"/>
  <c r="I20" i="99"/>
  <c r="H43" i="99"/>
  <c r="H42" i="99" s="1"/>
  <c r="I43" i="99"/>
  <c r="H47" i="99"/>
  <c r="H46" i="99" s="1"/>
  <c r="H47" i="101"/>
  <c r="H19" i="99"/>
  <c r="H52" i="101"/>
  <c r="H30" i="101"/>
  <c r="H21" i="100"/>
  <c r="H20" i="100" s="1"/>
  <c r="H22" i="100"/>
  <c r="H14" i="100"/>
  <c r="F60" i="101"/>
  <c r="H60" i="101" s="1"/>
  <c r="F61" i="101"/>
  <c r="I62" i="77"/>
  <c r="I66" i="77" s="1"/>
  <c r="H28" i="98"/>
  <c r="H12" i="98"/>
  <c r="H26" i="98"/>
  <c r="I21" i="99"/>
  <c r="H17" i="100"/>
  <c r="H29" i="99"/>
  <c r="H53" i="101"/>
  <c r="H30" i="99"/>
  <c r="H34" i="99"/>
  <c r="H35" i="99"/>
  <c r="H10" i="100"/>
  <c r="H9" i="100" s="1"/>
  <c r="H13" i="98"/>
  <c r="H18" i="98"/>
  <c r="H44" i="101"/>
  <c r="H26" i="101"/>
  <c r="H18" i="101"/>
  <c r="H62" i="101"/>
  <c r="H42" i="101"/>
  <c r="H55" i="101"/>
  <c r="H25" i="101"/>
  <c r="H37" i="101"/>
  <c r="H36" i="101" s="1"/>
  <c r="H19" i="101"/>
  <c r="H54" i="101"/>
  <c r="H24" i="101"/>
  <c r="H16" i="101"/>
  <c r="H41" i="101"/>
  <c r="H40" i="101"/>
  <c r="H22" i="101"/>
  <c r="H48" i="101"/>
  <c r="H17" i="101"/>
  <c r="H51" i="101"/>
  <c r="H49" i="101"/>
  <c r="H27" i="101"/>
  <c r="H23" i="101"/>
  <c r="A35" i="101"/>
  <c r="A36" i="101"/>
  <c r="H15" i="100"/>
  <c r="H13" i="100" s="1"/>
  <c r="H25" i="100"/>
  <c r="H26" i="100"/>
  <c r="H13" i="99"/>
  <c r="I13" i="99"/>
  <c r="I25" i="99"/>
  <c r="H25" i="99"/>
  <c r="H16" i="99"/>
  <c r="H17" i="99"/>
  <c r="I23" i="99"/>
  <c r="H38" i="99"/>
  <c r="H39" i="99"/>
  <c r="F12" i="99"/>
  <c r="F24" i="99"/>
  <c r="H25" i="98"/>
  <c r="H38" i="98"/>
  <c r="H36" i="98" s="1"/>
  <c r="H16" i="98"/>
  <c r="H15" i="98" s="1"/>
  <c r="H20" i="98"/>
  <c r="H21" i="98"/>
  <c r="H51" i="98"/>
  <c r="H50" i="98" s="1"/>
  <c r="F45" i="98"/>
  <c r="F46" i="98"/>
  <c r="H24" i="98" l="1"/>
  <c r="H52" i="99"/>
  <c r="H61" i="101"/>
  <c r="H33" i="99"/>
  <c r="J90" i="91"/>
  <c r="J91" i="91" s="1"/>
  <c r="I67" i="77"/>
  <c r="I68" i="77" s="1"/>
  <c r="H24" i="100"/>
  <c r="H28" i="99"/>
  <c r="H28" i="100"/>
  <c r="H15" i="101"/>
  <c r="H46" i="101"/>
  <c r="H37" i="99"/>
  <c r="H11" i="98"/>
  <c r="H65" i="101"/>
  <c r="H39" i="101"/>
  <c r="H59" i="101"/>
  <c r="A39" i="101"/>
  <c r="A37" i="101"/>
  <c r="A38" i="101" s="1"/>
  <c r="H21" i="101"/>
  <c r="H64" i="101"/>
  <c r="E4" i="101" s="1"/>
  <c r="E5" i="101" s="1"/>
  <c r="H29" i="100"/>
  <c r="H30" i="100"/>
  <c r="I24" i="99"/>
  <c r="H24" i="99"/>
  <c r="H23" i="99" s="1"/>
  <c r="H12" i="99"/>
  <c r="I12" i="99"/>
  <c r="H15" i="99"/>
  <c r="H45" i="98"/>
  <c r="B58" i="98" s="1"/>
  <c r="H58" i="98" s="1"/>
  <c r="H46" i="98"/>
  <c r="H54" i="98" s="1"/>
  <c r="H19" i="98"/>
  <c r="H51" i="99" l="1"/>
  <c r="H55" i="99" s="1"/>
  <c r="H57" i="98"/>
  <c r="B57" i="98"/>
  <c r="H53" i="98"/>
  <c r="I69" i="77"/>
  <c r="I70" i="77" s="1"/>
  <c r="F3" i="77" s="1"/>
  <c r="D10" i="72" s="1"/>
  <c r="H63" i="101"/>
  <c r="H67" i="101" s="1"/>
  <c r="H68" i="101" s="1"/>
  <c r="G3" i="91"/>
  <c r="H44" i="98"/>
  <c r="H52" i="98" s="1"/>
  <c r="H55" i="98" s="1"/>
  <c r="H56" i="98" s="1"/>
  <c r="H59" i="98" s="1"/>
  <c r="H31" i="100"/>
  <c r="H32" i="100" s="1"/>
  <c r="A40" i="101"/>
  <c r="A41" i="101" s="1"/>
  <c r="A42" i="101" s="1"/>
  <c r="A43" i="101" s="1"/>
  <c r="A44" i="101" s="1"/>
  <c r="A46" i="101"/>
  <c r="H33" i="100"/>
  <c r="H11" i="99"/>
  <c r="H50" i="99" s="1"/>
  <c r="H66" i="101" l="1"/>
  <c r="H69" i="101"/>
  <c r="H70" i="101" s="1"/>
  <c r="A47" i="101"/>
  <c r="A48" i="101" s="1"/>
  <c r="A49" i="101" s="1"/>
  <c r="A50" i="101" s="1"/>
  <c r="A51" i="101" s="1"/>
  <c r="A52" i="101" s="1"/>
  <c r="A53" i="101" s="1"/>
  <c r="A54" i="101" s="1"/>
  <c r="A55" i="101"/>
  <c r="H34" i="100"/>
  <c r="E5" i="99"/>
  <c r="H53" i="99"/>
  <c r="H54" i="99" s="1"/>
  <c r="H60" i="98"/>
  <c r="H61" i="98" s="1"/>
  <c r="D3" i="98" s="1"/>
  <c r="E28" i="74" s="1"/>
  <c r="H56" i="99" l="1"/>
  <c r="H57" i="99" s="1"/>
  <c r="H58" i="99" s="1"/>
  <c r="E4" i="99" s="1"/>
  <c r="E11" i="72" s="1"/>
  <c r="H71" i="101"/>
  <c r="E3" i="101" s="1"/>
  <c r="D32" i="74" s="1"/>
  <c r="A58" i="101"/>
  <c r="A56" i="101"/>
  <c r="A57" i="101" s="1"/>
  <c r="H35" i="100"/>
  <c r="H36" i="100" s="1"/>
  <c r="D3" i="100" s="1"/>
  <c r="E12" i="72" s="1"/>
  <c r="A59" i="101" l="1"/>
  <c r="F28" i="68" l="1"/>
  <c r="F27" i="68"/>
  <c r="F26" i="68"/>
  <c r="H25" i="68"/>
  <c r="F24" i="68"/>
  <c r="F23" i="68"/>
  <c r="F22" i="68"/>
  <c r="H22" i="68" s="1"/>
  <c r="A22" i="68"/>
  <c r="A23" i="68" s="1"/>
  <c r="A24" i="68" s="1"/>
  <c r="A25" i="68" s="1"/>
  <c r="A26" i="68" s="1"/>
  <c r="A27" i="68" s="1"/>
  <c r="A28" i="68" s="1"/>
  <c r="H23" i="68" l="1"/>
  <c r="H24" i="68"/>
  <c r="H26" i="68"/>
  <c r="H27" i="68"/>
  <c r="H28" i="68"/>
  <c r="H21" i="68" l="1"/>
  <c r="H29" i="68" l="1"/>
  <c r="H13" i="68" l="1"/>
  <c r="E12" i="68"/>
  <c r="F12" i="68" s="1"/>
  <c r="H12" i="68" s="1"/>
  <c r="A11" i="68"/>
  <c r="A13" i="68" s="1"/>
  <c r="A16" i="68" s="1"/>
  <c r="F11" i="68"/>
  <c r="H11" i="68" s="1"/>
  <c r="F16" i="68"/>
  <c r="F15" i="68"/>
  <c r="H15" i="68" l="1"/>
  <c r="H14" i="68"/>
  <c r="H16" i="68"/>
  <c r="A30" i="68" l="1"/>
  <c r="A38" i="68" s="1"/>
  <c r="H10" i="68"/>
  <c r="H28" i="74" l="1"/>
  <c r="E29" i="74"/>
  <c r="A19" i="74" l="1"/>
  <c r="E43" i="68" l="1"/>
  <c r="F20" i="68"/>
  <c r="F37" i="68"/>
  <c r="E36" i="68"/>
  <c r="F36" i="68" s="1"/>
  <c r="F35" i="68"/>
  <c r="F34" i="68"/>
  <c r="F33" i="68"/>
  <c r="F32" i="68"/>
  <c r="F31" i="68"/>
  <c r="A18" i="68"/>
  <c r="F18" i="68"/>
  <c r="F43" i="68" l="1"/>
  <c r="H37" i="68"/>
  <c r="F39" i="68"/>
  <c r="F41" i="68"/>
  <c r="F42" i="68"/>
  <c r="H34" i="68"/>
  <c r="H35" i="68"/>
  <c r="H20" i="68"/>
  <c r="H19" i="68" s="1"/>
  <c r="F40" i="68"/>
  <c r="H36" i="68"/>
  <c r="H18" i="68"/>
  <c r="H17" i="68" s="1"/>
  <c r="A31" i="68"/>
  <c r="A32" i="68" s="1"/>
  <c r="A33" i="68" s="1"/>
  <c r="A34" i="68" s="1"/>
  <c r="A35" i="68" s="1"/>
  <c r="A36" i="68" s="1"/>
  <c r="A37" i="68" s="1"/>
  <c r="H31" i="68"/>
  <c r="H32" i="68"/>
  <c r="H33" i="68"/>
  <c r="G52" i="74"/>
  <c r="A50" i="74"/>
  <c r="A32" i="74"/>
  <c r="A33" i="74" s="1"/>
  <c r="A14" i="74"/>
  <c r="H10" i="72"/>
  <c r="H43" i="68" l="1"/>
  <c r="H42" i="68"/>
  <c r="H40" i="68"/>
  <c r="H39" i="68"/>
  <c r="H41" i="68"/>
  <c r="H11" i="72"/>
  <c r="D27" i="74"/>
  <c r="A39" i="68"/>
  <c r="A40" i="68" s="1"/>
  <c r="A41" i="68" s="1"/>
  <c r="A42" i="68" s="1"/>
  <c r="A43" i="68" s="1"/>
  <c r="H30" i="68"/>
  <c r="A20" i="68"/>
  <c r="H27" i="74" l="1"/>
  <c r="D29" i="74"/>
  <c r="H29" i="74" s="1"/>
  <c r="H38" i="68"/>
  <c r="H44" i="68" s="1"/>
  <c r="H45" i="68" l="1"/>
  <c r="H46" i="68" s="1"/>
  <c r="H47" i="68" s="1"/>
  <c r="H48" i="68" s="1"/>
  <c r="D3" i="68" s="1"/>
  <c r="D33" i="74" l="1"/>
  <c r="D35" i="74" s="1"/>
  <c r="H12" i="72"/>
  <c r="E13" i="72"/>
  <c r="H32" i="74"/>
  <c r="E18" i="74" l="1"/>
  <c r="E20" i="74" s="1"/>
  <c r="E40" i="74" s="1"/>
  <c r="E52" i="74" s="1"/>
  <c r="E54" i="74" s="1"/>
  <c r="E55" i="74" s="1"/>
  <c r="E56" i="74" s="1"/>
  <c r="D9" i="72"/>
  <c r="D13" i="72" l="1"/>
  <c r="D18" i="74" s="1"/>
  <c r="H18" i="74" s="1"/>
  <c r="H9" i="72"/>
  <c r="H13" i="72" s="1"/>
  <c r="E4" i="72" s="1"/>
  <c r="H19" i="74" l="1"/>
  <c r="D20" i="74"/>
  <c r="H20" i="74" l="1"/>
  <c r="H33" i="74" l="1"/>
  <c r="H35" i="74" l="1"/>
  <c r="D40" i="74"/>
  <c r="D52" i="74" l="1"/>
  <c r="H40" i="74"/>
  <c r="D54" i="74" l="1"/>
  <c r="D55" i="74" s="1"/>
  <c r="D56" i="74" s="1"/>
  <c r="H52" i="74"/>
  <c r="G53" i="74" s="1"/>
  <c r="G54" i="74" l="1"/>
  <c r="H53" i="74"/>
  <c r="G55" i="74" l="1"/>
  <c r="H55" i="74" s="1"/>
  <c r="H54" i="74"/>
  <c r="G56" i="74" l="1"/>
  <c r="H56" i="74" s="1"/>
  <c r="G18" i="71" s="1"/>
  <c r="F3" i="74" l="1"/>
</calcChain>
</file>

<file path=xl/sharedStrings.xml><?xml version="1.0" encoding="utf-8"?>
<sst xmlns="http://schemas.openxmlformats.org/spreadsheetml/2006/main" count="1483" uniqueCount="607">
  <si>
    <t>k/sT</t>
  </si>
  <si>
    <t>kac/sT</t>
  </si>
  <si>
    <t>sxvadasxva manqanebi</t>
  </si>
  <si>
    <t>kbm</t>
  </si>
  <si>
    <t>kvm</t>
  </si>
  <si>
    <t>tn</t>
  </si>
  <si>
    <t>lari</t>
  </si>
  <si>
    <t>wyali</t>
  </si>
  <si>
    <t>sxva masalebi</t>
  </si>
  <si>
    <t>ათასი ლარი</t>
  </si>
  <si>
    <t>ლარი</t>
  </si>
  <si>
    <t>ჯამი</t>
  </si>
  <si>
    <t>სახარჯთაღრიცხვო ღირებულება</t>
  </si>
  <si>
    <t>№</t>
  </si>
  <si>
    <t>საფუძველი</t>
  </si>
  <si>
    <t>სამუშაოს დასახელება</t>
  </si>
  <si>
    <t>რაოდენობა</t>
  </si>
  <si>
    <t>სულ</t>
  </si>
  <si>
    <t>სამშენებლო რესურსების მიხედვით პირდაპირი დანახარჯების ჯამი</t>
  </si>
  <si>
    <t>შრომითი დანახარჯები</t>
  </si>
  <si>
    <t>კაც/სთ</t>
  </si>
  <si>
    <t>კ/სთ</t>
  </si>
  <si>
    <t>manqanebi</t>
  </si>
  <si>
    <t>eqskavatori 0,25 kbm</t>
  </si>
  <si>
    <t>man sT</t>
  </si>
  <si>
    <t>transportireba</t>
  </si>
  <si>
    <t xml:space="preserve">1. muSa mSeneblebis SromiTi danaxarjebi                   </t>
  </si>
  <si>
    <t>xis masala</t>
  </si>
  <si>
    <t>manq.sT</t>
  </si>
  <si>
    <t xml:space="preserve"> SromiTi danaxarji </t>
  </si>
  <si>
    <t>kac.sT</t>
  </si>
  <si>
    <t>3,1</t>
  </si>
  <si>
    <t>3,2</t>
  </si>
  <si>
    <t>3,3</t>
  </si>
  <si>
    <t>23--1-2</t>
  </si>
  <si>
    <t>sabazro</t>
  </si>
  <si>
    <t xml:space="preserve"> </t>
  </si>
  <si>
    <t>#</t>
  </si>
  <si>
    <t>safuZveli</t>
  </si>
  <si>
    <t>masalebi</t>
  </si>
  <si>
    <t xml:space="preserve">nakrebi saxarjTaRricxvo gaangariSeba (jami)  </t>
  </si>
  <si>
    <t>aT.</t>
  </si>
  <si>
    <t>aT. Llari</t>
  </si>
  <si>
    <t>samuSaos dasaxeleba</t>
  </si>
  <si>
    <t>samSeneblo samuSaoebi</t>
  </si>
  <si>
    <t>samuSaoebi da xarjebi ar aris</t>
  </si>
  <si>
    <t>jami</t>
  </si>
  <si>
    <t>dRg 18%</t>
  </si>
  <si>
    <t>qviSa RorRovani   narevi</t>
  </si>
  <si>
    <t>m/sT</t>
  </si>
  <si>
    <t>c</t>
  </si>
  <si>
    <t>saxarjTaRricxvo Rirebuleba</t>
  </si>
  <si>
    <t>aTasi lari</t>
  </si>
  <si>
    <t>safuZveli: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</si>
  <si>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</si>
  <si>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</si>
  <si>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</si>
  <si>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</si>
  <si>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</si>
  <si>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</si>
  <si>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>l</t>
  </si>
  <si>
    <t>m</t>
  </si>
  <si>
    <t>kg</t>
  </si>
  <si>
    <t>lokalur-resursuli uwyisis jami</t>
  </si>
  <si>
    <t>samSeneblo resursebis mixedviT pirdapiri danaxarjebis jami</t>
  </si>
  <si>
    <t>gegmiuri dagroveba 8%</t>
  </si>
  <si>
    <t>cali</t>
  </si>
  <si>
    <t>t</t>
  </si>
  <si>
    <t>eleqtrodi</t>
  </si>
  <si>
    <t>zednadebi xarjebi</t>
  </si>
  <si>
    <t>Sps aWarspecproeqti</t>
  </si>
  <si>
    <t>dakveTa #</t>
  </si>
  <si>
    <t>ხარჯთაღრიცხვის ნომერი</t>
  </si>
  <si>
    <t>სამუშაოს და ხარჯების დასახელება</t>
  </si>
  <si>
    <t>განზომილების ერთეული</t>
  </si>
  <si>
    <t>შრომის გადახდის საშუალება ათ.ლარებში</t>
  </si>
  <si>
    <t>ერთეულის ღირებულების მაჩვენებელი</t>
  </si>
  <si>
    <t>სამშენებლო სამუშაოები</t>
  </si>
  <si>
    <t>სამონტაჟო სამუშაოები</t>
  </si>
  <si>
    <t>დანადგარებზე, ავეჯსა და ინვენტარზე</t>
  </si>
  <si>
    <t>სხვადასხვა ხარჯები</t>
  </si>
  <si>
    <t>santeqnikur samuSaoebze</t>
  </si>
  <si>
    <t>videoTvalTvali</t>
  </si>
  <si>
    <t>Seadgina:</t>
  </si>
  <si>
    <t>/ T. tuRuSi /</t>
  </si>
  <si>
    <t>lokalur-resursuli  xarjTaRricxva #1/1</t>
  </si>
  <si>
    <t xml:space="preserve"> saxarjTaRricxvo Rirebuleba</t>
  </si>
  <si>
    <t>muSa naxazebi</t>
  </si>
  <si>
    <t>კბმ</t>
  </si>
  <si>
    <t>s.n.da w.    1-80-3</t>
  </si>
  <si>
    <r>
      <t xml:space="preserve">SromiTi danaxarjebi                                 </t>
    </r>
    <r>
      <rPr>
        <sz val="10"/>
        <color indexed="10"/>
        <rFont val="Calibri"/>
        <family val="2"/>
        <charset val="204"/>
      </rPr>
      <t/>
    </r>
  </si>
  <si>
    <t xml:space="preserve">kac/sT     </t>
  </si>
  <si>
    <t>srf</t>
  </si>
  <si>
    <t>SromiTi danaxarjebi</t>
  </si>
  <si>
    <t>lariı</t>
  </si>
  <si>
    <t>armatura</t>
  </si>
  <si>
    <t>-</t>
  </si>
  <si>
    <t>fari xis</t>
  </si>
  <si>
    <t>xe masala</t>
  </si>
  <si>
    <t xml:space="preserve">s.n.da w. 15-164-8                                                                                                                                                                                                             </t>
  </si>
  <si>
    <t>grunti antikoroziuli</t>
  </si>
  <si>
    <t>liTonis spec. saRebavi</t>
  </si>
  <si>
    <t>კვმ</t>
  </si>
  <si>
    <t>კგ</t>
  </si>
  <si>
    <t xml:space="preserve">s.n.daw. 11-8--1-2                                                                                                                                                                                                                </t>
  </si>
  <si>
    <t>cementis xsnari mosapirkeTebeli</t>
  </si>
  <si>
    <t xml:space="preserve">s.n.da w. 15-168-8                                                                                                                                                                                                            </t>
  </si>
  <si>
    <t xml:space="preserve"> Weris SeRebva maRalxarisxovani saRebaviT</t>
  </si>
  <si>
    <t>fiTxi</t>
  </si>
  <si>
    <t>saRebavi maRalxarisxovani wyalemulsiuri</t>
  </si>
  <si>
    <t>s.n.da w.   15-168-7</t>
  </si>
  <si>
    <t>grZm</t>
  </si>
  <si>
    <t xml:space="preserve"> samSeneblo resursebis mixedviT pirdapiri danaxarjebis jami</t>
  </si>
  <si>
    <t xml:space="preserve">saxarjTaRricxvo mogeba </t>
  </si>
  <si>
    <t>m/S dasabrunebeli</t>
  </si>
  <si>
    <t>xarjTaRricxvis nomeri</t>
  </si>
  <si>
    <t>samuSaos da xarjebis dasaxeleba</t>
  </si>
  <si>
    <t>saerTo saxarjTaRricxvo Rirebuleba</t>
  </si>
  <si>
    <t>samontaJo samuSaoebi</t>
  </si>
  <si>
    <t>danadgarebi, aveji,  inventari</t>
  </si>
  <si>
    <t>sxvadasxva xarjebi</t>
  </si>
  <si>
    <t xml:space="preserve">Tavi I </t>
  </si>
  <si>
    <t>kapitaluri remontis teritoriis momzadeba</t>
  </si>
  <si>
    <t>Tavi I jami</t>
  </si>
  <si>
    <t xml:space="preserve">Tavi II </t>
  </si>
  <si>
    <t xml:space="preserve"> ZiriTadi obieqtebi</t>
  </si>
  <si>
    <t>Tavi II jami</t>
  </si>
  <si>
    <t xml:space="preserve">Tavi III </t>
  </si>
  <si>
    <t>damxmare da samosamsaxuro obieqtebi</t>
  </si>
  <si>
    <t>Tavi III jami</t>
  </si>
  <si>
    <t xml:space="preserve">Tavi IV </t>
  </si>
  <si>
    <t>wyalmomarageba, kanalizacia, Tbomomarageba, gazmomarageba,  gare qselebi da a.S.</t>
  </si>
  <si>
    <t>gare el ganaTeba</t>
  </si>
  <si>
    <t>Tavi IV jami</t>
  </si>
  <si>
    <t xml:space="preserve">Tavi V </t>
  </si>
  <si>
    <t>teritoriis keTilmowyoba</t>
  </si>
  <si>
    <t>Tavi V jami</t>
  </si>
  <si>
    <t xml:space="preserve">Tavi VI </t>
  </si>
  <si>
    <t>droebiTi Senobebi da nagebobebi</t>
  </si>
  <si>
    <t>Tavi VI jami</t>
  </si>
  <si>
    <t>Tavi I-VI jami</t>
  </si>
  <si>
    <t xml:space="preserve">Tavi VII </t>
  </si>
  <si>
    <t>sxvadasxva samuSaoebi da xarjebi</t>
  </si>
  <si>
    <t xml:space="preserve"> xarjebi ar aris</t>
  </si>
  <si>
    <t xml:space="preserve">Tavi VIII </t>
  </si>
  <si>
    <t xml:space="preserve"> teqnikuri zedamxedveloba</t>
  </si>
  <si>
    <t>Tavi VIII jami</t>
  </si>
  <si>
    <t>Tavi IX</t>
  </si>
  <si>
    <t>saproeqto da saZiebo samuSaoebi, saavtoro zedamxedveloba</t>
  </si>
  <si>
    <t xml:space="preserve">saavtoro zedamxedveloba </t>
  </si>
  <si>
    <t>Tavi IX jami</t>
  </si>
  <si>
    <t>Tavi I-IX jami</t>
  </si>
  <si>
    <t xml:space="preserve"> gruntis ukuCayra xeliT</t>
  </si>
  <si>
    <t>ტ</t>
  </si>
  <si>
    <t>გრუნტის დამუშავება</t>
  </si>
  <si>
    <t>s.n.da w.   1-78</t>
  </si>
  <si>
    <t xml:space="preserve"> gruntis ukuCayra </t>
  </si>
  <si>
    <t>ც</t>
  </si>
  <si>
    <t>ლ</t>
  </si>
  <si>
    <t>ცალი</t>
  </si>
  <si>
    <t xml:space="preserve">qviSa-cementis mWimis mowyoba 2-4 sm sisqis </t>
  </si>
  <si>
    <t>Weris mowyobis samuSaoebi</t>
  </si>
  <si>
    <t>მანქანები</t>
  </si>
  <si>
    <t>s.n.da w.  1-80-3</t>
  </si>
  <si>
    <t xml:space="preserve">miwis damuSaveba                           </t>
  </si>
  <si>
    <t>s.n.da w.       6-1-20 misad</t>
  </si>
  <si>
    <t>WanWikebi</t>
  </si>
  <si>
    <t xml:space="preserve"> liTonis elementebis damuSaveba antikoroziuli gruntiT, SeRebva liTonis spec. saRebaviT </t>
  </si>
  <si>
    <t>saerTo samSeneblo samuSaoebze   Robis მოწყობაზე</t>
  </si>
  <si>
    <t>Sida el ganaTeba</t>
  </si>
  <si>
    <t>damtkicebulia      ,, -------   ,,   ------------------  2018 w.</t>
  </si>
  <si>
    <t>,,    ,,                2018 w.</t>
  </si>
  <si>
    <t>damkveTi: a(a)ip ,,agroserviscentri~</t>
  </si>
  <si>
    <t>მუშა ნახაზები</t>
  </si>
  <si>
    <t>განზომილების ერთეულზე</t>
  </si>
  <si>
    <t>საპროექტო მონაცემებზე</t>
  </si>
  <si>
    <t>მ</t>
  </si>
  <si>
    <t>ГЭСНмт  42-03-005-1</t>
  </si>
  <si>
    <t>კვების ბლოკი აკუმულატორით  12V/7Ah</t>
  </si>
  <si>
    <t>კვების ბლოკი აკუმულატორით  12V/7A</t>
  </si>
  <si>
    <t>ლოკალურ-რესურსული უწყისის ჯამი</t>
  </si>
  <si>
    <t>1. შრომითი დანახარჯები</t>
  </si>
  <si>
    <t>2. სამშენებლო მანქანები</t>
  </si>
  <si>
    <t xml:space="preserve">   3. მატერიალური რესურსები</t>
  </si>
  <si>
    <t xml:space="preserve">  10-54-4</t>
  </si>
  <si>
    <t>ვიდეომეთვალყურეობის ქსელის კაბელი   UTP 5e</t>
  </si>
  <si>
    <t xml:space="preserve"> კაბელი    UTP 5e</t>
  </si>
  <si>
    <t>ГЭСНмт  42-03-002-1</t>
  </si>
  <si>
    <t>ციფრული ქსელური ვიდეორეგისტრატორი (NVR)   4 არხიანი</t>
  </si>
  <si>
    <t>ციფრული ქსელური ვიდეორეგისტრატორი (NVR)  4 არხიანი</t>
  </si>
  <si>
    <t>ГЭСНмт     42-03-004-3</t>
  </si>
  <si>
    <t>ქსელის კომუტატორი 5 პორტიანი</t>
  </si>
  <si>
    <t>ГЭСНмт  42-03-001-2</t>
  </si>
  <si>
    <t>IP ვიდეოკამერა ფერადი დღე-ღამის რეჟიმით (2მგპ) გარე მონტაჟის</t>
  </si>
  <si>
    <t>9_1_028</t>
  </si>
  <si>
    <t>14-1-077</t>
  </si>
  <si>
    <t>გეგმიური დაგროვება8%</t>
  </si>
  <si>
    <t>სახარჯთაღრიცხვო  ღირებულება</t>
  </si>
  <si>
    <t>ათასი</t>
  </si>
  <si>
    <t>სამუშაოს  დასახელება</t>
  </si>
  <si>
    <t>განზომილების  ერთეული</t>
  </si>
  <si>
    <t>განზომილების  ერთეულზე</t>
  </si>
  <si>
    <t>საპროექტო  მონაცემებზე</t>
  </si>
  <si>
    <t>შრომითი  დანახარჯები</t>
  </si>
  <si>
    <t>სხვა  მასალები</t>
  </si>
  <si>
    <t xml:space="preserve">საფუძველი:     მუშა  ნახაზები                                 </t>
  </si>
  <si>
    <t>eგანზომილების ერთეულზე</t>
  </si>
  <si>
    <t>ს.ნ. და წ. 16-6-2</t>
  </si>
  <si>
    <t>პლასტმასის  საკანალიზაციო  მილების  მონტაჟი  დ=150მმ  გოფრირებული</t>
  </si>
  <si>
    <t>100მ</t>
  </si>
  <si>
    <t>პლასტმასის  მილი  დ=150მმ</t>
  </si>
  <si>
    <t>ს.ნ. და წ. 16-6-1</t>
  </si>
  <si>
    <t>ს.ნ. და წ. 16-12</t>
  </si>
  <si>
    <t>ს.ნ. და წ. 12--23</t>
  </si>
  <si>
    <t>პლასტმასის ფასონური   ნაწილები  წყალსადენის  და  წყალარინების</t>
  </si>
  <si>
    <t>10ც</t>
  </si>
  <si>
    <t>ფასონური ნაწილები</t>
  </si>
  <si>
    <t xml:space="preserve">ბიოტალის საკანალიზაციო  ჭის  მოწყობა  რკინა/ბეტონისაგან  დიამეტრით  3,5მ  </t>
  </si>
  <si>
    <t>10კბმ</t>
  </si>
  <si>
    <t>ბეტონი  მ15</t>
  </si>
  <si>
    <t>გადახურვის  ფილები  რკ/ბ15</t>
  </si>
  <si>
    <t>არმატურა</t>
  </si>
  <si>
    <t>ცემენტის  ხსნარი</t>
  </si>
  <si>
    <t>ჩამოგანული  ფიცრები  111  კატ.  25-32მმ</t>
  </si>
  <si>
    <t>თუჯის  ლიუკი</t>
  </si>
  <si>
    <t>ს.ნ. და წ. 23--15-11</t>
  </si>
  <si>
    <t>ბიოტალის ბ-3  მონტაჟი  წარმადობით3,0კბმ</t>
  </si>
  <si>
    <t>ბიოტალი</t>
  </si>
  <si>
    <t>ს.ნ. და წ. 16-21-2</t>
  </si>
  <si>
    <t>ქვიშის  ბალიშის  მოწყობა  მილსადენების  ძირში სისქით  10სმ</t>
  </si>
  <si>
    <t>ბუნებრივი  ქვიშა შავი</t>
  </si>
  <si>
    <t>ქვიშის  ბალიშის  მოწყობა  მილსადენების  ზემოდან სისქით  5,0სმ</t>
  </si>
  <si>
    <t>ს.ნ. და წ.16-20-5</t>
  </si>
  <si>
    <t>ს.ნ. და წ.1-80-3  2-1</t>
  </si>
  <si>
    <t>მიწის  გათხრა  ხელით  111 კატ.  გრუნტი</t>
  </si>
  <si>
    <t>100კბმ</t>
  </si>
  <si>
    <t>ს.ნ. და წ.1-81</t>
  </si>
  <si>
    <t>მიწის  უკუჩაყრა  ხელით  111 კატ.  გრუნტი</t>
  </si>
  <si>
    <t>ლოკალურ_რესურსული  უწყისის  ჯამი</t>
  </si>
  <si>
    <t>სამშენებლო მანქანები</t>
  </si>
  <si>
    <t>მატერიალური  რესურსები</t>
  </si>
  <si>
    <t>სამშენებლო  რესურსების  მიხედვით  პირდაპირი დანახარჯების  ჯამი</t>
  </si>
  <si>
    <t>საფუძველი:    მუშა  ნახაზები</t>
  </si>
  <si>
    <t>მატერიალური რესურსები</t>
  </si>
  <si>
    <t>სამშენებლო  რესურსების  მიხედვით პირდაპირი  დანახარჯების  ჯამი</t>
  </si>
  <si>
    <t xml:space="preserve"> ჯამი</t>
  </si>
  <si>
    <t>ს.ნ და წეს 16-6-1</t>
  </si>
  <si>
    <t>პლასტმასის  მილი  დ=25მმ</t>
  </si>
  <si>
    <t>ს.ნ და წეს 22-23-2</t>
  </si>
  <si>
    <t>პლასტმასის  მილების  მონტაჟი  წყლისათვის  დ=25*2,3მმ</t>
  </si>
  <si>
    <t xml:space="preserve">პლასტმასის  ფასონური  ნაწილები წყლისათვის  </t>
  </si>
  <si>
    <t>ს.ნ. და  წ 16-12</t>
  </si>
  <si>
    <t>foladis miltuCa</t>
  </si>
  <si>
    <t>WanWiki qanCiT</t>
  </si>
  <si>
    <t xml:space="preserve">arkos ventilebis  mowyoba  d=1/2  </t>
  </si>
  <si>
    <t>arkos  ventili d=1/2</t>
  </si>
  <si>
    <t>ს.ნ. და  წ 23-15</t>
  </si>
  <si>
    <t>wyalsadenis qselis hidravlikuri gamocda</t>
  </si>
  <si>
    <t>ბ)შიგა  კანალიზაცია</t>
  </si>
  <si>
    <t>ს.ნ და წეს 16-4-3</t>
  </si>
  <si>
    <t>კანალიზაციის სქელკედლიანი  უხმაურო  მილის  მონტაჟი  დ=100მმ</t>
  </si>
  <si>
    <t>პლასტმასის  მილი  დ=100მმ</t>
  </si>
  <si>
    <t>ს.ნ და წეს 16-4-2</t>
  </si>
  <si>
    <t xml:space="preserve">პლასტმასის  ფასონური  ნაწილები   კანალიზაციისათვის  </t>
  </si>
  <si>
    <t>პლასტმასის ფასონური  ნაწილები</t>
  </si>
  <si>
    <t xml:space="preserve">ფაიანსის  უნიტაზის მონტაჟი ჩამრეცხი ავზით  და  გოფრეთი </t>
  </si>
  <si>
    <t>ს.ნ და წეს 17-4-3</t>
  </si>
  <si>
    <t>ფაიანსის  უნიტაზი</t>
  </si>
  <si>
    <t xml:space="preserve">ფაიანსის  ხელსაბანის მონტაჟი </t>
  </si>
  <si>
    <t>ფაიანსის  ხელსაბანი</t>
  </si>
  <si>
    <t>შხაპის მოწყობა ქვეშით</t>
  </si>
  <si>
    <t>შხაპი  ქვეშით</t>
  </si>
  <si>
    <t>თუჯის  ტრაპის  მოწყობა  დ=100მმ</t>
  </si>
  <si>
    <t>თუჯის  ტრაპი დ=100მმ</t>
  </si>
  <si>
    <t>სულ ა)  და ბ)    ჯამი</t>
  </si>
  <si>
    <t>gare wyalsadeni da kanalizacia</t>
  </si>
  <si>
    <t>კომპლ</t>
  </si>
  <si>
    <t>ofisis mSenebloba</t>
  </si>
  <si>
    <t>ekalmavTulis Robe</t>
  </si>
  <si>
    <t>ekalmavTulis Robis mowyoba</t>
  </si>
  <si>
    <t>s.n.da w.       7-21-13 misad</t>
  </si>
  <si>
    <t>samontaJo mowyobiloba</t>
  </si>
  <si>
    <t>ekalmavTuli</t>
  </si>
  <si>
    <t>boZebi armaturis d25 mm</t>
  </si>
  <si>
    <t>s.n.da w.       7-21-12 misad</t>
  </si>
  <si>
    <t>s.n.da w.       9-8-1 misad</t>
  </si>
  <si>
    <t>sxva manqanebi</t>
  </si>
  <si>
    <t>liTonis konstruqcia</t>
  </si>
  <si>
    <t>liTonis samontaJo elementebi</t>
  </si>
  <si>
    <t>rezervi gauTvaliswinebel samuSaoebze 1 % @</t>
  </si>
  <si>
    <t>WiSkris mowyoba aqsesuarebiT</t>
  </si>
  <si>
    <t xml:space="preserve">გეგმიური დაგროვება </t>
  </si>
  <si>
    <t>ვენტილი  დ=40მმ</t>
  </si>
  <si>
    <t>ვენტილი  ჩამკეტი  ქრომირებული  გრძელი დ=40მმ</t>
  </si>
  <si>
    <t>ზედნადები ხარჯები 8,0%</t>
  </si>
  <si>
    <t>გეგმიური  დაგროვება  6%</t>
  </si>
  <si>
    <t>ათ</t>
  </si>
  <si>
    <t xml:space="preserve">ზედნადები ხარჯები  </t>
  </si>
  <si>
    <t xml:space="preserve">შუახევის  მუნიციპალიტეტი, სოფ ქიძინიძეებში  ახალი სანერგე მეურნეობის   გარე   განათებაზე
</t>
  </si>
  <si>
    <t xml:space="preserve"> დეფექტური აქტი</t>
  </si>
  <si>
    <t>ს.ნ და წ      1-80-7</t>
  </si>
  <si>
    <t>ორმოს ამოთხრა ხელით განათების ბოძისთვის</t>
  </si>
  <si>
    <t>ს.ნ და წ      33-622</t>
  </si>
  <si>
    <t>ერთფრთიანი განათების ბოძის მონტაჟი</t>
  </si>
  <si>
    <t>ერთფრთიანი განათების ბოძი</t>
  </si>
  <si>
    <t>ს.ნ და წ       6-1-2</t>
  </si>
  <si>
    <t>საყრდენის საძირკვლის დაბეტონება</t>
  </si>
  <si>
    <t>ბეტონი</t>
  </si>
  <si>
    <t>ს.ნ და წ                  8-471-4                               8-472-5</t>
  </si>
  <si>
    <t>განათების ბოძის დამიწება</t>
  </si>
  <si>
    <t>გლინულა , d-8  მმ</t>
  </si>
  <si>
    <t>არმატურა a-III კლასის, d-18 მმ</t>
  </si>
  <si>
    <t>ს.ნ დ  წ 8_370_2</t>
  </si>
  <si>
    <t>გარე განათების სანათის მონტჟი საყრდენზე</t>
  </si>
  <si>
    <t xml:space="preserve">გარე განათების დიოდური სანათი </t>
  </si>
  <si>
    <t xml:space="preserve">ს.ნ დ  წ        8-524-1 </t>
  </si>
  <si>
    <t>ელ. კარადის დადგმა</t>
  </si>
  <si>
    <t>ელ. კარადა</t>
  </si>
  <si>
    <t>1 პ. ავტომ. ჩამრთველი 10 ა</t>
  </si>
  <si>
    <t>სახელშ</t>
  </si>
  <si>
    <t>ფოტორელეს მონტაჟი</t>
  </si>
  <si>
    <t>ფოტორელე</t>
  </si>
  <si>
    <t>ს.ნ დ  წ             8-409-3</t>
  </si>
  <si>
    <t>კაბელის შეტაცება მილში</t>
  </si>
  <si>
    <t>kabeli vvg 3X4 kv. mm</t>
  </si>
  <si>
    <t>kabeli აvvg 2X10 kv. mm</t>
  </si>
  <si>
    <t>სადენი 2X2,5 კვმმ</t>
  </si>
  <si>
    <t xml:space="preserve">ს.ნდა წ      1-80-3      1-22-6 </t>
  </si>
  <si>
    <t>მესამე კატეგორიის გრუნტში ტრანშეის მოთხრა კაბელისათვის ხელით</t>
  </si>
  <si>
    <t>ს.ნდა წ     8-407-9</t>
  </si>
  <si>
    <t>გოფრირებული მილის (კაბელით) ჩადება მზა ტრანშეაში</t>
  </si>
  <si>
    <t>გოფრირებული მილი  d-32 მმ</t>
  </si>
  <si>
    <t>ს.ნდა წ      1-81-3</t>
  </si>
  <si>
    <t>გრუნტის უკუჩაყრა</t>
  </si>
  <si>
    <t>ს.ნ და წ                  8-153-21</t>
  </si>
  <si>
    <t>კაბელის ბოლოების ჩაკეთება</t>
  </si>
  <si>
    <t>ზედნადები ხარჯების ელ. სამუშაოებზე 75%</t>
  </si>
  <si>
    <t xml:space="preserve">შუახევის  მუნიციპალიტეტი, სოფ ქიძინიძეებში  ახალი სანერგე მეურნეობის ადმინისტრაციული შენობის ელ. განათებაზე
</t>
  </si>
  <si>
    <t xml:space="preserve">   saxarjTaRricxvo Rirebuleba             </t>
  </si>
  <si>
    <t>aTasi</t>
  </si>
  <si>
    <t xml:space="preserve">saxarjTaRricxvo xelfasi          </t>
  </si>
  <si>
    <t xml:space="preserve">safuZveli:  el-1;                   A                   </t>
  </si>
  <si>
    <t>s.n.daw  8_612_9</t>
  </si>
  <si>
    <t>el.gamanawilebeli faris mowyoba da momzadeba CarTvisaTvis</t>
  </si>
  <si>
    <t xml:space="preserve">el. gamanawilebeli fari </t>
  </si>
  <si>
    <t>s.n.daw  8-525_1</t>
  </si>
  <si>
    <t xml:space="preserve">avtomaturi amomrTvelebi </t>
  </si>
  <si>
    <t>avtomaturi amomrTvelebi 25a</t>
  </si>
  <si>
    <t>8-406-2</t>
  </si>
  <si>
    <t xml:space="preserve">   გოფრირებული მილის გაყვანა კედელზე კაბელის გასატარებლად</t>
  </si>
  <si>
    <t xml:space="preserve"> მ</t>
  </si>
  <si>
    <t>103-280</t>
  </si>
  <si>
    <t>გოფრირებული მილი d-16მმ</t>
  </si>
  <si>
    <t>s.n.daw                                                                                                                                                                                                             8_409_3</t>
  </si>
  <si>
    <t xml:space="preserve">spilenZisZarRviani sadenis შეტაცება მილში </t>
  </si>
  <si>
    <t>sadeni ppv 3X2,5</t>
  </si>
  <si>
    <t>sadeni ppv 2X2,5</t>
  </si>
  <si>
    <t>s.n.daw                                                                                                                                                                                                                    8_591_2</t>
  </si>
  <si>
    <t>Cafluli tipis CamrTvelebis montaJi</t>
  </si>
  <si>
    <t>CamrTveli erTklaviSiani</t>
  </si>
  <si>
    <t>CamrTveli orklaviSiani</t>
  </si>
  <si>
    <t>s.n.daw                                                                                                                                                                                                                        8_591_7</t>
  </si>
  <si>
    <t>Cafluli tipis Stefseluri rozetis montaJi</t>
  </si>
  <si>
    <t>Stefseluri rozeti</t>
  </si>
  <si>
    <t>s.n.daw 8_605_1</t>
  </si>
  <si>
    <t>sanaTis და ბრის მონტაჟი</t>
  </si>
  <si>
    <t>sanaTi ნათურით</t>
  </si>
  <si>
    <t>ბრა</t>
  </si>
  <si>
    <t>s.n.daw 8_471_1</t>
  </si>
  <si>
    <t>damiwebis eleqtrodi 50X50X5</t>
  </si>
  <si>
    <t>damiwebis eleqtrodi kuTxovana 50X50X5</t>
  </si>
  <si>
    <t>s.n.daw 8_604_1</t>
  </si>
  <si>
    <t>damiwebis saltes mowyoba</t>
  </si>
  <si>
    <t>zolana 4X40</t>
  </si>
  <si>
    <t>3. materialuri resursebi</t>
  </si>
  <si>
    <t>zednadebi xarjebi 75%</t>
  </si>
  <si>
    <t>misasvleli gzis mowyobaze</t>
  </si>
  <si>
    <t>saxarjTaRricxvo xelfasi</t>
  </si>
  <si>
    <t>normatiuli Sromatevadoba</t>
  </si>
  <si>
    <t>samuSaoTa dasaxeleba</t>
  </si>
  <si>
    <t>Rirebuleba (lari)</t>
  </si>
  <si>
    <t>ganz. erTeulze</t>
  </si>
  <si>
    <t>saproeqto monacemze</t>
  </si>
  <si>
    <t>1</t>
  </si>
  <si>
    <t>I miwis vakisi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</si>
  <si>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1-29-7                                                                                                                                                                                                                                              1-29-13</t>
  </si>
  <si>
    <t>IIategoriis gruntis damuSaveba buldozeriTY da gadaadgileba 50 m manZilze</t>
  </si>
  <si>
    <t>buldozeri 130 c.Z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</si>
  <si>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1-80-4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</si>
  <si>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 kategoriis gruntis damuSaveba xeliT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</si>
  <si>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1-116- 10                                                                                                                                                                                                                                           </t>
  </si>
  <si>
    <t>miwis vakisis  moSandakeba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</si>
  <si>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kvm</t>
  </si>
  <si>
    <t>avtogreideri</t>
  </si>
  <si>
    <t>eqskavatori</t>
  </si>
  <si>
    <t xml:space="preserve">II sagzao samoseli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</si>
  <si>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27-10-5                                                                                                                                                                                                                                   </t>
  </si>
  <si>
    <t>erTfeniani     safaris mowyoba qviSa xreSovani  narevisagan sisqiT12 sm</t>
  </si>
  <si>
    <t xml:space="preserve"> avtogreideri _ 108 cx.Z</t>
  </si>
  <si>
    <t>satkepni sagzao, pnevmosvlaze -18 t</t>
  </si>
  <si>
    <t>satkepni sagzao, gluvi TviTmmavali -5 t</t>
  </si>
  <si>
    <t>satkepni sagzao, gluvi TviTmmavali -10 t</t>
  </si>
  <si>
    <t xml:space="preserve">mosarwyavi manqana _ 6000 l </t>
  </si>
  <si>
    <t xml:space="preserve">qviSa xreSovani  narevi </t>
  </si>
  <si>
    <t>III sayrdeni kedeli</t>
  </si>
  <si>
    <t xml:space="preserve">1--23--6 k=1,2 </t>
  </si>
  <si>
    <t>III kategoriis gruntis damuSaveba eqskavatoriT adgilze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</si>
  <si>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კbმ</t>
  </si>
  <si>
    <t>1-80-3                                                                                                                                                                                                                                     k=1,2</t>
  </si>
  <si>
    <t>III kategoriis gruntis damuSaveba xeliT</t>
  </si>
  <si>
    <t xml:space="preserve">                                                                                                                                                                                                                            კbმ</t>
  </si>
  <si>
    <t xml:space="preserve"> safuZveli  qviSa- RorRovani narevisagan</t>
  </si>
  <si>
    <t>6--1--22</t>
  </si>
  <si>
    <t>rkina betonis sayrdeni kedlis fundamentis  mowyoba</t>
  </si>
  <si>
    <t>armatura a-III</t>
  </si>
  <si>
    <t>6--11--3</t>
  </si>
  <si>
    <t>rkina betonis sayrdeni kedlis tanis  mowyoba</t>
  </si>
  <si>
    <t xml:space="preserve">armatura a-III </t>
  </si>
  <si>
    <t>yalibis ficrebi</t>
  </si>
  <si>
    <t>xis masala40 mm vv III  xarisxis</t>
  </si>
  <si>
    <t>30-54-1</t>
  </si>
  <si>
    <t>qva (drenaJisaTvis)</t>
  </si>
  <si>
    <t>Tixa ( (drenaJisaTvis)</t>
  </si>
  <si>
    <t xml:space="preserve">                                                                                                                                                                                                                           1-23-5</t>
  </si>
  <si>
    <t>gruntis ukuCayra eqskavatoriT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</si>
  <si>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kbm</t>
  </si>
  <si>
    <t xml:space="preserve"> jami:</t>
  </si>
  <si>
    <t>manqana meqnizmebi</t>
  </si>
  <si>
    <t>j a m i</t>
  </si>
  <si>
    <t xml:space="preserve">  </t>
  </si>
  <si>
    <t xml:space="preserve">პლასტმასის  წყალსადენის  შავი მილების პნ10 დ=50*3მმ  მონტაჟი   </t>
  </si>
  <si>
    <t>პლასტმასის  მილი  დ=50*3მმ</t>
  </si>
  <si>
    <t xml:space="preserve">წყლის ტუმბოს მონტაჟი  7,2კბმ/სთ ჭავლით 55 მ-მდე. ლითონის ყუთით 
</t>
  </si>
  <si>
    <t>ტუმბო</t>
  </si>
  <si>
    <t>ლითონის ყუთი 1*0,7*0.5 მ</t>
  </si>
  <si>
    <t>წყლის რეზერვუარის მონტაჟი პლასტმასის  5 კბმ</t>
  </si>
  <si>
    <t>წყლის რეზერვუარი 5 კბმ</t>
  </si>
  <si>
    <t>ბეტონის ფილის მოწყობა რეზერვუარების ქვეშ 6*2*0,15 მ</t>
  </si>
  <si>
    <t xml:space="preserve">წყლის ტუმბოს მონტაჟი   ლითონის ყუთით 
</t>
  </si>
  <si>
    <t>100 გ/მ</t>
  </si>
  <si>
    <t xml:space="preserve">პლასტმასის  წყალსადენის  მილი 50*3მმ    </t>
  </si>
  <si>
    <t>წვეთობრივი სარწყავი მილის მოწყობა დ=16 მმ</t>
  </si>
  <si>
    <t>წვეთობრივი სარწყავი პლასტმასის   მილი დ=16 მმ</t>
  </si>
  <si>
    <t>saobieqto-saxarjTaRricxvo angariSi  # 1</t>
  </si>
  <si>
    <t xml:space="preserve"> saxarjTaRricxvo Rirebuleba   </t>
  </si>
  <si>
    <t xml:space="preserve"> aTasi lari              </t>
  </si>
  <si>
    <t xml:space="preserve">safuZveli     </t>
  </si>
  <si>
    <t xml:space="preserve">samuSaos dasaxeleba                                          </t>
  </si>
  <si>
    <t xml:space="preserve"> ganzomilebis  erT.                                            </t>
  </si>
  <si>
    <t xml:space="preserve">raodenoba      </t>
  </si>
  <si>
    <r>
      <t xml:space="preserve">saxarjTaRricxvo Rirebuleba           </t>
    </r>
    <r>
      <rPr>
        <sz val="10"/>
        <rFont val="Calibri"/>
        <family val="2"/>
        <charset val="204"/>
      </rPr>
      <t xml:space="preserve">          </t>
    </r>
  </si>
  <si>
    <t xml:space="preserve">ganz. erT.                     </t>
  </si>
  <si>
    <t xml:space="preserve">saproeqto        monacemebiT                         </t>
  </si>
  <si>
    <t xml:space="preserve">sul            </t>
  </si>
  <si>
    <r>
      <t xml:space="preserve">kac/sT     </t>
    </r>
    <r>
      <rPr>
        <sz val="10"/>
        <color indexed="10"/>
        <rFont val="Calibri"/>
        <family val="2"/>
        <charset val="204"/>
      </rPr>
      <t>man/hr</t>
    </r>
  </si>
  <si>
    <t>s.n.da w.   6-1-5</t>
  </si>
  <si>
    <r>
      <t xml:space="preserve">monoliTuri betonis wertilovani  saZirkvlis mowyoba betoni </t>
    </r>
    <r>
      <rPr>
        <b/>
        <sz val="10"/>
        <rFont val="Arial Cyr"/>
      </rPr>
      <t>B20</t>
    </r>
    <r>
      <rPr>
        <b/>
        <sz val="10"/>
        <rFont val="AcadNusx"/>
      </rPr>
      <t xml:space="preserve">               </t>
    </r>
  </si>
  <si>
    <t xml:space="preserve">kbm </t>
  </si>
  <si>
    <t xml:space="preserve">sxvadasxva manqanebi                                                 </t>
  </si>
  <si>
    <t xml:space="preserve">lari                                           </t>
  </si>
  <si>
    <r>
      <t xml:space="preserve">betoni </t>
    </r>
    <r>
      <rPr>
        <b/>
        <sz val="10"/>
        <rFont val="Arial Cyr"/>
      </rPr>
      <t>B</t>
    </r>
    <r>
      <rPr>
        <b/>
        <sz val="10"/>
        <rFont val="AcadNusx"/>
      </rPr>
      <t xml:space="preserve">20                                      </t>
    </r>
  </si>
  <si>
    <t xml:space="preserve">kbm                                                         </t>
  </si>
  <si>
    <t xml:space="preserve">armatura                                                        </t>
  </si>
  <si>
    <t xml:space="preserve">kg                                  </t>
  </si>
  <si>
    <t xml:space="preserve">saankero WanWiki                                              </t>
  </si>
  <si>
    <r>
      <t>fari xis</t>
    </r>
    <r>
      <rPr>
        <sz val="10"/>
        <rFont val="Calibri"/>
        <family val="2"/>
        <charset val="204"/>
      </rPr>
      <t xml:space="preserve">                                                                                              </t>
    </r>
  </si>
  <si>
    <t xml:space="preserve">kvm                            </t>
  </si>
  <si>
    <t xml:space="preserve">xe masala                                                   </t>
  </si>
  <si>
    <t>s.n.da w.   9-8-1</t>
  </si>
  <si>
    <t xml:space="preserve">liTonis konstruqciebis mowyoba                  </t>
  </si>
  <si>
    <t>liTonis profilebi</t>
  </si>
  <si>
    <t>samontaJo</t>
  </si>
  <si>
    <r>
      <t xml:space="preserve">eleqtrodi                                                        </t>
    </r>
    <r>
      <rPr>
        <sz val="10"/>
        <rFont val="Calibri"/>
        <family val="2"/>
        <charset val="204"/>
      </rPr>
      <t xml:space="preserve"> </t>
    </r>
  </si>
  <si>
    <r>
      <t xml:space="preserve">sxva masalebi                                                                </t>
    </r>
    <r>
      <rPr>
        <sz val="10"/>
        <rFont val="Calibri"/>
        <family val="2"/>
        <charset val="204"/>
      </rPr>
      <t xml:space="preserve"> </t>
    </r>
  </si>
  <si>
    <r>
      <t xml:space="preserve"> liTonis elementebis damuSaveba antikoroziuli gruntiT, SeRebva liTonis spec. saRebaviT </t>
    </r>
    <r>
      <rPr>
        <b/>
        <sz val="10"/>
        <rFont val="AcadNusx"/>
      </rPr>
      <t xml:space="preserve">               </t>
    </r>
  </si>
  <si>
    <r>
      <t xml:space="preserve">kvm     </t>
    </r>
    <r>
      <rPr>
        <b/>
        <sz val="10"/>
        <rFont val="Calibri"/>
        <family val="2"/>
        <charset val="204"/>
      </rPr>
      <t>sq.m.</t>
    </r>
  </si>
  <si>
    <t xml:space="preserve">grunti antikoroziuli </t>
  </si>
  <si>
    <t xml:space="preserve">liTonis spec. saRebavi                                 </t>
  </si>
  <si>
    <t xml:space="preserve">s.n.daw.   12-6-1          </t>
  </si>
  <si>
    <t>lokalur-resursuli  xarjTaRricxva #2</t>
  </si>
  <si>
    <t>Ria fardulis mowyobaze</t>
  </si>
  <si>
    <t>o.x. #1</t>
  </si>
  <si>
    <t>l.r.x. #2</t>
  </si>
  <si>
    <t>Ria fardulis mSenebloba</t>
  </si>
  <si>
    <t>xarjT #1/1</t>
  </si>
  <si>
    <t>xarjT #1/2</t>
  </si>
  <si>
    <t>xarjT #1/3</t>
  </si>
  <si>
    <t>xarjT #1/4</t>
  </si>
  <si>
    <t>lokalur-resursuli xarjTaRricxva #1/2</t>
  </si>
  <si>
    <t xml:space="preserve">შუახევის  მუნიციპალიტეტი, სოფ ქიძინიძეებში  ახალი სანერგე მეურნეობის ადმინისტრაციული შენობის Sida santeqnikaze
</t>
  </si>
  <si>
    <t>lokalur-resursuli xarjTaRricxva #1/3</t>
  </si>
  <si>
    <t>ლოკალურ-რესურსული ხარჯთაღრიცხვა 1/4</t>
  </si>
  <si>
    <t xml:space="preserve">damkveTi: </t>
  </si>
  <si>
    <t xml:space="preserve">x a r j T a R r i c x v a </t>
  </si>
  <si>
    <t>saxarjTaRricxvo Rirebuleba:</t>
  </si>
  <si>
    <r>
      <t>Sps ,,aWarspecproeqti</t>
    </r>
    <r>
      <rPr>
        <b/>
        <sz val="10"/>
        <rFont val="AcadMtavr"/>
      </rPr>
      <t>~</t>
    </r>
    <r>
      <rPr>
        <b/>
        <sz val="10"/>
        <rFont val="AcadNusx"/>
      </rPr>
      <t xml:space="preserve">-s </t>
    </r>
  </si>
  <si>
    <t>/ j. gogitiZe /</t>
  </si>
  <si>
    <t>direqtori:</t>
  </si>
  <si>
    <t>baTumi</t>
  </si>
  <si>
    <t>ააიპ აგროსერვისცენტრი</t>
  </si>
  <si>
    <t xml:space="preserve"> saxuravis mowyoba  TunuqiT moTuTiebuli (Rariani),  0,5 mm sisqis</t>
  </si>
  <si>
    <t xml:space="preserve">moTuTiebuli Tunuqi (Rariani),  0,5 mm </t>
  </si>
  <si>
    <t>gruntis damuSaveba xeliT  III kategoriis</t>
  </si>
  <si>
    <t>s.n.da w.    1-81</t>
  </si>
  <si>
    <t>datvirTva da transportireba</t>
  </si>
  <si>
    <t>l.r.x.#3</t>
  </si>
  <si>
    <t>l.r.x.#4</t>
  </si>
  <si>
    <t>შუახევის მუნიციპალიტეტი
სოფ. ქიძინიძეების
 გარე წყალსადენის  და  გარე  წყალარინების  ქსელის  მოწყობაზე</t>
  </si>
  <si>
    <t>ლოკალურ- რესურსული ხარჯთაღრიცხვა  # 4</t>
  </si>
  <si>
    <t>lokalur-resursuli xarjTaRricxva 5</t>
  </si>
  <si>
    <t>l.r.x. #5</t>
  </si>
  <si>
    <t>ღობე</t>
  </si>
  <si>
    <t>liTonis svetebis mowyoba WiSkrebisaTvis</t>
  </si>
  <si>
    <t>l.r.x. #6</t>
  </si>
  <si>
    <t xml:space="preserve">თეთრი metaloplastmasis კარის  ბლოკებიs mowyoba aqsesuarebiთ;  </t>
  </si>
  <si>
    <t>lokalur-resursuli  xarjTaRricxva #6</t>
  </si>
  <si>
    <t>ლოკალურ_რესურსული  ხარჯთაღრიცხვა  #3</t>
  </si>
  <si>
    <t>ზედნადები სამუშაოები შრომით დანახარჯებზე 72%</t>
  </si>
  <si>
    <t>პლასტმასის  წყალსადენის  მილების მონტაჟი დ=50*3მმ (სარწყავისათვის)</t>
  </si>
  <si>
    <t>Suaxevis municipalitetSi  sofel qiZiniZeebSi xexilis sanerge meurneobis mowyobaze</t>
  </si>
  <si>
    <t>შუახევის  მუნიციპალიტეტში სოფელ  ქიძინიძეებში  ხეხილის სანერგე  მეურნეობის  ვიდეოთვალთვალზე</t>
  </si>
  <si>
    <t xml:space="preserve">შედგენილია:  2018 წლის     I1      კვარტლის ფასებში </t>
  </si>
  <si>
    <r>
      <t xml:space="preserve">      kvm  </t>
    </r>
    <r>
      <rPr>
        <b/>
        <sz val="10"/>
        <rFont val="Calibri"/>
        <family val="2"/>
        <charset val="204"/>
      </rPr>
      <t xml:space="preserve"> </t>
    </r>
  </si>
  <si>
    <t>kedliს ukan drenaJis mowyoba</t>
  </si>
  <si>
    <t>შიდა gzis mowyobaze</t>
  </si>
  <si>
    <r>
      <t>Sps ,,aWarspecproeqti</t>
    </r>
    <r>
      <rPr>
        <b/>
        <sz val="13"/>
        <rFont val="AcadMtavr"/>
      </rPr>
      <t>~</t>
    </r>
  </si>
  <si>
    <t xml:space="preserve">შედგენილია:  2018 წლის      II    კვარტლის ფასებში </t>
  </si>
  <si>
    <t xml:space="preserve">Sedgenilia:   2018 wlis II kvartlis fasebSi </t>
  </si>
  <si>
    <t xml:space="preserve">შედგენილია: 2018   წლის II კვარტლის  ფასებში                                       </t>
  </si>
  <si>
    <t xml:space="preserve">Sedgenilia:   2018 wlis  II kvartlis fasebSi  </t>
  </si>
  <si>
    <t xml:space="preserve">muSa naxazi:                                                                                                       </t>
  </si>
  <si>
    <t xml:space="preserve">safuZveli:   </t>
  </si>
  <si>
    <r>
      <t xml:space="preserve"> swori furceli  </t>
    </r>
    <r>
      <rPr>
        <sz val="10"/>
        <rFont val="Calibri"/>
        <family val="2"/>
        <charset val="204"/>
      </rPr>
      <t/>
    </r>
  </si>
  <si>
    <t xml:space="preserve">naWedi  </t>
  </si>
  <si>
    <t>Surupi  Tunuqis</t>
  </si>
  <si>
    <t xml:space="preserve">sxva masalebi  </t>
  </si>
  <si>
    <r>
      <t xml:space="preserve">SromiTi danaxarjebi                                 </t>
    </r>
    <r>
      <rPr>
        <sz val="10"/>
        <color indexed="10"/>
        <rFont val="AcadNusx"/>
      </rPr>
      <t xml:space="preserve"> </t>
    </r>
  </si>
  <si>
    <t xml:space="preserve">Sedgenilia 2018 wlis II kvartlis fasebSi     </t>
  </si>
  <si>
    <t xml:space="preserve">ა ) შიგა  წყალსადენი </t>
  </si>
  <si>
    <t>1. შრომითი რესურსები</t>
  </si>
  <si>
    <t>შრომითი რესურსები</t>
  </si>
  <si>
    <t xml:space="preserve">ზედნადები ხარჯების სამშ. სამუშაოებზე </t>
  </si>
  <si>
    <t>3,4</t>
  </si>
  <si>
    <t>2,1</t>
  </si>
  <si>
    <t>1,1</t>
  </si>
  <si>
    <t>4,1</t>
  </si>
  <si>
    <t>4,2</t>
  </si>
  <si>
    <t>4,4</t>
  </si>
  <si>
    <t>4,3</t>
  </si>
  <si>
    <t>4,7</t>
  </si>
  <si>
    <t>4,5</t>
  </si>
  <si>
    <t>4,6</t>
  </si>
  <si>
    <t xml:space="preserve">zednadebi xarjebi </t>
  </si>
  <si>
    <r>
      <t xml:space="preserve">betoni </t>
    </r>
    <r>
      <rPr>
        <sz val="10"/>
        <rFont val="Arial Cyr"/>
        <family val="2"/>
      </rPr>
      <t>B15</t>
    </r>
  </si>
  <si>
    <r>
      <t xml:space="preserve">monoliTuri betonis wertilovani         saZirkvlis mowyoba betoni </t>
    </r>
    <r>
      <rPr>
        <b/>
        <sz val="10"/>
        <rFont val="Arial Cyr"/>
        <family val="2"/>
      </rPr>
      <t>B15</t>
    </r>
    <r>
      <rPr>
        <b/>
        <sz val="10"/>
        <rFont val="AcadNusx"/>
      </rPr>
      <t xml:space="preserve"> </t>
    </r>
  </si>
  <si>
    <t>betoni b-20</t>
  </si>
  <si>
    <t>bazaltis badis mowyobaze axaldabaSi</t>
  </si>
  <si>
    <t>aT. lari</t>
  </si>
  <si>
    <t xml:space="preserve">  naxazebi  </t>
  </si>
  <si>
    <t>ganz. erT</t>
  </si>
  <si>
    <t>raod--ba</t>
  </si>
  <si>
    <t>saproeqto monacemebiT</t>
  </si>
  <si>
    <t>ganz erT</t>
  </si>
  <si>
    <t>.27-8-2</t>
  </si>
  <si>
    <t>bazaltis badis mowyoba</t>
  </si>
  <si>
    <t xml:space="preserve">SromiTi danaxarjebi                   </t>
  </si>
  <si>
    <t>14-200</t>
  </si>
  <si>
    <t>bazaltis bade</t>
  </si>
  <si>
    <t xml:space="preserve"> maT Soris: SromiTi danaxarjebi                   </t>
  </si>
  <si>
    <t xml:space="preserve"> materialuri resursebi</t>
  </si>
  <si>
    <t xml:space="preserve">zednadebi xarjebi  </t>
  </si>
  <si>
    <t>gegmiuri dagroveba</t>
  </si>
  <si>
    <t>l.r.x. #7</t>
  </si>
  <si>
    <t>bade</t>
  </si>
  <si>
    <t xml:space="preserve">Sedgenilia:   2018 wlis I1 kvartlis fasebSi </t>
  </si>
  <si>
    <r>
      <t xml:space="preserve">betoni </t>
    </r>
    <r>
      <rPr>
        <b/>
        <sz val="10"/>
        <rFont val="Arial Cyr"/>
      </rPr>
      <t>B</t>
    </r>
    <r>
      <rPr>
        <b/>
        <sz val="10"/>
        <rFont val="AcadNusx"/>
      </rPr>
      <t>20</t>
    </r>
  </si>
  <si>
    <t>s.n.da w.    9-11-1 misad</t>
  </si>
  <si>
    <t>liTonis sayrdeni karkasis montaJi</t>
  </si>
  <si>
    <t xml:space="preserve">kar-fanjrebi; </t>
  </si>
  <si>
    <t>kedlebi mowyoba</t>
  </si>
  <si>
    <t xml:space="preserve">sendviCpaneliT fasadis SefuTva </t>
  </si>
  <si>
    <t xml:space="preserve">შიდა tixrebis mowyoba betopanis filebiT daTbunebiT </t>
  </si>
  <si>
    <t>Sida betopanis tixrebis SeRebva maRalxarisxovani wyalemulsiuri saRebaviT</t>
  </si>
  <si>
    <t>s.n.da w.   6-16-1 misad</t>
  </si>
  <si>
    <r>
      <t xml:space="preserve">მონოლითური რკ/ბეტონის  ფილის მოწყობა  0.00 m niSnulze ბეტონი </t>
    </r>
    <r>
      <rPr>
        <b/>
        <sz val="10"/>
        <rFont val="Sylfaen"/>
        <family val="1"/>
        <charset val="204"/>
      </rPr>
      <t>B</t>
    </r>
    <r>
      <rPr>
        <b/>
        <sz val="10"/>
        <rFont val="AcadNusx"/>
      </rPr>
      <t>20</t>
    </r>
  </si>
  <si>
    <r>
      <t xml:space="preserve">betoni </t>
    </r>
    <r>
      <rPr>
        <b/>
        <sz val="10"/>
        <rFont val="Arial Cyr"/>
      </rPr>
      <t>B20</t>
    </r>
  </si>
  <si>
    <t xml:space="preserve">Sekiduli Weris mowyoba TabaSirmuyaos filebiT </t>
  </si>
  <si>
    <t>saxuravi</t>
  </si>
  <si>
    <t>saxuravis liTonis karkasis mowyoba</t>
  </si>
  <si>
    <r>
      <t xml:space="preserve">s.n.daw. 12-6-1 </t>
    </r>
    <r>
      <rPr>
        <b/>
        <sz val="8"/>
        <rFont val="AcadNusx"/>
      </rPr>
      <t>misadagebiT</t>
    </r>
  </si>
  <si>
    <t>0,50 mm sisqis profilirebuli feradi Tunuqis   saxuravis mowyoba liTonis konstruqciaze</t>
  </si>
  <si>
    <t>0,50 mm sisqis profilirebuli feradi Tunuqi</t>
  </si>
  <si>
    <t xml:space="preserve">naWedi </t>
  </si>
  <si>
    <t>metalokramitis Surupi 1 kvm-ze 6 cali</t>
  </si>
  <si>
    <t>ankeri</t>
  </si>
  <si>
    <t>იატაკის მოპირკეთება keramikuli filebiT</t>
  </si>
  <si>
    <t>keramikuli filebi</t>
  </si>
  <si>
    <t xml:space="preserve"> webo-cementi </t>
  </si>
  <si>
    <t>s.n.daw.  11-20-3</t>
  </si>
  <si>
    <t>saerTo samSeneblo samuSaoebze Suaxevis municipalitetSi a(a)ip ,,agroserviscentris"  teritoriaze sofel qiZiniZeebSi axali sanerge meurneobis  ofisis mSeneblobaze</t>
  </si>
  <si>
    <t xml:space="preserve">Sekiduli Weris mowyoba TabaSirmuyaos nestgamZle filebiT </t>
  </si>
  <si>
    <t>Suaxevis municipalitetSi a(a)ip ,,agroserviscentris"  teritoriaze sofel qiZiniZeebSi xexilis sanerge meurneobis     ofisis mSeneblobaze</t>
  </si>
  <si>
    <t>liTonis konstruqcia profili 100X100  sisqiT 3mm</t>
  </si>
  <si>
    <t xml:space="preserve">თეთრი metaloplastmasis fanjris ბლოკებიs mowyoba aqsesuarebiთ;  </t>
  </si>
  <si>
    <r>
      <t xml:space="preserve">მონოლითური betonis wertilovani  saძირკვლebისა და ზეძირკველის მოწყობა   ბეტონი </t>
    </r>
    <r>
      <rPr>
        <b/>
        <sz val="10"/>
        <rFont val="Arial Cyr"/>
      </rPr>
      <t>B20</t>
    </r>
  </si>
  <si>
    <t>Suaxevis municipalitetSi a(a)ip ,,agroserviscentris"  teritoriaze sofel qiZiniZeebSi xexilis sanerge meurneobis mowyobaze</t>
  </si>
  <si>
    <t>lokalur resursuli xarjTaRricxva #7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</si>
</sst>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#,##0.000"/>
    <numFmt numFmtId="167" formatCode="0.0000"/>
    <numFmt numFmtId="168" formatCode="0.00000"/>
    <numFmt numFmtId="169" formatCode="#,##0.0000"/>
    <numFmt numFmtId="170" formatCode="#,##0.00000"/>
    <numFmt numFmtId="171" formatCode="#,##0.0"/>
  </numFmts>
  <fonts count="65" x14ac:knownFonts="1">
    <font>
      <sz val="10"/>
      <name val="Arial"/>
    </font>
    <font>
      <sz val="10"/>
      <name val="Arial"/>
      <family val="2"/>
      <charset val="204"/>
    </font>
    <font>
      <b/>
      <sz val="10"/>
      <name val="AcadNusx"/>
    </font>
    <font>
      <sz val="10"/>
      <name val="Arial Cyr"/>
      <charset val="204"/>
    </font>
    <font>
      <b/>
      <i/>
      <u/>
      <sz val="10"/>
      <name val="AcadNusx"/>
    </font>
    <font>
      <sz val="10"/>
      <name val="AcadNusx"/>
    </font>
    <font>
      <b/>
      <u/>
      <sz val="10"/>
      <name val="AcadNusx"/>
    </font>
    <font>
      <b/>
      <i/>
      <sz val="10"/>
      <name val="AcadNusx"/>
    </font>
    <font>
      <b/>
      <i/>
      <u/>
      <sz val="12"/>
      <name val="AcadNusx"/>
    </font>
    <font>
      <sz val="10"/>
      <color rgb="FFFF0000"/>
      <name val="AcadNusx"/>
    </font>
    <font>
      <b/>
      <sz val="12"/>
      <name val="AcadNusx"/>
    </font>
    <font>
      <b/>
      <sz val="10"/>
      <color indexed="10"/>
      <name val="AcadNusx"/>
    </font>
    <font>
      <b/>
      <sz val="9"/>
      <name val="AcadNusx"/>
    </font>
    <font>
      <b/>
      <sz val="11"/>
      <name val="AcadNusx"/>
    </font>
    <font>
      <b/>
      <sz val="8"/>
      <name val="AcadNusx"/>
    </font>
    <font>
      <b/>
      <sz val="10"/>
      <color indexed="8"/>
      <name val="AcadNusx"/>
    </font>
    <font>
      <b/>
      <sz val="10"/>
      <name val="Sylfaen"/>
      <family val="1"/>
      <charset val="204"/>
    </font>
    <font>
      <sz val="12"/>
      <name val="AcadNusx"/>
    </font>
    <font>
      <sz val="11"/>
      <name val="AcadNusx"/>
    </font>
    <font>
      <b/>
      <sz val="11"/>
      <name val="AcadMtavr"/>
    </font>
    <font>
      <sz val="10"/>
      <color indexed="10"/>
      <name val="AcadNusx"/>
    </font>
    <font>
      <sz val="10"/>
      <color indexed="10"/>
      <name val="Calibri"/>
      <family val="2"/>
      <charset val="204"/>
    </font>
    <font>
      <b/>
      <sz val="10"/>
      <name val="Arial Cyr"/>
    </font>
    <font>
      <sz val="8"/>
      <name val="AcadNusx"/>
    </font>
    <font>
      <sz val="10"/>
      <color indexed="48"/>
      <name val="AcadNusx"/>
    </font>
    <font>
      <sz val="10"/>
      <color indexed="12"/>
      <name val="AcadNusx"/>
    </font>
    <font>
      <sz val="10"/>
      <color rgb="FF3942F5"/>
      <name val="AcadNusx"/>
    </font>
    <font>
      <sz val="10"/>
      <color indexed="8"/>
      <name val="AcadNusx"/>
    </font>
    <font>
      <b/>
      <sz val="10"/>
      <color indexed="12"/>
      <name val="AcadNusx"/>
    </font>
    <font>
      <sz val="10"/>
      <color rgb="FF0070C0"/>
      <name val="AcadNusx"/>
    </font>
    <font>
      <sz val="12"/>
      <name val="Sylfaen"/>
      <family val="1"/>
      <charset val="204"/>
    </font>
    <font>
      <b/>
      <sz val="12"/>
      <name val="Sylfaen"/>
      <family val="1"/>
    </font>
    <font>
      <b/>
      <sz val="12"/>
      <name val="Sylfae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AcadMtavr"/>
    </font>
    <font>
      <b/>
      <sz val="12"/>
      <name val="AcadMtavr"/>
    </font>
    <font>
      <b/>
      <sz val="10"/>
      <name val="AcadMtavr"/>
    </font>
    <font>
      <sz val="10"/>
      <color rgb="FF0070C0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AcadNusx"/>
    </font>
    <font>
      <b/>
      <sz val="13"/>
      <name val="AcadMtavr"/>
    </font>
    <font>
      <b/>
      <i/>
      <sz val="12"/>
      <name val="AcadNusx"/>
    </font>
    <font>
      <b/>
      <i/>
      <sz val="11"/>
      <name val="AcadNusx"/>
    </font>
    <font>
      <b/>
      <sz val="10"/>
      <color theme="1"/>
      <name val="AcadNusx"/>
    </font>
    <font>
      <b/>
      <sz val="12"/>
      <name val="Arial Cyr"/>
      <charset val="204"/>
    </font>
    <font>
      <b/>
      <sz val="8"/>
      <name val="Sylfaen"/>
      <family val="1"/>
    </font>
    <font>
      <b/>
      <sz val="10"/>
      <color theme="1"/>
      <name val="Sylfaen"/>
      <family val="1"/>
      <charset val="204"/>
    </font>
    <font>
      <sz val="10"/>
      <color rgb="FF00B0F0"/>
      <name val="AcadNusx"/>
    </font>
    <font>
      <sz val="10"/>
      <color indexed="10"/>
      <name val="Sylfaen"/>
      <family val="1"/>
      <charset val="204"/>
    </font>
    <font>
      <sz val="10"/>
      <color indexed="12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AcadNusx"/>
    </font>
    <font>
      <sz val="10"/>
      <color rgb="FFFF0000"/>
      <name val="Sylfaen"/>
      <family val="1"/>
      <charset val="204"/>
    </font>
    <font>
      <sz val="10"/>
      <name val="Arial Cyr"/>
      <family val="2"/>
    </font>
    <font>
      <b/>
      <sz val="10"/>
      <name val="Arial Cyr"/>
      <family val="2"/>
    </font>
    <font>
      <sz val="10"/>
      <color rgb="FF0070C0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7030A0"/>
      <name val="Sylfaen"/>
      <family val="1"/>
      <charset val="204"/>
    </font>
    <font>
      <sz val="10"/>
      <color rgb="FF7030A0"/>
      <name val="AcadNusx"/>
    </font>
    <font>
      <sz val="9"/>
      <name val="AcadNusx"/>
    </font>
    <font>
      <b/>
      <i/>
      <u/>
      <sz val="11"/>
      <name val="AcadNusx"/>
    </font>
    <font>
      <sz val="10"/>
      <color theme="3" tint="0.39997558519241921"/>
      <name val="AcadNusx"/>
    </font>
    <font>
      <i/>
      <u/>
      <sz val="10"/>
      <name val="AcadNusx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821">
    <xf numFmtId="0" fontId="0" fillId="0" borderId="0" xfId="0"/>
    <xf numFmtId="1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0" applyFont="1"/>
    <xf numFmtId="1" fontId="14" fillId="0" borderId="5" xfId="0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2" fontId="27" fillId="0" borderId="26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" fontId="12" fillId="7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2" fontId="15" fillId="0" borderId="18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2" fontId="15" fillId="0" borderId="26" xfId="0" applyNumberFormat="1" applyFont="1" applyFill="1" applyBorder="1" applyAlignment="1">
      <alignment horizontal="center" vertical="center" wrapText="1"/>
    </xf>
    <xf numFmtId="2" fontId="15" fillId="0" borderId="27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7" fillId="0" borderId="8" xfId="0" applyNumberFormat="1" applyFont="1" applyFill="1" applyBorder="1" applyAlignment="1">
      <alignment horizontal="center" vertical="center" wrapText="1"/>
    </xf>
    <xf numFmtId="2" fontId="25" fillId="0" borderId="39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28" fillId="0" borderId="4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5" fillId="0" borderId="39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2" fontId="27" fillId="0" borderId="39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0" borderId="21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textRotation="90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" fontId="10" fillId="0" borderId="5" xfId="3" applyNumberFormat="1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" fontId="10" fillId="0" borderId="7" xfId="3" applyNumberFormat="1" applyFont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49" fontId="5" fillId="0" borderId="11" xfId="3" applyNumberFormat="1" applyFont="1" applyFill="1" applyBorder="1" applyAlignment="1">
      <alignment horizontal="center" vertical="center" wrapText="1"/>
    </xf>
    <xf numFmtId="2" fontId="18" fillId="6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5" applyFont="1" applyFill="1" applyAlignment="1">
      <alignment vertical="center" wrapText="1"/>
    </xf>
    <xf numFmtId="2" fontId="2" fillId="0" borderId="0" xfId="5" applyNumberFormat="1" applyFont="1" applyFill="1" applyAlignment="1">
      <alignment horizontal="center" vertical="center" wrapText="1"/>
    </xf>
    <xf numFmtId="0" fontId="2" fillId="0" borderId="0" xfId="5" applyFont="1" applyAlignment="1">
      <alignment vertical="center" wrapText="1"/>
    </xf>
    <xf numFmtId="0" fontId="5" fillId="0" borderId="2" xfId="5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26" xfId="5" applyFont="1" applyBorder="1" applyAlignment="1">
      <alignment horizontal="center" vertical="center" wrapText="1"/>
    </xf>
    <xf numFmtId="0" fontId="5" fillId="0" borderId="27" xfId="5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" fillId="0" borderId="28" xfId="5" applyFont="1" applyFill="1" applyBorder="1" applyAlignment="1">
      <alignment horizontal="center" vertical="center" wrapText="1"/>
    </xf>
    <xf numFmtId="0" fontId="12" fillId="0" borderId="25" xfId="5" applyFont="1" applyFill="1" applyBorder="1" applyAlignment="1">
      <alignment horizontal="center" vertical="center" wrapText="1"/>
    </xf>
    <xf numFmtId="0" fontId="2" fillId="0" borderId="26" xfId="5" applyFont="1" applyFill="1" applyBorder="1" applyAlignment="1">
      <alignment horizontal="center" vertical="center" wrapText="1"/>
    </xf>
    <xf numFmtId="4" fontId="2" fillId="0" borderId="26" xfId="5" applyNumberFormat="1" applyFont="1" applyFill="1" applyBorder="1" applyAlignment="1">
      <alignment horizontal="center" vertical="center" wrapText="1"/>
    </xf>
    <xf numFmtId="0" fontId="5" fillId="0" borderId="29" xfId="5" applyFont="1" applyFill="1" applyBorder="1" applyAlignment="1">
      <alignment horizontal="center" vertical="center" wrapText="1"/>
    </xf>
    <xf numFmtId="2" fontId="2" fillId="0" borderId="25" xfId="5" applyNumberFormat="1" applyFont="1" applyFill="1" applyBorder="1" applyAlignment="1">
      <alignment horizontal="center" vertical="center" wrapText="1"/>
    </xf>
    <xf numFmtId="0" fontId="5" fillId="0" borderId="36" xfId="5" applyFont="1" applyFill="1" applyBorder="1" applyAlignment="1">
      <alignment horizontal="center" vertical="center" wrapText="1"/>
    </xf>
    <xf numFmtId="1" fontId="2" fillId="0" borderId="27" xfId="5" applyNumberFormat="1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20" fillId="0" borderId="4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0" fillId="0" borderId="5" xfId="5" applyFont="1" applyBorder="1" applyAlignment="1">
      <alignment horizontal="center" vertical="center" wrapText="1"/>
    </xf>
    <xf numFmtId="2" fontId="20" fillId="0" borderId="4" xfId="5" applyNumberFormat="1" applyFont="1" applyFill="1" applyBorder="1" applyAlignment="1">
      <alignment horizontal="center" vertical="center" wrapText="1"/>
    </xf>
    <xf numFmtId="1" fontId="20" fillId="0" borderId="4" xfId="5" applyNumberFormat="1" applyFont="1" applyFill="1" applyBorder="1" applyAlignment="1">
      <alignment horizontal="center" vertical="center" wrapText="1"/>
    </xf>
    <xf numFmtId="1" fontId="2" fillId="0" borderId="9" xfId="5" applyNumberFormat="1" applyFont="1" applyFill="1" applyBorder="1" applyAlignment="1">
      <alignment horizontal="center" vertical="center" wrapText="1"/>
    </xf>
    <xf numFmtId="164" fontId="5" fillId="0" borderId="3" xfId="5" applyNumberFormat="1" applyFont="1" applyFill="1" applyBorder="1" applyAlignment="1">
      <alignment horizontal="center" vertical="center" wrapText="1"/>
    </xf>
    <xf numFmtId="4" fontId="20" fillId="0" borderId="3" xfId="5" applyNumberFormat="1" applyFont="1" applyFill="1" applyBorder="1" applyAlignment="1">
      <alignment horizontal="center" vertical="center" wrapText="1"/>
    </xf>
    <xf numFmtId="2" fontId="20" fillId="0" borderId="3" xfId="5" applyNumberFormat="1" applyFont="1" applyFill="1" applyBorder="1" applyAlignment="1">
      <alignment horizontal="center" vertical="center" wrapText="1"/>
    </xf>
    <xf numFmtId="1" fontId="20" fillId="0" borderId="3" xfId="5" applyNumberFormat="1" applyFont="1" applyFill="1" applyBorder="1" applyAlignment="1">
      <alignment horizontal="center" vertical="center" wrapText="1"/>
    </xf>
    <xf numFmtId="0" fontId="18" fillId="0" borderId="5" xfId="5" applyFont="1" applyFill="1" applyBorder="1" applyAlignment="1">
      <alignment horizontal="center" vertical="center" wrapText="1"/>
    </xf>
    <xf numFmtId="0" fontId="24" fillId="0" borderId="5" xfId="5" applyFont="1" applyFill="1" applyBorder="1" applyAlignment="1">
      <alignment horizontal="center" vertical="center" wrapText="1"/>
    </xf>
    <xf numFmtId="4" fontId="24" fillId="0" borderId="5" xfId="5" applyNumberFormat="1" applyFont="1" applyFill="1" applyBorder="1" applyAlignment="1">
      <alignment horizontal="center" vertical="center" wrapText="1"/>
    </xf>
    <xf numFmtId="166" fontId="24" fillId="0" borderId="5" xfId="5" applyNumberFormat="1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4" fontId="5" fillId="0" borderId="5" xfId="5" applyNumberFormat="1" applyFont="1" applyFill="1" applyBorder="1" applyAlignment="1">
      <alignment horizontal="center" vertical="center" wrapText="1"/>
    </xf>
    <xf numFmtId="0" fontId="18" fillId="0" borderId="2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4" fontId="5" fillId="0" borderId="2" xfId="5" applyNumberFormat="1" applyFont="1" applyFill="1" applyBorder="1" applyAlignment="1">
      <alignment horizontal="center" vertical="center" wrapText="1"/>
    </xf>
    <xf numFmtId="0" fontId="18" fillId="0" borderId="29" xfId="5" applyFont="1" applyFill="1" applyBorder="1" applyAlignment="1">
      <alignment horizontal="center" vertical="center" wrapText="1"/>
    </xf>
    <xf numFmtId="1" fontId="2" fillId="0" borderId="25" xfId="5" applyNumberFormat="1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horizontal="center" vertical="center" wrapText="1"/>
    </xf>
    <xf numFmtId="166" fontId="5" fillId="0" borderId="5" xfId="5" applyNumberFormat="1" applyFont="1" applyFill="1" applyBorder="1" applyAlignment="1">
      <alignment horizontal="center" vertical="center" wrapText="1"/>
    </xf>
    <xf numFmtId="4" fontId="5" fillId="0" borderId="12" xfId="5" applyNumberFormat="1" applyFont="1" applyFill="1" applyBorder="1" applyAlignment="1">
      <alignment horizontal="center" vertical="center" wrapText="1"/>
    </xf>
    <xf numFmtId="4" fontId="5" fillId="0" borderId="25" xfId="5" applyNumberFormat="1" applyFont="1" applyFill="1" applyBorder="1" applyAlignment="1">
      <alignment horizontal="center" vertical="center" wrapText="1"/>
    </xf>
    <xf numFmtId="4" fontId="5" fillId="0" borderId="13" xfId="5" applyNumberFormat="1" applyFont="1" applyFill="1" applyBorder="1" applyAlignment="1">
      <alignment horizontal="center" vertical="center" wrapText="1"/>
    </xf>
    <xf numFmtId="4" fontId="5" fillId="0" borderId="3" xfId="5" applyNumberFormat="1" applyFont="1" applyFill="1" applyBorder="1" applyAlignment="1">
      <alignment horizontal="center" vertical="center" wrapText="1"/>
    </xf>
    <xf numFmtId="169" fontId="5" fillId="0" borderId="2" xfId="5" applyNumberFormat="1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center" vertical="center" wrapText="1"/>
    </xf>
    <xf numFmtId="4" fontId="2" fillId="0" borderId="25" xfId="5" applyNumberFormat="1" applyFont="1" applyFill="1" applyBorder="1" applyAlignment="1">
      <alignment horizontal="center" vertical="center" wrapText="1"/>
    </xf>
    <xf numFmtId="0" fontId="18" fillId="0" borderId="26" xfId="5" applyFont="1" applyFill="1" applyBorder="1" applyAlignment="1">
      <alignment horizontal="center" vertical="center" wrapText="1"/>
    </xf>
    <xf numFmtId="165" fontId="2" fillId="0" borderId="26" xfId="5" applyNumberFormat="1" applyFont="1" applyFill="1" applyBorder="1" applyAlignment="1">
      <alignment horizontal="center" vertical="center" wrapText="1"/>
    </xf>
    <xf numFmtId="4" fontId="24" fillId="0" borderId="2" xfId="5" applyNumberFormat="1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2" fontId="5" fillId="10" borderId="25" xfId="5" applyNumberFormat="1" applyFont="1" applyFill="1" applyBorder="1" applyAlignment="1">
      <alignment horizontal="center" vertical="center" wrapText="1"/>
    </xf>
    <xf numFmtId="1" fontId="2" fillId="0" borderId="28" xfId="5" applyNumberFormat="1" applyFont="1" applyFill="1" applyBorder="1" applyAlignment="1">
      <alignment horizontal="center" vertical="center" wrapText="1"/>
    </xf>
    <xf numFmtId="0" fontId="2" fillId="0" borderId="25" xfId="5" applyFont="1" applyFill="1" applyBorder="1" applyAlignment="1">
      <alignment horizontal="center" vertical="center" wrapText="1"/>
    </xf>
    <xf numFmtId="0" fontId="2" fillId="0" borderId="29" xfId="5" applyFont="1" applyFill="1" applyBorder="1" applyAlignment="1">
      <alignment horizontal="center" vertical="center" wrapText="1"/>
    </xf>
    <xf numFmtId="4" fontId="2" fillId="0" borderId="29" xfId="5" applyNumberFormat="1" applyFont="1" applyFill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center" vertical="center" wrapText="1"/>
    </xf>
    <xf numFmtId="0" fontId="20" fillId="0" borderId="5" xfId="5" applyFont="1" applyFill="1" applyBorder="1" applyAlignment="1">
      <alignment horizontal="center" vertical="center" wrapText="1"/>
    </xf>
    <xf numFmtId="169" fontId="24" fillId="0" borderId="5" xfId="5" applyNumberFormat="1" applyFont="1" applyFill="1" applyBorder="1" applyAlignment="1">
      <alignment horizontal="center" vertical="center" wrapText="1"/>
    </xf>
    <xf numFmtId="165" fontId="24" fillId="0" borderId="5" xfId="5" applyNumberFormat="1" applyFont="1" applyFill="1" applyBorder="1" applyAlignment="1">
      <alignment horizontal="center" vertical="center" wrapText="1"/>
    </xf>
    <xf numFmtId="2" fontId="5" fillId="0" borderId="5" xfId="5" applyNumberFormat="1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2" fontId="5" fillId="0" borderId="2" xfId="5" applyNumberFormat="1" applyFont="1" applyFill="1" applyBorder="1" applyAlignment="1">
      <alignment horizontal="center" vertical="center" wrapText="1"/>
    </xf>
    <xf numFmtId="165" fontId="5" fillId="0" borderId="2" xfId="5" applyNumberFormat="1" applyFont="1" applyFill="1" applyBorder="1" applyAlignment="1">
      <alignment horizontal="center" vertical="center" wrapText="1"/>
    </xf>
    <xf numFmtId="4" fontId="5" fillId="0" borderId="26" xfId="5" applyNumberFormat="1" applyFont="1" applyFill="1" applyBorder="1" applyAlignment="1">
      <alignment horizontal="center" vertical="center" wrapText="1"/>
    </xf>
    <xf numFmtId="4" fontId="2" fillId="0" borderId="8" xfId="5" applyNumberFormat="1" applyFont="1" applyFill="1" applyBorder="1" applyAlignment="1">
      <alignment horizontal="center" vertical="center" wrapText="1"/>
    </xf>
    <xf numFmtId="1" fontId="2" fillId="0" borderId="39" xfId="5" applyNumberFormat="1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166" fontId="20" fillId="0" borderId="3" xfId="5" applyNumberFormat="1" applyFont="1" applyFill="1" applyBorder="1" applyAlignment="1">
      <alignment horizontal="center" vertical="center" wrapText="1"/>
    </xf>
    <xf numFmtId="4" fontId="20" fillId="0" borderId="5" xfId="5" applyNumberFormat="1" applyFont="1" applyFill="1" applyBorder="1" applyAlignment="1">
      <alignment horizontal="center" vertical="center" wrapText="1"/>
    </xf>
    <xf numFmtId="1" fontId="20" fillId="0" borderId="5" xfId="5" applyNumberFormat="1" applyFont="1" applyFill="1" applyBorder="1" applyAlignment="1">
      <alignment horizontal="center" vertical="center" wrapText="1"/>
    </xf>
    <xf numFmtId="169" fontId="5" fillId="0" borderId="5" xfId="5" applyNumberFormat="1" applyFont="1" applyFill="1" applyBorder="1" applyAlignment="1">
      <alignment horizontal="center" vertical="center" wrapText="1"/>
    </xf>
    <xf numFmtId="1" fontId="5" fillId="0" borderId="5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Border="1" applyAlignment="1">
      <alignment horizontal="center" vertical="center" wrapText="1"/>
    </xf>
    <xf numFmtId="2" fontId="20" fillId="0" borderId="5" xfId="5" applyNumberFormat="1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2" fontId="27" fillId="11" borderId="8" xfId="0" applyNumberFormat="1" applyFont="1" applyFill="1" applyBorder="1" applyAlignment="1">
      <alignment horizontal="center" vertical="center" wrapText="1"/>
    </xf>
    <xf numFmtId="2" fontId="25" fillId="11" borderId="39" xfId="0" applyNumberFormat="1" applyFont="1" applyFill="1" applyBorder="1" applyAlignment="1">
      <alignment horizontal="center" vertical="center" wrapText="1"/>
    </xf>
    <xf numFmtId="2" fontId="15" fillId="11" borderId="2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  <xf numFmtId="0" fontId="29" fillId="0" borderId="0" xfId="5" applyFont="1" applyBorder="1" applyAlignment="1">
      <alignment horizontal="center" vertical="center" wrapText="1"/>
    </xf>
    <xf numFmtId="0" fontId="29" fillId="0" borderId="4" xfId="5" applyFont="1" applyFill="1" applyBorder="1" applyAlignment="1">
      <alignment horizontal="center" vertical="center" wrapText="1"/>
    </xf>
    <xf numFmtId="2" fontId="29" fillId="0" borderId="4" xfId="5" applyNumberFormat="1" applyFont="1" applyFill="1" applyBorder="1" applyAlignment="1">
      <alignment horizontal="center" vertical="center" wrapText="1"/>
    </xf>
    <xf numFmtId="1" fontId="29" fillId="0" borderId="4" xfId="5" applyNumberFormat="1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12" fillId="0" borderId="50" xfId="5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 wrapText="1"/>
    </xf>
    <xf numFmtId="0" fontId="5" fillId="0" borderId="34" xfId="5" applyFont="1" applyFill="1" applyBorder="1" applyAlignment="1">
      <alignment horizontal="center" vertical="center" wrapText="1"/>
    </xf>
    <xf numFmtId="2" fontId="2" fillId="0" borderId="50" xfId="5" applyNumberFormat="1" applyFont="1" applyFill="1" applyBorder="1" applyAlignment="1">
      <alignment horizontal="center" vertical="center" wrapText="1"/>
    </xf>
    <xf numFmtId="0" fontId="5" fillId="0" borderId="51" xfId="5" applyFont="1" applyFill="1" applyBorder="1" applyAlignment="1">
      <alignment horizontal="center" vertical="center" wrapText="1"/>
    </xf>
    <xf numFmtId="0" fontId="38" fillId="0" borderId="0" xfId="0" applyFont="1"/>
    <xf numFmtId="2" fontId="5" fillId="11" borderId="27" xfId="0" applyNumberFormat="1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2" fontId="27" fillId="11" borderId="27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2" fontId="15" fillId="11" borderId="20" xfId="0" applyNumberFormat="1" applyFont="1" applyFill="1" applyBorder="1" applyAlignment="1">
      <alignment horizontal="center" vertical="center" wrapText="1"/>
    </xf>
    <xf numFmtId="2" fontId="27" fillId="11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9" fillId="0" borderId="0" xfId="0" applyFont="1"/>
    <xf numFmtId="2" fontId="39" fillId="0" borderId="0" xfId="0" applyNumberFormat="1" applyFont="1"/>
    <xf numFmtId="0" fontId="13" fillId="8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39" fillId="7" borderId="25" xfId="0" applyFont="1" applyFill="1" applyBorder="1"/>
    <xf numFmtId="164" fontId="39" fillId="0" borderId="0" xfId="0" applyNumberFormat="1" applyFont="1"/>
    <xf numFmtId="164" fontId="39" fillId="6" borderId="0" xfId="0" applyNumberFormat="1" applyFont="1" applyFill="1"/>
    <xf numFmtId="1" fontId="39" fillId="0" borderId="0" xfId="0" applyNumberFormat="1" applyFont="1"/>
    <xf numFmtId="0" fontId="39" fillId="0" borderId="0" xfId="0" applyFont="1" applyFill="1"/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4" fontId="2" fillId="7" borderId="5" xfId="0" applyNumberFormat="1" applyFont="1" applyFill="1" applyBorder="1" applyAlignment="1">
      <alignment horizontal="center" vertical="center" wrapText="1"/>
    </xf>
    <xf numFmtId="4" fontId="11" fillId="7" borderId="5" xfId="0" applyNumberFormat="1" applyFont="1" applyFill="1" applyBorder="1" applyAlignment="1">
      <alignment horizontal="center" vertical="center" wrapText="1"/>
    </xf>
    <xf numFmtId="2" fontId="12" fillId="7" borderId="5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4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31" fillId="0" borderId="0" xfId="0" applyNumberFormat="1" applyFont="1"/>
    <xf numFmtId="0" fontId="45" fillId="0" borderId="0" xfId="0" applyFont="1"/>
    <xf numFmtId="1" fontId="31" fillId="0" borderId="0" xfId="0" applyNumberFormat="1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31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48" fillId="0" borderId="3" xfId="5" applyNumberFormat="1" applyFont="1" applyFill="1" applyBorder="1" applyAlignment="1">
      <alignment horizontal="center" vertical="center" wrapText="1"/>
    </xf>
    <xf numFmtId="1" fontId="5" fillId="0" borderId="3" xfId="5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1" fontId="25" fillId="2" borderId="5" xfId="0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52" fillId="2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9" fontId="51" fillId="0" borderId="5" xfId="0" applyNumberFormat="1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" fontId="24" fillId="0" borderId="5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" fontId="45" fillId="0" borderId="0" xfId="0" applyNumberFormat="1" applyFont="1"/>
    <xf numFmtId="1" fontId="5" fillId="12" borderId="5" xfId="0" applyNumberFormat="1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 textRotation="90" wrapText="1"/>
    </xf>
    <xf numFmtId="164" fontId="16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57" fillId="3" borderId="5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6" fontId="16" fillId="0" borderId="5" xfId="0" applyNumberFormat="1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textRotation="90" wrapText="1"/>
    </xf>
    <xf numFmtId="0" fontId="51" fillId="0" borderId="5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center" vertical="center" wrapText="1"/>
    </xf>
    <xf numFmtId="2" fontId="49" fillId="0" borderId="5" xfId="0" applyNumberFormat="1" applyFont="1" applyBorder="1" applyAlignment="1">
      <alignment horizontal="center" vertical="center" wrapText="1"/>
    </xf>
    <xf numFmtId="1" fontId="49" fillId="0" borderId="5" xfId="0" applyNumberFormat="1" applyFont="1" applyBorder="1" applyAlignment="1">
      <alignment horizontal="center" vertical="center" wrapText="1"/>
    </xf>
    <xf numFmtId="1" fontId="50" fillId="0" borderId="5" xfId="0" applyNumberFormat="1" applyFont="1" applyBorder="1" applyAlignment="1">
      <alignment horizontal="center" vertical="center" wrapText="1"/>
    </xf>
    <xf numFmtId="2" fontId="51" fillId="0" borderId="5" xfId="0" applyNumberFormat="1" applyFont="1" applyBorder="1" applyAlignment="1">
      <alignment horizontal="center" vertical="center" wrapText="1"/>
    </xf>
    <xf numFmtId="164" fontId="51" fillId="0" borderId="5" xfId="0" applyNumberFormat="1" applyFont="1" applyBorder="1" applyAlignment="1">
      <alignment horizontal="center" vertical="center" wrapText="1"/>
    </xf>
    <xf numFmtId="1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2" fontId="50" fillId="0" borderId="5" xfId="0" applyNumberFormat="1" applyFont="1" applyBorder="1" applyAlignment="1">
      <alignment horizontal="center" vertical="center" wrapText="1"/>
    </xf>
    <xf numFmtId="1" fontId="51" fillId="0" borderId="5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9" fontId="58" fillId="0" borderId="5" xfId="0" applyNumberFormat="1" applyFont="1" applyBorder="1" applyAlignment="1">
      <alignment horizontal="center" vertical="center" wrapText="1"/>
    </xf>
    <xf numFmtId="1" fontId="60" fillId="2" borderId="5" xfId="0" applyNumberFormat="1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2" fontId="60" fillId="0" borderId="5" xfId="0" applyNumberFormat="1" applyFont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1" fontId="16" fillId="5" borderId="5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57" fillId="9" borderId="5" xfId="0" applyNumberFormat="1" applyFont="1" applyFill="1" applyBorder="1" applyAlignment="1">
      <alignment horizontal="center" vertical="center" wrapText="1"/>
    </xf>
    <xf numFmtId="16" fontId="16" fillId="0" borderId="5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2" fontId="53" fillId="0" borderId="5" xfId="0" applyNumberFormat="1" applyFont="1" applyFill="1" applyBorder="1" applyAlignment="1">
      <alignment horizontal="center" vertical="center" wrapText="1"/>
    </xf>
    <xf numFmtId="1" fontId="53" fillId="0" borderId="5" xfId="0" applyNumberFormat="1" applyFont="1" applyFill="1" applyBorder="1" applyAlignment="1">
      <alignment horizontal="center" vertical="center" wrapText="1"/>
    </xf>
    <xf numFmtId="2" fontId="56" fillId="0" borderId="5" xfId="0" applyNumberFormat="1" applyFont="1" applyFill="1" applyBorder="1" applyAlignment="1">
      <alignment horizontal="center" vertical="center" wrapText="1"/>
    </xf>
    <xf numFmtId="1" fontId="56" fillId="0" borderId="5" xfId="0" applyNumberFormat="1" applyFont="1" applyFill="1" applyBorder="1" applyAlignment="1">
      <alignment horizontal="center" vertical="center" wrapText="1"/>
    </xf>
    <xf numFmtId="164" fontId="51" fillId="0" borderId="5" xfId="0" applyNumberFormat="1" applyFont="1" applyFill="1" applyBorder="1" applyAlignment="1">
      <alignment horizontal="center" vertical="center" wrapText="1"/>
    </xf>
    <xf numFmtId="2" fontId="51" fillId="0" borderId="5" xfId="0" applyNumberFormat="1" applyFont="1" applyFill="1" applyBorder="1" applyAlignment="1">
      <alignment horizontal="center" vertical="center" wrapText="1"/>
    </xf>
    <xf numFmtId="1" fontId="51" fillId="0" borderId="5" xfId="0" applyNumberFormat="1" applyFont="1" applyFill="1" applyBorder="1" applyAlignment="1">
      <alignment horizontal="center" vertical="center" wrapText="1"/>
    </xf>
    <xf numFmtId="17" fontId="51" fillId="0" borderId="5" xfId="0" applyNumberFormat="1" applyFont="1" applyFill="1" applyBorder="1" applyAlignment="1">
      <alignment horizontal="center" vertical="center" wrapText="1"/>
    </xf>
    <xf numFmtId="1" fontId="51" fillId="0" borderId="5" xfId="0" applyNumberFormat="1" applyFont="1" applyFill="1" applyBorder="1" applyAlignment="1">
      <alignment horizontal="center" vertical="center"/>
    </xf>
    <xf numFmtId="164" fontId="53" fillId="0" borderId="5" xfId="0" applyNumberFormat="1" applyFont="1" applyFill="1" applyBorder="1" applyAlignment="1">
      <alignment horizontal="center" vertical="center" wrapText="1"/>
    </xf>
    <xf numFmtId="164" fontId="49" fillId="0" borderId="5" xfId="0" applyNumberFormat="1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1" fontId="51" fillId="5" borderId="5" xfId="0" applyNumberFormat="1" applyFont="1" applyFill="1" applyBorder="1" applyAlignment="1">
      <alignment horizontal="center" vertical="center" wrapText="1"/>
    </xf>
    <xf numFmtId="9" fontId="51" fillId="0" borderId="5" xfId="0" applyNumberFormat="1" applyFont="1" applyFill="1" applyBorder="1" applyAlignment="1">
      <alignment horizontal="center" vertical="center" wrapText="1"/>
    </xf>
    <xf numFmtId="164" fontId="5" fillId="0" borderId="5" xfId="3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1" fontId="5" fillId="0" borderId="19" xfId="0" applyNumberFormat="1" applyFont="1" applyFill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1" fontId="5" fillId="0" borderId="5" xfId="0" applyNumberFormat="1" applyFont="1" applyFill="1" applyBorder="1" applyAlignment="1">
      <alignment horizontal="center" vertical="center" textRotation="90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5" fillId="8" borderId="28" xfId="0" applyNumberFormat="1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1" fontId="18" fillId="8" borderId="30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4" fontId="63" fillId="0" borderId="5" xfId="0" applyNumberFormat="1" applyFont="1" applyFill="1" applyBorder="1" applyAlignment="1">
      <alignment horizontal="center" vertical="center" wrapText="1"/>
    </xf>
    <xf numFmtId="1" fontId="63" fillId="0" borderId="5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5" fontId="24" fillId="0" borderId="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70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7" xfId="6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11" borderId="5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2" fontId="15" fillId="11" borderId="4" xfId="0" applyNumberFormat="1" applyFont="1" applyFill="1" applyBorder="1" applyAlignment="1">
      <alignment horizontal="center" vertical="center" wrapText="1"/>
    </xf>
    <xf numFmtId="2" fontId="27" fillId="11" borderId="1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165" fontId="0" fillId="0" borderId="5" xfId="0" applyNumberFormat="1" applyBorder="1"/>
    <xf numFmtId="4" fontId="0" fillId="0" borderId="0" xfId="0" applyNumberFormat="1" applyFill="1"/>
    <xf numFmtId="1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164" fontId="0" fillId="6" borderId="0" xfId="0" applyNumberFormat="1" applyFill="1"/>
    <xf numFmtId="4" fontId="0" fillId="0" borderId="0" xfId="0" applyNumberFormat="1"/>
    <xf numFmtId="1" fontId="0" fillId="0" borderId="0" xfId="0" applyNumberFormat="1"/>
    <xf numFmtId="2" fontId="0" fillId="6" borderId="0" xfId="0" applyNumberFormat="1" applyFill="1"/>
    <xf numFmtId="0" fontId="0" fillId="0" borderId="28" xfId="0" applyBorder="1"/>
    <xf numFmtId="169" fontId="0" fillId="0" borderId="30" xfId="0" applyNumberFormat="1" applyBorder="1"/>
    <xf numFmtId="0" fontId="2" fillId="13" borderId="9" xfId="0" applyFont="1" applyFill="1" applyBorder="1" applyAlignment="1">
      <alignment horizontal="center" vertical="center" wrapText="1"/>
    </xf>
    <xf numFmtId="0" fontId="12" fillId="13" borderId="26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2" fontId="2" fillId="13" borderId="26" xfId="0" applyNumberFormat="1" applyFont="1" applyFill="1" applyBorder="1" applyAlignment="1">
      <alignment horizontal="center" vertical="center" wrapText="1"/>
    </xf>
    <xf numFmtId="1" fontId="2" fillId="13" borderId="27" xfId="0" applyNumberFormat="1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2" fontId="20" fillId="13" borderId="4" xfId="0" applyNumberFormat="1" applyFont="1" applyFill="1" applyBorder="1" applyAlignment="1">
      <alignment horizontal="center" vertical="center" wrapText="1"/>
    </xf>
    <xf numFmtId="1" fontId="20" fillId="13" borderId="4" xfId="0" applyNumberFormat="1" applyFont="1" applyFill="1" applyBorder="1" applyAlignment="1">
      <alignment horizontal="center" vertical="center" wrapText="1"/>
    </xf>
    <xf numFmtId="1" fontId="2" fillId="13" borderId="25" xfId="0" applyNumberFormat="1" applyFont="1" applyFill="1" applyBorder="1" applyAlignment="1">
      <alignment horizontal="center" vertical="center" wrapText="1"/>
    </xf>
    <xf numFmtId="0" fontId="12" fillId="13" borderId="25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4" fontId="2" fillId="13" borderId="25" xfId="0" applyNumberFormat="1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2" fontId="2" fillId="13" borderId="25" xfId="0" applyNumberFormat="1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2" fontId="20" fillId="13" borderId="6" xfId="0" applyNumberFormat="1" applyFont="1" applyFill="1" applyBorder="1" applyAlignment="1">
      <alignment horizontal="center" vertical="center" wrapText="1"/>
    </xf>
    <xf numFmtId="1" fontId="20" fillId="13" borderId="6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1" fontId="2" fillId="13" borderId="30" xfId="0" applyNumberFormat="1" applyFont="1" applyFill="1" applyBorder="1" applyAlignment="1">
      <alignment horizontal="center" vertical="center" wrapText="1"/>
    </xf>
    <xf numFmtId="164" fontId="5" fillId="13" borderId="3" xfId="0" applyNumberFormat="1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4" fontId="20" fillId="13" borderId="3" xfId="0" applyNumberFormat="1" applyFont="1" applyFill="1" applyBorder="1" applyAlignment="1">
      <alignment horizontal="center" vertical="center" wrapText="1"/>
    </xf>
    <xf numFmtId="2" fontId="20" fillId="13" borderId="3" xfId="0" applyNumberFormat="1" applyFont="1" applyFill="1" applyBorder="1" applyAlignment="1">
      <alignment horizontal="center" vertical="center" wrapText="1"/>
    </xf>
    <xf numFmtId="1" fontId="20" fillId="13" borderId="3" xfId="0" applyNumberFormat="1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 wrapText="1"/>
    </xf>
    <xf numFmtId="4" fontId="24" fillId="13" borderId="5" xfId="0" applyNumberFormat="1" applyFont="1" applyFill="1" applyBorder="1" applyAlignment="1">
      <alignment horizontal="center" vertical="center" wrapText="1"/>
    </xf>
    <xf numFmtId="1" fontId="24" fillId="13" borderId="5" xfId="0" applyNumberFormat="1" applyFont="1" applyFill="1" applyBorder="1" applyAlignment="1">
      <alignment horizontal="center" vertical="center" wrapText="1"/>
    </xf>
    <xf numFmtId="4" fontId="5" fillId="13" borderId="5" xfId="0" applyNumberFormat="1" applyFont="1" applyFill="1" applyBorder="1" applyAlignment="1">
      <alignment horizontal="center" vertical="center" wrapText="1"/>
    </xf>
    <xf numFmtId="166" fontId="5" fillId="13" borderId="5" xfId="0" applyNumberFormat="1" applyFont="1" applyFill="1" applyBorder="1" applyAlignment="1">
      <alignment horizontal="center" vertical="center" wrapText="1"/>
    </xf>
    <xf numFmtId="4" fontId="5" fillId="13" borderId="2" xfId="0" applyNumberFormat="1" applyFont="1" applyFill="1" applyBorder="1" applyAlignment="1">
      <alignment horizontal="center" vertical="center" wrapText="1"/>
    </xf>
    <xf numFmtId="4" fontId="5" fillId="13" borderId="13" xfId="0" applyNumberFormat="1" applyFont="1" applyFill="1" applyBorder="1" applyAlignment="1">
      <alignment horizontal="center" vertical="center" wrapText="1"/>
    </xf>
    <xf numFmtId="1" fontId="5" fillId="13" borderId="5" xfId="0" applyNumberFormat="1" applyFont="1" applyFill="1" applyBorder="1" applyAlignment="1">
      <alignment horizontal="center" vertical="center" wrapText="1"/>
    </xf>
    <xf numFmtId="4" fontId="5" fillId="13" borderId="12" xfId="0" applyNumberFormat="1" applyFont="1" applyFill="1" applyBorder="1" applyAlignment="1">
      <alignment horizontal="center" vertical="center" wrapText="1"/>
    </xf>
    <xf numFmtId="4" fontId="5" fillId="13" borderId="3" xfId="0" applyNumberFormat="1" applyFont="1" applyFill="1" applyBorder="1" applyAlignment="1">
      <alignment horizontal="center" vertical="center" wrapText="1"/>
    </xf>
    <xf numFmtId="169" fontId="5" fillId="13" borderId="5" xfId="0" applyNumberFormat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164" fontId="5" fillId="13" borderId="4" xfId="0" applyNumberFormat="1" applyFont="1" applyFill="1" applyBorder="1" applyAlignment="1">
      <alignment horizontal="center" vertical="center" wrapText="1"/>
    </xf>
    <xf numFmtId="1" fontId="5" fillId="13" borderId="2" xfId="0" applyNumberFormat="1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2" fontId="25" fillId="13" borderId="2" xfId="0" applyNumberFormat="1" applyFont="1" applyFill="1" applyBorder="1" applyAlignment="1">
      <alignment horizontal="center" vertical="center" wrapText="1"/>
    </xf>
    <xf numFmtId="1" fontId="25" fillId="13" borderId="5" xfId="0" applyNumberFormat="1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1" fontId="2" fillId="13" borderId="31" xfId="0" applyNumberFormat="1" applyFont="1" applyFill="1" applyBorder="1" applyAlignment="1">
      <alignment horizontal="center" vertical="center" wrapText="1"/>
    </xf>
    <xf numFmtId="0" fontId="2" fillId="13" borderId="52" xfId="0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4" fontId="2" fillId="13" borderId="52" xfId="0" applyNumberFormat="1" applyFont="1" applyFill="1" applyBorder="1" applyAlignment="1">
      <alignment horizontal="center" vertical="center" wrapText="1"/>
    </xf>
    <xf numFmtId="4" fontId="2" fillId="13" borderId="32" xfId="0" applyNumberFormat="1" applyFont="1" applyFill="1" applyBorder="1" applyAlignment="1">
      <alignment horizontal="center" vertical="center" wrapText="1"/>
    </xf>
    <xf numFmtId="2" fontId="2" fillId="13" borderId="52" xfId="0" applyNumberFormat="1" applyFont="1" applyFill="1" applyBorder="1" applyAlignment="1">
      <alignment horizontal="center" vertical="center" wrapText="1"/>
    </xf>
    <xf numFmtId="1" fontId="2" fillId="13" borderId="28" xfId="0" applyNumberFormat="1" applyFont="1" applyFill="1" applyBorder="1" applyAlignment="1">
      <alignment horizontal="center" vertical="center" wrapText="1"/>
    </xf>
    <xf numFmtId="4" fontId="2" fillId="13" borderId="29" xfId="0" applyNumberFormat="1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171" fontId="2" fillId="13" borderId="25" xfId="0" applyNumberFormat="1" applyFont="1" applyFill="1" applyBorder="1" applyAlignment="1">
      <alignment horizontal="center" vertical="center" wrapText="1"/>
    </xf>
    <xf numFmtId="166" fontId="20" fillId="13" borderId="3" xfId="0" applyNumberFormat="1" applyFont="1" applyFill="1" applyBorder="1" applyAlignment="1">
      <alignment horizontal="center" vertical="center" wrapText="1"/>
    </xf>
    <xf numFmtId="2" fontId="24" fillId="13" borderId="5" xfId="0" applyNumberFormat="1" applyFont="1" applyFill="1" applyBorder="1" applyAlignment="1">
      <alignment horizontal="center" vertical="center" wrapText="1"/>
    </xf>
    <xf numFmtId="2" fontId="5" fillId="13" borderId="5" xfId="0" applyNumberFormat="1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2" fontId="5" fillId="13" borderId="2" xfId="0" applyNumberFormat="1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4" fontId="5" fillId="13" borderId="0" xfId="0" applyNumberFormat="1" applyFont="1" applyFill="1" applyBorder="1" applyAlignment="1">
      <alignment horizontal="center" vertical="center" wrapText="1"/>
    </xf>
    <xf numFmtId="169" fontId="5" fillId="13" borderId="0" xfId="0" applyNumberFormat="1" applyFont="1" applyFill="1" applyBorder="1" applyAlignment="1">
      <alignment horizontal="center" vertical="center" wrapText="1"/>
    </xf>
    <xf numFmtId="2" fontId="5" fillId="13" borderId="0" xfId="0" applyNumberFormat="1" applyFont="1" applyFill="1" applyBorder="1" applyAlignment="1">
      <alignment horizontal="center" vertical="center" wrapText="1"/>
    </xf>
    <xf numFmtId="1" fontId="5" fillId="13" borderId="0" xfId="0" applyNumberFormat="1" applyFont="1" applyFill="1" applyBorder="1" applyAlignment="1">
      <alignment horizontal="center" vertical="center" wrapText="1"/>
    </xf>
    <xf numFmtId="4" fontId="63" fillId="13" borderId="3" xfId="0" applyNumberFormat="1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4" fontId="5" fillId="13" borderId="25" xfId="0" applyNumberFormat="1" applyFont="1" applyFill="1" applyBorder="1" applyAlignment="1">
      <alignment horizontal="center" vertical="center" wrapText="1"/>
    </xf>
    <xf numFmtId="4" fontId="2" fillId="13" borderId="30" xfId="0" applyNumberFormat="1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164" fontId="5" fillId="13" borderId="5" xfId="0" applyNumberFormat="1" applyFont="1" applyFill="1" applyBorder="1" applyAlignment="1">
      <alignment horizontal="center" vertical="center" wrapText="1"/>
    </xf>
    <xf numFmtId="4" fontId="24" fillId="13" borderId="2" xfId="0" applyNumberFormat="1" applyFont="1" applyFill="1" applyBorder="1" applyAlignment="1">
      <alignment horizontal="center" vertical="center" wrapText="1"/>
    </xf>
    <xf numFmtId="164" fontId="5" fillId="13" borderId="2" xfId="0" applyNumberFormat="1" applyFont="1" applyFill="1" applyBorder="1" applyAlignment="1">
      <alignment horizontal="center" vertical="center" wrapText="1"/>
    </xf>
    <xf numFmtId="169" fontId="5" fillId="13" borderId="4" xfId="0" applyNumberFormat="1" applyFont="1" applyFill="1" applyBorder="1" applyAlignment="1">
      <alignment horizontal="center" vertical="center" wrapText="1"/>
    </xf>
    <xf numFmtId="4" fontId="5" fillId="13" borderId="4" xfId="0" applyNumberFormat="1" applyFont="1" applyFill="1" applyBorder="1" applyAlignment="1">
      <alignment horizontal="center" vertical="center" wrapText="1"/>
    </xf>
    <xf numFmtId="166" fontId="24" fillId="13" borderId="5" xfId="0" applyNumberFormat="1" applyFont="1" applyFill="1" applyBorder="1" applyAlignment="1">
      <alignment horizontal="center" vertical="center" wrapText="1"/>
    </xf>
    <xf numFmtId="166" fontId="5" fillId="13" borderId="2" xfId="0" applyNumberFormat="1" applyFont="1" applyFill="1" applyBorder="1" applyAlignment="1">
      <alignment horizontal="center" vertical="center" wrapText="1"/>
    </xf>
    <xf numFmtId="1" fontId="2" fillId="13" borderId="35" xfId="0" applyNumberFormat="1" applyFont="1" applyFill="1" applyBorder="1" applyAlignment="1">
      <alignment horizontal="center" vertical="center" wrapText="1"/>
    </xf>
    <xf numFmtId="2" fontId="5" fillId="13" borderId="25" xfId="0" applyNumberFormat="1" applyFont="1" applyFill="1" applyBorder="1" applyAlignment="1">
      <alignment horizontal="center" vertical="center" wrapText="1"/>
    </xf>
    <xf numFmtId="164" fontId="9" fillId="13" borderId="3" xfId="0" applyNumberFormat="1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165" fontId="24" fillId="13" borderId="5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70" fontId="5" fillId="13" borderId="2" xfId="0" applyNumberFormat="1" applyFont="1" applyFill="1" applyBorder="1" applyAlignment="1">
      <alignment horizontal="center" vertical="center" wrapText="1"/>
    </xf>
    <xf numFmtId="165" fontId="5" fillId="13" borderId="2" xfId="0" applyNumberFormat="1" applyFont="1" applyFill="1" applyBorder="1" applyAlignment="1">
      <alignment horizontal="center" vertical="center" wrapText="1"/>
    </xf>
    <xf numFmtId="4" fontId="5" fillId="13" borderId="29" xfId="0" applyNumberFormat="1" applyFont="1" applyFill="1" applyBorder="1" applyAlignment="1">
      <alignment horizontal="center" vertical="center" wrapText="1"/>
    </xf>
    <xf numFmtId="2" fontId="20" fillId="13" borderId="3" xfId="7" applyNumberFormat="1" applyFont="1" applyFill="1" applyBorder="1" applyAlignment="1">
      <alignment horizontal="center" vertical="center" wrapText="1"/>
    </xf>
    <xf numFmtId="4" fontId="26" fillId="13" borderId="5" xfId="0" applyNumberFormat="1" applyFont="1" applyFill="1" applyBorder="1" applyAlignment="1">
      <alignment horizontal="center" vertical="center" wrapText="1"/>
    </xf>
    <xf numFmtId="1" fontId="26" fillId="13" borderId="2" xfId="0" applyNumberFormat="1" applyFont="1" applyFill="1" applyBorder="1" applyAlignment="1">
      <alignment horizontal="center" vertical="center" wrapText="1"/>
    </xf>
    <xf numFmtId="169" fontId="5" fillId="13" borderId="2" xfId="0" applyNumberFormat="1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1" fontId="6" fillId="13" borderId="15" xfId="3" applyNumberFormat="1" applyFont="1" applyFill="1" applyBorder="1" applyAlignment="1">
      <alignment horizontal="center" vertical="center" wrapText="1"/>
    </xf>
    <xf numFmtId="4" fontId="2" fillId="13" borderId="18" xfId="0" applyNumberFormat="1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167" fontId="5" fillId="13" borderId="5" xfId="0" applyNumberFormat="1" applyFont="1" applyFill="1" applyBorder="1" applyAlignment="1">
      <alignment horizontal="center" vertical="center" wrapText="1"/>
    </xf>
    <xf numFmtId="4" fontId="5" fillId="13" borderId="19" xfId="0" applyNumberFormat="1" applyFont="1" applyFill="1" applyBorder="1" applyAlignment="1">
      <alignment horizontal="center" vertical="center" wrapText="1"/>
    </xf>
    <xf numFmtId="49" fontId="2" fillId="13" borderId="5" xfId="0" applyNumberFormat="1" applyFont="1" applyFill="1" applyBorder="1" applyAlignment="1">
      <alignment horizontal="center" vertical="center" wrapText="1"/>
    </xf>
    <xf numFmtId="165" fontId="5" fillId="13" borderId="5" xfId="0" applyNumberFormat="1" applyFont="1" applyFill="1" applyBorder="1" applyAlignment="1">
      <alignment horizontal="center" vertical="center" wrapText="1"/>
    </xf>
    <xf numFmtId="0" fontId="62" fillId="13" borderId="3" xfId="0" applyFont="1" applyFill="1" applyBorder="1" applyAlignment="1">
      <alignment horizontal="center" vertical="center" wrapText="1"/>
    </xf>
    <xf numFmtId="4" fontId="2" fillId="13" borderId="5" xfId="0" applyNumberFormat="1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4" fontId="2" fillId="13" borderId="22" xfId="0" applyNumberFormat="1" applyFont="1" applyFill="1" applyBorder="1" applyAlignment="1">
      <alignment horizontal="center" vertical="center" wrapText="1"/>
    </xf>
    <xf numFmtId="49" fontId="5" fillId="13" borderId="3" xfId="0" applyNumberFormat="1" applyFont="1" applyFill="1" applyBorder="1" applyAlignment="1">
      <alignment horizontal="center" vertical="center"/>
    </xf>
    <xf numFmtId="0" fontId="61" fillId="13" borderId="5" xfId="0" applyFont="1" applyFill="1" applyBorder="1" applyAlignment="1">
      <alignment horizontal="center" vertical="center" wrapText="1"/>
    </xf>
    <xf numFmtId="168" fontId="5" fillId="13" borderId="5" xfId="0" applyNumberFormat="1" applyFont="1" applyFill="1" applyBorder="1" applyAlignment="1">
      <alignment horizontal="center" vertical="center" wrapText="1"/>
    </xf>
    <xf numFmtId="49" fontId="5" fillId="13" borderId="5" xfId="0" applyNumberFormat="1" applyFont="1" applyFill="1" applyBorder="1" applyAlignment="1">
      <alignment horizontal="center" vertical="center" wrapText="1"/>
    </xf>
    <xf numFmtId="49" fontId="5" fillId="13" borderId="20" xfId="0" applyNumberFormat="1" applyFont="1" applyFill="1" applyBorder="1" applyAlignment="1">
      <alignment horizontal="center" vertical="center" wrapText="1"/>
    </xf>
    <xf numFmtId="49" fontId="2" fillId="13" borderId="2" xfId="0" applyNumberFormat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167" fontId="2" fillId="13" borderId="5" xfId="0" applyNumberFormat="1" applyFont="1" applyFill="1" applyBorder="1" applyAlignment="1">
      <alignment horizontal="center" vertical="center" wrapText="1"/>
    </xf>
    <xf numFmtId="2" fontId="2" fillId="13" borderId="14" xfId="0" applyNumberFormat="1" applyFont="1" applyFill="1" applyBorder="1" applyAlignment="1">
      <alignment horizontal="center" vertical="center" wrapText="1"/>
    </xf>
    <xf numFmtId="164" fontId="2" fillId="13" borderId="5" xfId="0" applyNumberFormat="1" applyFont="1" applyFill="1" applyBorder="1" applyAlignment="1">
      <alignment horizontal="center" vertical="center" wrapText="1"/>
    </xf>
    <xf numFmtId="14" fontId="2" fillId="13" borderId="5" xfId="3" applyNumberFormat="1" applyFont="1" applyFill="1" applyBorder="1" applyAlignment="1">
      <alignment horizontal="left" vertical="center" wrapText="1"/>
    </xf>
    <xf numFmtId="0" fontId="8" fillId="13" borderId="5" xfId="3" applyFont="1" applyFill="1" applyBorder="1" applyAlignment="1">
      <alignment horizontal="center" vertical="center" wrapText="1"/>
    </xf>
    <xf numFmtId="0" fontId="2" fillId="13" borderId="5" xfId="3" applyFont="1" applyFill="1" applyBorder="1" applyAlignment="1">
      <alignment horizontal="center" vertical="center" wrapText="1"/>
    </xf>
    <xf numFmtId="2" fontId="2" fillId="13" borderId="5" xfId="3" applyNumberFormat="1" applyFont="1" applyFill="1" applyBorder="1" applyAlignment="1">
      <alignment horizontal="center" vertical="center" wrapText="1"/>
    </xf>
    <xf numFmtId="165" fontId="6" fillId="13" borderId="5" xfId="3" applyNumberFormat="1" applyFont="1" applyFill="1" applyBorder="1" applyAlignment="1">
      <alignment horizontal="center" vertical="center" wrapText="1"/>
    </xf>
    <xf numFmtId="16" fontId="5" fillId="13" borderId="5" xfId="3" applyNumberFormat="1" applyFont="1" applyFill="1" applyBorder="1" applyAlignment="1">
      <alignment horizontal="center" vertical="center" wrapText="1"/>
    </xf>
    <xf numFmtId="0" fontId="5" fillId="13" borderId="5" xfId="3" applyFont="1" applyFill="1" applyBorder="1" applyAlignment="1">
      <alignment horizontal="center" vertical="center" wrapText="1"/>
    </xf>
    <xf numFmtId="4" fontId="5" fillId="13" borderId="5" xfId="3" applyNumberFormat="1" applyFont="1" applyFill="1" applyBorder="1" applyAlignment="1">
      <alignment horizontal="center" vertical="center" wrapText="1"/>
    </xf>
    <xf numFmtId="165" fontId="5" fillId="13" borderId="5" xfId="3" applyNumberFormat="1" applyFont="1" applyFill="1" applyBorder="1" applyAlignment="1">
      <alignment horizontal="center" vertical="center" wrapText="1"/>
    </xf>
    <xf numFmtId="2" fontId="5" fillId="13" borderId="5" xfId="3" applyNumberFormat="1" applyFont="1" applyFill="1" applyBorder="1" applyAlignment="1">
      <alignment horizontal="center" vertical="center" wrapText="1"/>
    </xf>
    <xf numFmtId="167" fontId="5" fillId="13" borderId="5" xfId="3" applyNumberFormat="1" applyFont="1" applyFill="1" applyBorder="1" applyAlignment="1">
      <alignment horizontal="center" vertical="center" wrapText="1"/>
    </xf>
    <xf numFmtId="0" fontId="2" fillId="13" borderId="5" xfId="3" applyFont="1" applyFill="1" applyBorder="1" applyAlignment="1">
      <alignment horizontal="left" vertical="center" wrapText="1"/>
    </xf>
    <xf numFmtId="0" fontId="62" fillId="13" borderId="5" xfId="3" applyFont="1" applyFill="1" applyBorder="1" applyAlignment="1">
      <alignment horizontal="center" vertical="center" wrapText="1"/>
    </xf>
    <xf numFmtId="2" fontId="6" fillId="13" borderId="5" xfId="3" applyNumberFormat="1" applyFont="1" applyFill="1" applyBorder="1" applyAlignment="1">
      <alignment horizontal="center" vertical="center" wrapText="1"/>
    </xf>
    <xf numFmtId="1" fontId="5" fillId="13" borderId="5" xfId="3" applyNumberFormat="1" applyFont="1" applyFill="1" applyBorder="1" applyAlignment="1">
      <alignment horizontal="center" vertical="center" wrapText="1"/>
    </xf>
    <xf numFmtId="14" fontId="2" fillId="13" borderId="5" xfId="0" applyNumberFormat="1" applyFont="1" applyFill="1" applyBorder="1" applyAlignment="1">
      <alignment horizontal="center" vertical="center" wrapText="1"/>
    </xf>
    <xf numFmtId="0" fontId="62" fillId="13" borderId="7" xfId="3" applyFont="1" applyFill="1" applyBorder="1" applyAlignment="1">
      <alignment horizontal="center" vertical="center" wrapText="1"/>
    </xf>
    <xf numFmtId="164" fontId="6" fillId="13" borderId="15" xfId="3" applyNumberFormat="1" applyFont="1" applyFill="1" applyBorder="1" applyAlignment="1">
      <alignment horizontal="center" vertical="center" wrapText="1"/>
    </xf>
    <xf numFmtId="2" fontId="2" fillId="13" borderId="5" xfId="0" applyNumberFormat="1" applyFont="1" applyFill="1" applyBorder="1" applyAlignment="1">
      <alignment horizontal="center" vertical="center" wrapText="1"/>
    </xf>
    <xf numFmtId="49" fontId="2" fillId="13" borderId="6" xfId="3" applyNumberFormat="1" applyFont="1" applyFill="1" applyBorder="1" applyAlignment="1">
      <alignment horizontal="left" vertical="center" wrapText="1"/>
    </xf>
    <xf numFmtId="0" fontId="8" fillId="13" borderId="7" xfId="3" applyFont="1" applyFill="1" applyBorder="1" applyAlignment="1">
      <alignment horizontal="center" vertical="center" wrapText="1"/>
    </xf>
    <xf numFmtId="0" fontId="2" fillId="13" borderId="6" xfId="3" applyFont="1" applyFill="1" applyBorder="1" applyAlignment="1">
      <alignment horizontal="center" vertical="center" wrapText="1"/>
    </xf>
    <xf numFmtId="2" fontId="6" fillId="13" borderId="15" xfId="3" applyNumberFormat="1" applyFont="1" applyFill="1" applyBorder="1" applyAlignment="1">
      <alignment horizontal="center" vertical="center" wrapText="1"/>
    </xf>
    <xf numFmtId="49" fontId="2" fillId="13" borderId="5" xfId="3" applyNumberFormat="1" applyFont="1" applyFill="1" applyBorder="1" applyAlignment="1">
      <alignment horizontal="left" vertical="center" wrapText="1"/>
    </xf>
    <xf numFmtId="49" fontId="2" fillId="13" borderId="3" xfId="3" applyNumberFormat="1" applyFont="1" applyFill="1" applyBorder="1" applyAlignment="1">
      <alignment horizontal="left" vertical="center"/>
    </xf>
    <xf numFmtId="49" fontId="2" fillId="13" borderId="5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center" vertical="center" wrapText="1"/>
    </xf>
    <xf numFmtId="4" fontId="2" fillId="13" borderId="3" xfId="0" applyNumberFormat="1" applyFont="1" applyFill="1" applyBorder="1" applyAlignment="1">
      <alignment horizontal="center" vertical="center"/>
    </xf>
    <xf numFmtId="0" fontId="61" fillId="13" borderId="3" xfId="0" applyFont="1" applyFill="1" applyBorder="1" applyAlignment="1">
      <alignment horizontal="center" vertical="center" wrapText="1"/>
    </xf>
    <xf numFmtId="2" fontId="5" fillId="13" borderId="3" xfId="0" applyNumberFormat="1" applyFont="1" applyFill="1" applyBorder="1" applyAlignment="1">
      <alignment horizontal="center" vertical="center" wrapText="1"/>
    </xf>
    <xf numFmtId="4" fontId="5" fillId="13" borderId="3" xfId="0" applyNumberFormat="1" applyFont="1" applyFill="1" applyBorder="1" applyAlignment="1">
      <alignment horizontal="center" vertical="center"/>
    </xf>
    <xf numFmtId="9" fontId="5" fillId="13" borderId="5" xfId="0" applyNumberFormat="1" applyFont="1" applyFill="1" applyBorder="1" applyAlignment="1">
      <alignment horizontal="center" vertical="center" wrapText="1"/>
    </xf>
    <xf numFmtId="9" fontId="2" fillId="13" borderId="5" xfId="0" applyNumberFormat="1" applyFont="1" applyFill="1" applyBorder="1" applyAlignment="1">
      <alignment horizontal="center" vertical="center" wrapText="1"/>
    </xf>
    <xf numFmtId="49" fontId="20" fillId="13" borderId="0" xfId="0" applyNumberFormat="1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1" fontId="11" fillId="1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2" fontId="13" fillId="0" borderId="0" xfId="0" applyNumberFormat="1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164" fontId="64" fillId="13" borderId="28" xfId="0" applyNumberFormat="1" applyFont="1" applyFill="1" applyBorder="1" applyAlignment="1">
      <alignment horizontal="center" vertical="center" wrapText="1"/>
    </xf>
    <xf numFmtId="164" fontId="64" fillId="13" borderId="29" xfId="0" applyNumberFormat="1" applyFont="1" applyFill="1" applyBorder="1" applyAlignment="1">
      <alignment horizontal="center" vertical="center" wrapText="1"/>
    </xf>
    <xf numFmtId="164" fontId="64" fillId="13" borderId="3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64" fillId="13" borderId="28" xfId="0" applyFont="1" applyFill="1" applyBorder="1" applyAlignment="1">
      <alignment horizontal="center" vertical="center" wrapText="1"/>
    </xf>
    <xf numFmtId="0" fontId="64" fillId="13" borderId="29" xfId="0" applyFont="1" applyFill="1" applyBorder="1" applyAlignment="1">
      <alignment horizontal="center" vertical="center" wrapText="1"/>
    </xf>
    <xf numFmtId="0" fontId="64" fillId="13" borderId="30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" xfId="0" applyFont="1" applyBorder="1" applyAlignment="1">
      <alignment horizontal="left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textRotation="90" wrapText="1"/>
    </xf>
    <xf numFmtId="0" fontId="51" fillId="0" borderId="3" xfId="0" applyFont="1" applyBorder="1" applyAlignment="1">
      <alignment horizontal="center" vertical="center" textRotation="90" wrapText="1"/>
    </xf>
    <xf numFmtId="0" fontId="51" fillId="0" borderId="4" xfId="0" applyFont="1" applyBorder="1" applyAlignment="1">
      <alignment horizontal="center" vertical="center" textRotation="90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textRotation="90" wrapText="1"/>
    </xf>
    <xf numFmtId="0" fontId="5" fillId="0" borderId="4" xfId="5" applyFont="1" applyBorder="1" applyAlignment="1">
      <alignment horizontal="center" vertical="center" textRotation="90" wrapText="1"/>
    </xf>
    <xf numFmtId="0" fontId="5" fillId="0" borderId="2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3" xfId="5" applyFont="1" applyBorder="1" applyAlignment="1">
      <alignment horizontal="center" vertical="center" wrapText="1"/>
    </xf>
    <xf numFmtId="0" fontId="2" fillId="0" borderId="0" xfId="5" applyFont="1" applyAlignment="1">
      <alignment horizontal="right" vertical="center" wrapText="1"/>
    </xf>
    <xf numFmtId="2" fontId="2" fillId="0" borderId="0" xfId="5" applyNumberFormat="1" applyFont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1" fontId="16" fillId="0" borderId="23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textRotation="90" wrapText="1"/>
    </xf>
    <xf numFmtId="49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</cellXfs>
  <cellStyles count="8">
    <cellStyle name="Normal_BROWEULA 2" xfId="4"/>
    <cellStyle name="Обычный" xfId="0" builtinId="0"/>
    <cellStyle name="Обычный 2" xfId="1"/>
    <cellStyle name="Обычный 2 2" xfId="3"/>
    <cellStyle name="Обычный 3" xfId="2"/>
    <cellStyle name="Обычный 4" xfId="5"/>
    <cellStyle name="Обычный_eras 50-52" xfId="7"/>
    <cellStyle name="Обычный_krebsiti uckisi-vache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AXALI%20MSENEBLOBA/gogebasvili.%2022%20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xef-gomi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bulv%20%20gamwvaneba%204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2\asp-2\&#1052;&#1086;&#1080;%20&#1076;&#1086;&#1082;&#1091;&#1084;&#1077;&#1085;&#1090;&#1099;\abuc-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meliqiSvili10/meliqisvili%204--3m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ag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2x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7-2008/a-x-I%20%20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urexi-bagrati%20x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%2018x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asp-2c\vahe\vahe\xims44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r%20agars2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b%20e%20s%20i%20k%20i%20x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Documents%20and%20Settings\VAHE\My%20Documents\%60x%20%20a%20%20l%20%20a501x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d.%20armasenebeli%20mx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r%20agars2010-7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arqivi)%20-1\batumi-2005\A%20R%20D%20%20T%20b%20G%20a%20%201033%20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orgilazis%20%20quCis%20%20saniaRvr2012--1/gorgilaze---meliqiSvili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alaqi\batumi2006\axalsofeli2%20x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inasarizxe%20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marti/9%20MARi%2017mx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proeqti%202006-III/tamaris%20gamziri%20benze.5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AXALI%20MSENEBLOBA/m%20%20a%20b%20a%20s%20i%20z%20e%20i%201%20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amusao%20magida/dokumenti/porti%20-%20kabel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-zvxblwfw7if\c\q%20u%20c%20e%20b%20i\&#1053;&#1086;&#1074;&#1072;&#1103;%20&#1087;&#1072;&#1087;&#1082;&#1072;\bulv%20ninos6681x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rurua2/rurua1mxl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9%20marti/9%20MARi%2017mx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agmashenebeli/aRmaSenebeli15-1x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qalaqi/%60b%20a%20g%20r%20a%20t%20i%20o%20n%20i%20s206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groservis%20centri%202018/Users/Eduard%20Phutkaradze/Downloads/K%20E%20D%20A/bulv%20%20gamwvaneba%204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tender%202007/bag%20t%2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saniarvre/komaxize%20%201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gogebasvili.%2022%20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60--satyeo%202013-2/qobuletis%20satyeo/2/m%20%20a%20b%20a%20s%20i%20z%20e%20i%201%20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2"/>
      <sheetName val="x1"/>
      <sheetName val="x11"/>
      <sheetName val="ku"/>
      <sheetName val="mu (2)"/>
      <sheetName val="mu"/>
      <sheetName val="x1 (3)"/>
      <sheetName val="ku (2)"/>
      <sheetName val="x"/>
      <sheetName val="x2 (2)"/>
      <sheetName val="d1 (2)"/>
      <sheetName val="d1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0"/>
      <sheetName val="gx"/>
      <sheetName val="x1"/>
      <sheetName val="x2,"/>
      <sheetName val="x3"/>
      <sheetName val="1"/>
      <sheetName val="2"/>
      <sheetName val="5"/>
      <sheetName val="qan"/>
      <sheetName val="1 (2)"/>
      <sheetName val="g"/>
      <sheetName val="ma"/>
      <sheetName val="mu1"/>
      <sheetName val="mu"/>
      <sheetName val="t"/>
      <sheetName val="ka (2)"/>
      <sheetName val="fa"/>
      <sheetName val="g0"/>
      <sheetName val="n"/>
      <sheetName val="h"/>
      <sheetName val="u"/>
      <sheetName val="d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da2"/>
      <sheetName val="K (3)"/>
      <sheetName val="1"/>
      <sheetName val="o-2-"/>
      <sheetName val="2-1-"/>
      <sheetName val="o-3"/>
      <sheetName val="3-1"/>
      <sheetName val="3-2"/>
      <sheetName val="3-3"/>
      <sheetName val="o-4"/>
      <sheetName val="4-1"/>
      <sheetName val="4-2"/>
      <sheetName val="5"/>
      <sheetName val="6"/>
      <sheetName val="7"/>
      <sheetName val="8"/>
      <sheetName val="-9-"/>
      <sheetName val="10"/>
      <sheetName val="11"/>
      <sheetName val="12"/>
      <sheetName val="13"/>
      <sheetName val="14"/>
      <sheetName val="15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8">
          <cell r="F18">
            <v>9.9670000000000005</v>
          </cell>
        </row>
        <row r="28">
          <cell r="F28">
            <v>34.24</v>
          </cell>
        </row>
      </sheetData>
      <sheetData sheetId="14">
        <row r="19">
          <cell r="F19">
            <v>3.2000000000000001E-2</v>
          </cell>
        </row>
        <row r="30">
          <cell r="F30">
            <v>15</v>
          </cell>
        </row>
        <row r="37">
          <cell r="F37">
            <v>50</v>
          </cell>
        </row>
        <row r="44">
          <cell r="F44">
            <v>6</v>
          </cell>
        </row>
        <row r="51">
          <cell r="F51">
            <v>19</v>
          </cell>
        </row>
        <row r="56">
          <cell r="F56">
            <v>126</v>
          </cell>
        </row>
        <row r="61">
          <cell r="F61">
            <v>23</v>
          </cell>
        </row>
      </sheetData>
      <sheetData sheetId="15">
        <row r="13">
          <cell r="F13">
            <v>0.63</v>
          </cell>
        </row>
        <row r="15">
          <cell r="F15">
            <v>0.313</v>
          </cell>
        </row>
        <row r="23">
          <cell r="F23">
            <v>0.313</v>
          </cell>
        </row>
        <row r="32">
          <cell r="F32">
            <v>0.16</v>
          </cell>
        </row>
        <row r="35">
          <cell r="F35">
            <v>0.313</v>
          </cell>
        </row>
        <row r="48">
          <cell r="F48">
            <v>0.02</v>
          </cell>
        </row>
        <row r="55">
          <cell r="F55">
            <v>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s"/>
      <sheetName val="ganm"/>
      <sheetName val="gx"/>
      <sheetName val="g"/>
      <sheetName val="s.d"/>
      <sheetName val="sar"/>
      <sheetName val="k"/>
      <sheetName val="1"/>
      <sheetName val="su1"/>
      <sheetName val="x1"/>
      <sheetName val="x2"/>
      <sheetName val="x3"/>
      <sheetName val="x4"/>
      <sheetName val="x5"/>
      <sheetName val="mas"/>
      <sheetName val="p2"/>
      <sheetName val="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(2)"/>
      <sheetName val="x3 (2)"/>
      <sheetName val="a"/>
      <sheetName val="n (3)"/>
      <sheetName val="n (2)"/>
      <sheetName val="ganm (2)"/>
      <sheetName val="s"/>
      <sheetName val="sarc)"/>
      <sheetName val="g"/>
      <sheetName val="gx"/>
      <sheetName val="k"/>
      <sheetName val="x1"/>
      <sheetName val="x2"/>
      <sheetName val="1"/>
      <sheetName val="2"/>
      <sheetName val="x3"/>
      <sheetName val="x4"/>
      <sheetName val="n"/>
      <sheetName val="ku"/>
      <sheetName val="go)"/>
      <sheetName val="1 (2)"/>
      <sheetName val="go"/>
      <sheetName val="m"/>
      <sheetName val="ma"/>
      <sheetName val="t"/>
      <sheetName val="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sarc) (2)"/>
      <sheetName val="k"/>
      <sheetName val="gx"/>
      <sheetName val="x1"/>
      <sheetName val="s.d"/>
      <sheetName val="g"/>
      <sheetName val="u"/>
      <sheetName val="u (3)"/>
      <sheetName val="u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0"/>
      <sheetName val="s"/>
      <sheetName val="k"/>
      <sheetName val="x1"/>
      <sheetName val="x2,"/>
      <sheetName val="x1 (2)w (2)"/>
      <sheetName val="moc (4)w"/>
      <sheetName val="1w"/>
      <sheetName val="1"/>
      <sheetName val="moc (3)"/>
      <sheetName val="m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ma"/>
      <sheetName val="2"/>
      <sheetName val="su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 (2)"/>
      <sheetName val="s"/>
      <sheetName val="sarc) (2)"/>
      <sheetName val="gx"/>
      <sheetName val="k"/>
      <sheetName val="x"/>
      <sheetName val="g"/>
      <sheetName val="s.d"/>
      <sheetName val="u"/>
      <sheetName val="u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"/>
      <sheetName val="p1"/>
      <sheetName val="sat"/>
      <sheetName val="sar"/>
      <sheetName val="gx"/>
      <sheetName val="kr"/>
      <sheetName val="xar #1"/>
      <sheetName val="xar #1 (2)"/>
      <sheetName val="xar #1 (3)"/>
      <sheetName val="or gan"/>
      <sheetName val="teq. da"/>
      <sheetName val="sapr dav"/>
      <sheetName val="moc uwy (3)"/>
      <sheetName val="mu"/>
      <sheetName val="ga"/>
      <sheetName val="mm"/>
      <sheetName val="tc"/>
      <sheetName val="mas"/>
      <sheetName val="kal"/>
      <sheetName val="md"/>
      <sheetName val="moc uwy"/>
      <sheetName val="ku"/>
      <sheetName val="moc uw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5)"/>
      <sheetName val="2 "/>
      <sheetName val="ang)"/>
      <sheetName val="s"/>
      <sheetName val="gx"/>
      <sheetName val="sarc)"/>
      <sheetName val="k"/>
      <sheetName val="x1"/>
      <sheetName val="x2,"/>
      <sheetName val="x3"/>
      <sheetName val="x4"/>
      <sheetName val="x7"/>
      <sheetName val="x6"/>
      <sheetName val="g"/>
      <sheetName val="1"/>
      <sheetName val="g0"/>
      <sheetName val="3"/>
      <sheetName val="mu"/>
      <sheetName val="ma"/>
      <sheetName val="t"/>
      <sheetName val="mu1"/>
      <sheetName val="kg"/>
      <sheetName val="fa"/>
      <sheetName val="d (2)"/>
      <sheetName val="g (2)"/>
      <sheetName val="h"/>
      <sheetName val="f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"/>
      <sheetName val="2"/>
      <sheetName val="u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"/>
      <sheetName val="gx"/>
      <sheetName val="k"/>
      <sheetName val="gan"/>
      <sheetName val="sar"/>
      <sheetName val="gaang"/>
      <sheetName val="p1"/>
      <sheetName val="p2"/>
      <sheetName val="x#1"/>
      <sheetName val="x#2"/>
      <sheetName val="x#3"/>
      <sheetName val="x#4"/>
      <sheetName val="x#5"/>
      <sheetName val="x#6"/>
      <sheetName val="x#7"/>
      <sheetName val="x#8"/>
      <sheetName val="x#9"/>
      <sheetName val="x#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4)"/>
      <sheetName val="sar"/>
      <sheetName val="1 (3)"/>
      <sheetName val="1 (2)"/>
      <sheetName val="1"/>
      <sheetName val="x1"/>
      <sheetName val="s"/>
      <sheetName val="gx"/>
      <sheetName val="k"/>
      <sheetName val="def"/>
      <sheetName val="m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"/>
      <sheetName val="s"/>
      <sheetName val="1"/>
      <sheetName val="k"/>
      <sheetName val="x2"/>
      <sheetName val="g"/>
      <sheetName val="go"/>
      <sheetName val="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c) (2)"/>
      <sheetName val="u"/>
      <sheetName val="s"/>
      <sheetName val="k"/>
      <sheetName val="x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2)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  <sheetName val="n"/>
      <sheetName val="g0 (2)"/>
      <sheetName val="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"/>
      <sheetName val="k"/>
      <sheetName val="1"/>
      <sheetName val="11"/>
      <sheetName val="x1"/>
      <sheetName val="x 2)"/>
      <sheetName val="x 3"/>
      <sheetName val="x 4"/>
      <sheetName val="x 5 "/>
      <sheetName val="x 6"/>
      <sheetName val="ganm"/>
      <sheetName val="g"/>
      <sheetName val="s.d"/>
      <sheetName val="sar"/>
      <sheetName val="3"/>
      <sheetName val="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>
        <row r="14">
          <cell r="F14">
            <v>0.37</v>
          </cell>
        </row>
        <row r="56">
          <cell r="F56">
            <v>0.25</v>
          </cell>
        </row>
      </sheetData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x"/>
      <sheetName val="sar"/>
      <sheetName val="ganm"/>
      <sheetName val="p2"/>
      <sheetName val="p1"/>
      <sheetName val="g"/>
      <sheetName val="k "/>
      <sheetName val="x1"/>
      <sheetName val="x2"/>
      <sheetName val="x 3"/>
      <sheetName val="4"/>
      <sheetName val="gx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"/>
      <sheetName val="1"/>
      <sheetName val="g"/>
      <sheetName val="h (2)"/>
      <sheetName val="x4"/>
      <sheetName val="k"/>
      <sheetName val="x1"/>
      <sheetName val="5"/>
      <sheetName val="x5)"/>
      <sheetName val="2"/>
      <sheetName val="ni"/>
      <sheetName val="x2,"/>
      <sheetName val="x3"/>
      <sheetName val="ku"/>
      <sheetName val="d"/>
      <sheetName val="gx"/>
      <sheetName val="sarc)"/>
      <sheetName val="s"/>
      <sheetName val="x7"/>
      <sheetName val="x6"/>
      <sheetName val="3"/>
      <sheetName val="ms"/>
      <sheetName val="h"/>
      <sheetName val="g0"/>
      <sheetName val="mu1"/>
      <sheetName val="ma"/>
      <sheetName val="t"/>
      <sheetName val="kg"/>
      <sheetName val="fa"/>
      <sheetName val="u (3)"/>
      <sheetName val="u (2)"/>
      <sheetName val="u"/>
      <sheetName val="n"/>
      <sheetName val="x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 (2)"/>
      <sheetName val="sar"/>
      <sheetName val="mu"/>
      <sheetName val="a"/>
      <sheetName val="s"/>
      <sheetName val="gx"/>
      <sheetName val="k"/>
      <sheetName val="x1"/>
      <sheetName val="1"/>
      <sheetName val="x2"/>
      <sheetName val="x3"/>
      <sheetName val="g"/>
      <sheetName val="ma"/>
      <sheetName val="mu1"/>
      <sheetName val="t"/>
      <sheetName val="ka (2)"/>
      <sheetName val="g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1">
          <cell r="F61">
            <v>8.6999999999999994E-2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1"/>
      <sheetName val="ang1 (2)"/>
      <sheetName val="x 6"/>
      <sheetName val="h"/>
      <sheetName val="2"/>
      <sheetName val="x2,"/>
      <sheetName val="x 5 "/>
      <sheetName val="x1"/>
      <sheetName val="1"/>
      <sheetName val="d"/>
      <sheetName val="s"/>
      <sheetName val="k"/>
      <sheetName val="x3"/>
      <sheetName val="x4"/>
      <sheetName val="3"/>
      <sheetName val="g"/>
      <sheetName val="11) (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ten"/>
      <sheetName val="u1 (2)"/>
      <sheetName val="s (3)"/>
      <sheetName val="x1 (2)"/>
      <sheetName val="s (2)"/>
      <sheetName val="s"/>
      <sheetName val="sa"/>
      <sheetName val="k"/>
      <sheetName val="x1"/>
      <sheetName val="x2,3"/>
      <sheetName val="x4"/>
      <sheetName val="x5"/>
      <sheetName val="x6"/>
      <sheetName val="x7"/>
      <sheetName val="x8"/>
      <sheetName val="s.d"/>
      <sheetName val="g p"/>
      <sheetName val="f"/>
      <sheetName val=" a "/>
      <sheetName val="1"/>
      <sheetName val="2"/>
      <sheetName val="3"/>
      <sheetName val="4"/>
      <sheetName val="5"/>
      <sheetName val="6"/>
      <sheetName val="7,8"/>
      <sheetName val="u1"/>
      <sheetName val="u2"/>
      <sheetName val="u3"/>
      <sheetName val="u4"/>
      <sheetName val="su 1"/>
      <sheetName val="su2"/>
      <sheetName val="su3"/>
      <sheetName val="g p (2)"/>
      <sheetName val="A"/>
      <sheetName val="mm"/>
      <sheetName val="ma"/>
      <sheetName val="t"/>
      <sheetName val="ka (2)"/>
      <sheetName val="d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mar"/>
      <sheetName val="sarc 9 (2)"/>
      <sheetName val="x r "/>
      <sheetName val="k r 9 (2)"/>
      <sheetName val="s d"/>
      <sheetName val="mas"/>
      <sheetName val="t c"/>
      <sheetName val="mmu"/>
      <sheetName val="k g"/>
      <sheetName val="x r  el"/>
      <sheetName val="ganmar org"/>
      <sheetName val="sarc 9"/>
      <sheetName val="k r 9"/>
      <sheetName val="x) (1)"/>
      <sheetName val="x) (2)"/>
      <sheetName val="s a m . m o c"/>
      <sheetName val="u w y"/>
    </sheetNames>
    <sheetDataSet>
      <sheetData sheetId="0" refreshError="1"/>
      <sheetData sheetId="1" refreshError="1"/>
      <sheetData sheetId="2" refreshError="1">
        <row r="174">
          <cell r="F174">
            <v>0.57999999999999996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5)"/>
      <sheetName val="s"/>
      <sheetName val="k"/>
      <sheetName val="x1"/>
      <sheetName val="x2"/>
      <sheetName val="X3"/>
      <sheetName val="x4"/>
      <sheetName val="x5"/>
      <sheetName val="x6"/>
      <sheetName val="x7"/>
      <sheetName val="g p"/>
      <sheetName val="1 (2)"/>
      <sheetName val="1"/>
      <sheetName val="2"/>
      <sheetName val="gx"/>
      <sheetName val="msu"/>
      <sheetName val="sarc)"/>
      <sheetName val="a (2)"/>
      <sheetName val="a (3)"/>
      <sheetName val="a (4)"/>
      <sheetName val="d"/>
      <sheetName val="ang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(3)"/>
      <sheetName val="2 (2)"/>
      <sheetName val="2"/>
      <sheetName val="x1"/>
      <sheetName val="ang"/>
      <sheetName val="h"/>
      <sheetName val="s"/>
      <sheetName val="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.d"/>
      <sheetName val="ganm"/>
      <sheetName val="p1"/>
      <sheetName val="p2"/>
      <sheetName val="sarc)"/>
      <sheetName val="s"/>
      <sheetName val="gx"/>
      <sheetName val="k"/>
      <sheetName val="x1"/>
      <sheetName val="x2w"/>
      <sheetName val="x3"/>
      <sheetName val="x4"/>
      <sheetName val="5w"/>
      <sheetName val="w6"/>
      <sheetName val="da"/>
      <sheetName val="1"/>
      <sheetName val="1w"/>
      <sheetName val="moc (3)"/>
      <sheetName val="moc (4)w"/>
      <sheetName val="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k"/>
      <sheetName val="x1"/>
      <sheetName val="n (2)"/>
      <sheetName val="d"/>
      <sheetName val="pu"/>
      <sheetName val="ku"/>
      <sheetName val="x3"/>
      <sheetName val="x2"/>
      <sheetName val="nim"/>
      <sheetName val="gx"/>
      <sheetName val="g"/>
    </sheetNames>
    <sheetDataSet>
      <sheetData sheetId="0"/>
      <sheetData sheetId="1"/>
      <sheetData sheetId="2">
        <row r="11">
          <cell r="F11">
            <v>0.05</v>
          </cell>
        </row>
        <row r="15">
          <cell r="F15">
            <v>0.05</v>
          </cell>
        </row>
        <row r="19">
          <cell r="F19">
            <v>0.11</v>
          </cell>
        </row>
        <row r="27">
          <cell r="F27">
            <v>0.15</v>
          </cell>
        </row>
        <row r="35">
          <cell r="F35">
            <v>0.15</v>
          </cell>
        </row>
        <row r="39">
          <cell r="F39">
            <v>7.0000000000000007E-2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F11">
            <v>0</v>
          </cell>
        </row>
        <row r="19">
          <cell r="F19">
            <v>0</v>
          </cell>
        </row>
        <row r="28">
          <cell r="F28">
            <v>0</v>
          </cell>
        </row>
        <row r="37">
          <cell r="F37">
            <v>0.02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 (2)"/>
      <sheetName val="h"/>
      <sheetName val="x1"/>
      <sheetName val="ang"/>
      <sheetName val="2"/>
      <sheetName val="n i v"/>
      <sheetName val="s"/>
      <sheetName val="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8" zoomScaleNormal="100" workbookViewId="0">
      <selection activeCell="N12" sqref="N12"/>
    </sheetView>
  </sheetViews>
  <sheetFormatPr defaultRowHeight="15.75" x14ac:dyDescent="0.2"/>
  <cols>
    <col min="1" max="1" width="5.7109375" style="256" customWidth="1"/>
    <col min="2" max="2" width="8.28515625" style="269" customWidth="1"/>
    <col min="3" max="3" width="9.140625" style="256"/>
    <col min="4" max="6" width="9.140625" style="269"/>
    <col min="7" max="7" width="11" style="269" customWidth="1"/>
    <col min="8" max="8" width="9.140625" style="269"/>
    <col min="9" max="9" width="9.140625" style="270"/>
    <col min="10" max="256" width="9.140625" style="256"/>
    <col min="257" max="257" width="5.7109375" style="256" customWidth="1"/>
    <col min="258" max="262" width="9.140625" style="256"/>
    <col min="263" max="263" width="11" style="256" customWidth="1"/>
    <col min="264" max="512" width="9.140625" style="256"/>
    <col min="513" max="513" width="5.7109375" style="256" customWidth="1"/>
    <col min="514" max="518" width="9.140625" style="256"/>
    <col min="519" max="519" width="11" style="256" customWidth="1"/>
    <col min="520" max="768" width="9.140625" style="256"/>
    <col min="769" max="769" width="5.7109375" style="256" customWidth="1"/>
    <col min="770" max="774" width="9.140625" style="256"/>
    <col min="775" max="775" width="11" style="256" customWidth="1"/>
    <col min="776" max="1024" width="9.140625" style="256"/>
    <col min="1025" max="1025" width="5.7109375" style="256" customWidth="1"/>
    <col min="1026" max="1030" width="9.140625" style="256"/>
    <col min="1031" max="1031" width="11" style="256" customWidth="1"/>
    <col min="1032" max="1280" width="9.140625" style="256"/>
    <col min="1281" max="1281" width="5.7109375" style="256" customWidth="1"/>
    <col min="1282" max="1286" width="9.140625" style="256"/>
    <col min="1287" max="1287" width="11" style="256" customWidth="1"/>
    <col min="1288" max="1536" width="9.140625" style="256"/>
    <col min="1537" max="1537" width="5.7109375" style="256" customWidth="1"/>
    <col min="1538" max="1542" width="9.140625" style="256"/>
    <col min="1543" max="1543" width="11" style="256" customWidth="1"/>
    <col min="1544" max="1792" width="9.140625" style="256"/>
    <col min="1793" max="1793" width="5.7109375" style="256" customWidth="1"/>
    <col min="1794" max="1798" width="9.140625" style="256"/>
    <col min="1799" max="1799" width="11" style="256" customWidth="1"/>
    <col min="1800" max="2048" width="9.140625" style="256"/>
    <col min="2049" max="2049" width="5.7109375" style="256" customWidth="1"/>
    <col min="2050" max="2054" width="9.140625" style="256"/>
    <col min="2055" max="2055" width="11" style="256" customWidth="1"/>
    <col min="2056" max="2304" width="9.140625" style="256"/>
    <col min="2305" max="2305" width="5.7109375" style="256" customWidth="1"/>
    <col min="2306" max="2310" width="9.140625" style="256"/>
    <col min="2311" max="2311" width="11" style="256" customWidth="1"/>
    <col min="2312" max="2560" width="9.140625" style="256"/>
    <col min="2561" max="2561" width="5.7109375" style="256" customWidth="1"/>
    <col min="2562" max="2566" width="9.140625" style="256"/>
    <col min="2567" max="2567" width="11" style="256" customWidth="1"/>
    <col min="2568" max="2816" width="9.140625" style="256"/>
    <col min="2817" max="2817" width="5.7109375" style="256" customWidth="1"/>
    <col min="2818" max="2822" width="9.140625" style="256"/>
    <col min="2823" max="2823" width="11" style="256" customWidth="1"/>
    <col min="2824" max="3072" width="9.140625" style="256"/>
    <col min="3073" max="3073" width="5.7109375" style="256" customWidth="1"/>
    <col min="3074" max="3078" width="9.140625" style="256"/>
    <col min="3079" max="3079" width="11" style="256" customWidth="1"/>
    <col min="3080" max="3328" width="9.140625" style="256"/>
    <col min="3329" max="3329" width="5.7109375" style="256" customWidth="1"/>
    <col min="3330" max="3334" width="9.140625" style="256"/>
    <col min="3335" max="3335" width="11" style="256" customWidth="1"/>
    <col min="3336" max="3584" width="9.140625" style="256"/>
    <col min="3585" max="3585" width="5.7109375" style="256" customWidth="1"/>
    <col min="3586" max="3590" width="9.140625" style="256"/>
    <col min="3591" max="3591" width="11" style="256" customWidth="1"/>
    <col min="3592" max="3840" width="9.140625" style="256"/>
    <col min="3841" max="3841" width="5.7109375" style="256" customWidth="1"/>
    <col min="3842" max="3846" width="9.140625" style="256"/>
    <col min="3847" max="3847" width="11" style="256" customWidth="1"/>
    <col min="3848" max="4096" width="9.140625" style="256"/>
    <col min="4097" max="4097" width="5.7109375" style="256" customWidth="1"/>
    <col min="4098" max="4102" width="9.140625" style="256"/>
    <col min="4103" max="4103" width="11" style="256" customWidth="1"/>
    <col min="4104" max="4352" width="9.140625" style="256"/>
    <col min="4353" max="4353" width="5.7109375" style="256" customWidth="1"/>
    <col min="4354" max="4358" width="9.140625" style="256"/>
    <col min="4359" max="4359" width="11" style="256" customWidth="1"/>
    <col min="4360" max="4608" width="9.140625" style="256"/>
    <col min="4609" max="4609" width="5.7109375" style="256" customWidth="1"/>
    <col min="4610" max="4614" width="9.140625" style="256"/>
    <col min="4615" max="4615" width="11" style="256" customWidth="1"/>
    <col min="4616" max="4864" width="9.140625" style="256"/>
    <col min="4865" max="4865" width="5.7109375" style="256" customWidth="1"/>
    <col min="4866" max="4870" width="9.140625" style="256"/>
    <col min="4871" max="4871" width="11" style="256" customWidth="1"/>
    <col min="4872" max="5120" width="9.140625" style="256"/>
    <col min="5121" max="5121" width="5.7109375" style="256" customWidth="1"/>
    <col min="5122" max="5126" width="9.140625" style="256"/>
    <col min="5127" max="5127" width="11" style="256" customWidth="1"/>
    <col min="5128" max="5376" width="9.140625" style="256"/>
    <col min="5377" max="5377" width="5.7109375" style="256" customWidth="1"/>
    <col min="5378" max="5382" width="9.140625" style="256"/>
    <col min="5383" max="5383" width="11" style="256" customWidth="1"/>
    <col min="5384" max="5632" width="9.140625" style="256"/>
    <col min="5633" max="5633" width="5.7109375" style="256" customWidth="1"/>
    <col min="5634" max="5638" width="9.140625" style="256"/>
    <col min="5639" max="5639" width="11" style="256" customWidth="1"/>
    <col min="5640" max="5888" width="9.140625" style="256"/>
    <col min="5889" max="5889" width="5.7109375" style="256" customWidth="1"/>
    <col min="5890" max="5894" width="9.140625" style="256"/>
    <col min="5895" max="5895" width="11" style="256" customWidth="1"/>
    <col min="5896" max="6144" width="9.140625" style="256"/>
    <col min="6145" max="6145" width="5.7109375" style="256" customWidth="1"/>
    <col min="6146" max="6150" width="9.140625" style="256"/>
    <col min="6151" max="6151" width="11" style="256" customWidth="1"/>
    <col min="6152" max="6400" width="9.140625" style="256"/>
    <col min="6401" max="6401" width="5.7109375" style="256" customWidth="1"/>
    <col min="6402" max="6406" width="9.140625" style="256"/>
    <col min="6407" max="6407" width="11" style="256" customWidth="1"/>
    <col min="6408" max="6656" width="9.140625" style="256"/>
    <col min="6657" max="6657" width="5.7109375" style="256" customWidth="1"/>
    <col min="6658" max="6662" width="9.140625" style="256"/>
    <col min="6663" max="6663" width="11" style="256" customWidth="1"/>
    <col min="6664" max="6912" width="9.140625" style="256"/>
    <col min="6913" max="6913" width="5.7109375" style="256" customWidth="1"/>
    <col min="6914" max="6918" width="9.140625" style="256"/>
    <col min="6919" max="6919" width="11" style="256" customWidth="1"/>
    <col min="6920" max="7168" width="9.140625" style="256"/>
    <col min="7169" max="7169" width="5.7109375" style="256" customWidth="1"/>
    <col min="7170" max="7174" width="9.140625" style="256"/>
    <col min="7175" max="7175" width="11" style="256" customWidth="1"/>
    <col min="7176" max="7424" width="9.140625" style="256"/>
    <col min="7425" max="7425" width="5.7109375" style="256" customWidth="1"/>
    <col min="7426" max="7430" width="9.140625" style="256"/>
    <col min="7431" max="7431" width="11" style="256" customWidth="1"/>
    <col min="7432" max="7680" width="9.140625" style="256"/>
    <col min="7681" max="7681" width="5.7109375" style="256" customWidth="1"/>
    <col min="7682" max="7686" width="9.140625" style="256"/>
    <col min="7687" max="7687" width="11" style="256" customWidth="1"/>
    <col min="7688" max="7936" width="9.140625" style="256"/>
    <col min="7937" max="7937" width="5.7109375" style="256" customWidth="1"/>
    <col min="7938" max="7942" width="9.140625" style="256"/>
    <col min="7943" max="7943" width="11" style="256" customWidth="1"/>
    <col min="7944" max="8192" width="9.140625" style="256"/>
    <col min="8193" max="8193" width="5.7109375" style="256" customWidth="1"/>
    <col min="8194" max="8198" width="9.140625" style="256"/>
    <col min="8199" max="8199" width="11" style="256" customWidth="1"/>
    <col min="8200" max="8448" width="9.140625" style="256"/>
    <col min="8449" max="8449" width="5.7109375" style="256" customWidth="1"/>
    <col min="8450" max="8454" width="9.140625" style="256"/>
    <col min="8455" max="8455" width="11" style="256" customWidth="1"/>
    <col min="8456" max="8704" width="9.140625" style="256"/>
    <col min="8705" max="8705" width="5.7109375" style="256" customWidth="1"/>
    <col min="8706" max="8710" width="9.140625" style="256"/>
    <col min="8711" max="8711" width="11" style="256" customWidth="1"/>
    <col min="8712" max="8960" width="9.140625" style="256"/>
    <col min="8961" max="8961" width="5.7109375" style="256" customWidth="1"/>
    <col min="8962" max="8966" width="9.140625" style="256"/>
    <col min="8967" max="8967" width="11" style="256" customWidth="1"/>
    <col min="8968" max="9216" width="9.140625" style="256"/>
    <col min="9217" max="9217" width="5.7109375" style="256" customWidth="1"/>
    <col min="9218" max="9222" width="9.140625" style="256"/>
    <col min="9223" max="9223" width="11" style="256" customWidth="1"/>
    <col min="9224" max="9472" width="9.140625" style="256"/>
    <col min="9473" max="9473" width="5.7109375" style="256" customWidth="1"/>
    <col min="9474" max="9478" width="9.140625" style="256"/>
    <col min="9479" max="9479" width="11" style="256" customWidth="1"/>
    <col min="9480" max="9728" width="9.140625" style="256"/>
    <col min="9729" max="9729" width="5.7109375" style="256" customWidth="1"/>
    <col min="9730" max="9734" width="9.140625" style="256"/>
    <col min="9735" max="9735" width="11" style="256" customWidth="1"/>
    <col min="9736" max="9984" width="9.140625" style="256"/>
    <col min="9985" max="9985" width="5.7109375" style="256" customWidth="1"/>
    <col min="9986" max="9990" width="9.140625" style="256"/>
    <col min="9991" max="9991" width="11" style="256" customWidth="1"/>
    <col min="9992" max="10240" width="9.140625" style="256"/>
    <col min="10241" max="10241" width="5.7109375" style="256" customWidth="1"/>
    <col min="10242" max="10246" width="9.140625" style="256"/>
    <col min="10247" max="10247" width="11" style="256" customWidth="1"/>
    <col min="10248" max="10496" width="9.140625" style="256"/>
    <col min="10497" max="10497" width="5.7109375" style="256" customWidth="1"/>
    <col min="10498" max="10502" width="9.140625" style="256"/>
    <col min="10503" max="10503" width="11" style="256" customWidth="1"/>
    <col min="10504" max="10752" width="9.140625" style="256"/>
    <col min="10753" max="10753" width="5.7109375" style="256" customWidth="1"/>
    <col min="10754" max="10758" width="9.140625" style="256"/>
    <col min="10759" max="10759" width="11" style="256" customWidth="1"/>
    <col min="10760" max="11008" width="9.140625" style="256"/>
    <col min="11009" max="11009" width="5.7109375" style="256" customWidth="1"/>
    <col min="11010" max="11014" width="9.140625" style="256"/>
    <col min="11015" max="11015" width="11" style="256" customWidth="1"/>
    <col min="11016" max="11264" width="9.140625" style="256"/>
    <col min="11265" max="11265" width="5.7109375" style="256" customWidth="1"/>
    <col min="11266" max="11270" width="9.140625" style="256"/>
    <col min="11271" max="11271" width="11" style="256" customWidth="1"/>
    <col min="11272" max="11520" width="9.140625" style="256"/>
    <col min="11521" max="11521" width="5.7109375" style="256" customWidth="1"/>
    <col min="11522" max="11526" width="9.140625" style="256"/>
    <col min="11527" max="11527" width="11" style="256" customWidth="1"/>
    <col min="11528" max="11776" width="9.140625" style="256"/>
    <col min="11777" max="11777" width="5.7109375" style="256" customWidth="1"/>
    <col min="11778" max="11782" width="9.140625" style="256"/>
    <col min="11783" max="11783" width="11" style="256" customWidth="1"/>
    <col min="11784" max="12032" width="9.140625" style="256"/>
    <col min="12033" max="12033" width="5.7109375" style="256" customWidth="1"/>
    <col min="12034" max="12038" width="9.140625" style="256"/>
    <col min="12039" max="12039" width="11" style="256" customWidth="1"/>
    <col min="12040" max="12288" width="9.140625" style="256"/>
    <col min="12289" max="12289" width="5.7109375" style="256" customWidth="1"/>
    <col min="12290" max="12294" width="9.140625" style="256"/>
    <col min="12295" max="12295" width="11" style="256" customWidth="1"/>
    <col min="12296" max="12544" width="9.140625" style="256"/>
    <col min="12545" max="12545" width="5.7109375" style="256" customWidth="1"/>
    <col min="12546" max="12550" width="9.140625" style="256"/>
    <col min="12551" max="12551" width="11" style="256" customWidth="1"/>
    <col min="12552" max="12800" width="9.140625" style="256"/>
    <col min="12801" max="12801" width="5.7109375" style="256" customWidth="1"/>
    <col min="12802" max="12806" width="9.140625" style="256"/>
    <col min="12807" max="12807" width="11" style="256" customWidth="1"/>
    <col min="12808" max="13056" width="9.140625" style="256"/>
    <col min="13057" max="13057" width="5.7109375" style="256" customWidth="1"/>
    <col min="13058" max="13062" width="9.140625" style="256"/>
    <col min="13063" max="13063" width="11" style="256" customWidth="1"/>
    <col min="13064" max="13312" width="9.140625" style="256"/>
    <col min="13313" max="13313" width="5.7109375" style="256" customWidth="1"/>
    <col min="13314" max="13318" width="9.140625" style="256"/>
    <col min="13319" max="13319" width="11" style="256" customWidth="1"/>
    <col min="13320" max="13568" width="9.140625" style="256"/>
    <col min="13569" max="13569" width="5.7109375" style="256" customWidth="1"/>
    <col min="13570" max="13574" width="9.140625" style="256"/>
    <col min="13575" max="13575" width="11" style="256" customWidth="1"/>
    <col min="13576" max="13824" width="9.140625" style="256"/>
    <col min="13825" max="13825" width="5.7109375" style="256" customWidth="1"/>
    <col min="13826" max="13830" width="9.140625" style="256"/>
    <col min="13831" max="13831" width="11" style="256" customWidth="1"/>
    <col min="13832" max="14080" width="9.140625" style="256"/>
    <col min="14081" max="14081" width="5.7109375" style="256" customWidth="1"/>
    <col min="14082" max="14086" width="9.140625" style="256"/>
    <col min="14087" max="14087" width="11" style="256" customWidth="1"/>
    <col min="14088" max="14336" width="9.140625" style="256"/>
    <col min="14337" max="14337" width="5.7109375" style="256" customWidth="1"/>
    <col min="14338" max="14342" width="9.140625" style="256"/>
    <col min="14343" max="14343" width="11" style="256" customWidth="1"/>
    <col min="14344" max="14592" width="9.140625" style="256"/>
    <col min="14593" max="14593" width="5.7109375" style="256" customWidth="1"/>
    <col min="14594" max="14598" width="9.140625" style="256"/>
    <col min="14599" max="14599" width="11" style="256" customWidth="1"/>
    <col min="14600" max="14848" width="9.140625" style="256"/>
    <col min="14849" max="14849" width="5.7109375" style="256" customWidth="1"/>
    <col min="14850" max="14854" width="9.140625" style="256"/>
    <col min="14855" max="14855" width="11" style="256" customWidth="1"/>
    <col min="14856" max="15104" width="9.140625" style="256"/>
    <col min="15105" max="15105" width="5.7109375" style="256" customWidth="1"/>
    <col min="15106" max="15110" width="9.140625" style="256"/>
    <col min="15111" max="15111" width="11" style="256" customWidth="1"/>
    <col min="15112" max="15360" width="9.140625" style="256"/>
    <col min="15361" max="15361" width="5.7109375" style="256" customWidth="1"/>
    <col min="15362" max="15366" width="9.140625" style="256"/>
    <col min="15367" max="15367" width="11" style="256" customWidth="1"/>
    <col min="15368" max="15616" width="9.140625" style="256"/>
    <col min="15617" max="15617" width="5.7109375" style="256" customWidth="1"/>
    <col min="15618" max="15622" width="9.140625" style="256"/>
    <col min="15623" max="15623" width="11" style="256" customWidth="1"/>
    <col min="15624" max="15872" width="9.140625" style="256"/>
    <col min="15873" max="15873" width="5.7109375" style="256" customWidth="1"/>
    <col min="15874" max="15878" width="9.140625" style="256"/>
    <col min="15879" max="15879" width="11" style="256" customWidth="1"/>
    <col min="15880" max="16128" width="9.140625" style="256"/>
    <col min="16129" max="16129" width="5.7109375" style="256" customWidth="1"/>
    <col min="16130" max="16134" width="9.140625" style="256"/>
    <col min="16135" max="16135" width="11" style="256" customWidth="1"/>
    <col min="16136" max="16384" width="9.140625" style="256"/>
  </cols>
  <sheetData>
    <row r="1" spans="1:10" ht="18.75" x14ac:dyDescent="0.2">
      <c r="D1" s="677" t="s">
        <v>525</v>
      </c>
      <c r="E1" s="677"/>
      <c r="F1" s="677"/>
      <c r="G1" s="677"/>
      <c r="H1" s="677"/>
    </row>
    <row r="2" spans="1:10" ht="18.75" x14ac:dyDescent="0.2">
      <c r="D2" s="677"/>
      <c r="E2" s="677"/>
      <c r="F2" s="677"/>
      <c r="G2" s="677"/>
      <c r="H2" s="677"/>
      <c r="I2" s="678"/>
      <c r="J2" s="678"/>
    </row>
    <row r="7" spans="1:10" ht="21.75" customHeight="1" x14ac:dyDescent="0.2">
      <c r="B7" s="679" t="s">
        <v>492</v>
      </c>
      <c r="C7" s="679"/>
      <c r="D7" s="680" t="s">
        <v>499</v>
      </c>
      <c r="E7" s="680"/>
      <c r="F7" s="680"/>
      <c r="G7" s="680"/>
      <c r="H7" s="680"/>
      <c r="I7" s="680"/>
      <c r="J7" s="680"/>
    </row>
    <row r="10" spans="1:10" hidden="1" x14ac:dyDescent="0.2"/>
    <row r="11" spans="1:10" ht="19.5" x14ac:dyDescent="0.2">
      <c r="A11" s="676" t="s">
        <v>493</v>
      </c>
      <c r="B11" s="676"/>
      <c r="C11" s="676"/>
      <c r="D11" s="676"/>
      <c r="E11" s="676"/>
      <c r="F11" s="676"/>
      <c r="G11" s="676"/>
      <c r="H11" s="676"/>
      <c r="I11" s="676"/>
      <c r="J11" s="676"/>
    </row>
    <row r="13" spans="1:10" ht="67.5" customHeight="1" x14ac:dyDescent="0.2">
      <c r="A13" s="674" t="s">
        <v>519</v>
      </c>
      <c r="B13" s="674"/>
      <c r="C13" s="674"/>
      <c r="D13" s="674"/>
      <c r="E13" s="674"/>
      <c r="F13" s="674"/>
      <c r="G13" s="674"/>
      <c r="H13" s="674"/>
      <c r="I13" s="674"/>
      <c r="J13" s="674"/>
    </row>
    <row r="17" spans="2:11" hidden="1" x14ac:dyDescent="0.2"/>
    <row r="18" spans="2:11" ht="16.5" x14ac:dyDescent="0.2">
      <c r="B18" s="670" t="s">
        <v>494</v>
      </c>
      <c r="C18" s="670"/>
      <c r="D18" s="670"/>
      <c r="E18" s="670"/>
      <c r="F18" s="670"/>
      <c r="G18" s="234">
        <f>kr!H56</f>
        <v>0</v>
      </c>
      <c r="H18" s="670" t="s">
        <v>52</v>
      </c>
      <c r="I18" s="670"/>
      <c r="J18" s="670"/>
    </row>
    <row r="21" spans="2:11" hidden="1" x14ac:dyDescent="0.2"/>
    <row r="22" spans="2:11" ht="13.5" x14ac:dyDescent="0.2">
      <c r="B22" s="675" t="s">
        <v>495</v>
      </c>
      <c r="C22" s="675"/>
      <c r="D22" s="675"/>
      <c r="E22" s="675"/>
      <c r="F22" s="235"/>
      <c r="G22" s="675" t="s">
        <v>496</v>
      </c>
      <c r="H22" s="675"/>
      <c r="I22" s="675"/>
      <c r="J22" s="235"/>
      <c r="K22" s="235"/>
    </row>
    <row r="23" spans="2:11" ht="13.5" x14ac:dyDescent="0.2">
      <c r="B23" s="675" t="s">
        <v>497</v>
      </c>
      <c r="C23" s="675"/>
      <c r="D23" s="675"/>
      <c r="E23" s="675"/>
      <c r="F23" s="235"/>
      <c r="G23" s="675"/>
      <c r="H23" s="675"/>
      <c r="I23" s="675"/>
      <c r="J23" s="235"/>
      <c r="K23" s="235"/>
    </row>
    <row r="24" spans="2:11" ht="16.5" x14ac:dyDescent="0.2">
      <c r="B24" s="671"/>
      <c r="C24" s="671"/>
      <c r="D24" s="671"/>
      <c r="E24" s="671"/>
      <c r="F24" s="671"/>
      <c r="G24" s="672"/>
      <c r="H24" s="672"/>
      <c r="I24" s="672"/>
    </row>
    <row r="25" spans="2:11" ht="16.5" x14ac:dyDescent="0.2">
      <c r="B25" s="671"/>
      <c r="C25" s="671"/>
      <c r="D25" s="671"/>
      <c r="E25" s="671"/>
      <c r="F25" s="671"/>
      <c r="G25" s="672"/>
      <c r="H25" s="672"/>
      <c r="I25" s="672"/>
    </row>
    <row r="26" spans="2:11" x14ac:dyDescent="0.2">
      <c r="B26" s="271"/>
      <c r="C26" s="272"/>
      <c r="D26" s="271"/>
      <c r="E26" s="271"/>
      <c r="F26" s="271"/>
      <c r="G26" s="271"/>
      <c r="H26" s="271"/>
      <c r="I26" s="273"/>
    </row>
    <row r="27" spans="2:11" x14ac:dyDescent="0.2">
      <c r="B27" s="271"/>
      <c r="C27" s="272"/>
      <c r="D27" s="271"/>
      <c r="E27" s="271"/>
      <c r="F27" s="271"/>
      <c r="G27" s="271"/>
      <c r="H27" s="271"/>
      <c r="I27" s="273"/>
    </row>
    <row r="28" spans="2:11" x14ac:dyDescent="0.2">
      <c r="B28" s="271"/>
      <c r="C28" s="272"/>
      <c r="D28" s="271"/>
      <c r="E28" s="271"/>
      <c r="F28" s="271"/>
      <c r="G28" s="271"/>
      <c r="H28" s="271"/>
      <c r="I28" s="273"/>
    </row>
    <row r="29" spans="2:11" x14ac:dyDescent="0.2">
      <c r="B29" s="271"/>
      <c r="C29" s="272"/>
      <c r="D29" s="673" t="s">
        <v>83</v>
      </c>
      <c r="E29" s="673"/>
      <c r="F29" s="271"/>
      <c r="G29" s="673" t="s">
        <v>84</v>
      </c>
      <c r="H29" s="673"/>
      <c r="I29" s="673"/>
    </row>
    <row r="35" spans="5:7" hidden="1" x14ac:dyDescent="0.2"/>
    <row r="36" spans="5:7" hidden="1" x14ac:dyDescent="0.2"/>
    <row r="42" spans="5:7" x14ac:dyDescent="0.2">
      <c r="E42" s="674" t="s">
        <v>498</v>
      </c>
      <c r="F42" s="674"/>
      <c r="G42" s="674"/>
    </row>
    <row r="43" spans="5:7" ht="16.5" x14ac:dyDescent="0.2">
      <c r="E43" s="670">
        <v>2018</v>
      </c>
      <c r="F43" s="670"/>
      <c r="G43" s="670"/>
    </row>
  </sheetData>
  <mergeCells count="19">
    <mergeCell ref="A11:J11"/>
    <mergeCell ref="D1:H1"/>
    <mergeCell ref="D2:H2"/>
    <mergeCell ref="I2:J2"/>
    <mergeCell ref="B7:C7"/>
    <mergeCell ref="D7:J7"/>
    <mergeCell ref="A13:J13"/>
    <mergeCell ref="B18:F18"/>
    <mergeCell ref="H18:J18"/>
    <mergeCell ref="B22:E22"/>
    <mergeCell ref="G22:I23"/>
    <mergeCell ref="B23:E23"/>
    <mergeCell ref="E43:G43"/>
    <mergeCell ref="B24:F24"/>
    <mergeCell ref="G24:I25"/>
    <mergeCell ref="B25:F25"/>
    <mergeCell ref="D29:E29"/>
    <mergeCell ref="G29:I29"/>
    <mergeCell ref="E42:G4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65"/>
  <sheetViews>
    <sheetView zoomScaleNormal="100" workbookViewId="0">
      <selection activeCell="C64" sqref="C64:H65"/>
    </sheetView>
  </sheetViews>
  <sheetFormatPr defaultRowHeight="18" x14ac:dyDescent="0.35"/>
  <cols>
    <col min="1" max="1" width="7.140625" style="302" customWidth="1"/>
    <col min="2" max="2" width="7.85546875" style="302" customWidth="1"/>
    <col min="3" max="3" width="25.85546875" style="302" customWidth="1"/>
    <col min="4" max="4" width="9.5703125" style="302" customWidth="1"/>
    <col min="5" max="5" width="6.5703125" style="302" customWidth="1"/>
    <col min="6" max="6" width="9.7109375" style="302" customWidth="1"/>
    <col min="7" max="7" width="9.5703125" style="302" customWidth="1"/>
    <col min="8" max="8" width="10.28515625" style="302" customWidth="1"/>
    <col min="9" max="256" width="9.140625" style="302"/>
    <col min="257" max="257" width="7.140625" style="302" customWidth="1"/>
    <col min="258" max="258" width="13.28515625" style="302" customWidth="1"/>
    <col min="259" max="259" width="47.140625" style="302" customWidth="1"/>
    <col min="260" max="260" width="9.5703125" style="302" customWidth="1"/>
    <col min="261" max="261" width="8.140625" style="302" customWidth="1"/>
    <col min="262" max="262" width="9.7109375" style="302" customWidth="1"/>
    <col min="263" max="263" width="10.5703125" style="302" customWidth="1"/>
    <col min="264" max="264" width="12.5703125" style="302" customWidth="1"/>
    <col min="265" max="512" width="9.140625" style="302"/>
    <col min="513" max="513" width="7.140625" style="302" customWidth="1"/>
    <col min="514" max="514" width="13.28515625" style="302" customWidth="1"/>
    <col min="515" max="515" width="47.140625" style="302" customWidth="1"/>
    <col min="516" max="516" width="9.5703125" style="302" customWidth="1"/>
    <col min="517" max="517" width="8.140625" style="302" customWidth="1"/>
    <col min="518" max="518" width="9.7109375" style="302" customWidth="1"/>
    <col min="519" max="519" width="10.5703125" style="302" customWidth="1"/>
    <col min="520" max="520" width="12.5703125" style="302" customWidth="1"/>
    <col min="521" max="768" width="9.140625" style="302"/>
    <col min="769" max="769" width="7.140625" style="302" customWidth="1"/>
    <col min="770" max="770" width="13.28515625" style="302" customWidth="1"/>
    <col min="771" max="771" width="47.140625" style="302" customWidth="1"/>
    <col min="772" max="772" width="9.5703125" style="302" customWidth="1"/>
    <col min="773" max="773" width="8.140625" style="302" customWidth="1"/>
    <col min="774" max="774" width="9.7109375" style="302" customWidth="1"/>
    <col min="775" max="775" width="10.5703125" style="302" customWidth="1"/>
    <col min="776" max="776" width="12.5703125" style="302" customWidth="1"/>
    <col min="777" max="1024" width="9.140625" style="302"/>
    <col min="1025" max="1025" width="7.140625" style="302" customWidth="1"/>
    <col min="1026" max="1026" width="13.28515625" style="302" customWidth="1"/>
    <col min="1027" max="1027" width="47.140625" style="302" customWidth="1"/>
    <col min="1028" max="1028" width="9.5703125" style="302" customWidth="1"/>
    <col min="1029" max="1029" width="8.140625" style="302" customWidth="1"/>
    <col min="1030" max="1030" width="9.7109375" style="302" customWidth="1"/>
    <col min="1031" max="1031" width="10.5703125" style="302" customWidth="1"/>
    <col min="1032" max="1032" width="12.5703125" style="302" customWidth="1"/>
    <col min="1033" max="1280" width="9.140625" style="302"/>
    <col min="1281" max="1281" width="7.140625" style="302" customWidth="1"/>
    <col min="1282" max="1282" width="13.28515625" style="302" customWidth="1"/>
    <col min="1283" max="1283" width="47.140625" style="302" customWidth="1"/>
    <col min="1284" max="1284" width="9.5703125" style="302" customWidth="1"/>
    <col min="1285" max="1285" width="8.140625" style="302" customWidth="1"/>
    <col min="1286" max="1286" width="9.7109375" style="302" customWidth="1"/>
    <col min="1287" max="1287" width="10.5703125" style="302" customWidth="1"/>
    <col min="1288" max="1288" width="12.5703125" style="302" customWidth="1"/>
    <col min="1289" max="1536" width="9.140625" style="302"/>
    <col min="1537" max="1537" width="7.140625" style="302" customWidth="1"/>
    <col min="1538" max="1538" width="13.28515625" style="302" customWidth="1"/>
    <col min="1539" max="1539" width="47.140625" style="302" customWidth="1"/>
    <col min="1540" max="1540" width="9.5703125" style="302" customWidth="1"/>
    <col min="1541" max="1541" width="8.140625" style="302" customWidth="1"/>
    <col min="1542" max="1542" width="9.7109375" style="302" customWidth="1"/>
    <col min="1543" max="1543" width="10.5703125" style="302" customWidth="1"/>
    <col min="1544" max="1544" width="12.5703125" style="302" customWidth="1"/>
    <col min="1545" max="1792" width="9.140625" style="302"/>
    <col min="1793" max="1793" width="7.140625" style="302" customWidth="1"/>
    <col min="1794" max="1794" width="13.28515625" style="302" customWidth="1"/>
    <col min="1795" max="1795" width="47.140625" style="302" customWidth="1"/>
    <col min="1796" max="1796" width="9.5703125" style="302" customWidth="1"/>
    <col min="1797" max="1797" width="8.140625" style="302" customWidth="1"/>
    <col min="1798" max="1798" width="9.7109375" style="302" customWidth="1"/>
    <col min="1799" max="1799" width="10.5703125" style="302" customWidth="1"/>
    <col min="1800" max="1800" width="12.5703125" style="302" customWidth="1"/>
    <col min="1801" max="2048" width="9.140625" style="302"/>
    <col min="2049" max="2049" width="7.140625" style="302" customWidth="1"/>
    <col min="2050" max="2050" width="13.28515625" style="302" customWidth="1"/>
    <col min="2051" max="2051" width="47.140625" style="302" customWidth="1"/>
    <col min="2052" max="2052" width="9.5703125" style="302" customWidth="1"/>
    <col min="2053" max="2053" width="8.140625" style="302" customWidth="1"/>
    <col min="2054" max="2054" width="9.7109375" style="302" customWidth="1"/>
    <col min="2055" max="2055" width="10.5703125" style="302" customWidth="1"/>
    <col min="2056" max="2056" width="12.5703125" style="302" customWidth="1"/>
    <col min="2057" max="2304" width="9.140625" style="302"/>
    <col min="2305" max="2305" width="7.140625" style="302" customWidth="1"/>
    <col min="2306" max="2306" width="13.28515625" style="302" customWidth="1"/>
    <col min="2307" max="2307" width="47.140625" style="302" customWidth="1"/>
    <col min="2308" max="2308" width="9.5703125" style="302" customWidth="1"/>
    <col min="2309" max="2309" width="8.140625" style="302" customWidth="1"/>
    <col min="2310" max="2310" width="9.7109375" style="302" customWidth="1"/>
    <col min="2311" max="2311" width="10.5703125" style="302" customWidth="1"/>
    <col min="2312" max="2312" width="12.5703125" style="302" customWidth="1"/>
    <col min="2313" max="2560" width="9.140625" style="302"/>
    <col min="2561" max="2561" width="7.140625" style="302" customWidth="1"/>
    <col min="2562" max="2562" width="13.28515625" style="302" customWidth="1"/>
    <col min="2563" max="2563" width="47.140625" style="302" customWidth="1"/>
    <col min="2564" max="2564" width="9.5703125" style="302" customWidth="1"/>
    <col min="2565" max="2565" width="8.140625" style="302" customWidth="1"/>
    <col min="2566" max="2566" width="9.7109375" style="302" customWidth="1"/>
    <col min="2567" max="2567" width="10.5703125" style="302" customWidth="1"/>
    <col min="2568" max="2568" width="12.5703125" style="302" customWidth="1"/>
    <col min="2569" max="2816" width="9.140625" style="302"/>
    <col min="2817" max="2817" width="7.140625" style="302" customWidth="1"/>
    <col min="2818" max="2818" width="13.28515625" style="302" customWidth="1"/>
    <col min="2819" max="2819" width="47.140625" style="302" customWidth="1"/>
    <col min="2820" max="2820" width="9.5703125" style="302" customWidth="1"/>
    <col min="2821" max="2821" width="8.140625" style="302" customWidth="1"/>
    <col min="2822" max="2822" width="9.7109375" style="302" customWidth="1"/>
    <col min="2823" max="2823" width="10.5703125" style="302" customWidth="1"/>
    <col min="2824" max="2824" width="12.5703125" style="302" customWidth="1"/>
    <col min="2825" max="3072" width="9.140625" style="302"/>
    <col min="3073" max="3073" width="7.140625" style="302" customWidth="1"/>
    <col min="3074" max="3074" width="13.28515625" style="302" customWidth="1"/>
    <col min="3075" max="3075" width="47.140625" style="302" customWidth="1"/>
    <col min="3076" max="3076" width="9.5703125" style="302" customWidth="1"/>
    <col min="3077" max="3077" width="8.140625" style="302" customWidth="1"/>
    <col min="3078" max="3078" width="9.7109375" style="302" customWidth="1"/>
    <col min="3079" max="3079" width="10.5703125" style="302" customWidth="1"/>
    <col min="3080" max="3080" width="12.5703125" style="302" customWidth="1"/>
    <col min="3081" max="3328" width="9.140625" style="302"/>
    <col min="3329" max="3329" width="7.140625" style="302" customWidth="1"/>
    <col min="3330" max="3330" width="13.28515625" style="302" customWidth="1"/>
    <col min="3331" max="3331" width="47.140625" style="302" customWidth="1"/>
    <col min="3332" max="3332" width="9.5703125" style="302" customWidth="1"/>
    <col min="3333" max="3333" width="8.140625" style="302" customWidth="1"/>
    <col min="3334" max="3334" width="9.7109375" style="302" customWidth="1"/>
    <col min="3335" max="3335" width="10.5703125" style="302" customWidth="1"/>
    <col min="3336" max="3336" width="12.5703125" style="302" customWidth="1"/>
    <col min="3337" max="3584" width="9.140625" style="302"/>
    <col min="3585" max="3585" width="7.140625" style="302" customWidth="1"/>
    <col min="3586" max="3586" width="13.28515625" style="302" customWidth="1"/>
    <col min="3587" max="3587" width="47.140625" style="302" customWidth="1"/>
    <col min="3588" max="3588" width="9.5703125" style="302" customWidth="1"/>
    <col min="3589" max="3589" width="8.140625" style="302" customWidth="1"/>
    <col min="3590" max="3590" width="9.7109375" style="302" customWidth="1"/>
    <col min="3591" max="3591" width="10.5703125" style="302" customWidth="1"/>
    <col min="3592" max="3592" width="12.5703125" style="302" customWidth="1"/>
    <col min="3593" max="3840" width="9.140625" style="302"/>
    <col min="3841" max="3841" width="7.140625" style="302" customWidth="1"/>
    <col min="3842" max="3842" width="13.28515625" style="302" customWidth="1"/>
    <col min="3843" max="3843" width="47.140625" style="302" customWidth="1"/>
    <col min="3844" max="3844" width="9.5703125" style="302" customWidth="1"/>
    <col min="3845" max="3845" width="8.140625" style="302" customWidth="1"/>
    <col min="3846" max="3846" width="9.7109375" style="302" customWidth="1"/>
    <col min="3847" max="3847" width="10.5703125" style="302" customWidth="1"/>
    <col min="3848" max="3848" width="12.5703125" style="302" customWidth="1"/>
    <col min="3849" max="4096" width="9.140625" style="302"/>
    <col min="4097" max="4097" width="7.140625" style="302" customWidth="1"/>
    <col min="4098" max="4098" width="13.28515625" style="302" customWidth="1"/>
    <col min="4099" max="4099" width="47.140625" style="302" customWidth="1"/>
    <col min="4100" max="4100" width="9.5703125" style="302" customWidth="1"/>
    <col min="4101" max="4101" width="8.140625" style="302" customWidth="1"/>
    <col min="4102" max="4102" width="9.7109375" style="302" customWidth="1"/>
    <col min="4103" max="4103" width="10.5703125" style="302" customWidth="1"/>
    <col min="4104" max="4104" width="12.5703125" style="302" customWidth="1"/>
    <col min="4105" max="4352" width="9.140625" style="302"/>
    <col min="4353" max="4353" width="7.140625" style="302" customWidth="1"/>
    <col min="4354" max="4354" width="13.28515625" style="302" customWidth="1"/>
    <col min="4355" max="4355" width="47.140625" style="302" customWidth="1"/>
    <col min="4356" max="4356" width="9.5703125" style="302" customWidth="1"/>
    <col min="4357" max="4357" width="8.140625" style="302" customWidth="1"/>
    <col min="4358" max="4358" width="9.7109375" style="302" customWidth="1"/>
    <col min="4359" max="4359" width="10.5703125" style="302" customWidth="1"/>
    <col min="4360" max="4360" width="12.5703125" style="302" customWidth="1"/>
    <col min="4361" max="4608" width="9.140625" style="302"/>
    <col min="4609" max="4609" width="7.140625" style="302" customWidth="1"/>
    <col min="4610" max="4610" width="13.28515625" style="302" customWidth="1"/>
    <col min="4611" max="4611" width="47.140625" style="302" customWidth="1"/>
    <col min="4612" max="4612" width="9.5703125" style="302" customWidth="1"/>
    <col min="4613" max="4613" width="8.140625" style="302" customWidth="1"/>
    <col min="4614" max="4614" width="9.7109375" style="302" customWidth="1"/>
    <col min="4615" max="4615" width="10.5703125" style="302" customWidth="1"/>
    <col min="4616" max="4616" width="12.5703125" style="302" customWidth="1"/>
    <col min="4617" max="4864" width="9.140625" style="302"/>
    <col min="4865" max="4865" width="7.140625" style="302" customWidth="1"/>
    <col min="4866" max="4866" width="13.28515625" style="302" customWidth="1"/>
    <col min="4867" max="4867" width="47.140625" style="302" customWidth="1"/>
    <col min="4868" max="4868" width="9.5703125" style="302" customWidth="1"/>
    <col min="4869" max="4869" width="8.140625" style="302" customWidth="1"/>
    <col min="4870" max="4870" width="9.7109375" style="302" customWidth="1"/>
    <col min="4871" max="4871" width="10.5703125" style="302" customWidth="1"/>
    <col min="4872" max="4872" width="12.5703125" style="302" customWidth="1"/>
    <col min="4873" max="5120" width="9.140625" style="302"/>
    <col min="5121" max="5121" width="7.140625" style="302" customWidth="1"/>
    <col min="5122" max="5122" width="13.28515625" style="302" customWidth="1"/>
    <col min="5123" max="5123" width="47.140625" style="302" customWidth="1"/>
    <col min="5124" max="5124" width="9.5703125" style="302" customWidth="1"/>
    <col min="5125" max="5125" width="8.140625" style="302" customWidth="1"/>
    <col min="5126" max="5126" width="9.7109375" style="302" customWidth="1"/>
    <col min="5127" max="5127" width="10.5703125" style="302" customWidth="1"/>
    <col min="5128" max="5128" width="12.5703125" style="302" customWidth="1"/>
    <col min="5129" max="5376" width="9.140625" style="302"/>
    <col min="5377" max="5377" width="7.140625" style="302" customWidth="1"/>
    <col min="5378" max="5378" width="13.28515625" style="302" customWidth="1"/>
    <col min="5379" max="5379" width="47.140625" style="302" customWidth="1"/>
    <col min="5380" max="5380" width="9.5703125" style="302" customWidth="1"/>
    <col min="5381" max="5381" width="8.140625" style="302" customWidth="1"/>
    <col min="5382" max="5382" width="9.7109375" style="302" customWidth="1"/>
    <col min="5383" max="5383" width="10.5703125" style="302" customWidth="1"/>
    <col min="5384" max="5384" width="12.5703125" style="302" customWidth="1"/>
    <col min="5385" max="5632" width="9.140625" style="302"/>
    <col min="5633" max="5633" width="7.140625" style="302" customWidth="1"/>
    <col min="5634" max="5634" width="13.28515625" style="302" customWidth="1"/>
    <col min="5635" max="5635" width="47.140625" style="302" customWidth="1"/>
    <col min="5636" max="5636" width="9.5703125" style="302" customWidth="1"/>
    <col min="5637" max="5637" width="8.140625" style="302" customWidth="1"/>
    <col min="5638" max="5638" width="9.7109375" style="302" customWidth="1"/>
    <col min="5639" max="5639" width="10.5703125" style="302" customWidth="1"/>
    <col min="5640" max="5640" width="12.5703125" style="302" customWidth="1"/>
    <col min="5641" max="5888" width="9.140625" style="302"/>
    <col min="5889" max="5889" width="7.140625" style="302" customWidth="1"/>
    <col min="5890" max="5890" width="13.28515625" style="302" customWidth="1"/>
    <col min="5891" max="5891" width="47.140625" style="302" customWidth="1"/>
    <col min="5892" max="5892" width="9.5703125" style="302" customWidth="1"/>
    <col min="5893" max="5893" width="8.140625" style="302" customWidth="1"/>
    <col min="5894" max="5894" width="9.7109375" style="302" customWidth="1"/>
    <col min="5895" max="5895" width="10.5703125" style="302" customWidth="1"/>
    <col min="5896" max="5896" width="12.5703125" style="302" customWidth="1"/>
    <col min="5897" max="6144" width="9.140625" style="302"/>
    <col min="6145" max="6145" width="7.140625" style="302" customWidth="1"/>
    <col min="6146" max="6146" width="13.28515625" style="302" customWidth="1"/>
    <col min="6147" max="6147" width="47.140625" style="302" customWidth="1"/>
    <col min="6148" max="6148" width="9.5703125" style="302" customWidth="1"/>
    <col min="6149" max="6149" width="8.140625" style="302" customWidth="1"/>
    <col min="6150" max="6150" width="9.7109375" style="302" customWidth="1"/>
    <col min="6151" max="6151" width="10.5703125" style="302" customWidth="1"/>
    <col min="6152" max="6152" width="12.5703125" style="302" customWidth="1"/>
    <col min="6153" max="6400" width="9.140625" style="302"/>
    <col min="6401" max="6401" width="7.140625" style="302" customWidth="1"/>
    <col min="6402" max="6402" width="13.28515625" style="302" customWidth="1"/>
    <col min="6403" max="6403" width="47.140625" style="302" customWidth="1"/>
    <col min="6404" max="6404" width="9.5703125" style="302" customWidth="1"/>
    <col min="6405" max="6405" width="8.140625" style="302" customWidth="1"/>
    <col min="6406" max="6406" width="9.7109375" style="302" customWidth="1"/>
    <col min="6407" max="6407" width="10.5703125" style="302" customWidth="1"/>
    <col min="6408" max="6408" width="12.5703125" style="302" customWidth="1"/>
    <col min="6409" max="6656" width="9.140625" style="302"/>
    <col min="6657" max="6657" width="7.140625" style="302" customWidth="1"/>
    <col min="6658" max="6658" width="13.28515625" style="302" customWidth="1"/>
    <col min="6659" max="6659" width="47.140625" style="302" customWidth="1"/>
    <col min="6660" max="6660" width="9.5703125" style="302" customWidth="1"/>
    <col min="6661" max="6661" width="8.140625" style="302" customWidth="1"/>
    <col min="6662" max="6662" width="9.7109375" style="302" customWidth="1"/>
    <col min="6663" max="6663" width="10.5703125" style="302" customWidth="1"/>
    <col min="6664" max="6664" width="12.5703125" style="302" customWidth="1"/>
    <col min="6665" max="6912" width="9.140625" style="302"/>
    <col min="6913" max="6913" width="7.140625" style="302" customWidth="1"/>
    <col min="6914" max="6914" width="13.28515625" style="302" customWidth="1"/>
    <col min="6915" max="6915" width="47.140625" style="302" customWidth="1"/>
    <col min="6916" max="6916" width="9.5703125" style="302" customWidth="1"/>
    <col min="6917" max="6917" width="8.140625" style="302" customWidth="1"/>
    <col min="6918" max="6918" width="9.7109375" style="302" customWidth="1"/>
    <col min="6919" max="6919" width="10.5703125" style="302" customWidth="1"/>
    <col min="6920" max="6920" width="12.5703125" style="302" customWidth="1"/>
    <col min="6921" max="7168" width="9.140625" style="302"/>
    <col min="7169" max="7169" width="7.140625" style="302" customWidth="1"/>
    <col min="7170" max="7170" width="13.28515625" style="302" customWidth="1"/>
    <col min="7171" max="7171" width="47.140625" style="302" customWidth="1"/>
    <col min="7172" max="7172" width="9.5703125" style="302" customWidth="1"/>
    <col min="7173" max="7173" width="8.140625" style="302" customWidth="1"/>
    <col min="7174" max="7174" width="9.7109375" style="302" customWidth="1"/>
    <col min="7175" max="7175" width="10.5703125" style="302" customWidth="1"/>
    <col min="7176" max="7176" width="12.5703125" style="302" customWidth="1"/>
    <col min="7177" max="7424" width="9.140625" style="302"/>
    <col min="7425" max="7425" width="7.140625" style="302" customWidth="1"/>
    <col min="7426" max="7426" width="13.28515625" style="302" customWidth="1"/>
    <col min="7427" max="7427" width="47.140625" style="302" customWidth="1"/>
    <col min="7428" max="7428" width="9.5703125" style="302" customWidth="1"/>
    <col min="7429" max="7429" width="8.140625" style="302" customWidth="1"/>
    <col min="7430" max="7430" width="9.7109375" style="302" customWidth="1"/>
    <col min="7431" max="7431" width="10.5703125" style="302" customWidth="1"/>
    <col min="7432" max="7432" width="12.5703125" style="302" customWidth="1"/>
    <col min="7433" max="7680" width="9.140625" style="302"/>
    <col min="7681" max="7681" width="7.140625" style="302" customWidth="1"/>
    <col min="7682" max="7682" width="13.28515625" style="302" customWidth="1"/>
    <col min="7683" max="7683" width="47.140625" style="302" customWidth="1"/>
    <col min="7684" max="7684" width="9.5703125" style="302" customWidth="1"/>
    <col min="7685" max="7685" width="8.140625" style="302" customWidth="1"/>
    <col min="7686" max="7686" width="9.7109375" style="302" customWidth="1"/>
    <col min="7687" max="7687" width="10.5703125" style="302" customWidth="1"/>
    <col min="7688" max="7688" width="12.5703125" style="302" customWidth="1"/>
    <col min="7689" max="7936" width="9.140625" style="302"/>
    <col min="7937" max="7937" width="7.140625" style="302" customWidth="1"/>
    <col min="7938" max="7938" width="13.28515625" style="302" customWidth="1"/>
    <col min="7939" max="7939" width="47.140625" style="302" customWidth="1"/>
    <col min="7940" max="7940" width="9.5703125" style="302" customWidth="1"/>
    <col min="7941" max="7941" width="8.140625" style="302" customWidth="1"/>
    <col min="7942" max="7942" width="9.7109375" style="302" customWidth="1"/>
    <col min="7943" max="7943" width="10.5703125" style="302" customWidth="1"/>
    <col min="7944" max="7944" width="12.5703125" style="302" customWidth="1"/>
    <col min="7945" max="8192" width="9.140625" style="302"/>
    <col min="8193" max="8193" width="7.140625" style="302" customWidth="1"/>
    <col min="8194" max="8194" width="13.28515625" style="302" customWidth="1"/>
    <col min="8195" max="8195" width="47.140625" style="302" customWidth="1"/>
    <col min="8196" max="8196" width="9.5703125" style="302" customWidth="1"/>
    <col min="8197" max="8197" width="8.140625" style="302" customWidth="1"/>
    <col min="8198" max="8198" width="9.7109375" style="302" customWidth="1"/>
    <col min="8199" max="8199" width="10.5703125" style="302" customWidth="1"/>
    <col min="8200" max="8200" width="12.5703125" style="302" customWidth="1"/>
    <col min="8201" max="8448" width="9.140625" style="302"/>
    <col min="8449" max="8449" width="7.140625" style="302" customWidth="1"/>
    <col min="8450" max="8450" width="13.28515625" style="302" customWidth="1"/>
    <col min="8451" max="8451" width="47.140625" style="302" customWidth="1"/>
    <col min="8452" max="8452" width="9.5703125" style="302" customWidth="1"/>
    <col min="8453" max="8453" width="8.140625" style="302" customWidth="1"/>
    <col min="8454" max="8454" width="9.7109375" style="302" customWidth="1"/>
    <col min="8455" max="8455" width="10.5703125" style="302" customWidth="1"/>
    <col min="8456" max="8456" width="12.5703125" style="302" customWidth="1"/>
    <col min="8457" max="8704" width="9.140625" style="302"/>
    <col min="8705" max="8705" width="7.140625" style="302" customWidth="1"/>
    <col min="8706" max="8706" width="13.28515625" style="302" customWidth="1"/>
    <col min="8707" max="8707" width="47.140625" style="302" customWidth="1"/>
    <col min="8708" max="8708" width="9.5703125" style="302" customWidth="1"/>
    <col min="8709" max="8709" width="8.140625" style="302" customWidth="1"/>
    <col min="8710" max="8710" width="9.7109375" style="302" customWidth="1"/>
    <col min="8711" max="8711" width="10.5703125" style="302" customWidth="1"/>
    <col min="8712" max="8712" width="12.5703125" style="302" customWidth="1"/>
    <col min="8713" max="8960" width="9.140625" style="302"/>
    <col min="8961" max="8961" width="7.140625" style="302" customWidth="1"/>
    <col min="8962" max="8962" width="13.28515625" style="302" customWidth="1"/>
    <col min="8963" max="8963" width="47.140625" style="302" customWidth="1"/>
    <col min="8964" max="8964" width="9.5703125" style="302" customWidth="1"/>
    <col min="8965" max="8965" width="8.140625" style="302" customWidth="1"/>
    <col min="8966" max="8966" width="9.7109375" style="302" customWidth="1"/>
    <col min="8967" max="8967" width="10.5703125" style="302" customWidth="1"/>
    <col min="8968" max="8968" width="12.5703125" style="302" customWidth="1"/>
    <col min="8969" max="9216" width="9.140625" style="302"/>
    <col min="9217" max="9217" width="7.140625" style="302" customWidth="1"/>
    <col min="9218" max="9218" width="13.28515625" style="302" customWidth="1"/>
    <col min="9219" max="9219" width="47.140625" style="302" customWidth="1"/>
    <col min="9220" max="9220" width="9.5703125" style="302" customWidth="1"/>
    <col min="9221" max="9221" width="8.140625" style="302" customWidth="1"/>
    <col min="9222" max="9222" width="9.7109375" style="302" customWidth="1"/>
    <col min="9223" max="9223" width="10.5703125" style="302" customWidth="1"/>
    <col min="9224" max="9224" width="12.5703125" style="302" customWidth="1"/>
    <col min="9225" max="9472" width="9.140625" style="302"/>
    <col min="9473" max="9473" width="7.140625" style="302" customWidth="1"/>
    <col min="9474" max="9474" width="13.28515625" style="302" customWidth="1"/>
    <col min="9475" max="9475" width="47.140625" style="302" customWidth="1"/>
    <col min="9476" max="9476" width="9.5703125" style="302" customWidth="1"/>
    <col min="9477" max="9477" width="8.140625" style="302" customWidth="1"/>
    <col min="9478" max="9478" width="9.7109375" style="302" customWidth="1"/>
    <col min="9479" max="9479" width="10.5703125" style="302" customWidth="1"/>
    <col min="9480" max="9480" width="12.5703125" style="302" customWidth="1"/>
    <col min="9481" max="9728" width="9.140625" style="302"/>
    <col min="9729" max="9729" width="7.140625" style="302" customWidth="1"/>
    <col min="9730" max="9730" width="13.28515625" style="302" customWidth="1"/>
    <col min="9731" max="9731" width="47.140625" style="302" customWidth="1"/>
    <col min="9732" max="9732" width="9.5703125" style="302" customWidth="1"/>
    <col min="9733" max="9733" width="8.140625" style="302" customWidth="1"/>
    <col min="9734" max="9734" width="9.7109375" style="302" customWidth="1"/>
    <col min="9735" max="9735" width="10.5703125" style="302" customWidth="1"/>
    <col min="9736" max="9736" width="12.5703125" style="302" customWidth="1"/>
    <col min="9737" max="9984" width="9.140625" style="302"/>
    <col min="9985" max="9985" width="7.140625" style="302" customWidth="1"/>
    <col min="9986" max="9986" width="13.28515625" style="302" customWidth="1"/>
    <col min="9987" max="9987" width="47.140625" style="302" customWidth="1"/>
    <col min="9988" max="9988" width="9.5703125" style="302" customWidth="1"/>
    <col min="9989" max="9989" width="8.140625" style="302" customWidth="1"/>
    <col min="9990" max="9990" width="9.7109375" style="302" customWidth="1"/>
    <col min="9991" max="9991" width="10.5703125" style="302" customWidth="1"/>
    <col min="9992" max="9992" width="12.5703125" style="302" customWidth="1"/>
    <col min="9993" max="10240" width="9.140625" style="302"/>
    <col min="10241" max="10241" width="7.140625" style="302" customWidth="1"/>
    <col min="10242" max="10242" width="13.28515625" style="302" customWidth="1"/>
    <col min="10243" max="10243" width="47.140625" style="302" customWidth="1"/>
    <col min="10244" max="10244" width="9.5703125" style="302" customWidth="1"/>
    <col min="10245" max="10245" width="8.140625" style="302" customWidth="1"/>
    <col min="10246" max="10246" width="9.7109375" style="302" customWidth="1"/>
    <col min="10247" max="10247" width="10.5703125" style="302" customWidth="1"/>
    <col min="10248" max="10248" width="12.5703125" style="302" customWidth="1"/>
    <col min="10249" max="10496" width="9.140625" style="302"/>
    <col min="10497" max="10497" width="7.140625" style="302" customWidth="1"/>
    <col min="10498" max="10498" width="13.28515625" style="302" customWidth="1"/>
    <col min="10499" max="10499" width="47.140625" style="302" customWidth="1"/>
    <col min="10500" max="10500" width="9.5703125" style="302" customWidth="1"/>
    <col min="10501" max="10501" width="8.140625" style="302" customWidth="1"/>
    <col min="10502" max="10502" width="9.7109375" style="302" customWidth="1"/>
    <col min="10503" max="10503" width="10.5703125" style="302" customWidth="1"/>
    <col min="10504" max="10504" width="12.5703125" style="302" customWidth="1"/>
    <col min="10505" max="10752" width="9.140625" style="302"/>
    <col min="10753" max="10753" width="7.140625" style="302" customWidth="1"/>
    <col min="10754" max="10754" width="13.28515625" style="302" customWidth="1"/>
    <col min="10755" max="10755" width="47.140625" style="302" customWidth="1"/>
    <col min="10756" max="10756" width="9.5703125" style="302" customWidth="1"/>
    <col min="10757" max="10757" width="8.140625" style="302" customWidth="1"/>
    <col min="10758" max="10758" width="9.7109375" style="302" customWidth="1"/>
    <col min="10759" max="10759" width="10.5703125" style="302" customWidth="1"/>
    <col min="10760" max="10760" width="12.5703125" style="302" customWidth="1"/>
    <col min="10761" max="11008" width="9.140625" style="302"/>
    <col min="11009" max="11009" width="7.140625" style="302" customWidth="1"/>
    <col min="11010" max="11010" width="13.28515625" style="302" customWidth="1"/>
    <col min="11011" max="11011" width="47.140625" style="302" customWidth="1"/>
    <col min="11012" max="11012" width="9.5703125" style="302" customWidth="1"/>
    <col min="11013" max="11013" width="8.140625" style="302" customWidth="1"/>
    <col min="11014" max="11014" width="9.7109375" style="302" customWidth="1"/>
    <col min="11015" max="11015" width="10.5703125" style="302" customWidth="1"/>
    <col min="11016" max="11016" width="12.5703125" style="302" customWidth="1"/>
    <col min="11017" max="11264" width="9.140625" style="302"/>
    <col min="11265" max="11265" width="7.140625" style="302" customWidth="1"/>
    <col min="11266" max="11266" width="13.28515625" style="302" customWidth="1"/>
    <col min="11267" max="11267" width="47.140625" style="302" customWidth="1"/>
    <col min="11268" max="11268" width="9.5703125" style="302" customWidth="1"/>
    <col min="11269" max="11269" width="8.140625" style="302" customWidth="1"/>
    <col min="11270" max="11270" width="9.7109375" style="302" customWidth="1"/>
    <col min="11271" max="11271" width="10.5703125" style="302" customWidth="1"/>
    <col min="11272" max="11272" width="12.5703125" style="302" customWidth="1"/>
    <col min="11273" max="11520" width="9.140625" style="302"/>
    <col min="11521" max="11521" width="7.140625" style="302" customWidth="1"/>
    <col min="11522" max="11522" width="13.28515625" style="302" customWidth="1"/>
    <col min="11523" max="11523" width="47.140625" style="302" customWidth="1"/>
    <col min="11524" max="11524" width="9.5703125" style="302" customWidth="1"/>
    <col min="11525" max="11525" width="8.140625" style="302" customWidth="1"/>
    <col min="11526" max="11526" width="9.7109375" style="302" customWidth="1"/>
    <col min="11527" max="11527" width="10.5703125" style="302" customWidth="1"/>
    <col min="11528" max="11528" width="12.5703125" style="302" customWidth="1"/>
    <col min="11529" max="11776" width="9.140625" style="302"/>
    <col min="11777" max="11777" width="7.140625" style="302" customWidth="1"/>
    <col min="11778" max="11778" width="13.28515625" style="302" customWidth="1"/>
    <col min="11779" max="11779" width="47.140625" style="302" customWidth="1"/>
    <col min="11780" max="11780" width="9.5703125" style="302" customWidth="1"/>
    <col min="11781" max="11781" width="8.140625" style="302" customWidth="1"/>
    <col min="11782" max="11782" width="9.7109375" style="302" customWidth="1"/>
    <col min="11783" max="11783" width="10.5703125" style="302" customWidth="1"/>
    <col min="11784" max="11784" width="12.5703125" style="302" customWidth="1"/>
    <col min="11785" max="12032" width="9.140625" style="302"/>
    <col min="12033" max="12033" width="7.140625" style="302" customWidth="1"/>
    <col min="12034" max="12034" width="13.28515625" style="302" customWidth="1"/>
    <col min="12035" max="12035" width="47.140625" style="302" customWidth="1"/>
    <col min="12036" max="12036" width="9.5703125" style="302" customWidth="1"/>
    <col min="12037" max="12037" width="8.140625" style="302" customWidth="1"/>
    <col min="12038" max="12038" width="9.7109375" style="302" customWidth="1"/>
    <col min="12039" max="12039" width="10.5703125" style="302" customWidth="1"/>
    <col min="12040" max="12040" width="12.5703125" style="302" customWidth="1"/>
    <col min="12041" max="12288" width="9.140625" style="302"/>
    <col min="12289" max="12289" width="7.140625" style="302" customWidth="1"/>
    <col min="12290" max="12290" width="13.28515625" style="302" customWidth="1"/>
    <col min="12291" max="12291" width="47.140625" style="302" customWidth="1"/>
    <col min="12292" max="12292" width="9.5703125" style="302" customWidth="1"/>
    <col min="12293" max="12293" width="8.140625" style="302" customWidth="1"/>
    <col min="12294" max="12294" width="9.7109375" style="302" customWidth="1"/>
    <col min="12295" max="12295" width="10.5703125" style="302" customWidth="1"/>
    <col min="12296" max="12296" width="12.5703125" style="302" customWidth="1"/>
    <col min="12297" max="12544" width="9.140625" style="302"/>
    <col min="12545" max="12545" width="7.140625" style="302" customWidth="1"/>
    <col min="12546" max="12546" width="13.28515625" style="302" customWidth="1"/>
    <col min="12547" max="12547" width="47.140625" style="302" customWidth="1"/>
    <col min="12548" max="12548" width="9.5703125" style="302" customWidth="1"/>
    <col min="12549" max="12549" width="8.140625" style="302" customWidth="1"/>
    <col min="12550" max="12550" width="9.7109375" style="302" customWidth="1"/>
    <col min="12551" max="12551" width="10.5703125" style="302" customWidth="1"/>
    <col min="12552" max="12552" width="12.5703125" style="302" customWidth="1"/>
    <col min="12553" max="12800" width="9.140625" style="302"/>
    <col min="12801" max="12801" width="7.140625" style="302" customWidth="1"/>
    <col min="12802" max="12802" width="13.28515625" style="302" customWidth="1"/>
    <col min="12803" max="12803" width="47.140625" style="302" customWidth="1"/>
    <col min="12804" max="12804" width="9.5703125" style="302" customWidth="1"/>
    <col min="12805" max="12805" width="8.140625" style="302" customWidth="1"/>
    <col min="12806" max="12806" width="9.7109375" style="302" customWidth="1"/>
    <col min="12807" max="12807" width="10.5703125" style="302" customWidth="1"/>
    <col min="12808" max="12808" width="12.5703125" style="302" customWidth="1"/>
    <col min="12809" max="13056" width="9.140625" style="302"/>
    <col min="13057" max="13057" width="7.140625" style="302" customWidth="1"/>
    <col min="13058" max="13058" width="13.28515625" style="302" customWidth="1"/>
    <col min="13059" max="13059" width="47.140625" style="302" customWidth="1"/>
    <col min="13060" max="13060" width="9.5703125" style="302" customWidth="1"/>
    <col min="13061" max="13061" width="8.140625" style="302" customWidth="1"/>
    <col min="13062" max="13062" width="9.7109375" style="302" customWidth="1"/>
    <col min="13063" max="13063" width="10.5703125" style="302" customWidth="1"/>
    <col min="13064" max="13064" width="12.5703125" style="302" customWidth="1"/>
    <col min="13065" max="13312" width="9.140625" style="302"/>
    <col min="13313" max="13313" width="7.140625" style="302" customWidth="1"/>
    <col min="13314" max="13314" width="13.28515625" style="302" customWidth="1"/>
    <col min="13315" max="13315" width="47.140625" style="302" customWidth="1"/>
    <col min="13316" max="13316" width="9.5703125" style="302" customWidth="1"/>
    <col min="13317" max="13317" width="8.140625" style="302" customWidth="1"/>
    <col min="13318" max="13318" width="9.7109375" style="302" customWidth="1"/>
    <col min="13319" max="13319" width="10.5703125" style="302" customWidth="1"/>
    <col min="13320" max="13320" width="12.5703125" style="302" customWidth="1"/>
    <col min="13321" max="13568" width="9.140625" style="302"/>
    <col min="13569" max="13569" width="7.140625" style="302" customWidth="1"/>
    <col min="13570" max="13570" width="13.28515625" style="302" customWidth="1"/>
    <col min="13571" max="13571" width="47.140625" style="302" customWidth="1"/>
    <col min="13572" max="13572" width="9.5703125" style="302" customWidth="1"/>
    <col min="13573" max="13573" width="8.140625" style="302" customWidth="1"/>
    <col min="13574" max="13574" width="9.7109375" style="302" customWidth="1"/>
    <col min="13575" max="13575" width="10.5703125" style="302" customWidth="1"/>
    <col min="13576" max="13576" width="12.5703125" style="302" customWidth="1"/>
    <col min="13577" max="13824" width="9.140625" style="302"/>
    <col min="13825" max="13825" width="7.140625" style="302" customWidth="1"/>
    <col min="13826" max="13826" width="13.28515625" style="302" customWidth="1"/>
    <col min="13827" max="13827" width="47.140625" style="302" customWidth="1"/>
    <col min="13828" max="13828" width="9.5703125" style="302" customWidth="1"/>
    <col min="13829" max="13829" width="8.140625" style="302" customWidth="1"/>
    <col min="13830" max="13830" width="9.7109375" style="302" customWidth="1"/>
    <col min="13831" max="13831" width="10.5703125" style="302" customWidth="1"/>
    <col min="13832" max="13832" width="12.5703125" style="302" customWidth="1"/>
    <col min="13833" max="14080" width="9.140625" style="302"/>
    <col min="14081" max="14081" width="7.140625" style="302" customWidth="1"/>
    <col min="14082" max="14082" width="13.28515625" style="302" customWidth="1"/>
    <col min="14083" max="14083" width="47.140625" style="302" customWidth="1"/>
    <col min="14084" max="14084" width="9.5703125" style="302" customWidth="1"/>
    <col min="14085" max="14085" width="8.140625" style="302" customWidth="1"/>
    <col min="14086" max="14086" width="9.7109375" style="302" customWidth="1"/>
    <col min="14087" max="14087" width="10.5703125" style="302" customWidth="1"/>
    <col min="14088" max="14088" width="12.5703125" style="302" customWidth="1"/>
    <col min="14089" max="14336" width="9.140625" style="302"/>
    <col min="14337" max="14337" width="7.140625" style="302" customWidth="1"/>
    <col min="14338" max="14338" width="13.28515625" style="302" customWidth="1"/>
    <col min="14339" max="14339" width="47.140625" style="302" customWidth="1"/>
    <col min="14340" max="14340" width="9.5703125" style="302" customWidth="1"/>
    <col min="14341" max="14341" width="8.140625" style="302" customWidth="1"/>
    <col min="14342" max="14342" width="9.7109375" style="302" customWidth="1"/>
    <col min="14343" max="14343" width="10.5703125" style="302" customWidth="1"/>
    <col min="14344" max="14344" width="12.5703125" style="302" customWidth="1"/>
    <col min="14345" max="14592" width="9.140625" style="302"/>
    <col min="14593" max="14593" width="7.140625" style="302" customWidth="1"/>
    <col min="14594" max="14594" width="13.28515625" style="302" customWidth="1"/>
    <col min="14595" max="14595" width="47.140625" style="302" customWidth="1"/>
    <col min="14596" max="14596" width="9.5703125" style="302" customWidth="1"/>
    <col min="14597" max="14597" width="8.140625" style="302" customWidth="1"/>
    <col min="14598" max="14598" width="9.7109375" style="302" customWidth="1"/>
    <col min="14599" max="14599" width="10.5703125" style="302" customWidth="1"/>
    <col min="14600" max="14600" width="12.5703125" style="302" customWidth="1"/>
    <col min="14601" max="14848" width="9.140625" style="302"/>
    <col min="14849" max="14849" width="7.140625" style="302" customWidth="1"/>
    <col min="14850" max="14850" width="13.28515625" style="302" customWidth="1"/>
    <col min="14851" max="14851" width="47.140625" style="302" customWidth="1"/>
    <col min="14852" max="14852" width="9.5703125" style="302" customWidth="1"/>
    <col min="14853" max="14853" width="8.140625" style="302" customWidth="1"/>
    <col min="14854" max="14854" width="9.7109375" style="302" customWidth="1"/>
    <col min="14855" max="14855" width="10.5703125" style="302" customWidth="1"/>
    <col min="14856" max="14856" width="12.5703125" style="302" customWidth="1"/>
    <col min="14857" max="15104" width="9.140625" style="302"/>
    <col min="15105" max="15105" width="7.140625" style="302" customWidth="1"/>
    <col min="15106" max="15106" width="13.28515625" style="302" customWidth="1"/>
    <col min="15107" max="15107" width="47.140625" style="302" customWidth="1"/>
    <col min="15108" max="15108" width="9.5703125" style="302" customWidth="1"/>
    <col min="15109" max="15109" width="8.140625" style="302" customWidth="1"/>
    <col min="15110" max="15110" width="9.7109375" style="302" customWidth="1"/>
    <col min="15111" max="15111" width="10.5703125" style="302" customWidth="1"/>
    <col min="15112" max="15112" width="12.5703125" style="302" customWidth="1"/>
    <col min="15113" max="15360" width="9.140625" style="302"/>
    <col min="15361" max="15361" width="7.140625" style="302" customWidth="1"/>
    <col min="15362" max="15362" width="13.28515625" style="302" customWidth="1"/>
    <col min="15363" max="15363" width="47.140625" style="302" customWidth="1"/>
    <col min="15364" max="15364" width="9.5703125" style="302" customWidth="1"/>
    <col min="15365" max="15365" width="8.140625" style="302" customWidth="1"/>
    <col min="15366" max="15366" width="9.7109375" style="302" customWidth="1"/>
    <col min="15367" max="15367" width="10.5703125" style="302" customWidth="1"/>
    <col min="15368" max="15368" width="12.5703125" style="302" customWidth="1"/>
    <col min="15369" max="15616" width="9.140625" style="302"/>
    <col min="15617" max="15617" width="7.140625" style="302" customWidth="1"/>
    <col min="15618" max="15618" width="13.28515625" style="302" customWidth="1"/>
    <col min="15619" max="15619" width="47.140625" style="302" customWidth="1"/>
    <col min="15620" max="15620" width="9.5703125" style="302" customWidth="1"/>
    <col min="15621" max="15621" width="8.140625" style="302" customWidth="1"/>
    <col min="15622" max="15622" width="9.7109375" style="302" customWidth="1"/>
    <col min="15623" max="15623" width="10.5703125" style="302" customWidth="1"/>
    <col min="15624" max="15624" width="12.5703125" style="302" customWidth="1"/>
    <col min="15625" max="15872" width="9.140625" style="302"/>
    <col min="15873" max="15873" width="7.140625" style="302" customWidth="1"/>
    <col min="15874" max="15874" width="13.28515625" style="302" customWidth="1"/>
    <col min="15875" max="15875" width="47.140625" style="302" customWidth="1"/>
    <col min="15876" max="15876" width="9.5703125" style="302" customWidth="1"/>
    <col min="15877" max="15877" width="8.140625" style="302" customWidth="1"/>
    <col min="15878" max="15878" width="9.7109375" style="302" customWidth="1"/>
    <col min="15879" max="15879" width="10.5703125" style="302" customWidth="1"/>
    <col min="15880" max="15880" width="12.5703125" style="302" customWidth="1"/>
    <col min="15881" max="16128" width="9.140625" style="302"/>
    <col min="16129" max="16129" width="7.140625" style="302" customWidth="1"/>
    <col min="16130" max="16130" width="13.28515625" style="302" customWidth="1"/>
    <col min="16131" max="16131" width="47.140625" style="302" customWidth="1"/>
    <col min="16132" max="16132" width="9.5703125" style="302" customWidth="1"/>
    <col min="16133" max="16133" width="8.140625" style="302" customWidth="1"/>
    <col min="16134" max="16134" width="9.7109375" style="302" customWidth="1"/>
    <col min="16135" max="16135" width="10.5703125" style="302" customWidth="1"/>
    <col min="16136" max="16136" width="12.5703125" style="302" customWidth="1"/>
    <col min="16137" max="16384" width="9.140625" style="302"/>
  </cols>
  <sheetData>
    <row r="1" spans="1:9" ht="30.75" customHeight="1" x14ac:dyDescent="0.35">
      <c r="A1" s="749" t="s">
        <v>508</v>
      </c>
      <c r="B1" s="749"/>
      <c r="C1" s="749"/>
      <c r="D1" s="749"/>
      <c r="E1" s="749"/>
      <c r="F1" s="749"/>
      <c r="G1" s="749"/>
      <c r="H1" s="749"/>
    </row>
    <row r="2" spans="1:9" ht="61.5" customHeight="1" x14ac:dyDescent="0.35">
      <c r="A2" s="749" t="s">
        <v>298</v>
      </c>
      <c r="B2" s="749"/>
      <c r="C2" s="749"/>
      <c r="D2" s="749"/>
      <c r="E2" s="749"/>
      <c r="F2" s="749"/>
      <c r="G2" s="749"/>
      <c r="H2" s="749"/>
    </row>
    <row r="3" spans="1:9" s="259" customFormat="1" ht="48.75" customHeight="1" x14ac:dyDescent="0.2">
      <c r="A3" s="312"/>
      <c r="B3" s="312"/>
      <c r="C3" s="312" t="s">
        <v>12</v>
      </c>
      <c r="D3" s="382">
        <f>H61/1000</f>
        <v>0</v>
      </c>
      <c r="E3" s="382"/>
      <c r="F3" s="741" t="s">
        <v>9</v>
      </c>
      <c r="G3" s="741"/>
      <c r="H3" s="741"/>
    </row>
    <row r="4" spans="1:9" s="259" customFormat="1" ht="18.75" customHeight="1" x14ac:dyDescent="0.2">
      <c r="A4" s="749" t="s">
        <v>14</v>
      </c>
      <c r="B4" s="749"/>
      <c r="C4" s="741" t="s">
        <v>299</v>
      </c>
      <c r="D4" s="741"/>
      <c r="E4" s="741"/>
      <c r="F4" s="741"/>
      <c r="G4" s="741"/>
      <c r="H4" s="741"/>
    </row>
    <row r="5" spans="1:9" s="259" customFormat="1" ht="23.25" customHeight="1" x14ac:dyDescent="0.2">
      <c r="A5" s="798" t="s">
        <v>526</v>
      </c>
      <c r="B5" s="798"/>
      <c r="C5" s="798"/>
      <c r="D5" s="798"/>
      <c r="E5" s="798"/>
      <c r="F5" s="798"/>
      <c r="G5" s="798"/>
      <c r="H5" s="798"/>
    </row>
    <row r="6" spans="1:9" s="259" customFormat="1" ht="42" customHeight="1" x14ac:dyDescent="0.2">
      <c r="A6" s="696" t="s">
        <v>37</v>
      </c>
      <c r="B6" s="703" t="s">
        <v>14</v>
      </c>
      <c r="C6" s="743" t="s">
        <v>15</v>
      </c>
      <c r="D6" s="703" t="s">
        <v>74</v>
      </c>
      <c r="E6" s="723" t="s">
        <v>16</v>
      </c>
      <c r="F6" s="724"/>
      <c r="G6" s="723" t="s">
        <v>12</v>
      </c>
      <c r="H6" s="724"/>
    </row>
    <row r="7" spans="1:9" ht="94.5" customHeight="1" x14ac:dyDescent="0.35">
      <c r="A7" s="697"/>
      <c r="B7" s="704"/>
      <c r="C7" s="744"/>
      <c r="D7" s="799"/>
      <c r="E7" s="306" t="s">
        <v>174</v>
      </c>
      <c r="F7" s="306" t="s">
        <v>175</v>
      </c>
      <c r="G7" s="306" t="s">
        <v>174</v>
      </c>
      <c r="H7" s="383" t="s">
        <v>17</v>
      </c>
    </row>
    <row r="8" spans="1:9" x14ac:dyDescent="0.35">
      <c r="A8" s="307">
        <v>1</v>
      </c>
      <c r="B8" s="307">
        <v>2</v>
      </c>
      <c r="C8" s="307">
        <v>3</v>
      </c>
      <c r="D8" s="361">
        <v>4</v>
      </c>
      <c r="E8" s="361">
        <v>5</v>
      </c>
      <c r="F8" s="361">
        <v>6</v>
      </c>
      <c r="G8" s="361">
        <v>7</v>
      </c>
      <c r="H8" s="307">
        <v>8</v>
      </c>
    </row>
    <row r="9" spans="1:9" ht="56.25" customHeight="1" x14ac:dyDescent="0.35">
      <c r="A9" s="361">
        <v>1</v>
      </c>
      <c r="B9" s="312" t="s">
        <v>300</v>
      </c>
      <c r="C9" s="361" t="s">
        <v>301</v>
      </c>
      <c r="D9" s="361" t="s">
        <v>88</v>
      </c>
      <c r="E9" s="361"/>
      <c r="F9" s="416">
        <v>1.5</v>
      </c>
      <c r="G9" s="416"/>
      <c r="H9" s="417">
        <f>H10</f>
        <v>0</v>
      </c>
      <c r="I9" s="295"/>
    </row>
    <row r="10" spans="1:9" ht="24" customHeight="1" x14ac:dyDescent="0.35">
      <c r="A10" s="365">
        <v>1.1000000000000001</v>
      </c>
      <c r="B10" s="365"/>
      <c r="C10" s="326" t="s">
        <v>19</v>
      </c>
      <c r="D10" s="366" t="s">
        <v>20</v>
      </c>
      <c r="E10" s="366">
        <v>3.88</v>
      </c>
      <c r="F10" s="426">
        <f>F9*E10</f>
        <v>5.82</v>
      </c>
      <c r="G10" s="426"/>
      <c r="H10" s="427">
        <f>G10*F10</f>
        <v>0</v>
      </c>
      <c r="I10" s="295"/>
    </row>
    <row r="11" spans="1:9" ht="66" customHeight="1" x14ac:dyDescent="0.35">
      <c r="A11" s="361">
        <v>2</v>
      </c>
      <c r="B11" s="312" t="s">
        <v>302</v>
      </c>
      <c r="C11" s="361" t="s">
        <v>303</v>
      </c>
      <c r="D11" s="361" t="s">
        <v>157</v>
      </c>
      <c r="E11" s="361"/>
      <c r="F11" s="418">
        <v>5</v>
      </c>
      <c r="G11" s="416"/>
      <c r="H11" s="417">
        <f>SUM(H12:H14)</f>
        <v>0</v>
      </c>
      <c r="I11" s="295"/>
    </row>
    <row r="12" spans="1:9" ht="21" customHeight="1" x14ac:dyDescent="0.35">
      <c r="A12" s="365">
        <v>2.1</v>
      </c>
      <c r="B12" s="365"/>
      <c r="C12" s="326" t="s">
        <v>19</v>
      </c>
      <c r="D12" s="366" t="s">
        <v>20</v>
      </c>
      <c r="E12" s="366">
        <v>8.4</v>
      </c>
      <c r="F12" s="426">
        <f>F11*E12</f>
        <v>42</v>
      </c>
      <c r="G12" s="426"/>
      <c r="H12" s="427">
        <f>G12*F12</f>
        <v>0</v>
      </c>
      <c r="I12" s="295"/>
    </row>
    <row r="13" spans="1:9" ht="20.25" customHeight="1" x14ac:dyDescent="0.35">
      <c r="A13" s="365">
        <v>2.2999999999999998</v>
      </c>
      <c r="B13" s="365"/>
      <c r="C13" s="326" t="s">
        <v>162</v>
      </c>
      <c r="D13" s="369" t="s">
        <v>158</v>
      </c>
      <c r="E13" s="369">
        <v>3.3</v>
      </c>
      <c r="F13" s="428">
        <f>F11*E13</f>
        <v>16.5</v>
      </c>
      <c r="G13" s="428"/>
      <c r="H13" s="429">
        <f>G13*F13</f>
        <v>0</v>
      </c>
      <c r="I13" s="295"/>
    </row>
    <row r="14" spans="1:9" ht="22.5" customHeight="1" x14ac:dyDescent="0.35">
      <c r="A14" s="365">
        <v>2.4</v>
      </c>
      <c r="B14" s="365"/>
      <c r="C14" s="365" t="s">
        <v>304</v>
      </c>
      <c r="D14" s="365" t="s">
        <v>157</v>
      </c>
      <c r="E14" s="365"/>
      <c r="F14" s="430">
        <v>5</v>
      </c>
      <c r="G14" s="431"/>
      <c r="H14" s="432">
        <f>G14*F14</f>
        <v>0</v>
      </c>
      <c r="I14" s="295"/>
    </row>
    <row r="15" spans="1:9" ht="68.25" customHeight="1" x14ac:dyDescent="0.35">
      <c r="A15" s="361">
        <v>3</v>
      </c>
      <c r="B15" s="312" t="s">
        <v>305</v>
      </c>
      <c r="C15" s="361" t="s">
        <v>306</v>
      </c>
      <c r="D15" s="361" t="s">
        <v>88</v>
      </c>
      <c r="E15" s="361"/>
      <c r="F15" s="416">
        <v>1.25</v>
      </c>
      <c r="G15" s="416"/>
      <c r="H15" s="417">
        <f>SUM(H16:H18)</f>
        <v>0</v>
      </c>
      <c r="I15" s="295"/>
    </row>
    <row r="16" spans="1:9" ht="21.75" customHeight="1" x14ac:dyDescent="0.35">
      <c r="A16" s="365">
        <v>3.1</v>
      </c>
      <c r="B16" s="365"/>
      <c r="C16" s="326" t="s">
        <v>19</v>
      </c>
      <c r="D16" s="366" t="s">
        <v>20</v>
      </c>
      <c r="E16" s="366">
        <v>4.5</v>
      </c>
      <c r="F16" s="426">
        <f>F15*E16</f>
        <v>5.63</v>
      </c>
      <c r="G16" s="426"/>
      <c r="H16" s="427">
        <f>G16*F16</f>
        <v>0</v>
      </c>
      <c r="I16" s="295"/>
    </row>
    <row r="17" spans="1:10" ht="19.5" customHeight="1" x14ac:dyDescent="0.35">
      <c r="A17" s="365">
        <v>3.2</v>
      </c>
      <c r="B17" s="365"/>
      <c r="C17" s="326" t="s">
        <v>162</v>
      </c>
      <c r="D17" s="369" t="s">
        <v>158</v>
      </c>
      <c r="E17" s="369">
        <v>0.37</v>
      </c>
      <c r="F17" s="428">
        <f>F15*E17</f>
        <v>0.46</v>
      </c>
      <c r="G17" s="428"/>
      <c r="H17" s="429">
        <f>G17*F17</f>
        <v>0</v>
      </c>
      <c r="I17" s="295"/>
    </row>
    <row r="18" spans="1:10" ht="21.75" customHeight="1" x14ac:dyDescent="0.35">
      <c r="A18" s="365">
        <v>3.3</v>
      </c>
      <c r="B18" s="365"/>
      <c r="C18" s="365" t="s">
        <v>307</v>
      </c>
      <c r="D18" s="365" t="s">
        <v>88</v>
      </c>
      <c r="E18" s="365">
        <v>1.02</v>
      </c>
      <c r="F18" s="431">
        <f>F15*E18</f>
        <v>1.28</v>
      </c>
      <c r="G18" s="431"/>
      <c r="H18" s="432">
        <f>G18*F18</f>
        <v>0</v>
      </c>
      <c r="I18" s="295"/>
    </row>
    <row r="19" spans="1:10" ht="101.25" customHeight="1" x14ac:dyDescent="0.35">
      <c r="A19" s="361">
        <v>4</v>
      </c>
      <c r="B19" s="312" t="s">
        <v>308</v>
      </c>
      <c r="C19" s="361" t="s">
        <v>309</v>
      </c>
      <c r="D19" s="361" t="s">
        <v>157</v>
      </c>
      <c r="E19" s="361"/>
      <c r="F19" s="418">
        <v>5</v>
      </c>
      <c r="G19" s="416"/>
      <c r="H19" s="417">
        <f>SUM(H20:H23)</f>
        <v>0</v>
      </c>
      <c r="I19" s="295"/>
    </row>
    <row r="20" spans="1:10" ht="21.75" customHeight="1" x14ac:dyDescent="0.35">
      <c r="A20" s="326">
        <f>A19+0.1</f>
        <v>4.0999999999999996</v>
      </c>
      <c r="B20" s="365"/>
      <c r="C20" s="326" t="s">
        <v>19</v>
      </c>
      <c r="D20" s="366" t="s">
        <v>20</v>
      </c>
      <c r="E20" s="366">
        <v>1.01</v>
      </c>
      <c r="F20" s="426">
        <f>F19*E20</f>
        <v>5.05</v>
      </c>
      <c r="G20" s="426"/>
      <c r="H20" s="427">
        <f>G20*F20</f>
        <v>0</v>
      </c>
      <c r="I20" s="295"/>
      <c r="J20" s="295"/>
    </row>
    <row r="21" spans="1:10" ht="18" customHeight="1" x14ac:dyDescent="0.35">
      <c r="A21" s="326">
        <f>A20+0.1</f>
        <v>4.2</v>
      </c>
      <c r="B21" s="365"/>
      <c r="C21" s="326" t="s">
        <v>162</v>
      </c>
      <c r="D21" s="369" t="s">
        <v>158</v>
      </c>
      <c r="E21" s="369">
        <v>7.0000000000000007E-2</v>
      </c>
      <c r="F21" s="428">
        <f>F19*E21</f>
        <v>0.35</v>
      </c>
      <c r="G21" s="428"/>
      <c r="H21" s="429">
        <f>G21*F21</f>
        <v>0</v>
      </c>
      <c r="I21" s="295"/>
      <c r="J21" s="295"/>
    </row>
    <row r="22" spans="1:10" ht="21.6" customHeight="1" x14ac:dyDescent="0.35">
      <c r="A22" s="326">
        <f>A19+0.1</f>
        <v>4.0999999999999996</v>
      </c>
      <c r="B22" s="433"/>
      <c r="C22" s="365" t="s">
        <v>310</v>
      </c>
      <c r="D22" s="365" t="s">
        <v>176</v>
      </c>
      <c r="E22" s="430"/>
      <c r="F22" s="430">
        <v>5</v>
      </c>
      <c r="G22" s="431"/>
      <c r="H22" s="434">
        <f>G22*F22</f>
        <v>0</v>
      </c>
      <c r="I22" s="295"/>
    </row>
    <row r="23" spans="1:10" ht="18.600000000000001" customHeight="1" x14ac:dyDescent="0.35">
      <c r="A23" s="326">
        <f>A21+0.1</f>
        <v>4.3</v>
      </c>
      <c r="B23" s="433"/>
      <c r="C23" s="365" t="s">
        <v>311</v>
      </c>
      <c r="D23" s="365" t="s">
        <v>176</v>
      </c>
      <c r="E23" s="430"/>
      <c r="F23" s="430">
        <v>5</v>
      </c>
      <c r="G23" s="431"/>
      <c r="H23" s="434">
        <f>G23*F23</f>
        <v>0</v>
      </c>
      <c r="I23" s="295"/>
    </row>
    <row r="24" spans="1:10" ht="74.25" customHeight="1" x14ac:dyDescent="0.35">
      <c r="A24" s="361">
        <v>5</v>
      </c>
      <c r="B24" s="312" t="s">
        <v>312</v>
      </c>
      <c r="C24" s="361" t="s">
        <v>313</v>
      </c>
      <c r="D24" s="361" t="s">
        <v>157</v>
      </c>
      <c r="E24" s="361"/>
      <c r="F24" s="418">
        <v>5</v>
      </c>
      <c r="G24" s="416"/>
      <c r="H24" s="417">
        <f>SUM(H25:H27)</f>
        <v>0</v>
      </c>
      <c r="I24" s="295"/>
    </row>
    <row r="25" spans="1:10" x14ac:dyDescent="0.35">
      <c r="A25" s="365">
        <v>4.0999999999999996</v>
      </c>
      <c r="B25" s="365"/>
      <c r="C25" s="326" t="s">
        <v>19</v>
      </c>
      <c r="D25" s="366" t="s">
        <v>20</v>
      </c>
      <c r="E25" s="435">
        <v>2</v>
      </c>
      <c r="F25" s="426">
        <f>F24*E25</f>
        <v>10</v>
      </c>
      <c r="G25" s="426"/>
      <c r="H25" s="427">
        <f>G25*F25</f>
        <v>0</v>
      </c>
      <c r="I25" s="295"/>
    </row>
    <row r="26" spans="1:10" x14ac:dyDescent="0.35">
      <c r="A26" s="365">
        <v>4.2</v>
      </c>
      <c r="B26" s="365"/>
      <c r="C26" s="326" t="s">
        <v>162</v>
      </c>
      <c r="D26" s="369" t="s">
        <v>158</v>
      </c>
      <c r="E26" s="369">
        <v>2.2000000000000002</v>
      </c>
      <c r="F26" s="369">
        <f>F24*E26</f>
        <v>11</v>
      </c>
      <c r="G26" s="428"/>
      <c r="H26" s="429">
        <f>G26*F26</f>
        <v>0</v>
      </c>
      <c r="I26" s="295"/>
    </row>
    <row r="27" spans="1:10" ht="30" x14ac:dyDescent="0.35">
      <c r="A27" s="365">
        <v>4.3</v>
      </c>
      <c r="B27" s="365"/>
      <c r="C27" s="365" t="s">
        <v>314</v>
      </c>
      <c r="D27" s="365" t="s">
        <v>157</v>
      </c>
      <c r="E27" s="365"/>
      <c r="F27" s="430">
        <v>5</v>
      </c>
      <c r="G27" s="431"/>
      <c r="H27" s="432">
        <f>G27*F27</f>
        <v>0</v>
      </c>
      <c r="I27" s="295"/>
    </row>
    <row r="28" spans="1:10" ht="45" x14ac:dyDescent="0.35">
      <c r="A28" s="361">
        <v>6</v>
      </c>
      <c r="B28" s="312" t="s">
        <v>315</v>
      </c>
      <c r="C28" s="361" t="s">
        <v>316</v>
      </c>
      <c r="D28" s="361" t="s">
        <v>157</v>
      </c>
      <c r="E28" s="361"/>
      <c r="F28" s="418">
        <v>1</v>
      </c>
      <c r="G28" s="416"/>
      <c r="H28" s="417">
        <f>SUM(H29:H32)</f>
        <v>0</v>
      </c>
      <c r="I28" s="295"/>
    </row>
    <row r="29" spans="1:10" x14ac:dyDescent="0.35">
      <c r="A29" s="326">
        <f>A28+0.1</f>
        <v>6.1</v>
      </c>
      <c r="B29" s="365"/>
      <c r="C29" s="326" t="s">
        <v>19</v>
      </c>
      <c r="D29" s="366" t="s">
        <v>20</v>
      </c>
      <c r="E29" s="435">
        <v>6</v>
      </c>
      <c r="F29" s="426">
        <f>F28*E29</f>
        <v>6</v>
      </c>
      <c r="G29" s="426"/>
      <c r="H29" s="427">
        <f>G29*F29</f>
        <v>0</v>
      </c>
      <c r="I29" s="295"/>
    </row>
    <row r="30" spans="1:10" x14ac:dyDescent="0.35">
      <c r="A30" s="326">
        <f>A29+0.1</f>
        <v>6.2</v>
      </c>
      <c r="B30" s="365"/>
      <c r="C30" s="326" t="s">
        <v>162</v>
      </c>
      <c r="D30" s="369" t="s">
        <v>158</v>
      </c>
      <c r="E30" s="369">
        <v>0.73</v>
      </c>
      <c r="F30" s="428">
        <f>F28*E30</f>
        <v>0.73</v>
      </c>
      <c r="G30" s="428"/>
      <c r="H30" s="429">
        <f>G30*F30</f>
        <v>0</v>
      </c>
      <c r="I30" s="295"/>
    </row>
    <row r="31" spans="1:10" x14ac:dyDescent="0.35">
      <c r="A31" s="326">
        <f>A30+0.1</f>
        <v>6.3</v>
      </c>
      <c r="B31" s="365"/>
      <c r="C31" s="365" t="s">
        <v>317</v>
      </c>
      <c r="D31" s="365" t="s">
        <v>157</v>
      </c>
      <c r="E31" s="365"/>
      <c r="F31" s="430">
        <v>1</v>
      </c>
      <c r="G31" s="431"/>
      <c r="H31" s="432">
        <f>G31*F31</f>
        <v>0</v>
      </c>
      <c r="I31" s="295"/>
    </row>
    <row r="32" spans="1:10" x14ac:dyDescent="0.35">
      <c r="A32" s="326">
        <f>A31+0.1</f>
        <v>6.4</v>
      </c>
      <c r="B32" s="365"/>
      <c r="C32" s="365" t="s">
        <v>318</v>
      </c>
      <c r="D32" s="365" t="s">
        <v>157</v>
      </c>
      <c r="E32" s="365"/>
      <c r="F32" s="430">
        <v>1</v>
      </c>
      <c r="G32" s="431"/>
      <c r="H32" s="432">
        <f>G32*F32</f>
        <v>0</v>
      </c>
      <c r="I32" s="295"/>
    </row>
    <row r="33" spans="1:9" ht="46.5" customHeight="1" x14ac:dyDescent="0.35">
      <c r="A33" s="291">
        <v>7</v>
      </c>
      <c r="B33" s="291" t="s">
        <v>319</v>
      </c>
      <c r="C33" s="291" t="s">
        <v>320</v>
      </c>
      <c r="D33" s="361" t="s">
        <v>157</v>
      </c>
      <c r="E33" s="291"/>
      <c r="F33" s="384">
        <v>1</v>
      </c>
      <c r="G33" s="385"/>
      <c r="H33" s="420">
        <f>SUM(H34:H35)</f>
        <v>0</v>
      </c>
      <c r="I33" s="295"/>
    </row>
    <row r="34" spans="1:9" x14ac:dyDescent="0.35">
      <c r="A34" s="326">
        <f>A33+0.1</f>
        <v>7.1</v>
      </c>
      <c r="B34" s="326"/>
      <c r="C34" s="326" t="s">
        <v>19</v>
      </c>
      <c r="D34" s="366" t="s">
        <v>20</v>
      </c>
      <c r="E34" s="436">
        <v>2</v>
      </c>
      <c r="F34" s="397">
        <f>F33*E34</f>
        <v>2</v>
      </c>
      <c r="G34" s="426"/>
      <c r="H34" s="398">
        <f>F34*G34</f>
        <v>0</v>
      </c>
      <c r="I34" s="295"/>
    </row>
    <row r="35" spans="1:9" x14ac:dyDescent="0.35">
      <c r="A35" s="326">
        <f>A34+0.1</f>
        <v>7.2</v>
      </c>
      <c r="B35" s="326"/>
      <c r="C35" s="326" t="s">
        <v>321</v>
      </c>
      <c r="D35" s="326" t="s">
        <v>157</v>
      </c>
      <c r="E35" s="326"/>
      <c r="F35" s="401">
        <v>1</v>
      </c>
      <c r="G35" s="401"/>
      <c r="H35" s="405">
        <f>F35*G35</f>
        <v>0</v>
      </c>
      <c r="I35" s="295"/>
    </row>
    <row r="36" spans="1:9" ht="60.75" customHeight="1" x14ac:dyDescent="0.35">
      <c r="A36" s="361">
        <v>8</v>
      </c>
      <c r="B36" s="312" t="s">
        <v>322</v>
      </c>
      <c r="C36" s="361" t="s">
        <v>323</v>
      </c>
      <c r="D36" s="361" t="s">
        <v>176</v>
      </c>
      <c r="E36" s="361"/>
      <c r="F36" s="418">
        <v>222.5</v>
      </c>
      <c r="G36" s="416"/>
      <c r="H36" s="417">
        <f>SUM(H37:H41)</f>
        <v>0</v>
      </c>
      <c r="I36" s="295"/>
    </row>
    <row r="37" spans="1:9" x14ac:dyDescent="0.35">
      <c r="A37" s="326">
        <f>A36+0.1</f>
        <v>8.1</v>
      </c>
      <c r="B37" s="365"/>
      <c r="C37" s="326" t="s">
        <v>19</v>
      </c>
      <c r="D37" s="366" t="s">
        <v>20</v>
      </c>
      <c r="E37" s="366">
        <v>7.0000000000000007E-2</v>
      </c>
      <c r="F37" s="426">
        <f>F36*E37</f>
        <v>15.58</v>
      </c>
      <c r="G37" s="426"/>
      <c r="H37" s="427">
        <f>G37*F37</f>
        <v>0</v>
      </c>
      <c r="I37" s="295"/>
    </row>
    <row r="38" spans="1:9" ht="20.25" customHeight="1" x14ac:dyDescent="0.35">
      <c r="A38" s="326">
        <f>A37+0.1</f>
        <v>8.1999999999999993</v>
      </c>
      <c r="B38" s="365"/>
      <c r="C38" s="326" t="s">
        <v>162</v>
      </c>
      <c r="D38" s="369" t="s">
        <v>158</v>
      </c>
      <c r="E38" s="369">
        <v>0.05</v>
      </c>
      <c r="F38" s="428">
        <f>F36*E38</f>
        <v>11.13</v>
      </c>
      <c r="G38" s="428"/>
      <c r="H38" s="429">
        <f>G38*F38</f>
        <v>0</v>
      </c>
      <c r="I38" s="295"/>
    </row>
    <row r="39" spans="1:9" s="296" customFormat="1" ht="21" customHeight="1" x14ac:dyDescent="0.35">
      <c r="A39" s="326">
        <f>A38+0.1</f>
        <v>8.3000000000000007</v>
      </c>
      <c r="B39" s="57"/>
      <c r="C39" s="57" t="s">
        <v>324</v>
      </c>
      <c r="D39" s="57" t="s">
        <v>61</v>
      </c>
      <c r="E39" s="57"/>
      <c r="F39" s="350">
        <v>150</v>
      </c>
      <c r="G39" s="343"/>
      <c r="H39" s="373">
        <f>G39*F39</f>
        <v>0</v>
      </c>
      <c r="I39" s="295"/>
    </row>
    <row r="40" spans="1:9" s="296" customFormat="1" ht="21" customHeight="1" x14ac:dyDescent="0.35">
      <c r="A40" s="326">
        <f>A39+0.1</f>
        <v>8.4</v>
      </c>
      <c r="B40" s="57"/>
      <c r="C40" s="57" t="s">
        <v>325</v>
      </c>
      <c r="D40" s="57" t="s">
        <v>61</v>
      </c>
      <c r="E40" s="57"/>
      <c r="F40" s="350">
        <v>50</v>
      </c>
      <c r="G40" s="343"/>
      <c r="H40" s="373">
        <f>G40*F40</f>
        <v>0</v>
      </c>
      <c r="I40" s="295"/>
    </row>
    <row r="41" spans="1:9" x14ac:dyDescent="0.35">
      <c r="A41" s="326">
        <f>A40+0.1</f>
        <v>8.5</v>
      </c>
      <c r="B41" s="365"/>
      <c r="C41" s="365" t="s">
        <v>326</v>
      </c>
      <c r="D41" s="365" t="s">
        <v>176</v>
      </c>
      <c r="E41" s="365"/>
      <c r="F41" s="430">
        <v>22.5</v>
      </c>
      <c r="G41" s="431"/>
      <c r="H41" s="434">
        <f>G41*F41</f>
        <v>0</v>
      </c>
      <c r="I41" s="295"/>
    </row>
    <row r="42" spans="1:9" s="296" customFormat="1" ht="79.5" customHeight="1" x14ac:dyDescent="0.35">
      <c r="A42" s="3">
        <v>9</v>
      </c>
      <c r="B42" s="303" t="s">
        <v>327</v>
      </c>
      <c r="C42" s="361" t="s">
        <v>328</v>
      </c>
      <c r="D42" s="361" t="s">
        <v>88</v>
      </c>
      <c r="E42" s="3"/>
      <c r="F42" s="5">
        <v>9</v>
      </c>
      <c r="G42" s="4"/>
      <c r="H42" s="362">
        <f>SUM(H43:H43)</f>
        <v>0</v>
      </c>
      <c r="I42" s="295"/>
    </row>
    <row r="43" spans="1:9" s="296" customFormat="1" x14ac:dyDescent="0.35">
      <c r="A43" s="107">
        <f>A42+0.1</f>
        <v>9.1</v>
      </c>
      <c r="B43" s="57"/>
      <c r="C43" s="326" t="s">
        <v>19</v>
      </c>
      <c r="D43" s="366" t="s">
        <v>20</v>
      </c>
      <c r="E43" s="357">
        <v>3.6</v>
      </c>
      <c r="F43" s="367">
        <f>F42*E43</f>
        <v>32.4</v>
      </c>
      <c r="G43" s="367"/>
      <c r="H43" s="437">
        <f>F43*G43</f>
        <v>0</v>
      </c>
      <c r="I43" s="295"/>
    </row>
    <row r="44" spans="1:9" s="296" customFormat="1" ht="45" x14ac:dyDescent="0.35">
      <c r="A44" s="3">
        <v>10</v>
      </c>
      <c r="B44" s="303" t="s">
        <v>329</v>
      </c>
      <c r="C44" s="361" t="s">
        <v>330</v>
      </c>
      <c r="D44" s="3" t="s">
        <v>61</v>
      </c>
      <c r="E44" s="3"/>
      <c r="F44" s="5">
        <f>F47</f>
        <v>200</v>
      </c>
      <c r="G44" s="4"/>
      <c r="H44" s="362">
        <f>SUM(H45:H47)</f>
        <v>0</v>
      </c>
      <c r="I44" s="295"/>
    </row>
    <row r="45" spans="1:9" s="296" customFormat="1" x14ac:dyDescent="0.35">
      <c r="A45" s="326">
        <f>A44+0.1</f>
        <v>10.1</v>
      </c>
      <c r="B45" s="57"/>
      <c r="C45" s="326" t="s">
        <v>19</v>
      </c>
      <c r="D45" s="366" t="s">
        <v>20</v>
      </c>
      <c r="E45" s="357">
        <v>0.15</v>
      </c>
      <c r="F45" s="367">
        <f>F44*E45</f>
        <v>30</v>
      </c>
      <c r="G45" s="367"/>
      <c r="H45" s="368">
        <f>G45*F45</f>
        <v>0</v>
      </c>
      <c r="I45" s="295"/>
    </row>
    <row r="46" spans="1:9" s="296" customFormat="1" x14ac:dyDescent="0.35">
      <c r="A46" s="326">
        <f>A45+0.1</f>
        <v>10.199999999999999</v>
      </c>
      <c r="B46" s="57"/>
      <c r="C46" s="326" t="s">
        <v>162</v>
      </c>
      <c r="D46" s="370" t="s">
        <v>60</v>
      </c>
      <c r="E46" s="370">
        <v>0.1</v>
      </c>
      <c r="F46" s="371">
        <f>F44*E46</f>
        <v>20</v>
      </c>
      <c r="G46" s="371"/>
      <c r="H46" s="372">
        <f>G46*F46</f>
        <v>0</v>
      </c>
      <c r="I46" s="295"/>
    </row>
    <row r="47" spans="1:9" s="296" customFormat="1" ht="30" x14ac:dyDescent="0.35">
      <c r="A47" s="326">
        <f>A46+0.1</f>
        <v>10.3</v>
      </c>
      <c r="B47" s="57"/>
      <c r="C47" s="365" t="s">
        <v>331</v>
      </c>
      <c r="D47" s="57" t="s">
        <v>61</v>
      </c>
      <c r="E47" s="57"/>
      <c r="F47" s="343">
        <v>200</v>
      </c>
      <c r="G47" s="343"/>
      <c r="H47" s="373">
        <f>F47*G47</f>
        <v>0</v>
      </c>
      <c r="I47" s="295"/>
    </row>
    <row r="48" spans="1:9" s="296" customFormat="1" ht="44.25" customHeight="1" x14ac:dyDescent="0.35">
      <c r="A48" s="3">
        <v>11</v>
      </c>
      <c r="B48" s="303" t="s">
        <v>332</v>
      </c>
      <c r="C48" s="361" t="s">
        <v>333</v>
      </c>
      <c r="D48" s="361" t="s">
        <v>88</v>
      </c>
      <c r="E48" s="3"/>
      <c r="F48" s="5">
        <v>25.3</v>
      </c>
      <c r="G48" s="4"/>
      <c r="H48" s="362">
        <f>H49</f>
        <v>0</v>
      </c>
      <c r="I48" s="295"/>
    </row>
    <row r="49" spans="1:9" s="296" customFormat="1" x14ac:dyDescent="0.35">
      <c r="A49" s="107">
        <f>A48+0.1</f>
        <v>11.1</v>
      </c>
      <c r="B49" s="57"/>
      <c r="C49" s="326" t="s">
        <v>19</v>
      </c>
      <c r="D49" s="366" t="s">
        <v>20</v>
      </c>
      <c r="E49" s="357">
        <v>1.2</v>
      </c>
      <c r="F49" s="367">
        <f>F48*E49</f>
        <v>30.36</v>
      </c>
      <c r="G49" s="367"/>
      <c r="H49" s="368">
        <f>G49*F49</f>
        <v>0</v>
      </c>
      <c r="I49" s="295"/>
    </row>
    <row r="50" spans="1:9" ht="43.5" customHeight="1" x14ac:dyDescent="0.35">
      <c r="A50" s="365">
        <v>12</v>
      </c>
      <c r="B50" s="396" t="s">
        <v>334</v>
      </c>
      <c r="C50" s="365" t="s">
        <v>335</v>
      </c>
      <c r="D50" s="365" t="s">
        <v>157</v>
      </c>
      <c r="E50" s="365"/>
      <c r="F50" s="430">
        <v>7</v>
      </c>
      <c r="G50" s="431"/>
      <c r="H50" s="438">
        <f>H51</f>
        <v>0</v>
      </c>
      <c r="I50" s="295"/>
    </row>
    <row r="51" spans="1:9" x14ac:dyDescent="0.35">
      <c r="A51" s="326">
        <f>A50+0.1</f>
        <v>12.1</v>
      </c>
      <c r="B51" s="365"/>
      <c r="C51" s="326" t="s">
        <v>19</v>
      </c>
      <c r="D51" s="366" t="s">
        <v>20</v>
      </c>
      <c r="E51" s="435">
        <v>1</v>
      </c>
      <c r="F51" s="426">
        <f>F50*E51</f>
        <v>7</v>
      </c>
      <c r="G51" s="426"/>
      <c r="H51" s="427">
        <f>G51*F51</f>
        <v>0</v>
      </c>
      <c r="I51" s="295"/>
    </row>
    <row r="52" spans="1:9" ht="56.25" customHeight="1" x14ac:dyDescent="0.35">
      <c r="A52" s="421"/>
      <c r="B52" s="361"/>
      <c r="C52" s="291" t="s">
        <v>180</v>
      </c>
      <c r="D52" s="291"/>
      <c r="E52" s="361"/>
      <c r="F52" s="361"/>
      <c r="G52" s="419"/>
      <c r="H52" s="419">
        <f>H9+H11+H15+H19+H24+H33+H36+H42+H44+H48+H50+H28</f>
        <v>0</v>
      </c>
      <c r="I52" s="295"/>
    </row>
    <row r="53" spans="1:9" ht="20.25" customHeight="1" x14ac:dyDescent="0.35">
      <c r="A53" s="421"/>
      <c r="B53" s="361"/>
      <c r="C53" s="326" t="s">
        <v>181</v>
      </c>
      <c r="D53" s="326" t="s">
        <v>10</v>
      </c>
      <c r="E53" s="365"/>
      <c r="F53" s="365"/>
      <c r="G53" s="365"/>
      <c r="H53" s="427">
        <f>H10+H12+H16+H20+H25+H34+H37+H43+H45+H49+H51+H29</f>
        <v>0</v>
      </c>
    </row>
    <row r="54" spans="1:9" ht="20.25" customHeight="1" x14ac:dyDescent="0.35">
      <c r="A54" s="361"/>
      <c r="B54" s="361"/>
      <c r="C54" s="326" t="s">
        <v>182</v>
      </c>
      <c r="D54" s="326" t="s">
        <v>10</v>
      </c>
      <c r="E54" s="365"/>
      <c r="F54" s="431"/>
      <c r="G54" s="431"/>
      <c r="H54" s="429">
        <f>H13+H17+H21+H26+H38+H46+H30</f>
        <v>0</v>
      </c>
    </row>
    <row r="55" spans="1:9" ht="28.5" customHeight="1" x14ac:dyDescent="0.35">
      <c r="A55" s="361"/>
      <c r="B55" s="361"/>
      <c r="C55" s="326" t="s">
        <v>183</v>
      </c>
      <c r="D55" s="326" t="s">
        <v>10</v>
      </c>
      <c r="E55" s="365"/>
      <c r="F55" s="431"/>
      <c r="G55" s="431"/>
      <c r="H55" s="432">
        <f>H52-H53-H54</f>
        <v>0</v>
      </c>
    </row>
    <row r="56" spans="1:9" ht="68.25" customHeight="1" x14ac:dyDescent="0.35">
      <c r="A56" s="361"/>
      <c r="B56" s="361"/>
      <c r="C56" s="291" t="s">
        <v>18</v>
      </c>
      <c r="D56" s="291" t="s">
        <v>10</v>
      </c>
      <c r="E56" s="361"/>
      <c r="F56" s="416"/>
      <c r="G56" s="416"/>
      <c r="H56" s="419">
        <f>H53+H54+H55</f>
        <v>0</v>
      </c>
    </row>
    <row r="57" spans="1:9" ht="38.25" customHeight="1" x14ac:dyDescent="0.35">
      <c r="A57" s="361"/>
      <c r="B57" s="432">
        <f>H9+H11+H15+H42+H48</f>
        <v>0</v>
      </c>
      <c r="C57" s="365" t="s">
        <v>541</v>
      </c>
      <c r="D57" s="439">
        <v>0.08</v>
      </c>
      <c r="E57" s="365"/>
      <c r="F57" s="431"/>
      <c r="G57" s="431"/>
      <c r="H57" s="432">
        <f>B57*0.1</f>
        <v>0</v>
      </c>
    </row>
    <row r="58" spans="1:9" ht="44.25" customHeight="1" x14ac:dyDescent="0.35">
      <c r="A58" s="361"/>
      <c r="B58" s="432">
        <f>H20+H25+H34+H37+H45+H51</f>
        <v>0</v>
      </c>
      <c r="C58" s="365" t="s">
        <v>336</v>
      </c>
      <c r="D58" s="365" t="s">
        <v>10</v>
      </c>
      <c r="E58" s="365"/>
      <c r="F58" s="431"/>
      <c r="G58" s="431"/>
      <c r="H58" s="432">
        <f>B58*0.75</f>
        <v>0</v>
      </c>
    </row>
    <row r="59" spans="1:9" ht="19.5" customHeight="1" x14ac:dyDescent="0.35">
      <c r="A59" s="361"/>
      <c r="B59" s="422"/>
      <c r="C59" s="361" t="s">
        <v>11</v>
      </c>
      <c r="D59" s="361" t="s">
        <v>10</v>
      </c>
      <c r="E59" s="361"/>
      <c r="F59" s="416"/>
      <c r="G59" s="416"/>
      <c r="H59" s="419">
        <f>H58+H56</f>
        <v>0</v>
      </c>
    </row>
    <row r="60" spans="1:9" ht="19.5" customHeight="1" x14ac:dyDescent="0.35">
      <c r="A60" s="361"/>
      <c r="B60" s="365"/>
      <c r="C60" s="326" t="s">
        <v>291</v>
      </c>
      <c r="D60" s="439">
        <v>0.06</v>
      </c>
      <c r="E60" s="365"/>
      <c r="F60" s="431"/>
      <c r="G60" s="431"/>
      <c r="H60" s="432">
        <f>H59*8%</f>
        <v>0</v>
      </c>
    </row>
    <row r="61" spans="1:9" ht="26.25" customHeight="1" x14ac:dyDescent="0.35">
      <c r="A61" s="361"/>
      <c r="B61" s="361"/>
      <c r="C61" s="291" t="s">
        <v>17</v>
      </c>
      <c r="D61" s="361" t="s">
        <v>10</v>
      </c>
      <c r="E61" s="361"/>
      <c r="F61" s="361"/>
      <c r="G61" s="361"/>
      <c r="H61" s="419">
        <f>H59+H60</f>
        <v>0</v>
      </c>
    </row>
    <row r="62" spans="1:9" x14ac:dyDescent="0.35">
      <c r="A62" s="423"/>
      <c r="B62" s="423"/>
      <c r="C62" s="423"/>
      <c r="D62" s="423"/>
      <c r="E62" s="423"/>
      <c r="F62" s="423"/>
      <c r="G62" s="423"/>
      <c r="H62" s="424"/>
    </row>
    <row r="63" spans="1:9" x14ac:dyDescent="0.35">
      <c r="A63" s="423"/>
      <c r="B63" s="423"/>
      <c r="C63" s="423"/>
      <c r="D63" s="423"/>
      <c r="E63" s="423"/>
      <c r="F63" s="423"/>
      <c r="G63" s="423"/>
      <c r="H63" s="424"/>
    </row>
    <row r="64" spans="1:9" ht="16.5" customHeight="1" x14ac:dyDescent="0.35">
      <c r="A64" s="423"/>
      <c r="B64" s="423"/>
      <c r="C64" s="797"/>
      <c r="D64" s="797"/>
      <c r="E64" s="797"/>
      <c r="F64" s="797"/>
      <c r="G64" s="797"/>
      <c r="H64" s="797"/>
    </row>
    <row r="65" spans="1:8" x14ac:dyDescent="0.35">
      <c r="A65" s="425"/>
      <c r="B65" s="425"/>
      <c r="C65" s="425"/>
      <c r="D65" s="425"/>
      <c r="E65" s="425"/>
      <c r="F65" s="425"/>
      <c r="G65" s="425"/>
      <c r="H65" s="425"/>
    </row>
  </sheetData>
  <mergeCells count="13">
    <mergeCell ref="A1:H1"/>
    <mergeCell ref="A2:H2"/>
    <mergeCell ref="F3:H3"/>
    <mergeCell ref="C64:H64"/>
    <mergeCell ref="A4:B4"/>
    <mergeCell ref="C4:H4"/>
    <mergeCell ref="A5:H5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74"/>
  <sheetViews>
    <sheetView zoomScaleNormal="100" workbookViewId="0">
      <selection activeCell="H49" sqref="H49:H50"/>
    </sheetView>
  </sheetViews>
  <sheetFormatPr defaultRowHeight="12.75" x14ac:dyDescent="0.2"/>
  <cols>
    <col min="1" max="1" width="6.28515625" customWidth="1"/>
    <col min="3" max="3" width="24.85546875" customWidth="1"/>
    <col min="5" max="5" width="10.140625" bestFit="1" customWidth="1"/>
    <col min="6" max="6" width="9.28515625" bestFit="1" customWidth="1"/>
    <col min="7" max="7" width="9.7109375" bestFit="1" customWidth="1"/>
    <col min="8" max="8" width="10.140625" customWidth="1"/>
    <col min="9" max="9" width="9.28515625" bestFit="1" customWidth="1"/>
    <col min="12" max="12" width="9.85546875" bestFit="1" customWidth="1"/>
    <col min="257" max="257" width="6.28515625" customWidth="1"/>
    <col min="259" max="259" width="25.85546875" customWidth="1"/>
    <col min="261" max="261" width="10" bestFit="1" customWidth="1"/>
    <col min="263" max="263" width="9.5703125" bestFit="1" customWidth="1"/>
    <col min="264" max="264" width="10.5703125" bestFit="1" customWidth="1"/>
    <col min="268" max="268" width="9.85546875" bestFit="1" customWidth="1"/>
    <col min="513" max="513" width="6.28515625" customWidth="1"/>
    <col min="515" max="515" width="25.85546875" customWidth="1"/>
    <col min="517" max="517" width="10" bestFit="1" customWidth="1"/>
    <col min="519" max="519" width="9.5703125" bestFit="1" customWidth="1"/>
    <col min="520" max="520" width="10.5703125" bestFit="1" customWidth="1"/>
    <col min="524" max="524" width="9.85546875" bestFit="1" customWidth="1"/>
    <col min="769" max="769" width="6.28515625" customWidth="1"/>
    <col min="771" max="771" width="25.85546875" customWidth="1"/>
    <col min="773" max="773" width="10" bestFit="1" customWidth="1"/>
    <col min="775" max="775" width="9.5703125" bestFit="1" customWidth="1"/>
    <col min="776" max="776" width="10.5703125" bestFit="1" customWidth="1"/>
    <col min="780" max="780" width="9.85546875" bestFit="1" customWidth="1"/>
    <col min="1025" max="1025" width="6.28515625" customWidth="1"/>
    <col min="1027" max="1027" width="25.85546875" customWidth="1"/>
    <col min="1029" max="1029" width="10" bestFit="1" customWidth="1"/>
    <col min="1031" max="1031" width="9.5703125" bestFit="1" customWidth="1"/>
    <col min="1032" max="1032" width="10.5703125" bestFit="1" customWidth="1"/>
    <col min="1036" max="1036" width="9.85546875" bestFit="1" customWidth="1"/>
    <col min="1281" max="1281" width="6.28515625" customWidth="1"/>
    <col min="1283" max="1283" width="25.85546875" customWidth="1"/>
    <col min="1285" max="1285" width="10" bestFit="1" customWidth="1"/>
    <col min="1287" max="1287" width="9.5703125" bestFit="1" customWidth="1"/>
    <col min="1288" max="1288" width="10.5703125" bestFit="1" customWidth="1"/>
    <col min="1292" max="1292" width="9.85546875" bestFit="1" customWidth="1"/>
    <col min="1537" max="1537" width="6.28515625" customWidth="1"/>
    <col min="1539" max="1539" width="25.85546875" customWidth="1"/>
    <col min="1541" max="1541" width="10" bestFit="1" customWidth="1"/>
    <col min="1543" max="1543" width="9.5703125" bestFit="1" customWidth="1"/>
    <col min="1544" max="1544" width="10.5703125" bestFit="1" customWidth="1"/>
    <col min="1548" max="1548" width="9.85546875" bestFit="1" customWidth="1"/>
    <col min="1793" max="1793" width="6.28515625" customWidth="1"/>
    <col min="1795" max="1795" width="25.85546875" customWidth="1"/>
    <col min="1797" max="1797" width="10" bestFit="1" customWidth="1"/>
    <col min="1799" max="1799" width="9.5703125" bestFit="1" customWidth="1"/>
    <col min="1800" max="1800" width="10.5703125" bestFit="1" customWidth="1"/>
    <col min="1804" max="1804" width="9.85546875" bestFit="1" customWidth="1"/>
    <col min="2049" max="2049" width="6.28515625" customWidth="1"/>
    <col min="2051" max="2051" width="25.85546875" customWidth="1"/>
    <col min="2053" max="2053" width="10" bestFit="1" customWidth="1"/>
    <col min="2055" max="2055" width="9.5703125" bestFit="1" customWidth="1"/>
    <col min="2056" max="2056" width="10.5703125" bestFit="1" customWidth="1"/>
    <col min="2060" max="2060" width="9.85546875" bestFit="1" customWidth="1"/>
    <col min="2305" max="2305" width="6.28515625" customWidth="1"/>
    <col min="2307" max="2307" width="25.85546875" customWidth="1"/>
    <col min="2309" max="2309" width="10" bestFit="1" customWidth="1"/>
    <col min="2311" max="2311" width="9.5703125" bestFit="1" customWidth="1"/>
    <col min="2312" max="2312" width="10.5703125" bestFit="1" customWidth="1"/>
    <col min="2316" max="2316" width="9.85546875" bestFit="1" customWidth="1"/>
    <col min="2561" max="2561" width="6.28515625" customWidth="1"/>
    <col min="2563" max="2563" width="25.85546875" customWidth="1"/>
    <col min="2565" max="2565" width="10" bestFit="1" customWidth="1"/>
    <col min="2567" max="2567" width="9.5703125" bestFit="1" customWidth="1"/>
    <col min="2568" max="2568" width="10.5703125" bestFit="1" customWidth="1"/>
    <col min="2572" max="2572" width="9.85546875" bestFit="1" customWidth="1"/>
    <col min="2817" max="2817" width="6.28515625" customWidth="1"/>
    <col min="2819" max="2819" width="25.85546875" customWidth="1"/>
    <col min="2821" max="2821" width="10" bestFit="1" customWidth="1"/>
    <col min="2823" max="2823" width="9.5703125" bestFit="1" customWidth="1"/>
    <col min="2824" max="2824" width="10.5703125" bestFit="1" customWidth="1"/>
    <col min="2828" max="2828" width="9.85546875" bestFit="1" customWidth="1"/>
    <col min="3073" max="3073" width="6.28515625" customWidth="1"/>
    <col min="3075" max="3075" width="25.85546875" customWidth="1"/>
    <col min="3077" max="3077" width="10" bestFit="1" customWidth="1"/>
    <col min="3079" max="3079" width="9.5703125" bestFit="1" customWidth="1"/>
    <col min="3080" max="3080" width="10.5703125" bestFit="1" customWidth="1"/>
    <col min="3084" max="3084" width="9.85546875" bestFit="1" customWidth="1"/>
    <col min="3329" max="3329" width="6.28515625" customWidth="1"/>
    <col min="3331" max="3331" width="25.85546875" customWidth="1"/>
    <col min="3333" max="3333" width="10" bestFit="1" customWidth="1"/>
    <col min="3335" max="3335" width="9.5703125" bestFit="1" customWidth="1"/>
    <col min="3336" max="3336" width="10.5703125" bestFit="1" customWidth="1"/>
    <col min="3340" max="3340" width="9.85546875" bestFit="1" customWidth="1"/>
    <col min="3585" max="3585" width="6.28515625" customWidth="1"/>
    <col min="3587" max="3587" width="25.85546875" customWidth="1"/>
    <col min="3589" max="3589" width="10" bestFit="1" customWidth="1"/>
    <col min="3591" max="3591" width="9.5703125" bestFit="1" customWidth="1"/>
    <col min="3592" max="3592" width="10.5703125" bestFit="1" customWidth="1"/>
    <col min="3596" max="3596" width="9.85546875" bestFit="1" customWidth="1"/>
    <col min="3841" max="3841" width="6.28515625" customWidth="1"/>
    <col min="3843" max="3843" width="25.85546875" customWidth="1"/>
    <col min="3845" max="3845" width="10" bestFit="1" customWidth="1"/>
    <col min="3847" max="3847" width="9.5703125" bestFit="1" customWidth="1"/>
    <col min="3848" max="3848" width="10.5703125" bestFit="1" customWidth="1"/>
    <col min="3852" max="3852" width="9.85546875" bestFit="1" customWidth="1"/>
    <col min="4097" max="4097" width="6.28515625" customWidth="1"/>
    <col min="4099" max="4099" width="25.85546875" customWidth="1"/>
    <col min="4101" max="4101" width="10" bestFit="1" customWidth="1"/>
    <col min="4103" max="4103" width="9.5703125" bestFit="1" customWidth="1"/>
    <col min="4104" max="4104" width="10.5703125" bestFit="1" customWidth="1"/>
    <col min="4108" max="4108" width="9.85546875" bestFit="1" customWidth="1"/>
    <col min="4353" max="4353" width="6.28515625" customWidth="1"/>
    <col min="4355" max="4355" width="25.85546875" customWidth="1"/>
    <col min="4357" max="4357" width="10" bestFit="1" customWidth="1"/>
    <col min="4359" max="4359" width="9.5703125" bestFit="1" customWidth="1"/>
    <col min="4360" max="4360" width="10.5703125" bestFit="1" customWidth="1"/>
    <col min="4364" max="4364" width="9.85546875" bestFit="1" customWidth="1"/>
    <col min="4609" max="4609" width="6.28515625" customWidth="1"/>
    <col min="4611" max="4611" width="25.85546875" customWidth="1"/>
    <col min="4613" max="4613" width="10" bestFit="1" customWidth="1"/>
    <col min="4615" max="4615" width="9.5703125" bestFit="1" customWidth="1"/>
    <col min="4616" max="4616" width="10.5703125" bestFit="1" customWidth="1"/>
    <col min="4620" max="4620" width="9.85546875" bestFit="1" customWidth="1"/>
    <col min="4865" max="4865" width="6.28515625" customWidth="1"/>
    <col min="4867" max="4867" width="25.85546875" customWidth="1"/>
    <col min="4869" max="4869" width="10" bestFit="1" customWidth="1"/>
    <col min="4871" max="4871" width="9.5703125" bestFit="1" customWidth="1"/>
    <col min="4872" max="4872" width="10.5703125" bestFit="1" customWidth="1"/>
    <col min="4876" max="4876" width="9.85546875" bestFit="1" customWidth="1"/>
    <col min="5121" max="5121" width="6.28515625" customWidth="1"/>
    <col min="5123" max="5123" width="25.85546875" customWidth="1"/>
    <col min="5125" max="5125" width="10" bestFit="1" customWidth="1"/>
    <col min="5127" max="5127" width="9.5703125" bestFit="1" customWidth="1"/>
    <col min="5128" max="5128" width="10.5703125" bestFit="1" customWidth="1"/>
    <col min="5132" max="5132" width="9.85546875" bestFit="1" customWidth="1"/>
    <col min="5377" max="5377" width="6.28515625" customWidth="1"/>
    <col min="5379" max="5379" width="25.85546875" customWidth="1"/>
    <col min="5381" max="5381" width="10" bestFit="1" customWidth="1"/>
    <col min="5383" max="5383" width="9.5703125" bestFit="1" customWidth="1"/>
    <col min="5384" max="5384" width="10.5703125" bestFit="1" customWidth="1"/>
    <col min="5388" max="5388" width="9.85546875" bestFit="1" customWidth="1"/>
    <col min="5633" max="5633" width="6.28515625" customWidth="1"/>
    <col min="5635" max="5635" width="25.85546875" customWidth="1"/>
    <col min="5637" max="5637" width="10" bestFit="1" customWidth="1"/>
    <col min="5639" max="5639" width="9.5703125" bestFit="1" customWidth="1"/>
    <col min="5640" max="5640" width="10.5703125" bestFit="1" customWidth="1"/>
    <col min="5644" max="5644" width="9.85546875" bestFit="1" customWidth="1"/>
    <col min="5889" max="5889" width="6.28515625" customWidth="1"/>
    <col min="5891" max="5891" width="25.85546875" customWidth="1"/>
    <col min="5893" max="5893" width="10" bestFit="1" customWidth="1"/>
    <col min="5895" max="5895" width="9.5703125" bestFit="1" customWidth="1"/>
    <col min="5896" max="5896" width="10.5703125" bestFit="1" customWidth="1"/>
    <col min="5900" max="5900" width="9.85546875" bestFit="1" customWidth="1"/>
    <col min="6145" max="6145" width="6.28515625" customWidth="1"/>
    <col min="6147" max="6147" width="25.85546875" customWidth="1"/>
    <col min="6149" max="6149" width="10" bestFit="1" customWidth="1"/>
    <col min="6151" max="6151" width="9.5703125" bestFit="1" customWidth="1"/>
    <col min="6152" max="6152" width="10.5703125" bestFit="1" customWidth="1"/>
    <col min="6156" max="6156" width="9.85546875" bestFit="1" customWidth="1"/>
    <col min="6401" max="6401" width="6.28515625" customWidth="1"/>
    <col min="6403" max="6403" width="25.85546875" customWidth="1"/>
    <col min="6405" max="6405" width="10" bestFit="1" customWidth="1"/>
    <col min="6407" max="6407" width="9.5703125" bestFit="1" customWidth="1"/>
    <col min="6408" max="6408" width="10.5703125" bestFit="1" customWidth="1"/>
    <col min="6412" max="6412" width="9.85546875" bestFit="1" customWidth="1"/>
    <col min="6657" max="6657" width="6.28515625" customWidth="1"/>
    <col min="6659" max="6659" width="25.85546875" customWidth="1"/>
    <col min="6661" max="6661" width="10" bestFit="1" customWidth="1"/>
    <col min="6663" max="6663" width="9.5703125" bestFit="1" customWidth="1"/>
    <col min="6664" max="6664" width="10.5703125" bestFit="1" customWidth="1"/>
    <col min="6668" max="6668" width="9.85546875" bestFit="1" customWidth="1"/>
    <col min="6913" max="6913" width="6.28515625" customWidth="1"/>
    <col min="6915" max="6915" width="25.85546875" customWidth="1"/>
    <col min="6917" max="6917" width="10" bestFit="1" customWidth="1"/>
    <col min="6919" max="6919" width="9.5703125" bestFit="1" customWidth="1"/>
    <col min="6920" max="6920" width="10.5703125" bestFit="1" customWidth="1"/>
    <col min="6924" max="6924" width="9.85546875" bestFit="1" customWidth="1"/>
    <col min="7169" max="7169" width="6.28515625" customWidth="1"/>
    <col min="7171" max="7171" width="25.85546875" customWidth="1"/>
    <col min="7173" max="7173" width="10" bestFit="1" customWidth="1"/>
    <col min="7175" max="7175" width="9.5703125" bestFit="1" customWidth="1"/>
    <col min="7176" max="7176" width="10.5703125" bestFit="1" customWidth="1"/>
    <col min="7180" max="7180" width="9.85546875" bestFit="1" customWidth="1"/>
    <col min="7425" max="7425" width="6.28515625" customWidth="1"/>
    <col min="7427" max="7427" width="25.85546875" customWidth="1"/>
    <col min="7429" max="7429" width="10" bestFit="1" customWidth="1"/>
    <col min="7431" max="7431" width="9.5703125" bestFit="1" customWidth="1"/>
    <col min="7432" max="7432" width="10.5703125" bestFit="1" customWidth="1"/>
    <col min="7436" max="7436" width="9.85546875" bestFit="1" customWidth="1"/>
    <col min="7681" max="7681" width="6.28515625" customWidth="1"/>
    <col min="7683" max="7683" width="25.85546875" customWidth="1"/>
    <col min="7685" max="7685" width="10" bestFit="1" customWidth="1"/>
    <col min="7687" max="7687" width="9.5703125" bestFit="1" customWidth="1"/>
    <col min="7688" max="7688" width="10.5703125" bestFit="1" customWidth="1"/>
    <col min="7692" max="7692" width="9.85546875" bestFit="1" customWidth="1"/>
    <col min="7937" max="7937" width="6.28515625" customWidth="1"/>
    <col min="7939" max="7939" width="25.85546875" customWidth="1"/>
    <col min="7941" max="7941" width="10" bestFit="1" customWidth="1"/>
    <col min="7943" max="7943" width="9.5703125" bestFit="1" customWidth="1"/>
    <col min="7944" max="7944" width="10.5703125" bestFit="1" customWidth="1"/>
    <col min="7948" max="7948" width="9.85546875" bestFit="1" customWidth="1"/>
    <col min="8193" max="8193" width="6.28515625" customWidth="1"/>
    <col min="8195" max="8195" width="25.85546875" customWidth="1"/>
    <col min="8197" max="8197" width="10" bestFit="1" customWidth="1"/>
    <col min="8199" max="8199" width="9.5703125" bestFit="1" customWidth="1"/>
    <col min="8200" max="8200" width="10.5703125" bestFit="1" customWidth="1"/>
    <col min="8204" max="8204" width="9.85546875" bestFit="1" customWidth="1"/>
    <col min="8449" max="8449" width="6.28515625" customWidth="1"/>
    <col min="8451" max="8451" width="25.85546875" customWidth="1"/>
    <col min="8453" max="8453" width="10" bestFit="1" customWidth="1"/>
    <col min="8455" max="8455" width="9.5703125" bestFit="1" customWidth="1"/>
    <col min="8456" max="8456" width="10.5703125" bestFit="1" customWidth="1"/>
    <col min="8460" max="8460" width="9.85546875" bestFit="1" customWidth="1"/>
    <col min="8705" max="8705" width="6.28515625" customWidth="1"/>
    <col min="8707" max="8707" width="25.85546875" customWidth="1"/>
    <col min="8709" max="8709" width="10" bestFit="1" customWidth="1"/>
    <col min="8711" max="8711" width="9.5703125" bestFit="1" customWidth="1"/>
    <col min="8712" max="8712" width="10.5703125" bestFit="1" customWidth="1"/>
    <col min="8716" max="8716" width="9.85546875" bestFit="1" customWidth="1"/>
    <col min="8961" max="8961" width="6.28515625" customWidth="1"/>
    <col min="8963" max="8963" width="25.85546875" customWidth="1"/>
    <col min="8965" max="8965" width="10" bestFit="1" customWidth="1"/>
    <col min="8967" max="8967" width="9.5703125" bestFit="1" customWidth="1"/>
    <col min="8968" max="8968" width="10.5703125" bestFit="1" customWidth="1"/>
    <col min="8972" max="8972" width="9.85546875" bestFit="1" customWidth="1"/>
    <col min="9217" max="9217" width="6.28515625" customWidth="1"/>
    <col min="9219" max="9219" width="25.85546875" customWidth="1"/>
    <col min="9221" max="9221" width="10" bestFit="1" customWidth="1"/>
    <col min="9223" max="9223" width="9.5703125" bestFit="1" customWidth="1"/>
    <col min="9224" max="9224" width="10.5703125" bestFit="1" customWidth="1"/>
    <col min="9228" max="9228" width="9.85546875" bestFit="1" customWidth="1"/>
    <col min="9473" max="9473" width="6.28515625" customWidth="1"/>
    <col min="9475" max="9475" width="25.85546875" customWidth="1"/>
    <col min="9477" max="9477" width="10" bestFit="1" customWidth="1"/>
    <col min="9479" max="9479" width="9.5703125" bestFit="1" customWidth="1"/>
    <col min="9480" max="9480" width="10.5703125" bestFit="1" customWidth="1"/>
    <col min="9484" max="9484" width="9.85546875" bestFit="1" customWidth="1"/>
    <col min="9729" max="9729" width="6.28515625" customWidth="1"/>
    <col min="9731" max="9731" width="25.85546875" customWidth="1"/>
    <col min="9733" max="9733" width="10" bestFit="1" customWidth="1"/>
    <col min="9735" max="9735" width="9.5703125" bestFit="1" customWidth="1"/>
    <col min="9736" max="9736" width="10.5703125" bestFit="1" customWidth="1"/>
    <col min="9740" max="9740" width="9.85546875" bestFit="1" customWidth="1"/>
    <col min="9985" max="9985" width="6.28515625" customWidth="1"/>
    <col min="9987" max="9987" width="25.85546875" customWidth="1"/>
    <col min="9989" max="9989" width="10" bestFit="1" customWidth="1"/>
    <col min="9991" max="9991" width="9.5703125" bestFit="1" customWidth="1"/>
    <col min="9992" max="9992" width="10.5703125" bestFit="1" customWidth="1"/>
    <col min="9996" max="9996" width="9.85546875" bestFit="1" customWidth="1"/>
    <col min="10241" max="10241" width="6.28515625" customWidth="1"/>
    <col min="10243" max="10243" width="25.85546875" customWidth="1"/>
    <col min="10245" max="10245" width="10" bestFit="1" customWidth="1"/>
    <col min="10247" max="10247" width="9.5703125" bestFit="1" customWidth="1"/>
    <col min="10248" max="10248" width="10.5703125" bestFit="1" customWidth="1"/>
    <col min="10252" max="10252" width="9.85546875" bestFit="1" customWidth="1"/>
    <col min="10497" max="10497" width="6.28515625" customWidth="1"/>
    <col min="10499" max="10499" width="25.85546875" customWidth="1"/>
    <col min="10501" max="10501" width="10" bestFit="1" customWidth="1"/>
    <col min="10503" max="10503" width="9.5703125" bestFit="1" customWidth="1"/>
    <col min="10504" max="10504" width="10.5703125" bestFit="1" customWidth="1"/>
    <col min="10508" max="10508" width="9.85546875" bestFit="1" customWidth="1"/>
    <col min="10753" max="10753" width="6.28515625" customWidth="1"/>
    <col min="10755" max="10755" width="25.85546875" customWidth="1"/>
    <col min="10757" max="10757" width="10" bestFit="1" customWidth="1"/>
    <col min="10759" max="10759" width="9.5703125" bestFit="1" customWidth="1"/>
    <col min="10760" max="10760" width="10.5703125" bestFit="1" customWidth="1"/>
    <col min="10764" max="10764" width="9.85546875" bestFit="1" customWidth="1"/>
    <col min="11009" max="11009" width="6.28515625" customWidth="1"/>
    <col min="11011" max="11011" width="25.85546875" customWidth="1"/>
    <col min="11013" max="11013" width="10" bestFit="1" customWidth="1"/>
    <col min="11015" max="11015" width="9.5703125" bestFit="1" customWidth="1"/>
    <col min="11016" max="11016" width="10.5703125" bestFit="1" customWidth="1"/>
    <col min="11020" max="11020" width="9.85546875" bestFit="1" customWidth="1"/>
    <col min="11265" max="11265" width="6.28515625" customWidth="1"/>
    <col min="11267" max="11267" width="25.85546875" customWidth="1"/>
    <col min="11269" max="11269" width="10" bestFit="1" customWidth="1"/>
    <col min="11271" max="11271" width="9.5703125" bestFit="1" customWidth="1"/>
    <col min="11272" max="11272" width="10.5703125" bestFit="1" customWidth="1"/>
    <col min="11276" max="11276" width="9.85546875" bestFit="1" customWidth="1"/>
    <col min="11521" max="11521" width="6.28515625" customWidth="1"/>
    <col min="11523" max="11523" width="25.85546875" customWidth="1"/>
    <col min="11525" max="11525" width="10" bestFit="1" customWidth="1"/>
    <col min="11527" max="11527" width="9.5703125" bestFit="1" customWidth="1"/>
    <col min="11528" max="11528" width="10.5703125" bestFit="1" customWidth="1"/>
    <col min="11532" max="11532" width="9.85546875" bestFit="1" customWidth="1"/>
    <col min="11777" max="11777" width="6.28515625" customWidth="1"/>
    <col min="11779" max="11779" width="25.85546875" customWidth="1"/>
    <col min="11781" max="11781" width="10" bestFit="1" customWidth="1"/>
    <col min="11783" max="11783" width="9.5703125" bestFit="1" customWidth="1"/>
    <col min="11784" max="11784" width="10.5703125" bestFit="1" customWidth="1"/>
    <col min="11788" max="11788" width="9.85546875" bestFit="1" customWidth="1"/>
    <col min="12033" max="12033" width="6.28515625" customWidth="1"/>
    <col min="12035" max="12035" width="25.85546875" customWidth="1"/>
    <col min="12037" max="12037" width="10" bestFit="1" customWidth="1"/>
    <col min="12039" max="12039" width="9.5703125" bestFit="1" customWidth="1"/>
    <col min="12040" max="12040" width="10.5703125" bestFit="1" customWidth="1"/>
    <col min="12044" max="12044" width="9.85546875" bestFit="1" customWidth="1"/>
    <col min="12289" max="12289" width="6.28515625" customWidth="1"/>
    <col min="12291" max="12291" width="25.85546875" customWidth="1"/>
    <col min="12293" max="12293" width="10" bestFit="1" customWidth="1"/>
    <col min="12295" max="12295" width="9.5703125" bestFit="1" customWidth="1"/>
    <col min="12296" max="12296" width="10.5703125" bestFit="1" customWidth="1"/>
    <col min="12300" max="12300" width="9.85546875" bestFit="1" customWidth="1"/>
    <col min="12545" max="12545" width="6.28515625" customWidth="1"/>
    <col min="12547" max="12547" width="25.85546875" customWidth="1"/>
    <col min="12549" max="12549" width="10" bestFit="1" customWidth="1"/>
    <col min="12551" max="12551" width="9.5703125" bestFit="1" customWidth="1"/>
    <col min="12552" max="12552" width="10.5703125" bestFit="1" customWidth="1"/>
    <col min="12556" max="12556" width="9.85546875" bestFit="1" customWidth="1"/>
    <col min="12801" max="12801" width="6.28515625" customWidth="1"/>
    <col min="12803" max="12803" width="25.85546875" customWidth="1"/>
    <col min="12805" max="12805" width="10" bestFit="1" customWidth="1"/>
    <col min="12807" max="12807" width="9.5703125" bestFit="1" customWidth="1"/>
    <col min="12808" max="12808" width="10.5703125" bestFit="1" customWidth="1"/>
    <col min="12812" max="12812" width="9.85546875" bestFit="1" customWidth="1"/>
    <col min="13057" max="13057" width="6.28515625" customWidth="1"/>
    <col min="13059" max="13059" width="25.85546875" customWidth="1"/>
    <col min="13061" max="13061" width="10" bestFit="1" customWidth="1"/>
    <col min="13063" max="13063" width="9.5703125" bestFit="1" customWidth="1"/>
    <col min="13064" max="13064" width="10.5703125" bestFit="1" customWidth="1"/>
    <col min="13068" max="13068" width="9.85546875" bestFit="1" customWidth="1"/>
    <col min="13313" max="13313" width="6.28515625" customWidth="1"/>
    <col min="13315" max="13315" width="25.85546875" customWidth="1"/>
    <col min="13317" max="13317" width="10" bestFit="1" customWidth="1"/>
    <col min="13319" max="13319" width="9.5703125" bestFit="1" customWidth="1"/>
    <col min="13320" max="13320" width="10.5703125" bestFit="1" customWidth="1"/>
    <col min="13324" max="13324" width="9.85546875" bestFit="1" customWidth="1"/>
    <col min="13569" max="13569" width="6.28515625" customWidth="1"/>
    <col min="13571" max="13571" width="25.85546875" customWidth="1"/>
    <col min="13573" max="13573" width="10" bestFit="1" customWidth="1"/>
    <col min="13575" max="13575" width="9.5703125" bestFit="1" customWidth="1"/>
    <col min="13576" max="13576" width="10.5703125" bestFit="1" customWidth="1"/>
    <col min="13580" max="13580" width="9.85546875" bestFit="1" customWidth="1"/>
    <col min="13825" max="13825" width="6.28515625" customWidth="1"/>
    <col min="13827" max="13827" width="25.85546875" customWidth="1"/>
    <col min="13829" max="13829" width="10" bestFit="1" customWidth="1"/>
    <col min="13831" max="13831" width="9.5703125" bestFit="1" customWidth="1"/>
    <col min="13832" max="13832" width="10.5703125" bestFit="1" customWidth="1"/>
    <col min="13836" max="13836" width="9.85546875" bestFit="1" customWidth="1"/>
    <col min="14081" max="14081" width="6.28515625" customWidth="1"/>
    <col min="14083" max="14083" width="25.85546875" customWidth="1"/>
    <col min="14085" max="14085" width="10" bestFit="1" customWidth="1"/>
    <col min="14087" max="14087" width="9.5703125" bestFit="1" customWidth="1"/>
    <col min="14088" max="14088" width="10.5703125" bestFit="1" customWidth="1"/>
    <col min="14092" max="14092" width="9.85546875" bestFit="1" customWidth="1"/>
    <col min="14337" max="14337" width="6.28515625" customWidth="1"/>
    <col min="14339" max="14339" width="25.85546875" customWidth="1"/>
    <col min="14341" max="14341" width="10" bestFit="1" customWidth="1"/>
    <col min="14343" max="14343" width="9.5703125" bestFit="1" customWidth="1"/>
    <col min="14344" max="14344" width="10.5703125" bestFit="1" customWidth="1"/>
    <col min="14348" max="14348" width="9.85546875" bestFit="1" customWidth="1"/>
    <col min="14593" max="14593" width="6.28515625" customWidth="1"/>
    <col min="14595" max="14595" width="25.85546875" customWidth="1"/>
    <col min="14597" max="14597" width="10" bestFit="1" customWidth="1"/>
    <col min="14599" max="14599" width="9.5703125" bestFit="1" customWidth="1"/>
    <col min="14600" max="14600" width="10.5703125" bestFit="1" customWidth="1"/>
    <col min="14604" max="14604" width="9.85546875" bestFit="1" customWidth="1"/>
    <col min="14849" max="14849" width="6.28515625" customWidth="1"/>
    <col min="14851" max="14851" width="25.85546875" customWidth="1"/>
    <col min="14853" max="14853" width="10" bestFit="1" customWidth="1"/>
    <col min="14855" max="14855" width="9.5703125" bestFit="1" customWidth="1"/>
    <col min="14856" max="14856" width="10.5703125" bestFit="1" customWidth="1"/>
    <col min="14860" max="14860" width="9.85546875" bestFit="1" customWidth="1"/>
    <col min="15105" max="15105" width="6.28515625" customWidth="1"/>
    <col min="15107" max="15107" width="25.85546875" customWidth="1"/>
    <col min="15109" max="15109" width="10" bestFit="1" customWidth="1"/>
    <col min="15111" max="15111" width="9.5703125" bestFit="1" customWidth="1"/>
    <col min="15112" max="15112" width="10.5703125" bestFit="1" customWidth="1"/>
    <col min="15116" max="15116" width="9.85546875" bestFit="1" customWidth="1"/>
    <col min="15361" max="15361" width="6.28515625" customWidth="1"/>
    <col min="15363" max="15363" width="25.85546875" customWidth="1"/>
    <col min="15365" max="15365" width="10" bestFit="1" customWidth="1"/>
    <col min="15367" max="15367" width="9.5703125" bestFit="1" customWidth="1"/>
    <col min="15368" max="15368" width="10.5703125" bestFit="1" customWidth="1"/>
    <col min="15372" max="15372" width="9.85546875" bestFit="1" customWidth="1"/>
    <col min="15617" max="15617" width="6.28515625" customWidth="1"/>
    <col min="15619" max="15619" width="25.85546875" customWidth="1"/>
    <col min="15621" max="15621" width="10" bestFit="1" customWidth="1"/>
    <col min="15623" max="15623" width="9.5703125" bestFit="1" customWidth="1"/>
    <col min="15624" max="15624" width="10.5703125" bestFit="1" customWidth="1"/>
    <col min="15628" max="15628" width="9.85546875" bestFit="1" customWidth="1"/>
    <col min="15873" max="15873" width="6.28515625" customWidth="1"/>
    <col min="15875" max="15875" width="25.85546875" customWidth="1"/>
    <col min="15877" max="15877" width="10" bestFit="1" customWidth="1"/>
    <col min="15879" max="15879" width="9.5703125" bestFit="1" customWidth="1"/>
    <col min="15880" max="15880" width="10.5703125" bestFit="1" customWidth="1"/>
    <col min="15884" max="15884" width="9.85546875" bestFit="1" customWidth="1"/>
    <col min="16129" max="16129" width="6.28515625" customWidth="1"/>
    <col min="16131" max="16131" width="25.85546875" customWidth="1"/>
    <col min="16133" max="16133" width="10" bestFit="1" customWidth="1"/>
    <col min="16135" max="16135" width="9.5703125" bestFit="1" customWidth="1"/>
    <col min="16136" max="16136" width="10.5703125" bestFit="1" customWidth="1"/>
    <col min="16140" max="16140" width="9.85546875" bestFit="1" customWidth="1"/>
  </cols>
  <sheetData>
    <row r="1" spans="1:9" s="106" customFormat="1" ht="21" customHeight="1" x14ac:dyDescent="0.2">
      <c r="A1" s="675" t="s">
        <v>509</v>
      </c>
      <c r="B1" s="675"/>
      <c r="C1" s="675"/>
      <c r="D1" s="675"/>
      <c r="E1" s="675"/>
      <c r="F1" s="675"/>
      <c r="G1" s="675"/>
      <c r="H1" s="675"/>
      <c r="I1" s="104"/>
    </row>
    <row r="2" spans="1:9" s="106" customFormat="1" ht="19.5" customHeight="1" x14ac:dyDescent="0.2">
      <c r="A2" s="675" t="s">
        <v>524</v>
      </c>
      <c r="B2" s="675"/>
      <c r="C2" s="675"/>
      <c r="D2" s="675"/>
      <c r="E2" s="675"/>
      <c r="F2" s="675"/>
      <c r="G2" s="675"/>
      <c r="H2" s="675"/>
      <c r="I2" s="104"/>
    </row>
    <row r="3" spans="1:9" s="110" customFormat="1" ht="24" customHeight="1" x14ac:dyDescent="0.2">
      <c r="A3" s="111"/>
      <c r="B3" s="675" t="s">
        <v>51</v>
      </c>
      <c r="C3" s="675"/>
      <c r="D3" s="675"/>
      <c r="E3" s="113">
        <f>H71*0.001</f>
        <v>0</v>
      </c>
      <c r="F3" s="675" t="s">
        <v>52</v>
      </c>
      <c r="G3" s="675"/>
      <c r="H3" s="675"/>
    </row>
    <row r="4" spans="1:9" s="110" customFormat="1" ht="24.75" customHeight="1" x14ac:dyDescent="0.2">
      <c r="A4" s="111"/>
      <c r="B4" s="722" t="s">
        <v>377</v>
      </c>
      <c r="C4" s="722"/>
      <c r="D4" s="722"/>
      <c r="E4" s="443">
        <f>H64*0.001</f>
        <v>0</v>
      </c>
      <c r="F4" s="722" t="s">
        <v>52</v>
      </c>
      <c r="G4" s="722"/>
      <c r="H4" s="722"/>
    </row>
    <row r="5" spans="1:9" s="110" customFormat="1" ht="23.25" customHeight="1" x14ac:dyDescent="0.2">
      <c r="B5" s="722" t="s">
        <v>378</v>
      </c>
      <c r="C5" s="722"/>
      <c r="D5" s="722"/>
      <c r="E5" s="444">
        <f>E4*1000/6</f>
        <v>0</v>
      </c>
      <c r="F5" s="722" t="s">
        <v>0</v>
      </c>
      <c r="G5" s="722"/>
      <c r="H5" s="722"/>
    </row>
    <row r="6" spans="1:9" s="106" customFormat="1" ht="21.75" customHeight="1" thickBot="1" x14ac:dyDescent="0.25">
      <c r="A6" s="800" t="s">
        <v>537</v>
      </c>
      <c r="B6" s="800"/>
      <c r="C6" s="800"/>
      <c r="D6" s="800"/>
      <c r="E6" s="800"/>
      <c r="F6" s="800"/>
      <c r="G6" s="800"/>
      <c r="H6" s="800"/>
      <c r="I6" s="104"/>
    </row>
    <row r="7" spans="1:9" s="106" customFormat="1" ht="39" customHeight="1" x14ac:dyDescent="0.2">
      <c r="A7" s="801" t="s">
        <v>37</v>
      </c>
      <c r="B7" s="803" t="s">
        <v>38</v>
      </c>
      <c r="C7" s="805" t="s">
        <v>379</v>
      </c>
      <c r="D7" s="807" t="s">
        <v>54</v>
      </c>
      <c r="E7" s="809" t="s">
        <v>55</v>
      </c>
      <c r="F7" s="810"/>
      <c r="G7" s="809" t="s">
        <v>380</v>
      </c>
      <c r="H7" s="811"/>
      <c r="I7" s="35"/>
    </row>
    <row r="8" spans="1:9" s="106" customFormat="1" ht="81" customHeight="1" x14ac:dyDescent="0.2">
      <c r="A8" s="802"/>
      <c r="B8" s="804"/>
      <c r="C8" s="806"/>
      <c r="D8" s="808"/>
      <c r="E8" s="441" t="s">
        <v>381</v>
      </c>
      <c r="F8" s="441" t="s">
        <v>382</v>
      </c>
      <c r="G8" s="441" t="s">
        <v>381</v>
      </c>
      <c r="H8" s="442" t="s">
        <v>382</v>
      </c>
      <c r="I8" s="114"/>
    </row>
    <row r="9" spans="1:9" s="109" customFormat="1" ht="20.25" customHeight="1" thickBot="1" x14ac:dyDescent="0.25">
      <c r="A9" s="115" t="s">
        <v>383</v>
      </c>
      <c r="B9" s="116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8">
        <v>8</v>
      </c>
      <c r="I9" s="50"/>
    </row>
    <row r="10" spans="1:9" s="109" customFormat="1" ht="20.25" customHeight="1" thickTop="1" thickBot="1" x14ac:dyDescent="0.25">
      <c r="A10" s="119"/>
      <c r="B10" s="120"/>
      <c r="C10" s="445" t="s">
        <v>384</v>
      </c>
      <c r="D10" s="9"/>
      <c r="E10" s="9"/>
      <c r="F10" s="9"/>
      <c r="G10" s="9"/>
      <c r="H10" s="121"/>
      <c r="I10" s="50"/>
    </row>
    <row r="11" spans="1:9" s="109" customFormat="1" ht="69.75" customHeight="1" x14ac:dyDescent="0.2">
      <c r="A11" s="122" t="s">
        <v>383</v>
      </c>
      <c r="B11" s="607" t="s">
        <v>385</v>
      </c>
      <c r="C11" s="608" t="s">
        <v>386</v>
      </c>
      <c r="D11" s="607" t="s">
        <v>88</v>
      </c>
      <c r="E11" s="607"/>
      <c r="F11" s="609">
        <v>571</v>
      </c>
      <c r="G11" s="607"/>
      <c r="H11" s="610">
        <f>SUM(H12)</f>
        <v>0</v>
      </c>
      <c r="I11" s="49"/>
    </row>
    <row r="12" spans="1:9" s="106" customFormat="1" ht="26.25" customHeight="1" thickBot="1" x14ac:dyDescent="0.25">
      <c r="A12" s="123" t="s">
        <v>544</v>
      </c>
      <c r="B12" s="611"/>
      <c r="C12" s="536" t="s">
        <v>387</v>
      </c>
      <c r="D12" s="536" t="s">
        <v>28</v>
      </c>
      <c r="E12" s="612">
        <f>(22.4+9.41*4)*0.001</f>
        <v>0.06</v>
      </c>
      <c r="F12" s="572">
        <f>E12*F11</f>
        <v>34.26</v>
      </c>
      <c r="G12" s="536"/>
      <c r="H12" s="613">
        <f>G12*F12</f>
        <v>0</v>
      </c>
      <c r="I12" s="52"/>
    </row>
    <row r="13" spans="1:9" s="103" customFormat="1" ht="57" customHeight="1" x14ac:dyDescent="0.2">
      <c r="A13" s="124">
        <f>A11+1</f>
        <v>2</v>
      </c>
      <c r="B13" s="607" t="s">
        <v>388</v>
      </c>
      <c r="C13" s="611" t="s">
        <v>389</v>
      </c>
      <c r="D13" s="607" t="s">
        <v>88</v>
      </c>
      <c r="E13" s="607"/>
      <c r="F13" s="609">
        <f>706*0.05</f>
        <v>35</v>
      </c>
      <c r="G13" s="607"/>
      <c r="H13" s="610">
        <f>SUM(H14)</f>
        <v>0</v>
      </c>
      <c r="I13" s="52"/>
    </row>
    <row r="14" spans="1:9" s="104" customFormat="1" ht="22.5" customHeight="1" thickBot="1" x14ac:dyDescent="0.25">
      <c r="A14" s="123" t="s">
        <v>543</v>
      </c>
      <c r="B14" s="614"/>
      <c r="C14" s="536" t="s">
        <v>29</v>
      </c>
      <c r="D14" s="536" t="s">
        <v>30</v>
      </c>
      <c r="E14" s="572">
        <v>2.99</v>
      </c>
      <c r="F14" s="572">
        <f>F13*E14</f>
        <v>104.65</v>
      </c>
      <c r="G14" s="536"/>
      <c r="H14" s="613">
        <f>G14*F14</f>
        <v>0</v>
      </c>
      <c r="I14" s="52"/>
    </row>
    <row r="15" spans="1:9" s="103" customFormat="1" ht="57.75" customHeight="1" x14ac:dyDescent="0.2">
      <c r="A15" s="124">
        <f>A13+1</f>
        <v>3</v>
      </c>
      <c r="B15" s="607" t="s">
        <v>390</v>
      </c>
      <c r="C15" s="611" t="s">
        <v>391</v>
      </c>
      <c r="D15" s="607" t="s">
        <v>392</v>
      </c>
      <c r="E15" s="607"/>
      <c r="F15" s="609">
        <f>563+350*3.5</f>
        <v>1788</v>
      </c>
      <c r="G15" s="607"/>
      <c r="H15" s="610">
        <f>SUM(H16:H19)</f>
        <v>0</v>
      </c>
      <c r="I15" s="52"/>
    </row>
    <row r="16" spans="1:9" s="104" customFormat="1" ht="22.5" customHeight="1" x14ac:dyDescent="0.2">
      <c r="A16" s="123" t="s">
        <v>31</v>
      </c>
      <c r="B16" s="614"/>
      <c r="C16" s="536" t="s">
        <v>29</v>
      </c>
      <c r="D16" s="536" t="s">
        <v>30</v>
      </c>
      <c r="E16" s="615">
        <f>106*0.001</f>
        <v>0.106</v>
      </c>
      <c r="F16" s="572">
        <f>F15*E16</f>
        <v>189.53</v>
      </c>
      <c r="G16" s="536"/>
      <c r="H16" s="613">
        <f>G16*F16</f>
        <v>0</v>
      </c>
      <c r="I16" s="52"/>
    </row>
    <row r="17" spans="1:9" s="104" customFormat="1" ht="22.5" customHeight="1" x14ac:dyDescent="0.2">
      <c r="A17" s="123" t="s">
        <v>32</v>
      </c>
      <c r="B17" s="614"/>
      <c r="C17" s="536" t="s">
        <v>393</v>
      </c>
      <c r="D17" s="536" t="s">
        <v>30</v>
      </c>
      <c r="E17" s="612">
        <f>0.97*0.001</f>
        <v>1E-3</v>
      </c>
      <c r="F17" s="572">
        <f>F15*E17</f>
        <v>1.79</v>
      </c>
      <c r="G17" s="536"/>
      <c r="H17" s="613">
        <f>G17*F17</f>
        <v>0</v>
      </c>
      <c r="I17" s="52"/>
    </row>
    <row r="18" spans="1:9" s="104" customFormat="1" ht="22.5" customHeight="1" x14ac:dyDescent="0.2">
      <c r="A18" s="123" t="s">
        <v>33</v>
      </c>
      <c r="B18" s="614"/>
      <c r="C18" s="536" t="s">
        <v>387</v>
      </c>
      <c r="D18" s="536" t="s">
        <v>30</v>
      </c>
      <c r="E18" s="612">
        <v>1E-3</v>
      </c>
      <c r="F18" s="572">
        <f>F15*E18</f>
        <v>1.79</v>
      </c>
      <c r="G18" s="536"/>
      <c r="H18" s="613">
        <f>G18*F18</f>
        <v>0</v>
      </c>
      <c r="I18" s="52"/>
    </row>
    <row r="19" spans="1:9" s="104" customFormat="1" ht="22.5" customHeight="1" x14ac:dyDescent="0.2">
      <c r="A19" s="123" t="s">
        <v>542</v>
      </c>
      <c r="B19" s="614"/>
      <c r="C19" s="536" t="s">
        <v>394</v>
      </c>
      <c r="D19" s="536" t="s">
        <v>30</v>
      </c>
      <c r="E19" s="612">
        <f>2.02*0.001</f>
        <v>2E-3</v>
      </c>
      <c r="F19" s="572">
        <f>F15*E19</f>
        <v>3.58</v>
      </c>
      <c r="G19" s="536"/>
      <c r="H19" s="613">
        <f>G19*F19</f>
        <v>0</v>
      </c>
      <c r="I19" s="52"/>
    </row>
    <row r="20" spans="1:9" s="106" customFormat="1" ht="30" customHeight="1" x14ac:dyDescent="0.2">
      <c r="A20" s="125"/>
      <c r="B20" s="531"/>
      <c r="C20" s="616" t="s">
        <v>395</v>
      </c>
      <c r="D20" s="536"/>
      <c r="E20" s="572"/>
      <c r="F20" s="572"/>
      <c r="G20" s="536"/>
      <c r="H20" s="617"/>
      <c r="I20" s="52"/>
    </row>
    <row r="21" spans="1:9" s="103" customFormat="1" ht="76.5" customHeight="1" x14ac:dyDescent="0.2">
      <c r="A21" s="126">
        <f>A15+1</f>
        <v>4</v>
      </c>
      <c r="B21" s="618" t="s">
        <v>396</v>
      </c>
      <c r="C21" s="619" t="s">
        <v>397</v>
      </c>
      <c r="D21" s="620" t="s">
        <v>102</v>
      </c>
      <c r="E21" s="618"/>
      <c r="F21" s="609">
        <v>463</v>
      </c>
      <c r="G21" s="618"/>
      <c r="H21" s="621">
        <f>SUM(H22:H28)</f>
        <v>0</v>
      </c>
      <c r="I21" s="52"/>
    </row>
    <row r="22" spans="1:9" s="104" customFormat="1" ht="20.25" customHeight="1" x14ac:dyDescent="0.2">
      <c r="A22" s="123" t="s">
        <v>545</v>
      </c>
      <c r="B22" s="622"/>
      <c r="C22" s="536" t="s">
        <v>29</v>
      </c>
      <c r="D22" s="536" t="s">
        <v>30</v>
      </c>
      <c r="E22" s="612">
        <f>246*0.001</f>
        <v>0.246</v>
      </c>
      <c r="F22" s="572">
        <f>F21*E22</f>
        <v>113.9</v>
      </c>
      <c r="G22" s="536"/>
      <c r="H22" s="613">
        <f t="shared" ref="H22:H27" si="0">G22*F22</f>
        <v>0</v>
      </c>
      <c r="I22" s="52"/>
    </row>
    <row r="23" spans="1:9" s="104" customFormat="1" ht="27.75" customHeight="1" x14ac:dyDescent="0.2">
      <c r="A23" s="123" t="s">
        <v>546</v>
      </c>
      <c r="B23" s="622"/>
      <c r="C23" s="536" t="s">
        <v>398</v>
      </c>
      <c r="D23" s="623" t="s">
        <v>28</v>
      </c>
      <c r="E23" s="612">
        <f>1.72*0.001</f>
        <v>1.6999999999999999E-3</v>
      </c>
      <c r="F23" s="572">
        <f>F21*E23</f>
        <v>0.79</v>
      </c>
      <c r="G23" s="536"/>
      <c r="H23" s="613">
        <f t="shared" si="0"/>
        <v>0</v>
      </c>
      <c r="I23" s="52"/>
    </row>
    <row r="24" spans="1:9" s="104" customFormat="1" ht="34.5" customHeight="1" x14ac:dyDescent="0.2">
      <c r="A24" s="123" t="s">
        <v>548</v>
      </c>
      <c r="B24" s="622"/>
      <c r="C24" s="536" t="s">
        <v>399</v>
      </c>
      <c r="D24" s="623" t="s">
        <v>28</v>
      </c>
      <c r="E24" s="624">
        <f>0.41*0.001</f>
        <v>4.0999999999999999E-4</v>
      </c>
      <c r="F24" s="572">
        <f>F21*E24</f>
        <v>0.19</v>
      </c>
      <c r="G24" s="536"/>
      <c r="H24" s="613">
        <f t="shared" si="0"/>
        <v>0</v>
      </c>
      <c r="I24" s="52"/>
    </row>
    <row r="25" spans="1:9" s="104" customFormat="1" ht="43.5" customHeight="1" x14ac:dyDescent="0.2">
      <c r="A25" s="123" t="s">
        <v>547</v>
      </c>
      <c r="B25" s="622"/>
      <c r="C25" s="536" t="s">
        <v>400</v>
      </c>
      <c r="D25" s="623" t="s">
        <v>28</v>
      </c>
      <c r="E25" s="612">
        <f>7.6*0.001</f>
        <v>7.6E-3</v>
      </c>
      <c r="F25" s="572">
        <f>F21*E25</f>
        <v>3.52</v>
      </c>
      <c r="G25" s="536"/>
      <c r="H25" s="613">
        <f t="shared" si="0"/>
        <v>0</v>
      </c>
      <c r="I25" s="52"/>
    </row>
    <row r="26" spans="1:9" s="104" customFormat="1" ht="39.75" customHeight="1" x14ac:dyDescent="0.2">
      <c r="A26" s="123" t="s">
        <v>550</v>
      </c>
      <c r="B26" s="622"/>
      <c r="C26" s="536" t="s">
        <v>401</v>
      </c>
      <c r="D26" s="623" t="s">
        <v>28</v>
      </c>
      <c r="E26" s="612">
        <f>7.4*0.001</f>
        <v>7.4000000000000003E-3</v>
      </c>
      <c r="F26" s="572">
        <f>F21*E26</f>
        <v>3.43</v>
      </c>
      <c r="G26" s="536"/>
      <c r="H26" s="540">
        <f t="shared" si="0"/>
        <v>0</v>
      </c>
      <c r="I26" s="52"/>
    </row>
    <row r="27" spans="1:9" s="104" customFormat="1" ht="28.5" customHeight="1" x14ac:dyDescent="0.2">
      <c r="A27" s="123" t="s">
        <v>551</v>
      </c>
      <c r="B27" s="625"/>
      <c r="C27" s="536" t="s">
        <v>402</v>
      </c>
      <c r="D27" s="623" t="s">
        <v>28</v>
      </c>
      <c r="E27" s="624">
        <f>1.48*0.001</f>
        <v>1.48E-3</v>
      </c>
      <c r="F27" s="572">
        <f>F21*E27</f>
        <v>0.69</v>
      </c>
      <c r="G27" s="572"/>
      <c r="H27" s="540">
        <f t="shared" si="0"/>
        <v>0</v>
      </c>
      <c r="I27" s="52"/>
    </row>
    <row r="28" spans="1:9" s="104" customFormat="1" ht="45" customHeight="1" thickBot="1" x14ac:dyDescent="0.25">
      <c r="A28" s="127" t="s">
        <v>549</v>
      </c>
      <c r="B28" s="626"/>
      <c r="C28" s="548" t="s">
        <v>403</v>
      </c>
      <c r="D28" s="623" t="s">
        <v>3</v>
      </c>
      <c r="E28" s="612">
        <f>0.149</f>
        <v>0.14899999999999999</v>
      </c>
      <c r="F28" s="572">
        <f>F21*E28</f>
        <v>68.989999999999995</v>
      </c>
      <c r="G28" s="544"/>
      <c r="H28" s="540">
        <f>F28*G28</f>
        <v>0</v>
      </c>
      <c r="I28" s="52"/>
    </row>
    <row r="29" spans="1:9" s="104" customFormat="1" ht="36.75" customHeight="1" x14ac:dyDescent="0.2">
      <c r="A29" s="128"/>
      <c r="B29" s="627"/>
      <c r="C29" s="628" t="s">
        <v>404</v>
      </c>
      <c r="D29" s="629"/>
      <c r="E29" s="630"/>
      <c r="F29" s="631"/>
      <c r="G29" s="632"/>
      <c r="H29" s="617"/>
      <c r="I29" s="52"/>
    </row>
    <row r="30" spans="1:9" s="105" customFormat="1" ht="109.5" customHeight="1" x14ac:dyDescent="0.2">
      <c r="A30" s="129">
        <f>A21+1</f>
        <v>5</v>
      </c>
      <c r="B30" s="633" t="s">
        <v>405</v>
      </c>
      <c r="C30" s="634" t="s">
        <v>406</v>
      </c>
      <c r="D30" s="635" t="s">
        <v>407</v>
      </c>
      <c r="E30" s="636"/>
      <c r="F30" s="609">
        <v>30</v>
      </c>
      <c r="G30" s="635"/>
      <c r="H30" s="637">
        <f>SUM(H31:H33)</f>
        <v>0</v>
      </c>
      <c r="I30" s="52"/>
    </row>
    <row r="31" spans="1:9" s="105" customFormat="1" ht="25.5" customHeight="1" x14ac:dyDescent="0.2">
      <c r="A31" s="131">
        <f>A30+0.1</f>
        <v>5.0999999999999996</v>
      </c>
      <c r="B31" s="638"/>
      <c r="C31" s="639" t="s">
        <v>19</v>
      </c>
      <c r="D31" s="640" t="s">
        <v>20</v>
      </c>
      <c r="E31" s="641">
        <f>34*0.001</f>
        <v>3.4000000000000002E-2</v>
      </c>
      <c r="F31" s="640">
        <f>F30*E31</f>
        <v>1.02</v>
      </c>
      <c r="G31" s="639"/>
      <c r="H31" s="642">
        <f>F31*G31</f>
        <v>0</v>
      </c>
      <c r="I31" s="52"/>
    </row>
    <row r="32" spans="1:9" s="105" customFormat="1" ht="20.25" customHeight="1" x14ac:dyDescent="0.2">
      <c r="A32" s="131">
        <f>A31+0.1</f>
        <v>5.2</v>
      </c>
      <c r="B32" s="638"/>
      <c r="C32" s="639" t="s">
        <v>23</v>
      </c>
      <c r="D32" s="639" t="s">
        <v>24</v>
      </c>
      <c r="E32" s="641">
        <f>80.3*1.2*0.001</f>
        <v>9.6000000000000002E-2</v>
      </c>
      <c r="F32" s="640">
        <f>F30*E32</f>
        <v>2.88</v>
      </c>
      <c r="G32" s="639"/>
      <c r="H32" s="642">
        <f>F32*G32</f>
        <v>0</v>
      </c>
      <c r="I32" s="52"/>
    </row>
    <row r="33" spans="1:9" s="105" customFormat="1" ht="21.75" customHeight="1" x14ac:dyDescent="0.2">
      <c r="A33" s="131">
        <f>A32+0.1</f>
        <v>5.3</v>
      </c>
      <c r="B33" s="638"/>
      <c r="C33" s="639" t="s">
        <v>22</v>
      </c>
      <c r="D33" s="639" t="s">
        <v>6</v>
      </c>
      <c r="E33" s="643">
        <f>5.6*0.001</f>
        <v>5.5999999999999999E-3</v>
      </c>
      <c r="F33" s="640">
        <f>F30*E33</f>
        <v>0.17</v>
      </c>
      <c r="G33" s="639"/>
      <c r="H33" s="642">
        <f>F33*G33</f>
        <v>0</v>
      </c>
      <c r="I33" s="52"/>
    </row>
    <row r="34" spans="1:9" s="105" customFormat="1" ht="72.75" customHeight="1" x14ac:dyDescent="0.2">
      <c r="A34" s="130">
        <f>A30+1</f>
        <v>6</v>
      </c>
      <c r="B34" s="644" t="s">
        <v>408</v>
      </c>
      <c r="C34" s="645" t="s">
        <v>409</v>
      </c>
      <c r="D34" s="635" t="s">
        <v>410</v>
      </c>
      <c r="E34" s="636"/>
      <c r="F34" s="609">
        <v>5</v>
      </c>
      <c r="G34" s="635"/>
      <c r="H34" s="646">
        <f>SUM(H35)</f>
        <v>0</v>
      </c>
      <c r="I34" s="52"/>
    </row>
    <row r="35" spans="1:9" s="105" customFormat="1" ht="24.75" customHeight="1" x14ac:dyDescent="0.2">
      <c r="A35" s="131">
        <f>A34+0.1</f>
        <v>6.1</v>
      </c>
      <c r="B35" s="638"/>
      <c r="C35" s="639" t="s">
        <v>19</v>
      </c>
      <c r="D35" s="640" t="s">
        <v>20</v>
      </c>
      <c r="E35" s="642">
        <f>206*1.2*0.01</f>
        <v>2.4700000000000002</v>
      </c>
      <c r="F35" s="640">
        <f>F34*E35</f>
        <v>12.35</v>
      </c>
      <c r="G35" s="639"/>
      <c r="H35" s="642">
        <f>F35*G35</f>
        <v>0</v>
      </c>
      <c r="I35" s="52"/>
    </row>
    <row r="36" spans="1:9" s="15" customFormat="1" ht="113.25" customHeight="1" x14ac:dyDescent="0.2">
      <c r="A36" s="130">
        <f>A34+1</f>
        <v>7</v>
      </c>
      <c r="B36" s="633" t="s">
        <v>34</v>
      </c>
      <c r="C36" s="634" t="s">
        <v>411</v>
      </c>
      <c r="D36" s="635" t="s">
        <v>3</v>
      </c>
      <c r="E36" s="639"/>
      <c r="F36" s="609">
        <f>10*2*0.1</f>
        <v>2</v>
      </c>
      <c r="G36" s="639"/>
      <c r="H36" s="646">
        <f>SUM(H37:H38)</f>
        <v>0</v>
      </c>
      <c r="I36" s="52"/>
    </row>
    <row r="37" spans="1:9" s="15" customFormat="1" ht="31.5" customHeight="1" x14ac:dyDescent="0.2">
      <c r="A37" s="440">
        <f>A36+0.1</f>
        <v>7.1</v>
      </c>
      <c r="B37" s="639"/>
      <c r="C37" s="639" t="s">
        <v>26</v>
      </c>
      <c r="D37" s="639" t="s">
        <v>0</v>
      </c>
      <c r="E37" s="642">
        <v>1.78</v>
      </c>
      <c r="F37" s="642">
        <f>F36*E37</f>
        <v>3.56</v>
      </c>
      <c r="G37" s="639"/>
      <c r="H37" s="642">
        <f>F37*G37</f>
        <v>0</v>
      </c>
      <c r="I37" s="52"/>
    </row>
    <row r="38" spans="1:9" s="15" customFormat="1" ht="26.25" customHeight="1" thickBot="1" x14ac:dyDescent="0.25">
      <c r="A38" s="440">
        <f>A37+0.1</f>
        <v>7.2</v>
      </c>
      <c r="B38" s="639"/>
      <c r="C38" s="639" t="s">
        <v>48</v>
      </c>
      <c r="D38" s="639" t="s">
        <v>3</v>
      </c>
      <c r="E38" s="642">
        <v>1.1000000000000001</v>
      </c>
      <c r="F38" s="642">
        <f>F36*E38</f>
        <v>2.2000000000000002</v>
      </c>
      <c r="G38" s="647"/>
      <c r="H38" s="642">
        <f>F38*G38</f>
        <v>0</v>
      </c>
      <c r="I38" s="52"/>
    </row>
    <row r="39" spans="1:9" s="106" customFormat="1" ht="75.75" customHeight="1" x14ac:dyDescent="0.2">
      <c r="A39" s="1">
        <f>A36+1</f>
        <v>8</v>
      </c>
      <c r="B39" s="648" t="s">
        <v>412</v>
      </c>
      <c r="C39" s="649" t="s">
        <v>413</v>
      </c>
      <c r="D39" s="611" t="s">
        <v>3</v>
      </c>
      <c r="E39" s="611"/>
      <c r="F39" s="650">
        <f>0.89*10</f>
        <v>8.9</v>
      </c>
      <c r="G39" s="611"/>
      <c r="H39" s="651">
        <f>SUM(H40:H45)</f>
        <v>0</v>
      </c>
      <c r="I39" s="52"/>
    </row>
    <row r="40" spans="1:9" s="106" customFormat="1" ht="42" customHeight="1" x14ac:dyDescent="0.2">
      <c r="A40" s="328">
        <f>A39+0.1</f>
        <v>8.1</v>
      </c>
      <c r="B40" s="536"/>
      <c r="C40" s="536" t="s">
        <v>26</v>
      </c>
      <c r="D40" s="536" t="s">
        <v>0</v>
      </c>
      <c r="E40" s="536">
        <f>378*0.01</f>
        <v>3.78</v>
      </c>
      <c r="F40" s="572">
        <f>F39*E40</f>
        <v>33.64</v>
      </c>
      <c r="G40" s="536"/>
      <c r="H40" s="572">
        <f t="shared" ref="H40:H45" si="1">F40*G40</f>
        <v>0</v>
      </c>
      <c r="I40" s="52"/>
    </row>
    <row r="41" spans="1:9" s="106" customFormat="1" ht="22.5" customHeight="1" x14ac:dyDescent="0.2">
      <c r="A41" s="328">
        <f>A40+0.1</f>
        <v>8.1999999999999993</v>
      </c>
      <c r="B41" s="536"/>
      <c r="C41" s="536" t="s">
        <v>22</v>
      </c>
      <c r="D41" s="536" t="s">
        <v>6</v>
      </c>
      <c r="E41" s="572">
        <f>0.92</f>
        <v>0.92</v>
      </c>
      <c r="F41" s="572">
        <f>F39*E41</f>
        <v>8.19</v>
      </c>
      <c r="G41" s="536"/>
      <c r="H41" s="572">
        <f t="shared" si="1"/>
        <v>0</v>
      </c>
      <c r="I41" s="52"/>
    </row>
    <row r="42" spans="1:9" s="106" customFormat="1" ht="24.75" customHeight="1" x14ac:dyDescent="0.2">
      <c r="A42" s="328">
        <f>A41+0.1</f>
        <v>8.3000000000000007</v>
      </c>
      <c r="B42" s="536"/>
      <c r="C42" s="536" t="s">
        <v>555</v>
      </c>
      <c r="D42" s="536" t="s">
        <v>3</v>
      </c>
      <c r="E42" s="572">
        <f>102*0.01</f>
        <v>1.02</v>
      </c>
      <c r="F42" s="572">
        <f>F39*E42</f>
        <v>9.08</v>
      </c>
      <c r="G42" s="587"/>
      <c r="H42" s="572">
        <f t="shared" si="1"/>
        <v>0</v>
      </c>
      <c r="I42" s="52"/>
    </row>
    <row r="43" spans="1:9" s="106" customFormat="1" ht="24.75" customHeight="1" x14ac:dyDescent="0.2">
      <c r="A43" s="328">
        <f>A42+0.1</f>
        <v>8.4</v>
      </c>
      <c r="B43" s="536"/>
      <c r="C43" s="536" t="s">
        <v>414</v>
      </c>
      <c r="D43" s="536" t="s">
        <v>5</v>
      </c>
      <c r="E43" s="587"/>
      <c r="F43" s="615">
        <v>0.43</v>
      </c>
      <c r="G43" s="536"/>
      <c r="H43" s="572">
        <f t="shared" si="1"/>
        <v>0</v>
      </c>
      <c r="I43" s="52"/>
    </row>
    <row r="44" spans="1:9" s="106" customFormat="1" ht="18.75" customHeight="1" x14ac:dyDescent="0.2">
      <c r="A44" s="328">
        <f>A43+0.1</f>
        <v>8.5</v>
      </c>
      <c r="B44" s="536"/>
      <c r="C44" s="536" t="s">
        <v>27</v>
      </c>
      <c r="D44" s="536" t="s">
        <v>3</v>
      </c>
      <c r="E44" s="612">
        <f>1.14*0.01</f>
        <v>1.14E-2</v>
      </c>
      <c r="F44" s="572">
        <f>F39*E44</f>
        <v>0.1</v>
      </c>
      <c r="G44" s="536"/>
      <c r="H44" s="572">
        <f t="shared" si="1"/>
        <v>0</v>
      </c>
      <c r="I44" s="52"/>
    </row>
    <row r="45" spans="1:9" s="106" customFormat="1" ht="18.75" customHeight="1" thickBot="1" x14ac:dyDescent="0.25">
      <c r="A45" s="328"/>
      <c r="B45" s="536"/>
      <c r="C45" s="536" t="s">
        <v>39</v>
      </c>
      <c r="D45" s="536" t="s">
        <v>6</v>
      </c>
      <c r="E45" s="572">
        <f>0.6</f>
        <v>0.6</v>
      </c>
      <c r="F45" s="572">
        <f>F39</f>
        <v>8.9</v>
      </c>
      <c r="G45" s="536"/>
      <c r="H45" s="572">
        <f t="shared" si="1"/>
        <v>0</v>
      </c>
      <c r="I45" s="52"/>
    </row>
    <row r="46" spans="1:9" s="106" customFormat="1" ht="91.5" customHeight="1" x14ac:dyDescent="0.2">
      <c r="A46" s="1">
        <f>A39+1</f>
        <v>9</v>
      </c>
      <c r="B46" s="648" t="s">
        <v>415</v>
      </c>
      <c r="C46" s="649" t="s">
        <v>416</v>
      </c>
      <c r="D46" s="611" t="s">
        <v>3</v>
      </c>
      <c r="E46" s="611"/>
      <c r="F46" s="650">
        <f>0.77*10</f>
        <v>7.7</v>
      </c>
      <c r="G46" s="611"/>
      <c r="H46" s="651">
        <f>SUM(H47:H54)</f>
        <v>0</v>
      </c>
      <c r="I46" s="52"/>
    </row>
    <row r="47" spans="1:9" s="106" customFormat="1" ht="33" customHeight="1" x14ac:dyDescent="0.2">
      <c r="A47" s="328">
        <f t="shared" ref="A47:A54" si="2">A46+0.1</f>
        <v>9.1</v>
      </c>
      <c r="B47" s="536"/>
      <c r="C47" s="536" t="s">
        <v>26</v>
      </c>
      <c r="D47" s="536" t="s">
        <v>0</v>
      </c>
      <c r="E47" s="572">
        <f>844*0.01</f>
        <v>8.44</v>
      </c>
      <c r="F47" s="572">
        <f>F46*E47</f>
        <v>64.989999999999995</v>
      </c>
      <c r="G47" s="536"/>
      <c r="H47" s="572">
        <f t="shared" ref="H47:H54" si="3">F47*G47</f>
        <v>0</v>
      </c>
      <c r="I47" s="52"/>
    </row>
    <row r="48" spans="1:9" s="106" customFormat="1" ht="19.5" customHeight="1" x14ac:dyDescent="0.2">
      <c r="A48" s="328">
        <f t="shared" si="2"/>
        <v>9.1999999999999993</v>
      </c>
      <c r="B48" s="536"/>
      <c r="C48" s="536" t="s">
        <v>22</v>
      </c>
      <c r="D48" s="536" t="s">
        <v>6</v>
      </c>
      <c r="E48" s="572">
        <f>110*0.01</f>
        <v>1.1000000000000001</v>
      </c>
      <c r="F48" s="572">
        <f>F46*E48</f>
        <v>8.4700000000000006</v>
      </c>
      <c r="G48" s="536"/>
      <c r="H48" s="572">
        <f t="shared" si="3"/>
        <v>0</v>
      </c>
      <c r="I48" s="52"/>
    </row>
    <row r="49" spans="1:10" s="106" customFormat="1" ht="19.5" customHeight="1" x14ac:dyDescent="0.2">
      <c r="A49" s="328">
        <f t="shared" si="2"/>
        <v>9.3000000000000007</v>
      </c>
      <c r="B49" s="536"/>
      <c r="C49" s="536" t="s">
        <v>555</v>
      </c>
      <c r="D49" s="536" t="s">
        <v>3</v>
      </c>
      <c r="E49" s="615">
        <f>101.5*0.01</f>
        <v>1.0149999999999999</v>
      </c>
      <c r="F49" s="572">
        <f>F46*E49</f>
        <v>7.82</v>
      </c>
      <c r="G49" s="544"/>
      <c r="H49" s="572">
        <f t="shared" si="3"/>
        <v>0</v>
      </c>
      <c r="I49" s="52"/>
    </row>
    <row r="50" spans="1:10" s="106" customFormat="1" ht="19.5" customHeight="1" x14ac:dyDescent="0.2">
      <c r="A50" s="328">
        <f t="shared" si="2"/>
        <v>9.4</v>
      </c>
      <c r="B50" s="536"/>
      <c r="C50" s="536" t="s">
        <v>417</v>
      </c>
      <c r="D50" s="536" t="s">
        <v>5</v>
      </c>
      <c r="E50" s="572"/>
      <c r="F50" s="615">
        <v>1.07</v>
      </c>
      <c r="G50" s="536"/>
      <c r="H50" s="572">
        <f t="shared" si="3"/>
        <v>0</v>
      </c>
      <c r="I50" s="52"/>
    </row>
    <row r="51" spans="1:10" s="106" customFormat="1" ht="19.5" customHeight="1" x14ac:dyDescent="0.2">
      <c r="A51" s="328">
        <f t="shared" si="2"/>
        <v>9.5</v>
      </c>
      <c r="B51" s="536"/>
      <c r="C51" s="536" t="s">
        <v>418</v>
      </c>
      <c r="D51" s="536" t="s">
        <v>4</v>
      </c>
      <c r="E51" s="572">
        <f>184*0.01</f>
        <v>1.84</v>
      </c>
      <c r="F51" s="572">
        <f>F46*E51</f>
        <v>14.17</v>
      </c>
      <c r="G51" s="536"/>
      <c r="H51" s="572">
        <f t="shared" si="3"/>
        <v>0</v>
      </c>
      <c r="I51" s="52"/>
    </row>
    <row r="52" spans="1:10" s="106" customFormat="1" ht="30" customHeight="1" x14ac:dyDescent="0.2">
      <c r="A52" s="328">
        <f t="shared" si="2"/>
        <v>9.6</v>
      </c>
      <c r="B52" s="536"/>
      <c r="C52" s="536" t="s">
        <v>419</v>
      </c>
      <c r="D52" s="536" t="s">
        <v>3</v>
      </c>
      <c r="E52" s="612">
        <f>3.91*0.01+0.34*0.01</f>
        <v>4.2500000000000003E-2</v>
      </c>
      <c r="F52" s="572">
        <f>F46*E52</f>
        <v>0.33</v>
      </c>
      <c r="G52" s="536"/>
      <c r="H52" s="572">
        <f t="shared" si="3"/>
        <v>0</v>
      </c>
      <c r="I52" s="52"/>
    </row>
    <row r="53" spans="1:10" s="106" customFormat="1" ht="19.5" customHeight="1" x14ac:dyDescent="0.2">
      <c r="A53" s="328">
        <f t="shared" si="2"/>
        <v>9.6999999999999993</v>
      </c>
      <c r="B53" s="536"/>
      <c r="C53" s="536" t="s">
        <v>166</v>
      </c>
      <c r="D53" s="536" t="s">
        <v>62</v>
      </c>
      <c r="E53" s="572">
        <v>0.22</v>
      </c>
      <c r="F53" s="572">
        <f>F46*E53</f>
        <v>1.69</v>
      </c>
      <c r="G53" s="536"/>
      <c r="H53" s="572">
        <f t="shared" si="3"/>
        <v>0</v>
      </c>
      <c r="I53" s="52"/>
    </row>
    <row r="54" spans="1:10" s="106" customFormat="1" ht="19.5" customHeight="1" thickBot="1" x14ac:dyDescent="0.25">
      <c r="A54" s="328">
        <f t="shared" si="2"/>
        <v>9.8000000000000007</v>
      </c>
      <c r="B54" s="536"/>
      <c r="C54" s="536" t="s">
        <v>68</v>
      </c>
      <c r="D54" s="536" t="s">
        <v>5</v>
      </c>
      <c r="E54" s="615">
        <f>0.1*0.01</f>
        <v>1E-3</v>
      </c>
      <c r="F54" s="615">
        <f>F46*E54</f>
        <v>8.0000000000000002E-3</v>
      </c>
      <c r="G54" s="536"/>
      <c r="H54" s="572">
        <f t="shared" si="3"/>
        <v>0</v>
      </c>
      <c r="I54" s="52"/>
    </row>
    <row r="55" spans="1:10" s="106" customFormat="1" ht="54" customHeight="1" x14ac:dyDescent="0.2">
      <c r="A55" s="1">
        <f>A46+1</f>
        <v>10</v>
      </c>
      <c r="B55" s="648" t="s">
        <v>420</v>
      </c>
      <c r="C55" s="649" t="s">
        <v>523</v>
      </c>
      <c r="D55" s="611" t="s">
        <v>61</v>
      </c>
      <c r="E55" s="611"/>
      <c r="F55" s="609">
        <v>8</v>
      </c>
      <c r="G55" s="611"/>
      <c r="H55" s="651">
        <f>SUM(H56:H58)</f>
        <v>0</v>
      </c>
      <c r="I55" s="52"/>
    </row>
    <row r="56" spans="1:10" s="106" customFormat="1" ht="33" customHeight="1" x14ac:dyDescent="0.2">
      <c r="A56" s="328">
        <f>A55+0.1</f>
        <v>10.1</v>
      </c>
      <c r="B56" s="536"/>
      <c r="C56" s="536" t="s">
        <v>26</v>
      </c>
      <c r="D56" s="536" t="s">
        <v>0</v>
      </c>
      <c r="E56" s="572">
        <v>4.88</v>
      </c>
      <c r="F56" s="572">
        <f>F55*E56</f>
        <v>39.04</v>
      </c>
      <c r="G56" s="536"/>
      <c r="H56" s="572">
        <f>F56*G56</f>
        <v>0</v>
      </c>
      <c r="I56" s="52"/>
    </row>
    <row r="57" spans="1:10" s="106" customFormat="1" ht="18.75" customHeight="1" x14ac:dyDescent="0.2">
      <c r="A57" s="328">
        <f>A56+1</f>
        <v>11.1</v>
      </c>
      <c r="B57" s="536"/>
      <c r="C57" s="536" t="s">
        <v>421</v>
      </c>
      <c r="D57" s="536" t="s">
        <v>3</v>
      </c>
      <c r="E57" s="572"/>
      <c r="F57" s="544">
        <f>10*1*0.2</f>
        <v>2</v>
      </c>
      <c r="G57" s="536"/>
      <c r="H57" s="572">
        <f>F57*G57</f>
        <v>0</v>
      </c>
      <c r="I57" s="52"/>
    </row>
    <row r="58" spans="1:10" s="106" customFormat="1" ht="39" customHeight="1" thickBot="1" x14ac:dyDescent="0.25">
      <c r="A58" s="328">
        <f>A55+1</f>
        <v>11</v>
      </c>
      <c r="B58" s="536"/>
      <c r="C58" s="536" t="s">
        <v>422</v>
      </c>
      <c r="D58" s="536" t="s">
        <v>3</v>
      </c>
      <c r="E58" s="572"/>
      <c r="F58" s="544">
        <f>10*0.3*1</f>
        <v>3</v>
      </c>
      <c r="G58" s="536"/>
      <c r="H58" s="572">
        <f>F58*G58</f>
        <v>0</v>
      </c>
      <c r="I58" s="52"/>
    </row>
    <row r="59" spans="1:10" s="134" customFormat="1" ht="80.25" customHeight="1" x14ac:dyDescent="0.2">
      <c r="A59" s="133" t="e">
        <f>#REF!+1</f>
        <v>#REF!</v>
      </c>
      <c r="B59" s="652" t="s">
        <v>423</v>
      </c>
      <c r="C59" s="653" t="s">
        <v>424</v>
      </c>
      <c r="D59" s="654" t="s">
        <v>425</v>
      </c>
      <c r="E59" s="654"/>
      <c r="F59" s="609">
        <f>F30+F34-F46-F39</f>
        <v>18</v>
      </c>
      <c r="G59" s="654"/>
      <c r="H59" s="655">
        <f>SUM(H60:H62)</f>
        <v>0</v>
      </c>
      <c r="I59" s="52"/>
    </row>
    <row r="60" spans="1:10" s="14" customFormat="1" ht="26.25" customHeight="1" x14ac:dyDescent="0.2">
      <c r="A60" s="135" t="s">
        <v>31</v>
      </c>
      <c r="B60" s="656"/>
      <c r="C60" s="639" t="s">
        <v>19</v>
      </c>
      <c r="D60" s="640" t="s">
        <v>20</v>
      </c>
      <c r="E60" s="643">
        <f>24.2*0.001</f>
        <v>2.4199999999999999E-2</v>
      </c>
      <c r="F60" s="640">
        <f>F59*E60</f>
        <v>0.44</v>
      </c>
      <c r="G60" s="639"/>
      <c r="H60" s="642">
        <f>F60*G60</f>
        <v>0</v>
      </c>
      <c r="I60" s="52"/>
    </row>
    <row r="61" spans="1:10" s="14" customFormat="1" ht="24.75" customHeight="1" x14ac:dyDescent="0.2">
      <c r="A61" s="135" t="s">
        <v>32</v>
      </c>
      <c r="B61" s="657"/>
      <c r="C61" s="639" t="s">
        <v>23</v>
      </c>
      <c r="D61" s="639" t="s">
        <v>49</v>
      </c>
      <c r="E61" s="641">
        <f>80.3*1.2*0.001</f>
        <v>9.6000000000000002E-2</v>
      </c>
      <c r="F61" s="640">
        <f>F59*E61</f>
        <v>1.73</v>
      </c>
      <c r="G61" s="639"/>
      <c r="H61" s="642">
        <f>F61*G61</f>
        <v>0</v>
      </c>
      <c r="I61" s="52"/>
    </row>
    <row r="62" spans="1:10" s="103" customFormat="1" ht="25.5" customHeight="1" x14ac:dyDescent="0.2">
      <c r="A62" s="135" t="s">
        <v>33</v>
      </c>
      <c r="B62" s="658"/>
      <c r="C62" s="639" t="s">
        <v>22</v>
      </c>
      <c r="D62" s="639" t="s">
        <v>6</v>
      </c>
      <c r="E62" s="643">
        <f>5.57*0.001</f>
        <v>5.5999999999999999E-3</v>
      </c>
      <c r="F62" s="640">
        <f>F59*E62</f>
        <v>0.1</v>
      </c>
      <c r="G62" s="639"/>
      <c r="H62" s="642">
        <f>F62*G62</f>
        <v>0</v>
      </c>
      <c r="I62" s="52"/>
    </row>
    <row r="63" spans="1:10" s="138" customFormat="1" ht="20.100000000000001" customHeight="1" x14ac:dyDescent="0.2">
      <c r="A63" s="6"/>
      <c r="B63" s="614"/>
      <c r="C63" s="611" t="s">
        <v>426</v>
      </c>
      <c r="D63" s="620" t="s">
        <v>6</v>
      </c>
      <c r="E63" s="618"/>
      <c r="F63" s="659"/>
      <c r="G63" s="618"/>
      <c r="H63" s="660">
        <f>H59+H55+H46+H39+H36+H34+H30+H21+H15+H13+H11</f>
        <v>0</v>
      </c>
      <c r="I63" s="136"/>
      <c r="J63" s="137"/>
    </row>
    <row r="64" spans="1:10" s="138" customFormat="1" ht="20.100000000000001" customHeight="1" x14ac:dyDescent="0.2">
      <c r="A64" s="6"/>
      <c r="B64" s="614"/>
      <c r="C64" s="536" t="s">
        <v>29</v>
      </c>
      <c r="D64" s="661"/>
      <c r="E64" s="531"/>
      <c r="F64" s="662"/>
      <c r="G64" s="531"/>
      <c r="H64" s="663">
        <f>H22+H16+H14+H12</f>
        <v>0</v>
      </c>
      <c r="I64" s="106"/>
      <c r="J64" s="137"/>
    </row>
    <row r="65" spans="1:39" s="138" customFormat="1" ht="20.100000000000001" customHeight="1" x14ac:dyDescent="0.2">
      <c r="A65" s="6"/>
      <c r="B65" s="614"/>
      <c r="C65" s="536" t="s">
        <v>427</v>
      </c>
      <c r="D65" s="661"/>
      <c r="E65" s="531"/>
      <c r="F65" s="662"/>
      <c r="G65" s="531"/>
      <c r="H65" s="663">
        <f>H27+H26+H25+H25+H24+H23+H18+H17+H12</f>
        <v>0</v>
      </c>
      <c r="I65" s="106"/>
      <c r="J65" s="137"/>
    </row>
    <row r="66" spans="1:39" s="138" customFormat="1" ht="20.100000000000001" customHeight="1" x14ac:dyDescent="0.2">
      <c r="A66" s="6"/>
      <c r="B66" s="614"/>
      <c r="C66" s="536" t="s">
        <v>39</v>
      </c>
      <c r="D66" s="661"/>
      <c r="E66" s="531"/>
      <c r="F66" s="662"/>
      <c r="G66" s="531"/>
      <c r="H66" s="663">
        <f>H63-H64-H65</f>
        <v>0</v>
      </c>
      <c r="I66" s="106"/>
      <c r="J66" s="137"/>
    </row>
    <row r="67" spans="1:39" s="106" customFormat="1" ht="22.5" customHeight="1" x14ac:dyDescent="0.2">
      <c r="A67" s="107"/>
      <c r="B67" s="536"/>
      <c r="C67" s="611" t="s">
        <v>46</v>
      </c>
      <c r="D67" s="536" t="s">
        <v>60</v>
      </c>
      <c r="E67" s="572"/>
      <c r="F67" s="572"/>
      <c r="G67" s="536"/>
      <c r="H67" s="660">
        <f>H63</f>
        <v>0</v>
      </c>
    </row>
    <row r="68" spans="1:39" s="106" customFormat="1" ht="25.5" customHeight="1" x14ac:dyDescent="0.2">
      <c r="A68" s="6"/>
      <c r="B68" s="614"/>
      <c r="C68" s="536" t="s">
        <v>552</v>
      </c>
      <c r="D68" s="664">
        <v>0.08</v>
      </c>
      <c r="E68" s="536"/>
      <c r="F68" s="664"/>
      <c r="G68" s="536"/>
      <c r="H68" s="540">
        <f>H67*D68</f>
        <v>0</v>
      </c>
      <c r="I68" s="139"/>
    </row>
    <row r="69" spans="1:39" s="109" customFormat="1" ht="20.100000000000001" customHeight="1" x14ac:dyDescent="0.2">
      <c r="A69" s="6"/>
      <c r="B69" s="614"/>
      <c r="C69" s="611" t="s">
        <v>428</v>
      </c>
      <c r="D69" s="611" t="s">
        <v>6</v>
      </c>
      <c r="E69" s="611"/>
      <c r="F69" s="611"/>
      <c r="G69" s="611"/>
      <c r="H69" s="617">
        <f>H67+H68</f>
        <v>0</v>
      </c>
      <c r="I69" s="140"/>
    </row>
    <row r="70" spans="1:39" s="106" customFormat="1" ht="27.75" customHeight="1" x14ac:dyDescent="0.2">
      <c r="A70" s="6"/>
      <c r="B70" s="614"/>
      <c r="C70" s="536" t="s">
        <v>113</v>
      </c>
      <c r="D70" s="664">
        <v>0.06</v>
      </c>
      <c r="E70" s="536"/>
      <c r="F70" s="664"/>
      <c r="G70" s="536"/>
      <c r="H70" s="540">
        <f>H69*D70</f>
        <v>0</v>
      </c>
      <c r="I70" s="139"/>
    </row>
    <row r="71" spans="1:39" s="109" customFormat="1" ht="20.25" customHeight="1" x14ac:dyDescent="0.2">
      <c r="A71" s="6"/>
      <c r="B71" s="614"/>
      <c r="C71" s="611" t="s">
        <v>428</v>
      </c>
      <c r="D71" s="611" t="s">
        <v>6</v>
      </c>
      <c r="E71" s="611"/>
      <c r="F71" s="665"/>
      <c r="G71" s="611"/>
      <c r="H71" s="617">
        <f>H69+H70</f>
        <v>0</v>
      </c>
      <c r="I71" s="113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103"/>
      <c r="AG71" s="103"/>
      <c r="AH71" s="103"/>
      <c r="AI71" s="103"/>
      <c r="AJ71" s="103"/>
      <c r="AK71" s="103"/>
      <c r="AL71" s="103"/>
      <c r="AM71" s="103"/>
    </row>
    <row r="72" spans="1:39" s="143" customFormat="1" ht="20.100000000000001" customHeight="1" x14ac:dyDescent="0.2">
      <c r="A72" s="141"/>
      <c r="B72" s="666"/>
      <c r="C72" s="667"/>
      <c r="D72" s="668"/>
      <c r="E72" s="668"/>
      <c r="F72" s="668" t="s">
        <v>429</v>
      </c>
      <c r="G72" s="668"/>
      <c r="H72" s="669"/>
      <c r="I72" s="142"/>
    </row>
    <row r="73" spans="1:39" s="106" customFormat="1" ht="20.25" customHeight="1" x14ac:dyDescent="0.2">
      <c r="A73" s="144"/>
      <c r="B73" s="145"/>
      <c r="C73" s="103"/>
      <c r="D73" s="682"/>
      <c r="E73" s="682"/>
      <c r="F73" s="682"/>
      <c r="G73" s="682"/>
      <c r="H73" s="139"/>
      <c r="I73" s="104"/>
    </row>
    <row r="74" spans="1:39" s="146" customFormat="1" ht="13.5" x14ac:dyDescent="0.2">
      <c r="I74" s="106"/>
    </row>
  </sheetData>
  <mergeCells count="16">
    <mergeCell ref="D73:G73"/>
    <mergeCell ref="B5:D5"/>
    <mergeCell ref="F5:H5"/>
    <mergeCell ref="A6:H6"/>
    <mergeCell ref="A7:A8"/>
    <mergeCell ref="B7:B8"/>
    <mergeCell ref="C7:C8"/>
    <mergeCell ref="D7:D8"/>
    <mergeCell ref="E7:F7"/>
    <mergeCell ref="G7:H7"/>
    <mergeCell ref="A1:H1"/>
    <mergeCell ref="A2:H2"/>
    <mergeCell ref="B3:D3"/>
    <mergeCell ref="F3:H3"/>
    <mergeCell ref="B4:D4"/>
    <mergeCell ref="F4:H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51"/>
  <sheetViews>
    <sheetView workbookViewId="0">
      <selection activeCell="C50" sqref="C50:G51"/>
    </sheetView>
  </sheetViews>
  <sheetFormatPr defaultRowHeight="12.75" x14ac:dyDescent="0.2"/>
  <cols>
    <col min="1" max="1" width="5.5703125" style="268" customWidth="1"/>
    <col min="2" max="2" width="9.140625" style="268"/>
    <col min="3" max="3" width="44.28515625" style="268" customWidth="1"/>
    <col min="4" max="4" width="8.28515625" style="268" customWidth="1"/>
    <col min="5" max="7" width="7.5703125" style="268" customWidth="1"/>
    <col min="8" max="8" width="8.5703125" style="268" customWidth="1"/>
    <col min="9" max="256" width="9.140625" style="260"/>
    <col min="257" max="257" width="5.42578125" style="260" customWidth="1"/>
    <col min="258" max="258" width="9.140625" style="260"/>
    <col min="259" max="259" width="44.28515625" style="260" customWidth="1"/>
    <col min="260" max="260" width="8.28515625" style="260" customWidth="1"/>
    <col min="261" max="263" width="7.5703125" style="260" customWidth="1"/>
    <col min="264" max="264" width="8.5703125" style="260" customWidth="1"/>
    <col min="265" max="512" width="9.140625" style="260"/>
    <col min="513" max="513" width="5.42578125" style="260" customWidth="1"/>
    <col min="514" max="514" width="9.140625" style="260"/>
    <col min="515" max="515" width="44.28515625" style="260" customWidth="1"/>
    <col min="516" max="516" width="8.28515625" style="260" customWidth="1"/>
    <col min="517" max="519" width="7.5703125" style="260" customWidth="1"/>
    <col min="520" max="520" width="8.5703125" style="260" customWidth="1"/>
    <col min="521" max="768" width="9.140625" style="260"/>
    <col min="769" max="769" width="5.42578125" style="260" customWidth="1"/>
    <col min="770" max="770" width="9.140625" style="260"/>
    <col min="771" max="771" width="44.28515625" style="260" customWidth="1"/>
    <col min="772" max="772" width="8.28515625" style="260" customWidth="1"/>
    <col min="773" max="775" width="7.5703125" style="260" customWidth="1"/>
    <col min="776" max="776" width="8.5703125" style="260" customWidth="1"/>
    <col min="777" max="1024" width="9.140625" style="260"/>
    <col min="1025" max="1025" width="5.42578125" style="260" customWidth="1"/>
    <col min="1026" max="1026" width="9.140625" style="260"/>
    <col min="1027" max="1027" width="44.28515625" style="260" customWidth="1"/>
    <col min="1028" max="1028" width="8.28515625" style="260" customWidth="1"/>
    <col min="1029" max="1031" width="7.5703125" style="260" customWidth="1"/>
    <col min="1032" max="1032" width="8.5703125" style="260" customWidth="1"/>
    <col min="1033" max="1280" width="9.140625" style="260"/>
    <col min="1281" max="1281" width="5.42578125" style="260" customWidth="1"/>
    <col min="1282" max="1282" width="9.140625" style="260"/>
    <col min="1283" max="1283" width="44.28515625" style="260" customWidth="1"/>
    <col min="1284" max="1284" width="8.28515625" style="260" customWidth="1"/>
    <col min="1285" max="1287" width="7.5703125" style="260" customWidth="1"/>
    <col min="1288" max="1288" width="8.5703125" style="260" customWidth="1"/>
    <col min="1289" max="1536" width="9.140625" style="260"/>
    <col min="1537" max="1537" width="5.42578125" style="260" customWidth="1"/>
    <col min="1538" max="1538" width="9.140625" style="260"/>
    <col min="1539" max="1539" width="44.28515625" style="260" customWidth="1"/>
    <col min="1540" max="1540" width="8.28515625" style="260" customWidth="1"/>
    <col min="1541" max="1543" width="7.5703125" style="260" customWidth="1"/>
    <col min="1544" max="1544" width="8.5703125" style="260" customWidth="1"/>
    <col min="1545" max="1792" width="9.140625" style="260"/>
    <col min="1793" max="1793" width="5.42578125" style="260" customWidth="1"/>
    <col min="1794" max="1794" width="9.140625" style="260"/>
    <col min="1795" max="1795" width="44.28515625" style="260" customWidth="1"/>
    <col min="1796" max="1796" width="8.28515625" style="260" customWidth="1"/>
    <col min="1797" max="1799" width="7.5703125" style="260" customWidth="1"/>
    <col min="1800" max="1800" width="8.5703125" style="260" customWidth="1"/>
    <col min="1801" max="2048" width="9.140625" style="260"/>
    <col min="2049" max="2049" width="5.42578125" style="260" customWidth="1"/>
    <col min="2050" max="2050" width="9.140625" style="260"/>
    <col min="2051" max="2051" width="44.28515625" style="260" customWidth="1"/>
    <col min="2052" max="2052" width="8.28515625" style="260" customWidth="1"/>
    <col min="2053" max="2055" width="7.5703125" style="260" customWidth="1"/>
    <col min="2056" max="2056" width="8.5703125" style="260" customWidth="1"/>
    <col min="2057" max="2304" width="9.140625" style="260"/>
    <col min="2305" max="2305" width="5.42578125" style="260" customWidth="1"/>
    <col min="2306" max="2306" width="9.140625" style="260"/>
    <col min="2307" max="2307" width="44.28515625" style="260" customWidth="1"/>
    <col min="2308" max="2308" width="8.28515625" style="260" customWidth="1"/>
    <col min="2309" max="2311" width="7.5703125" style="260" customWidth="1"/>
    <col min="2312" max="2312" width="8.5703125" style="260" customWidth="1"/>
    <col min="2313" max="2560" width="9.140625" style="260"/>
    <col min="2561" max="2561" width="5.42578125" style="260" customWidth="1"/>
    <col min="2562" max="2562" width="9.140625" style="260"/>
    <col min="2563" max="2563" width="44.28515625" style="260" customWidth="1"/>
    <col min="2564" max="2564" width="8.28515625" style="260" customWidth="1"/>
    <col min="2565" max="2567" width="7.5703125" style="260" customWidth="1"/>
    <col min="2568" max="2568" width="8.5703125" style="260" customWidth="1"/>
    <col min="2569" max="2816" width="9.140625" style="260"/>
    <col min="2817" max="2817" width="5.42578125" style="260" customWidth="1"/>
    <col min="2818" max="2818" width="9.140625" style="260"/>
    <col min="2819" max="2819" width="44.28515625" style="260" customWidth="1"/>
    <col min="2820" max="2820" width="8.28515625" style="260" customWidth="1"/>
    <col min="2821" max="2823" width="7.5703125" style="260" customWidth="1"/>
    <col min="2824" max="2824" width="8.5703125" style="260" customWidth="1"/>
    <col min="2825" max="3072" width="9.140625" style="260"/>
    <col min="3073" max="3073" width="5.42578125" style="260" customWidth="1"/>
    <col min="3074" max="3074" width="9.140625" style="260"/>
    <col min="3075" max="3075" width="44.28515625" style="260" customWidth="1"/>
    <col min="3076" max="3076" width="8.28515625" style="260" customWidth="1"/>
    <col min="3077" max="3079" width="7.5703125" style="260" customWidth="1"/>
    <col min="3080" max="3080" width="8.5703125" style="260" customWidth="1"/>
    <col min="3081" max="3328" width="9.140625" style="260"/>
    <col min="3329" max="3329" width="5.42578125" style="260" customWidth="1"/>
    <col min="3330" max="3330" width="9.140625" style="260"/>
    <col min="3331" max="3331" width="44.28515625" style="260" customWidth="1"/>
    <col min="3332" max="3332" width="8.28515625" style="260" customWidth="1"/>
    <col min="3333" max="3335" width="7.5703125" style="260" customWidth="1"/>
    <col min="3336" max="3336" width="8.5703125" style="260" customWidth="1"/>
    <col min="3337" max="3584" width="9.140625" style="260"/>
    <col min="3585" max="3585" width="5.42578125" style="260" customWidth="1"/>
    <col min="3586" max="3586" width="9.140625" style="260"/>
    <col min="3587" max="3587" width="44.28515625" style="260" customWidth="1"/>
    <col min="3588" max="3588" width="8.28515625" style="260" customWidth="1"/>
    <col min="3589" max="3591" width="7.5703125" style="260" customWidth="1"/>
    <col min="3592" max="3592" width="8.5703125" style="260" customWidth="1"/>
    <col min="3593" max="3840" width="9.140625" style="260"/>
    <col min="3841" max="3841" width="5.42578125" style="260" customWidth="1"/>
    <col min="3842" max="3842" width="9.140625" style="260"/>
    <col min="3843" max="3843" width="44.28515625" style="260" customWidth="1"/>
    <col min="3844" max="3844" width="8.28515625" style="260" customWidth="1"/>
    <col min="3845" max="3847" width="7.5703125" style="260" customWidth="1"/>
    <col min="3848" max="3848" width="8.5703125" style="260" customWidth="1"/>
    <col min="3849" max="4096" width="9.140625" style="260"/>
    <col min="4097" max="4097" width="5.42578125" style="260" customWidth="1"/>
    <col min="4098" max="4098" width="9.140625" style="260"/>
    <col min="4099" max="4099" width="44.28515625" style="260" customWidth="1"/>
    <col min="4100" max="4100" width="8.28515625" style="260" customWidth="1"/>
    <col min="4101" max="4103" width="7.5703125" style="260" customWidth="1"/>
    <col min="4104" max="4104" width="8.5703125" style="260" customWidth="1"/>
    <col min="4105" max="4352" width="9.140625" style="260"/>
    <col min="4353" max="4353" width="5.42578125" style="260" customWidth="1"/>
    <col min="4354" max="4354" width="9.140625" style="260"/>
    <col min="4355" max="4355" width="44.28515625" style="260" customWidth="1"/>
    <col min="4356" max="4356" width="8.28515625" style="260" customWidth="1"/>
    <col min="4357" max="4359" width="7.5703125" style="260" customWidth="1"/>
    <col min="4360" max="4360" width="8.5703125" style="260" customWidth="1"/>
    <col min="4361" max="4608" width="9.140625" style="260"/>
    <col min="4609" max="4609" width="5.42578125" style="260" customWidth="1"/>
    <col min="4610" max="4610" width="9.140625" style="260"/>
    <col min="4611" max="4611" width="44.28515625" style="260" customWidth="1"/>
    <col min="4612" max="4612" width="8.28515625" style="260" customWidth="1"/>
    <col min="4613" max="4615" width="7.5703125" style="260" customWidth="1"/>
    <col min="4616" max="4616" width="8.5703125" style="260" customWidth="1"/>
    <col min="4617" max="4864" width="9.140625" style="260"/>
    <col min="4865" max="4865" width="5.42578125" style="260" customWidth="1"/>
    <col min="4866" max="4866" width="9.140625" style="260"/>
    <col min="4867" max="4867" width="44.28515625" style="260" customWidth="1"/>
    <col min="4868" max="4868" width="8.28515625" style="260" customWidth="1"/>
    <col min="4869" max="4871" width="7.5703125" style="260" customWidth="1"/>
    <col min="4872" max="4872" width="8.5703125" style="260" customWidth="1"/>
    <col min="4873" max="5120" width="9.140625" style="260"/>
    <col min="5121" max="5121" width="5.42578125" style="260" customWidth="1"/>
    <col min="5122" max="5122" width="9.140625" style="260"/>
    <col min="5123" max="5123" width="44.28515625" style="260" customWidth="1"/>
    <col min="5124" max="5124" width="8.28515625" style="260" customWidth="1"/>
    <col min="5125" max="5127" width="7.5703125" style="260" customWidth="1"/>
    <col min="5128" max="5128" width="8.5703125" style="260" customWidth="1"/>
    <col min="5129" max="5376" width="9.140625" style="260"/>
    <col min="5377" max="5377" width="5.42578125" style="260" customWidth="1"/>
    <col min="5378" max="5378" width="9.140625" style="260"/>
    <col min="5379" max="5379" width="44.28515625" style="260" customWidth="1"/>
    <col min="5380" max="5380" width="8.28515625" style="260" customWidth="1"/>
    <col min="5381" max="5383" width="7.5703125" style="260" customWidth="1"/>
    <col min="5384" max="5384" width="8.5703125" style="260" customWidth="1"/>
    <col min="5385" max="5632" width="9.140625" style="260"/>
    <col min="5633" max="5633" width="5.42578125" style="260" customWidth="1"/>
    <col min="5634" max="5634" width="9.140625" style="260"/>
    <col min="5635" max="5635" width="44.28515625" style="260" customWidth="1"/>
    <col min="5636" max="5636" width="8.28515625" style="260" customWidth="1"/>
    <col min="5637" max="5639" width="7.5703125" style="260" customWidth="1"/>
    <col min="5640" max="5640" width="8.5703125" style="260" customWidth="1"/>
    <col min="5641" max="5888" width="9.140625" style="260"/>
    <col min="5889" max="5889" width="5.42578125" style="260" customWidth="1"/>
    <col min="5890" max="5890" width="9.140625" style="260"/>
    <col min="5891" max="5891" width="44.28515625" style="260" customWidth="1"/>
    <col min="5892" max="5892" width="8.28515625" style="260" customWidth="1"/>
    <col min="5893" max="5895" width="7.5703125" style="260" customWidth="1"/>
    <col min="5896" max="5896" width="8.5703125" style="260" customWidth="1"/>
    <col min="5897" max="6144" width="9.140625" style="260"/>
    <col min="6145" max="6145" width="5.42578125" style="260" customWidth="1"/>
    <col min="6146" max="6146" width="9.140625" style="260"/>
    <col min="6147" max="6147" width="44.28515625" style="260" customWidth="1"/>
    <col min="6148" max="6148" width="8.28515625" style="260" customWidth="1"/>
    <col min="6149" max="6151" width="7.5703125" style="260" customWidth="1"/>
    <col min="6152" max="6152" width="8.5703125" style="260" customWidth="1"/>
    <col min="6153" max="6400" width="9.140625" style="260"/>
    <col min="6401" max="6401" width="5.42578125" style="260" customWidth="1"/>
    <col min="6402" max="6402" width="9.140625" style="260"/>
    <col min="6403" max="6403" width="44.28515625" style="260" customWidth="1"/>
    <col min="6404" max="6404" width="8.28515625" style="260" customWidth="1"/>
    <col min="6405" max="6407" width="7.5703125" style="260" customWidth="1"/>
    <col min="6408" max="6408" width="8.5703125" style="260" customWidth="1"/>
    <col min="6409" max="6656" width="9.140625" style="260"/>
    <col min="6657" max="6657" width="5.42578125" style="260" customWidth="1"/>
    <col min="6658" max="6658" width="9.140625" style="260"/>
    <col min="6659" max="6659" width="44.28515625" style="260" customWidth="1"/>
    <col min="6660" max="6660" width="8.28515625" style="260" customWidth="1"/>
    <col min="6661" max="6663" width="7.5703125" style="260" customWidth="1"/>
    <col min="6664" max="6664" width="8.5703125" style="260" customWidth="1"/>
    <col min="6665" max="6912" width="9.140625" style="260"/>
    <col min="6913" max="6913" width="5.42578125" style="260" customWidth="1"/>
    <col min="6914" max="6914" width="9.140625" style="260"/>
    <col min="6915" max="6915" width="44.28515625" style="260" customWidth="1"/>
    <col min="6916" max="6916" width="8.28515625" style="260" customWidth="1"/>
    <col min="6917" max="6919" width="7.5703125" style="260" customWidth="1"/>
    <col min="6920" max="6920" width="8.5703125" style="260" customWidth="1"/>
    <col min="6921" max="7168" width="9.140625" style="260"/>
    <col min="7169" max="7169" width="5.42578125" style="260" customWidth="1"/>
    <col min="7170" max="7170" width="9.140625" style="260"/>
    <col min="7171" max="7171" width="44.28515625" style="260" customWidth="1"/>
    <col min="7172" max="7172" width="8.28515625" style="260" customWidth="1"/>
    <col min="7173" max="7175" width="7.5703125" style="260" customWidth="1"/>
    <col min="7176" max="7176" width="8.5703125" style="260" customWidth="1"/>
    <col min="7177" max="7424" width="9.140625" style="260"/>
    <col min="7425" max="7425" width="5.42578125" style="260" customWidth="1"/>
    <col min="7426" max="7426" width="9.140625" style="260"/>
    <col min="7427" max="7427" width="44.28515625" style="260" customWidth="1"/>
    <col min="7428" max="7428" width="8.28515625" style="260" customWidth="1"/>
    <col min="7429" max="7431" width="7.5703125" style="260" customWidth="1"/>
    <col min="7432" max="7432" width="8.5703125" style="260" customWidth="1"/>
    <col min="7433" max="7680" width="9.140625" style="260"/>
    <col min="7681" max="7681" width="5.42578125" style="260" customWidth="1"/>
    <col min="7682" max="7682" width="9.140625" style="260"/>
    <col min="7683" max="7683" width="44.28515625" style="260" customWidth="1"/>
    <col min="7684" max="7684" width="8.28515625" style="260" customWidth="1"/>
    <col min="7685" max="7687" width="7.5703125" style="260" customWidth="1"/>
    <col min="7688" max="7688" width="8.5703125" style="260" customWidth="1"/>
    <col min="7689" max="7936" width="9.140625" style="260"/>
    <col min="7937" max="7937" width="5.42578125" style="260" customWidth="1"/>
    <col min="7938" max="7938" width="9.140625" style="260"/>
    <col min="7939" max="7939" width="44.28515625" style="260" customWidth="1"/>
    <col min="7940" max="7940" width="8.28515625" style="260" customWidth="1"/>
    <col min="7941" max="7943" width="7.5703125" style="260" customWidth="1"/>
    <col min="7944" max="7944" width="8.5703125" style="260" customWidth="1"/>
    <col min="7945" max="8192" width="9.140625" style="260"/>
    <col min="8193" max="8193" width="5.42578125" style="260" customWidth="1"/>
    <col min="8194" max="8194" width="9.140625" style="260"/>
    <col min="8195" max="8195" width="44.28515625" style="260" customWidth="1"/>
    <col min="8196" max="8196" width="8.28515625" style="260" customWidth="1"/>
    <col min="8197" max="8199" width="7.5703125" style="260" customWidth="1"/>
    <col min="8200" max="8200" width="8.5703125" style="260" customWidth="1"/>
    <col min="8201" max="8448" width="9.140625" style="260"/>
    <col min="8449" max="8449" width="5.42578125" style="260" customWidth="1"/>
    <col min="8450" max="8450" width="9.140625" style="260"/>
    <col min="8451" max="8451" width="44.28515625" style="260" customWidth="1"/>
    <col min="8452" max="8452" width="8.28515625" style="260" customWidth="1"/>
    <col min="8453" max="8455" width="7.5703125" style="260" customWidth="1"/>
    <col min="8456" max="8456" width="8.5703125" style="260" customWidth="1"/>
    <col min="8457" max="8704" width="9.140625" style="260"/>
    <col min="8705" max="8705" width="5.42578125" style="260" customWidth="1"/>
    <col min="8706" max="8706" width="9.140625" style="260"/>
    <col min="8707" max="8707" width="44.28515625" style="260" customWidth="1"/>
    <col min="8708" max="8708" width="8.28515625" style="260" customWidth="1"/>
    <col min="8709" max="8711" width="7.5703125" style="260" customWidth="1"/>
    <col min="8712" max="8712" width="8.5703125" style="260" customWidth="1"/>
    <col min="8713" max="8960" width="9.140625" style="260"/>
    <col min="8961" max="8961" width="5.42578125" style="260" customWidth="1"/>
    <col min="8962" max="8962" width="9.140625" style="260"/>
    <col min="8963" max="8963" width="44.28515625" style="260" customWidth="1"/>
    <col min="8964" max="8964" width="8.28515625" style="260" customWidth="1"/>
    <col min="8965" max="8967" width="7.5703125" style="260" customWidth="1"/>
    <col min="8968" max="8968" width="8.5703125" style="260" customWidth="1"/>
    <col min="8969" max="9216" width="9.140625" style="260"/>
    <col min="9217" max="9217" width="5.42578125" style="260" customWidth="1"/>
    <col min="9218" max="9218" width="9.140625" style="260"/>
    <col min="9219" max="9219" width="44.28515625" style="260" customWidth="1"/>
    <col min="9220" max="9220" width="8.28515625" style="260" customWidth="1"/>
    <col min="9221" max="9223" width="7.5703125" style="260" customWidth="1"/>
    <col min="9224" max="9224" width="8.5703125" style="260" customWidth="1"/>
    <col min="9225" max="9472" width="9.140625" style="260"/>
    <col min="9473" max="9473" width="5.42578125" style="260" customWidth="1"/>
    <col min="9474" max="9474" width="9.140625" style="260"/>
    <col min="9475" max="9475" width="44.28515625" style="260" customWidth="1"/>
    <col min="9476" max="9476" width="8.28515625" style="260" customWidth="1"/>
    <col min="9477" max="9479" width="7.5703125" style="260" customWidth="1"/>
    <col min="9480" max="9480" width="8.5703125" style="260" customWidth="1"/>
    <col min="9481" max="9728" width="9.140625" style="260"/>
    <col min="9729" max="9729" width="5.42578125" style="260" customWidth="1"/>
    <col min="9730" max="9730" width="9.140625" style="260"/>
    <col min="9731" max="9731" width="44.28515625" style="260" customWidth="1"/>
    <col min="9732" max="9732" width="8.28515625" style="260" customWidth="1"/>
    <col min="9733" max="9735" width="7.5703125" style="260" customWidth="1"/>
    <col min="9736" max="9736" width="8.5703125" style="260" customWidth="1"/>
    <col min="9737" max="9984" width="9.140625" style="260"/>
    <col min="9985" max="9985" width="5.42578125" style="260" customWidth="1"/>
    <col min="9986" max="9986" width="9.140625" style="260"/>
    <col min="9987" max="9987" width="44.28515625" style="260" customWidth="1"/>
    <col min="9988" max="9988" width="8.28515625" style="260" customWidth="1"/>
    <col min="9989" max="9991" width="7.5703125" style="260" customWidth="1"/>
    <col min="9992" max="9992" width="8.5703125" style="260" customWidth="1"/>
    <col min="9993" max="10240" width="9.140625" style="260"/>
    <col min="10241" max="10241" width="5.42578125" style="260" customWidth="1"/>
    <col min="10242" max="10242" width="9.140625" style="260"/>
    <col min="10243" max="10243" width="44.28515625" style="260" customWidth="1"/>
    <col min="10244" max="10244" width="8.28515625" style="260" customWidth="1"/>
    <col min="10245" max="10247" width="7.5703125" style="260" customWidth="1"/>
    <col min="10248" max="10248" width="8.5703125" style="260" customWidth="1"/>
    <col min="10249" max="10496" width="9.140625" style="260"/>
    <col min="10497" max="10497" width="5.42578125" style="260" customWidth="1"/>
    <col min="10498" max="10498" width="9.140625" style="260"/>
    <col min="10499" max="10499" width="44.28515625" style="260" customWidth="1"/>
    <col min="10500" max="10500" width="8.28515625" style="260" customWidth="1"/>
    <col min="10501" max="10503" width="7.5703125" style="260" customWidth="1"/>
    <col min="10504" max="10504" width="8.5703125" style="260" customWidth="1"/>
    <col min="10505" max="10752" width="9.140625" style="260"/>
    <col min="10753" max="10753" width="5.42578125" style="260" customWidth="1"/>
    <col min="10754" max="10754" width="9.140625" style="260"/>
    <col min="10755" max="10755" width="44.28515625" style="260" customWidth="1"/>
    <col min="10756" max="10756" width="8.28515625" style="260" customWidth="1"/>
    <col min="10757" max="10759" width="7.5703125" style="260" customWidth="1"/>
    <col min="10760" max="10760" width="8.5703125" style="260" customWidth="1"/>
    <col min="10761" max="11008" width="9.140625" style="260"/>
    <col min="11009" max="11009" width="5.42578125" style="260" customWidth="1"/>
    <col min="11010" max="11010" width="9.140625" style="260"/>
    <col min="11011" max="11011" width="44.28515625" style="260" customWidth="1"/>
    <col min="11012" max="11012" width="8.28515625" style="260" customWidth="1"/>
    <col min="11013" max="11015" width="7.5703125" style="260" customWidth="1"/>
    <col min="11016" max="11016" width="8.5703125" style="260" customWidth="1"/>
    <col min="11017" max="11264" width="9.140625" style="260"/>
    <col min="11265" max="11265" width="5.42578125" style="260" customWidth="1"/>
    <col min="11266" max="11266" width="9.140625" style="260"/>
    <col min="11267" max="11267" width="44.28515625" style="260" customWidth="1"/>
    <col min="11268" max="11268" width="8.28515625" style="260" customWidth="1"/>
    <col min="11269" max="11271" width="7.5703125" style="260" customWidth="1"/>
    <col min="11272" max="11272" width="8.5703125" style="260" customWidth="1"/>
    <col min="11273" max="11520" width="9.140625" style="260"/>
    <col min="11521" max="11521" width="5.42578125" style="260" customWidth="1"/>
    <col min="11522" max="11522" width="9.140625" style="260"/>
    <col min="11523" max="11523" width="44.28515625" style="260" customWidth="1"/>
    <col min="11524" max="11524" width="8.28515625" style="260" customWidth="1"/>
    <col min="11525" max="11527" width="7.5703125" style="260" customWidth="1"/>
    <col min="11528" max="11528" width="8.5703125" style="260" customWidth="1"/>
    <col min="11529" max="11776" width="9.140625" style="260"/>
    <col min="11777" max="11777" width="5.42578125" style="260" customWidth="1"/>
    <col min="11778" max="11778" width="9.140625" style="260"/>
    <col min="11779" max="11779" width="44.28515625" style="260" customWidth="1"/>
    <col min="11780" max="11780" width="8.28515625" style="260" customWidth="1"/>
    <col min="11781" max="11783" width="7.5703125" style="260" customWidth="1"/>
    <col min="11784" max="11784" width="8.5703125" style="260" customWidth="1"/>
    <col min="11785" max="12032" width="9.140625" style="260"/>
    <col min="12033" max="12033" width="5.42578125" style="260" customWidth="1"/>
    <col min="12034" max="12034" width="9.140625" style="260"/>
    <col min="12035" max="12035" width="44.28515625" style="260" customWidth="1"/>
    <col min="12036" max="12036" width="8.28515625" style="260" customWidth="1"/>
    <col min="12037" max="12039" width="7.5703125" style="260" customWidth="1"/>
    <col min="12040" max="12040" width="8.5703125" style="260" customWidth="1"/>
    <col min="12041" max="12288" width="9.140625" style="260"/>
    <col min="12289" max="12289" width="5.42578125" style="260" customWidth="1"/>
    <col min="12290" max="12290" width="9.140625" style="260"/>
    <col min="12291" max="12291" width="44.28515625" style="260" customWidth="1"/>
    <col min="12292" max="12292" width="8.28515625" style="260" customWidth="1"/>
    <col min="12293" max="12295" width="7.5703125" style="260" customWidth="1"/>
    <col min="12296" max="12296" width="8.5703125" style="260" customWidth="1"/>
    <col min="12297" max="12544" width="9.140625" style="260"/>
    <col min="12545" max="12545" width="5.42578125" style="260" customWidth="1"/>
    <col min="12546" max="12546" width="9.140625" style="260"/>
    <col min="12547" max="12547" width="44.28515625" style="260" customWidth="1"/>
    <col min="12548" max="12548" width="8.28515625" style="260" customWidth="1"/>
    <col min="12549" max="12551" width="7.5703125" style="260" customWidth="1"/>
    <col min="12552" max="12552" width="8.5703125" style="260" customWidth="1"/>
    <col min="12553" max="12800" width="9.140625" style="260"/>
    <col min="12801" max="12801" width="5.42578125" style="260" customWidth="1"/>
    <col min="12802" max="12802" width="9.140625" style="260"/>
    <col min="12803" max="12803" width="44.28515625" style="260" customWidth="1"/>
    <col min="12804" max="12804" width="8.28515625" style="260" customWidth="1"/>
    <col min="12805" max="12807" width="7.5703125" style="260" customWidth="1"/>
    <col min="12808" max="12808" width="8.5703125" style="260" customWidth="1"/>
    <col min="12809" max="13056" width="9.140625" style="260"/>
    <col min="13057" max="13057" width="5.42578125" style="260" customWidth="1"/>
    <col min="13058" max="13058" width="9.140625" style="260"/>
    <col min="13059" max="13059" width="44.28515625" style="260" customWidth="1"/>
    <col min="13060" max="13060" width="8.28515625" style="260" customWidth="1"/>
    <col min="13061" max="13063" width="7.5703125" style="260" customWidth="1"/>
    <col min="13064" max="13064" width="8.5703125" style="260" customWidth="1"/>
    <col min="13065" max="13312" width="9.140625" style="260"/>
    <col min="13313" max="13313" width="5.42578125" style="260" customWidth="1"/>
    <col min="13314" max="13314" width="9.140625" style="260"/>
    <col min="13315" max="13315" width="44.28515625" style="260" customWidth="1"/>
    <col min="13316" max="13316" width="8.28515625" style="260" customWidth="1"/>
    <col min="13317" max="13319" width="7.5703125" style="260" customWidth="1"/>
    <col min="13320" max="13320" width="8.5703125" style="260" customWidth="1"/>
    <col min="13321" max="13568" width="9.140625" style="260"/>
    <col min="13569" max="13569" width="5.42578125" style="260" customWidth="1"/>
    <col min="13570" max="13570" width="9.140625" style="260"/>
    <col min="13571" max="13571" width="44.28515625" style="260" customWidth="1"/>
    <col min="13572" max="13572" width="8.28515625" style="260" customWidth="1"/>
    <col min="13573" max="13575" width="7.5703125" style="260" customWidth="1"/>
    <col min="13576" max="13576" width="8.5703125" style="260" customWidth="1"/>
    <col min="13577" max="13824" width="9.140625" style="260"/>
    <col min="13825" max="13825" width="5.42578125" style="260" customWidth="1"/>
    <col min="13826" max="13826" width="9.140625" style="260"/>
    <col min="13827" max="13827" width="44.28515625" style="260" customWidth="1"/>
    <col min="13828" max="13828" width="8.28515625" style="260" customWidth="1"/>
    <col min="13829" max="13831" width="7.5703125" style="260" customWidth="1"/>
    <col min="13832" max="13832" width="8.5703125" style="260" customWidth="1"/>
    <col min="13833" max="14080" width="9.140625" style="260"/>
    <col min="14081" max="14081" width="5.42578125" style="260" customWidth="1"/>
    <col min="14082" max="14082" width="9.140625" style="260"/>
    <col min="14083" max="14083" width="44.28515625" style="260" customWidth="1"/>
    <col min="14084" max="14084" width="8.28515625" style="260" customWidth="1"/>
    <col min="14085" max="14087" width="7.5703125" style="260" customWidth="1"/>
    <col min="14088" max="14088" width="8.5703125" style="260" customWidth="1"/>
    <col min="14089" max="14336" width="9.140625" style="260"/>
    <col min="14337" max="14337" width="5.42578125" style="260" customWidth="1"/>
    <col min="14338" max="14338" width="9.140625" style="260"/>
    <col min="14339" max="14339" width="44.28515625" style="260" customWidth="1"/>
    <col min="14340" max="14340" width="8.28515625" style="260" customWidth="1"/>
    <col min="14341" max="14343" width="7.5703125" style="260" customWidth="1"/>
    <col min="14344" max="14344" width="8.5703125" style="260" customWidth="1"/>
    <col min="14345" max="14592" width="9.140625" style="260"/>
    <col min="14593" max="14593" width="5.42578125" style="260" customWidth="1"/>
    <col min="14594" max="14594" width="9.140625" style="260"/>
    <col min="14595" max="14595" width="44.28515625" style="260" customWidth="1"/>
    <col min="14596" max="14596" width="8.28515625" style="260" customWidth="1"/>
    <col min="14597" max="14599" width="7.5703125" style="260" customWidth="1"/>
    <col min="14600" max="14600" width="8.5703125" style="260" customWidth="1"/>
    <col min="14601" max="14848" width="9.140625" style="260"/>
    <col min="14849" max="14849" width="5.42578125" style="260" customWidth="1"/>
    <col min="14850" max="14850" width="9.140625" style="260"/>
    <col min="14851" max="14851" width="44.28515625" style="260" customWidth="1"/>
    <col min="14852" max="14852" width="8.28515625" style="260" customWidth="1"/>
    <col min="14853" max="14855" width="7.5703125" style="260" customWidth="1"/>
    <col min="14856" max="14856" width="8.5703125" style="260" customWidth="1"/>
    <col min="14857" max="15104" width="9.140625" style="260"/>
    <col min="15105" max="15105" width="5.42578125" style="260" customWidth="1"/>
    <col min="15106" max="15106" width="9.140625" style="260"/>
    <col min="15107" max="15107" width="44.28515625" style="260" customWidth="1"/>
    <col min="15108" max="15108" width="8.28515625" style="260" customWidth="1"/>
    <col min="15109" max="15111" width="7.5703125" style="260" customWidth="1"/>
    <col min="15112" max="15112" width="8.5703125" style="260" customWidth="1"/>
    <col min="15113" max="15360" width="9.140625" style="260"/>
    <col min="15361" max="15361" width="5.42578125" style="260" customWidth="1"/>
    <col min="15362" max="15362" width="9.140625" style="260"/>
    <col min="15363" max="15363" width="44.28515625" style="260" customWidth="1"/>
    <col min="15364" max="15364" width="8.28515625" style="260" customWidth="1"/>
    <col min="15365" max="15367" width="7.5703125" style="260" customWidth="1"/>
    <col min="15368" max="15368" width="8.5703125" style="260" customWidth="1"/>
    <col min="15369" max="15616" width="9.140625" style="260"/>
    <col min="15617" max="15617" width="5.42578125" style="260" customWidth="1"/>
    <col min="15618" max="15618" width="9.140625" style="260"/>
    <col min="15619" max="15619" width="44.28515625" style="260" customWidth="1"/>
    <col min="15620" max="15620" width="8.28515625" style="260" customWidth="1"/>
    <col min="15621" max="15623" width="7.5703125" style="260" customWidth="1"/>
    <col min="15624" max="15624" width="8.5703125" style="260" customWidth="1"/>
    <col min="15625" max="15872" width="9.140625" style="260"/>
    <col min="15873" max="15873" width="5.42578125" style="260" customWidth="1"/>
    <col min="15874" max="15874" width="9.140625" style="260"/>
    <col min="15875" max="15875" width="44.28515625" style="260" customWidth="1"/>
    <col min="15876" max="15876" width="8.28515625" style="260" customWidth="1"/>
    <col min="15877" max="15879" width="7.5703125" style="260" customWidth="1"/>
    <col min="15880" max="15880" width="8.5703125" style="260" customWidth="1"/>
    <col min="15881" max="16128" width="9.140625" style="260"/>
    <col min="16129" max="16129" width="5.42578125" style="260" customWidth="1"/>
    <col min="16130" max="16130" width="9.140625" style="260"/>
    <col min="16131" max="16131" width="44.28515625" style="260" customWidth="1"/>
    <col min="16132" max="16132" width="8.28515625" style="260" customWidth="1"/>
    <col min="16133" max="16135" width="7.5703125" style="260" customWidth="1"/>
    <col min="16136" max="16136" width="8.5703125" style="260" customWidth="1"/>
    <col min="16137" max="16384" width="9.140625" style="260"/>
  </cols>
  <sheetData>
    <row r="1" spans="1:14" ht="26.25" customHeight="1" x14ac:dyDescent="0.2">
      <c r="A1" s="682" t="s">
        <v>515</v>
      </c>
      <c r="B1" s="682"/>
      <c r="C1" s="682"/>
      <c r="D1" s="682"/>
      <c r="E1" s="682"/>
      <c r="F1" s="682"/>
      <c r="G1" s="682"/>
      <c r="H1" s="682"/>
    </row>
    <row r="2" spans="1:14" ht="31.5" customHeight="1" x14ac:dyDescent="0.2">
      <c r="A2" s="815" t="s">
        <v>168</v>
      </c>
      <c r="B2" s="815"/>
      <c r="C2" s="815"/>
      <c r="D2" s="815"/>
      <c r="E2" s="815"/>
      <c r="F2" s="815"/>
      <c r="G2" s="815"/>
      <c r="H2" s="815"/>
    </row>
    <row r="3" spans="1:14" ht="22.5" customHeight="1" x14ac:dyDescent="0.2">
      <c r="A3" s="682" t="s">
        <v>86</v>
      </c>
      <c r="B3" s="682"/>
      <c r="C3" s="682"/>
      <c r="D3" s="257">
        <f>H48/1000</f>
        <v>0</v>
      </c>
      <c r="E3" s="681" t="s">
        <v>52</v>
      </c>
      <c r="F3" s="681"/>
      <c r="G3" s="681"/>
      <c r="H3" s="681"/>
      <c r="K3" s="261"/>
    </row>
    <row r="4" spans="1:14" ht="13.5" x14ac:dyDescent="0.2">
      <c r="A4" s="708" t="s">
        <v>53</v>
      </c>
      <c r="B4" s="708"/>
      <c r="C4" s="708" t="s">
        <v>87</v>
      </c>
      <c r="D4" s="708"/>
      <c r="E4" s="708"/>
      <c r="F4" s="708"/>
      <c r="G4" s="708"/>
      <c r="H4" s="708"/>
    </row>
    <row r="5" spans="1:14" ht="13.5" x14ac:dyDescent="0.2">
      <c r="A5" s="684" t="s">
        <v>527</v>
      </c>
      <c r="B5" s="684"/>
      <c r="C5" s="684"/>
      <c r="D5" s="684"/>
      <c r="E5" s="684"/>
      <c r="F5" s="684"/>
      <c r="G5" s="684"/>
      <c r="H5" s="684"/>
    </row>
    <row r="6" spans="1:14" ht="51" customHeight="1" x14ac:dyDescent="0.2">
      <c r="A6" s="813" t="s">
        <v>13</v>
      </c>
      <c r="B6" s="688" t="s">
        <v>38</v>
      </c>
      <c r="C6" s="686" t="s">
        <v>43</v>
      </c>
      <c r="D6" s="688" t="s">
        <v>54</v>
      </c>
      <c r="E6" s="690" t="s">
        <v>55</v>
      </c>
      <c r="F6" s="692"/>
      <c r="G6" s="690" t="s">
        <v>51</v>
      </c>
      <c r="H6" s="692"/>
    </row>
    <row r="7" spans="1:14" ht="79.5" customHeight="1" x14ac:dyDescent="0.2">
      <c r="A7" s="814"/>
      <c r="B7" s="689"/>
      <c r="C7" s="687"/>
      <c r="D7" s="689"/>
      <c r="E7" s="446" t="s">
        <v>57</v>
      </c>
      <c r="F7" s="446" t="s">
        <v>58</v>
      </c>
      <c r="G7" s="446" t="s">
        <v>57</v>
      </c>
      <c r="H7" s="447" t="s">
        <v>59</v>
      </c>
    </row>
    <row r="8" spans="1:14" ht="16.5" thickBot="1" x14ac:dyDescent="0.25">
      <c r="A8" s="346">
        <v>1</v>
      </c>
      <c r="B8" s="344">
        <v>2</v>
      </c>
      <c r="C8" s="344">
        <v>3</v>
      </c>
      <c r="D8" s="344">
        <v>4</v>
      </c>
      <c r="E8" s="344">
        <v>5</v>
      </c>
      <c r="F8" s="344">
        <v>6</v>
      </c>
      <c r="G8" s="344">
        <v>7</v>
      </c>
      <c r="H8" s="448">
        <v>8</v>
      </c>
    </row>
    <row r="9" spans="1:14" ht="16.5" thickBot="1" x14ac:dyDescent="0.25">
      <c r="A9" s="449"/>
      <c r="B9" s="450"/>
      <c r="C9" s="262" t="s">
        <v>278</v>
      </c>
      <c r="D9" s="450"/>
      <c r="E9" s="450"/>
      <c r="F9" s="450"/>
      <c r="G9" s="450"/>
      <c r="H9" s="451"/>
    </row>
    <row r="10" spans="1:14" ht="50.25" customHeight="1" thickBot="1" x14ac:dyDescent="0.25">
      <c r="A10" s="23">
        <v>1</v>
      </c>
      <c r="B10" s="22" t="s">
        <v>280</v>
      </c>
      <c r="C10" s="308" t="s">
        <v>279</v>
      </c>
      <c r="D10" s="25" t="s">
        <v>111</v>
      </c>
      <c r="E10" s="263"/>
      <c r="F10" s="26">
        <v>425</v>
      </c>
      <c r="G10" s="309"/>
      <c r="H10" s="23">
        <f>SUM(H11:H16)</f>
        <v>0</v>
      </c>
      <c r="I10" s="261"/>
    </row>
    <row r="11" spans="1:14" ht="17.25" customHeight="1" x14ac:dyDescent="0.2">
      <c r="A11" s="349">
        <f t="shared" ref="A11:A16" si="0">A10+0.1</f>
        <v>1.1000000000000001</v>
      </c>
      <c r="B11" s="453"/>
      <c r="C11" s="336" t="s">
        <v>93</v>
      </c>
      <c r="D11" s="351" t="s">
        <v>1</v>
      </c>
      <c r="E11" s="351">
        <v>0.9</v>
      </c>
      <c r="F11" s="337">
        <f>F10*E11</f>
        <v>382.5</v>
      </c>
      <c r="G11" s="336"/>
      <c r="H11" s="338">
        <f t="shared" ref="H11:H16" si="1">G11*F11</f>
        <v>0</v>
      </c>
      <c r="I11" s="261"/>
    </row>
    <row r="12" spans="1:14" ht="17.25" customHeight="1" x14ac:dyDescent="0.2">
      <c r="A12" s="349">
        <v>1.2</v>
      </c>
      <c r="B12" s="347"/>
      <c r="C12" s="454" t="s">
        <v>2</v>
      </c>
      <c r="D12" s="455" t="s">
        <v>94</v>
      </c>
      <c r="E12" s="455">
        <f>4/100</f>
        <v>0.04</v>
      </c>
      <c r="F12" s="455">
        <f>F10*E12</f>
        <v>17</v>
      </c>
      <c r="G12" s="455"/>
      <c r="H12" s="456">
        <f t="shared" si="1"/>
        <v>0</v>
      </c>
      <c r="I12" s="261"/>
    </row>
    <row r="13" spans="1:14" ht="17.25" customHeight="1" thickBot="1" x14ac:dyDescent="0.25">
      <c r="A13" s="349">
        <f t="shared" si="0"/>
        <v>1.3</v>
      </c>
      <c r="B13" s="347"/>
      <c r="C13" s="57" t="s">
        <v>283</v>
      </c>
      <c r="D13" s="342" t="s">
        <v>62</v>
      </c>
      <c r="E13" s="352" t="s">
        <v>96</v>
      </c>
      <c r="F13" s="345">
        <f>1.9*172*3.85</f>
        <v>1258.18</v>
      </c>
      <c r="G13" s="353"/>
      <c r="H13" s="18">
        <f t="shared" si="1"/>
        <v>0</v>
      </c>
      <c r="I13" s="261"/>
    </row>
    <row r="14" spans="1:14" ht="18" customHeight="1" thickBot="1" x14ac:dyDescent="0.25">
      <c r="A14" s="349">
        <v>1.4</v>
      </c>
      <c r="B14" s="347"/>
      <c r="C14" s="57" t="s">
        <v>281</v>
      </c>
      <c r="D14" s="342" t="s">
        <v>62</v>
      </c>
      <c r="E14" s="352" t="s">
        <v>96</v>
      </c>
      <c r="F14" s="457">
        <f>F10*0.2</f>
        <v>85</v>
      </c>
      <c r="G14" s="353"/>
      <c r="H14" s="18">
        <f t="shared" si="1"/>
        <v>0</v>
      </c>
      <c r="I14" s="261"/>
    </row>
    <row r="15" spans="1:14" ht="16.5" thickBot="1" x14ac:dyDescent="0.25">
      <c r="A15" s="349">
        <v>1.5</v>
      </c>
      <c r="B15" s="347"/>
      <c r="C15" s="57" t="s">
        <v>282</v>
      </c>
      <c r="D15" s="57" t="s">
        <v>111</v>
      </c>
      <c r="E15" s="348">
        <v>10</v>
      </c>
      <c r="F15" s="342">
        <f>F10*E15</f>
        <v>4250</v>
      </c>
      <c r="G15" s="342"/>
      <c r="H15" s="18">
        <f t="shared" si="1"/>
        <v>0</v>
      </c>
      <c r="I15" s="261"/>
      <c r="M15" s="264"/>
      <c r="N15" s="261"/>
    </row>
    <row r="16" spans="1:14" ht="16.5" thickBot="1" x14ac:dyDescent="0.25">
      <c r="A16" s="349">
        <f t="shared" si="0"/>
        <v>1.6</v>
      </c>
      <c r="B16" s="344"/>
      <c r="C16" s="305" t="s">
        <v>8</v>
      </c>
      <c r="D16" s="305" t="s">
        <v>94</v>
      </c>
      <c r="E16" s="345">
        <v>0.11</v>
      </c>
      <c r="F16" s="345">
        <f>F10*E16</f>
        <v>46.75</v>
      </c>
      <c r="G16" s="345"/>
      <c r="H16" s="18">
        <f t="shared" si="1"/>
        <v>0</v>
      </c>
      <c r="I16" s="261"/>
    </row>
    <row r="17" spans="1:14" ht="37.5" customHeight="1" thickBot="1" x14ac:dyDescent="0.25">
      <c r="A17" s="28">
        <v>2</v>
      </c>
      <c r="B17" s="22" t="s">
        <v>163</v>
      </c>
      <c r="C17" s="309" t="s">
        <v>164</v>
      </c>
      <c r="D17" s="29" t="s">
        <v>3</v>
      </c>
      <c r="E17" s="309"/>
      <c r="F17" s="26">
        <f>8.3*1.3</f>
        <v>10.79</v>
      </c>
      <c r="G17" s="309"/>
      <c r="H17" s="23">
        <f>H18</f>
        <v>0</v>
      </c>
      <c r="J17" s="265"/>
    </row>
    <row r="18" spans="1:14" ht="14.25" thickBot="1" x14ac:dyDescent="0.25">
      <c r="A18" s="19">
        <f>A17+0.1</f>
        <v>2.1</v>
      </c>
      <c r="B18" s="458"/>
      <c r="C18" s="356" t="s">
        <v>93</v>
      </c>
      <c r="D18" s="356" t="s">
        <v>1</v>
      </c>
      <c r="E18" s="356">
        <v>2.06</v>
      </c>
      <c r="F18" s="356">
        <f>F17*E18</f>
        <v>22.227399999999999</v>
      </c>
      <c r="G18" s="336"/>
      <c r="H18" s="359">
        <f>G18*F18</f>
        <v>0</v>
      </c>
      <c r="I18" s="261"/>
    </row>
    <row r="19" spans="1:14" ht="26.25" thickBot="1" x14ac:dyDescent="0.25">
      <c r="A19" s="23">
        <v>3</v>
      </c>
      <c r="B19" s="22" t="s">
        <v>155</v>
      </c>
      <c r="C19" s="25" t="s">
        <v>152</v>
      </c>
      <c r="D19" s="29" t="s">
        <v>3</v>
      </c>
      <c r="E19" s="25"/>
      <c r="F19" s="26">
        <f>F17-8.3</f>
        <v>2.4900000000000002</v>
      </c>
      <c r="G19" s="25"/>
      <c r="H19" s="23">
        <f>H20</f>
        <v>0</v>
      </c>
      <c r="I19" s="261"/>
      <c r="J19" s="265"/>
    </row>
    <row r="20" spans="1:14" ht="18.75" customHeight="1" thickBot="1" x14ac:dyDescent="0.25">
      <c r="A20" s="19">
        <f>A19+0.1</f>
        <v>3.1</v>
      </c>
      <c r="B20" s="356"/>
      <c r="C20" s="459" t="s">
        <v>93</v>
      </c>
      <c r="D20" s="356" t="s">
        <v>1</v>
      </c>
      <c r="E20" s="356">
        <v>1.21</v>
      </c>
      <c r="F20" s="356">
        <f>F19*E20</f>
        <v>3.0129000000000001</v>
      </c>
      <c r="G20" s="356"/>
      <c r="H20" s="359">
        <f>G20*F20</f>
        <v>0</v>
      </c>
      <c r="I20" s="261"/>
    </row>
    <row r="21" spans="1:14" ht="53.25" customHeight="1" thickBot="1" x14ac:dyDescent="0.25">
      <c r="A21" s="23">
        <v>6</v>
      </c>
      <c r="B21" s="22" t="s">
        <v>285</v>
      </c>
      <c r="C21" s="308" t="s">
        <v>512</v>
      </c>
      <c r="D21" s="25" t="s">
        <v>67</v>
      </c>
      <c r="E21" s="263"/>
      <c r="F21" s="26">
        <v>0.1</v>
      </c>
      <c r="G21" s="309"/>
      <c r="H21" s="23">
        <f>SUM(H22:H28)</f>
        <v>0</v>
      </c>
      <c r="I21" s="255"/>
      <c r="N21" s="812"/>
    </row>
    <row r="22" spans="1:14" ht="21.75" customHeight="1" x14ac:dyDescent="0.2">
      <c r="A22" s="349">
        <f t="shared" ref="A22:A27" si="2">A21+0.1</f>
        <v>6.1</v>
      </c>
      <c r="B22" s="453"/>
      <c r="C22" s="336" t="s">
        <v>93</v>
      </c>
      <c r="D22" s="351" t="s">
        <v>1</v>
      </c>
      <c r="E22" s="351">
        <v>9.15</v>
      </c>
      <c r="F22" s="337">
        <f>F21*E22</f>
        <v>0.92</v>
      </c>
      <c r="G22" s="336"/>
      <c r="H22" s="338">
        <f>G22*F22</f>
        <v>0</v>
      </c>
      <c r="I22" s="255"/>
      <c r="N22" s="812"/>
    </row>
    <row r="23" spans="1:14" ht="21.75" customHeight="1" x14ac:dyDescent="0.2">
      <c r="A23" s="349" t="e">
        <f>#REF!+0.1</f>
        <v>#REF!</v>
      </c>
      <c r="B23" s="347"/>
      <c r="C23" s="460" t="s">
        <v>286</v>
      </c>
      <c r="D23" s="460" t="s">
        <v>6</v>
      </c>
      <c r="E23" s="460">
        <v>1.92</v>
      </c>
      <c r="F23" s="461">
        <f>E23*F21</f>
        <v>0.19</v>
      </c>
      <c r="G23" s="460"/>
      <c r="H23" s="462">
        <f>F23*G23</f>
        <v>0</v>
      </c>
      <c r="I23" s="255"/>
    </row>
    <row r="24" spans="1:14" ht="21.75" customHeight="1" thickBot="1" x14ac:dyDescent="0.25">
      <c r="A24" s="349" t="e">
        <f t="shared" si="2"/>
        <v>#REF!</v>
      </c>
      <c r="B24" s="347"/>
      <c r="C24" s="57" t="s">
        <v>287</v>
      </c>
      <c r="D24" s="342" t="s">
        <v>67</v>
      </c>
      <c r="E24" s="352">
        <v>1</v>
      </c>
      <c r="F24" s="342">
        <f>F21*E24</f>
        <v>0.1</v>
      </c>
      <c r="G24" s="353"/>
      <c r="H24" s="18">
        <f>G24*F24</f>
        <v>0</v>
      </c>
      <c r="I24" s="255"/>
    </row>
    <row r="25" spans="1:14" ht="21.75" customHeight="1" thickBot="1" x14ac:dyDescent="0.25">
      <c r="A25" s="349" t="e">
        <f>A24+0.1</f>
        <v>#REF!</v>
      </c>
      <c r="B25" s="347"/>
      <c r="C25" s="57" t="s">
        <v>288</v>
      </c>
      <c r="D25" s="342" t="s">
        <v>62</v>
      </c>
      <c r="E25" s="352" t="s">
        <v>96</v>
      </c>
      <c r="F25" s="452">
        <v>12</v>
      </c>
      <c r="G25" s="353"/>
      <c r="H25" s="18">
        <f t="shared" ref="H25" si="3">G25*F25</f>
        <v>0</v>
      </c>
      <c r="I25" s="255"/>
    </row>
    <row r="26" spans="1:14" ht="21.75" customHeight="1" x14ac:dyDescent="0.2">
      <c r="A26" s="349" t="e">
        <f t="shared" si="2"/>
        <v>#REF!</v>
      </c>
      <c r="B26" s="347"/>
      <c r="C26" s="57" t="s">
        <v>68</v>
      </c>
      <c r="D26" s="57" t="s">
        <v>62</v>
      </c>
      <c r="E26" s="342">
        <v>2</v>
      </c>
      <c r="F26" s="355">
        <f>F21*E26</f>
        <v>0.2</v>
      </c>
      <c r="G26" s="342"/>
      <c r="H26" s="18">
        <f>G26*F26</f>
        <v>0</v>
      </c>
      <c r="I26" s="255"/>
    </row>
    <row r="27" spans="1:14" ht="21.75" customHeight="1" x14ac:dyDescent="0.2">
      <c r="A27" s="349" t="e">
        <f t="shared" si="2"/>
        <v>#REF!</v>
      </c>
      <c r="B27" s="347"/>
      <c r="C27" s="57" t="s">
        <v>166</v>
      </c>
      <c r="D27" s="57" t="s">
        <v>62</v>
      </c>
      <c r="E27" s="348">
        <v>0.15</v>
      </c>
      <c r="F27" s="342">
        <f>F21*E27</f>
        <v>0.02</v>
      </c>
      <c r="G27" s="342"/>
      <c r="H27" s="18">
        <f>G27*F27</f>
        <v>0</v>
      </c>
      <c r="I27" s="255"/>
    </row>
    <row r="28" spans="1:14" ht="21.75" customHeight="1" thickBot="1" x14ac:dyDescent="0.25">
      <c r="A28" s="349" t="e">
        <f>A27+0.1</f>
        <v>#REF!</v>
      </c>
      <c r="B28" s="344"/>
      <c r="C28" s="305" t="s">
        <v>8</v>
      </c>
      <c r="D28" s="305" t="s">
        <v>94</v>
      </c>
      <c r="E28" s="345">
        <v>2.78</v>
      </c>
      <c r="F28" s="345">
        <f>F21*E28</f>
        <v>0.28000000000000003</v>
      </c>
      <c r="G28" s="345"/>
      <c r="H28" s="18">
        <f>G28*F28</f>
        <v>0</v>
      </c>
      <c r="I28" s="255"/>
    </row>
    <row r="29" spans="1:14" ht="48.75" customHeight="1" thickBot="1" x14ac:dyDescent="0.25">
      <c r="A29" s="23">
        <f>A21+1</f>
        <v>7</v>
      </c>
      <c r="B29" s="22" t="s">
        <v>284</v>
      </c>
      <c r="C29" s="308" t="s">
        <v>290</v>
      </c>
      <c r="D29" s="25" t="s">
        <v>66</v>
      </c>
      <c r="E29" s="263"/>
      <c r="F29" s="26">
        <v>1</v>
      </c>
      <c r="G29" s="309"/>
      <c r="H29" s="23">
        <f>G29*F29</f>
        <v>0</v>
      </c>
      <c r="I29" s="261"/>
    </row>
    <row r="30" spans="1:14" ht="46.5" customHeight="1" thickBot="1" x14ac:dyDescent="0.25">
      <c r="A30" s="23">
        <f>A29+1</f>
        <v>8</v>
      </c>
      <c r="B30" s="22" t="s">
        <v>165</v>
      </c>
      <c r="C30" s="308" t="s">
        <v>554</v>
      </c>
      <c r="D30" s="25" t="s">
        <v>3</v>
      </c>
      <c r="E30" s="263"/>
      <c r="F30" s="26">
        <v>1.2</v>
      </c>
      <c r="G30" s="309"/>
      <c r="H30" s="23">
        <f>SUM(H31:H37)</f>
        <v>0</v>
      </c>
      <c r="I30" s="261"/>
    </row>
    <row r="31" spans="1:14" ht="17.25" customHeight="1" x14ac:dyDescent="0.2">
      <c r="A31" s="349">
        <f t="shared" ref="A31:A37" si="4">A30+0.1</f>
        <v>8.1</v>
      </c>
      <c r="B31" s="453" t="s">
        <v>35</v>
      </c>
      <c r="C31" s="336" t="s">
        <v>93</v>
      </c>
      <c r="D31" s="351" t="s">
        <v>1</v>
      </c>
      <c r="E31" s="351">
        <v>6.66</v>
      </c>
      <c r="F31" s="337">
        <f>F30*E31</f>
        <v>7.99</v>
      </c>
      <c r="G31" s="336"/>
      <c r="H31" s="338">
        <f t="shared" ref="H31:H37" si="5">G31*F31</f>
        <v>0</v>
      </c>
      <c r="I31" s="261"/>
    </row>
    <row r="32" spans="1:14" ht="17.25" customHeight="1" x14ac:dyDescent="0.2">
      <c r="A32" s="349">
        <f t="shared" si="4"/>
        <v>8.1999999999999993</v>
      </c>
      <c r="B32" s="347"/>
      <c r="C32" s="339" t="s">
        <v>2</v>
      </c>
      <c r="D32" s="340" t="s">
        <v>94</v>
      </c>
      <c r="E32" s="340">
        <v>0.92</v>
      </c>
      <c r="F32" s="340">
        <f>F30*E32</f>
        <v>1.1000000000000001</v>
      </c>
      <c r="G32" s="340"/>
      <c r="H32" s="341">
        <f t="shared" si="5"/>
        <v>0</v>
      </c>
      <c r="I32" s="261"/>
    </row>
    <row r="33" spans="1:14" ht="16.5" thickBot="1" x14ac:dyDescent="0.25">
      <c r="A33" s="349" t="e">
        <f>#REF!+0.1</f>
        <v>#REF!</v>
      </c>
      <c r="B33" s="347"/>
      <c r="C33" s="57" t="s">
        <v>553</v>
      </c>
      <c r="D33" s="342" t="s">
        <v>3</v>
      </c>
      <c r="E33" s="352">
        <v>1.02</v>
      </c>
      <c r="F33" s="345">
        <f>F30*E33</f>
        <v>1.22</v>
      </c>
      <c r="G33" s="353"/>
      <c r="H33" s="18">
        <f t="shared" si="5"/>
        <v>0</v>
      </c>
      <c r="I33" s="261"/>
      <c r="K33" s="261"/>
    </row>
    <row r="34" spans="1:14" ht="18" customHeight="1" thickBot="1" x14ac:dyDescent="0.25">
      <c r="A34" s="349" t="e">
        <f t="shared" si="4"/>
        <v>#REF!</v>
      </c>
      <c r="B34" s="347"/>
      <c r="C34" s="57" t="s">
        <v>95</v>
      </c>
      <c r="D34" s="342" t="s">
        <v>62</v>
      </c>
      <c r="E34" s="352" t="s">
        <v>96</v>
      </c>
      <c r="F34" s="457">
        <f>F30*40</f>
        <v>48</v>
      </c>
      <c r="G34" s="353"/>
      <c r="H34" s="18">
        <f t="shared" si="5"/>
        <v>0</v>
      </c>
      <c r="I34" s="261"/>
    </row>
    <row r="35" spans="1:14" ht="16.5" thickBot="1" x14ac:dyDescent="0.25">
      <c r="A35" s="349" t="e">
        <f t="shared" si="4"/>
        <v>#REF!</v>
      </c>
      <c r="B35" s="347"/>
      <c r="C35" s="57" t="s">
        <v>97</v>
      </c>
      <c r="D35" s="57" t="s">
        <v>4</v>
      </c>
      <c r="E35" s="354">
        <v>0.70299999999999996</v>
      </c>
      <c r="F35" s="355">
        <f>F30*E35</f>
        <v>0.84</v>
      </c>
      <c r="G35" s="342"/>
      <c r="H35" s="18">
        <f t="shared" si="5"/>
        <v>0</v>
      </c>
      <c r="I35" s="261"/>
    </row>
    <row r="36" spans="1:14" ht="16.5" thickBot="1" x14ac:dyDescent="0.25">
      <c r="A36" s="349" t="e">
        <f t="shared" si="4"/>
        <v>#REF!</v>
      </c>
      <c r="B36" s="347"/>
      <c r="C36" s="57" t="s">
        <v>98</v>
      </c>
      <c r="D36" s="57" t="s">
        <v>3</v>
      </c>
      <c r="E36" s="348">
        <f>1.44/100</f>
        <v>1.44E-2</v>
      </c>
      <c r="F36" s="342">
        <f>F30*E36</f>
        <v>0.02</v>
      </c>
      <c r="G36" s="342"/>
      <c r="H36" s="18">
        <f t="shared" si="5"/>
        <v>0</v>
      </c>
      <c r="I36" s="261"/>
      <c r="M36" s="264"/>
      <c r="N36" s="261"/>
    </row>
    <row r="37" spans="1:14" ht="16.5" thickBot="1" x14ac:dyDescent="0.25">
      <c r="A37" s="349" t="e">
        <f t="shared" si="4"/>
        <v>#REF!</v>
      </c>
      <c r="B37" s="344"/>
      <c r="C37" s="305" t="s">
        <v>8</v>
      </c>
      <c r="D37" s="305" t="s">
        <v>94</v>
      </c>
      <c r="E37" s="345">
        <v>0.6</v>
      </c>
      <c r="F37" s="345">
        <f>F30*E37</f>
        <v>0.72</v>
      </c>
      <c r="G37" s="345"/>
      <c r="H37" s="18">
        <f t="shared" si="5"/>
        <v>0</v>
      </c>
      <c r="I37" s="261"/>
    </row>
    <row r="38" spans="1:14" ht="72" customHeight="1" thickBot="1" x14ac:dyDescent="0.25">
      <c r="A38" s="28">
        <f>A30+1</f>
        <v>9</v>
      </c>
      <c r="B38" s="25" t="s">
        <v>99</v>
      </c>
      <c r="C38" s="309" t="s">
        <v>167</v>
      </c>
      <c r="D38" s="29" t="s">
        <v>4</v>
      </c>
      <c r="E38" s="30"/>
      <c r="F38" s="29">
        <v>59</v>
      </c>
      <c r="G38" s="30"/>
      <c r="H38" s="23">
        <f>SUM(H39:H43)</f>
        <v>0</v>
      </c>
      <c r="I38" s="261"/>
      <c r="J38" s="266"/>
    </row>
    <row r="39" spans="1:14" ht="20.25" customHeight="1" x14ac:dyDescent="0.2">
      <c r="A39" s="349">
        <f>A38+0.1</f>
        <v>9.1</v>
      </c>
      <c r="B39" s="336"/>
      <c r="C39" s="336" t="s">
        <v>93</v>
      </c>
      <c r="D39" s="351" t="s">
        <v>1</v>
      </c>
      <c r="E39" s="351">
        <v>0.68</v>
      </c>
      <c r="F39" s="336">
        <f>F38*E39</f>
        <v>40.119999999999997</v>
      </c>
      <c r="G39" s="336"/>
      <c r="H39" s="338">
        <f>G39*F39</f>
        <v>0</v>
      </c>
      <c r="I39" s="261"/>
      <c r="J39" s="266"/>
    </row>
    <row r="40" spans="1:14" ht="20.25" customHeight="1" x14ac:dyDescent="0.2">
      <c r="A40" s="350">
        <f>A39+0.1</f>
        <v>9.1999999999999993</v>
      </c>
      <c r="B40" s="358"/>
      <c r="C40" s="463" t="s">
        <v>2</v>
      </c>
      <c r="D40" s="463" t="s">
        <v>6</v>
      </c>
      <c r="E40" s="340">
        <v>0</v>
      </c>
      <c r="F40" s="464">
        <f>F38*E40</f>
        <v>0</v>
      </c>
      <c r="G40" s="340"/>
      <c r="H40" s="341">
        <f>G40*F40</f>
        <v>0</v>
      </c>
      <c r="I40" s="261"/>
      <c r="J40" s="266"/>
    </row>
    <row r="41" spans="1:14" ht="20.25" customHeight="1" x14ac:dyDescent="0.2">
      <c r="A41" s="350">
        <f>A40+0.1</f>
        <v>9.3000000000000007</v>
      </c>
      <c r="B41" s="358"/>
      <c r="C41" s="57" t="s">
        <v>100</v>
      </c>
      <c r="D41" s="342" t="s">
        <v>62</v>
      </c>
      <c r="E41" s="342" t="s">
        <v>96</v>
      </c>
      <c r="F41" s="343">
        <f>F38*0.11</f>
        <v>6.49</v>
      </c>
      <c r="G41" s="342"/>
      <c r="H41" s="18">
        <f>G41*F41</f>
        <v>0</v>
      </c>
      <c r="I41" s="261"/>
      <c r="J41" s="266"/>
    </row>
    <row r="42" spans="1:14" ht="20.25" customHeight="1" x14ac:dyDescent="0.2">
      <c r="A42" s="350">
        <f>A41+0.1</f>
        <v>9.4</v>
      </c>
      <c r="B42" s="465"/>
      <c r="C42" s="305" t="s">
        <v>101</v>
      </c>
      <c r="D42" s="345" t="s">
        <v>62</v>
      </c>
      <c r="E42" s="345" t="s">
        <v>96</v>
      </c>
      <c r="F42" s="31">
        <f>F38*0.105</f>
        <v>6.2</v>
      </c>
      <c r="G42" s="342"/>
      <c r="H42" s="18">
        <f>G42*F42</f>
        <v>0</v>
      </c>
      <c r="I42" s="261"/>
      <c r="J42" s="266"/>
      <c r="L42" s="267"/>
    </row>
    <row r="43" spans="1:14" ht="20.25" customHeight="1" x14ac:dyDescent="0.2">
      <c r="A43" s="350">
        <f>A42+0.1</f>
        <v>9.5</v>
      </c>
      <c r="B43" s="465"/>
      <c r="C43" s="305" t="s">
        <v>8</v>
      </c>
      <c r="D43" s="345" t="s">
        <v>94</v>
      </c>
      <c r="E43" s="466">
        <f>0.0019</f>
        <v>1.9E-3</v>
      </c>
      <c r="F43" s="467">
        <f>F38*E43</f>
        <v>0.112</v>
      </c>
      <c r="G43" s="345"/>
      <c r="H43" s="346">
        <f>G43*F43</f>
        <v>0</v>
      </c>
      <c r="I43" s="261"/>
      <c r="J43" s="266"/>
    </row>
    <row r="44" spans="1:14" ht="37.5" customHeight="1" x14ac:dyDescent="0.2">
      <c r="A44" s="57"/>
      <c r="B44" s="57"/>
      <c r="C44" s="3" t="s">
        <v>112</v>
      </c>
      <c r="D44" s="3" t="s">
        <v>6</v>
      </c>
      <c r="E44" s="3"/>
      <c r="F44" s="3"/>
      <c r="G44" s="3"/>
      <c r="H44" s="6">
        <f>H38+H30+H29+H21+H19+H17+H10</f>
        <v>0</v>
      </c>
    </row>
    <row r="45" spans="1:14" ht="21.75" customHeight="1" x14ac:dyDescent="0.2">
      <c r="A45" s="57"/>
      <c r="B45" s="57"/>
      <c r="C45" s="57" t="s">
        <v>69</v>
      </c>
      <c r="D45" s="34">
        <v>0.08</v>
      </c>
      <c r="E45" s="57"/>
      <c r="F45" s="57"/>
      <c r="G45" s="57"/>
      <c r="H45" s="18">
        <f>H44*D45</f>
        <v>0</v>
      </c>
    </row>
    <row r="46" spans="1:14" ht="21.75" customHeight="1" x14ac:dyDescent="0.2">
      <c r="A46" s="57"/>
      <c r="B46" s="57"/>
      <c r="C46" s="3" t="s">
        <v>46</v>
      </c>
      <c r="D46" s="3" t="s">
        <v>6</v>
      </c>
      <c r="E46" s="3"/>
      <c r="F46" s="3"/>
      <c r="G46" s="3"/>
      <c r="H46" s="6">
        <f>H45+H44</f>
        <v>0</v>
      </c>
    </row>
    <row r="47" spans="1:14" ht="21.75" customHeight="1" x14ac:dyDescent="0.2">
      <c r="A47" s="57"/>
      <c r="B47" s="57"/>
      <c r="C47" s="57" t="s">
        <v>113</v>
      </c>
      <c r="D47" s="34">
        <v>0.06</v>
      </c>
      <c r="E47" s="57"/>
      <c r="F47" s="57"/>
      <c r="G47" s="57"/>
      <c r="H47" s="18">
        <f>H46*D47</f>
        <v>0</v>
      </c>
    </row>
    <row r="48" spans="1:14" ht="21.75" customHeight="1" x14ac:dyDescent="0.2">
      <c r="A48" s="57"/>
      <c r="B48" s="57"/>
      <c r="C48" s="3" t="s">
        <v>59</v>
      </c>
      <c r="D48" s="3" t="s">
        <v>6</v>
      </c>
      <c r="E48" s="3"/>
      <c r="F48" s="3"/>
      <c r="G48" s="3"/>
      <c r="H48" s="6">
        <f>SUM(H46:H47)</f>
        <v>0</v>
      </c>
    </row>
    <row r="49" spans="1:8" ht="13.5" x14ac:dyDescent="0.2">
      <c r="A49" s="35"/>
      <c r="B49" s="35"/>
      <c r="C49" s="35"/>
      <c r="D49" s="35"/>
      <c r="E49" s="35"/>
      <c r="F49" s="35"/>
      <c r="G49" s="35"/>
      <c r="H49" s="50"/>
    </row>
    <row r="50" spans="1:8" ht="13.5" x14ac:dyDescent="0.2">
      <c r="A50" s="35"/>
      <c r="B50" s="35"/>
      <c r="C50" s="304"/>
      <c r="D50" s="683"/>
      <c r="E50" s="683"/>
      <c r="F50" s="683"/>
      <c r="G50" s="35"/>
      <c r="H50" s="35"/>
    </row>
    <row r="51" spans="1:8" x14ac:dyDescent="0.2">
      <c r="A51" s="468"/>
      <c r="B51" s="468"/>
      <c r="C51" s="468"/>
      <c r="D51" s="468"/>
      <c r="E51" s="468"/>
      <c r="F51" s="468"/>
      <c r="G51" s="468"/>
      <c r="H51" s="468"/>
    </row>
  </sheetData>
  <mergeCells count="15">
    <mergeCell ref="A1:H1"/>
    <mergeCell ref="A2:H2"/>
    <mergeCell ref="A3:C3"/>
    <mergeCell ref="E3:H3"/>
    <mergeCell ref="A4:B4"/>
    <mergeCell ref="C4:H4"/>
    <mergeCell ref="N21:N22"/>
    <mergeCell ref="D50:F50"/>
    <mergeCell ref="A5:H5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5" sqref="C5:H5"/>
    </sheetView>
  </sheetViews>
  <sheetFormatPr defaultRowHeight="12.75" x14ac:dyDescent="0.2"/>
  <cols>
    <col min="1" max="1" width="4.140625" customWidth="1"/>
    <col min="2" max="2" width="7.5703125" customWidth="1"/>
    <col min="3" max="3" width="17.5703125" customWidth="1"/>
    <col min="5" max="5" width="7" customWidth="1"/>
    <col min="6" max="6" width="11" customWidth="1"/>
    <col min="7" max="7" width="5.5703125" customWidth="1"/>
    <col min="8" max="8" width="8.140625" customWidth="1"/>
  </cols>
  <sheetData>
    <row r="1" spans="1:8" ht="13.5" x14ac:dyDescent="0.2">
      <c r="A1" s="675" t="s">
        <v>606</v>
      </c>
      <c r="B1" s="675"/>
      <c r="C1" s="675"/>
      <c r="D1" s="675"/>
      <c r="E1" s="675"/>
      <c r="F1" s="675"/>
      <c r="G1" s="675"/>
      <c r="H1" s="675"/>
    </row>
    <row r="2" spans="1:8" ht="13.5" x14ac:dyDescent="0.2">
      <c r="A2" s="675" t="s">
        <v>556</v>
      </c>
      <c r="B2" s="675"/>
      <c r="C2" s="675"/>
      <c r="D2" s="675"/>
      <c r="E2" s="675"/>
      <c r="F2" s="675"/>
      <c r="G2" s="675"/>
      <c r="H2" s="675"/>
    </row>
    <row r="3" spans="1:8" ht="13.5" x14ac:dyDescent="0.2">
      <c r="A3" s="469"/>
      <c r="B3" s="675" t="s">
        <v>51</v>
      </c>
      <c r="C3" s="675"/>
      <c r="D3" s="675"/>
      <c r="E3" s="315">
        <f>H20*0.001</f>
        <v>0</v>
      </c>
      <c r="F3" s="820" t="s">
        <v>557</v>
      </c>
      <c r="G3" s="820"/>
      <c r="H3" s="820"/>
    </row>
    <row r="4" spans="1:8" ht="13.5" x14ac:dyDescent="0.2">
      <c r="A4" s="469"/>
      <c r="B4" s="675"/>
      <c r="C4" s="675"/>
      <c r="D4" s="675"/>
      <c r="E4" s="315"/>
      <c r="F4" s="820"/>
      <c r="G4" s="820"/>
      <c r="H4" s="820"/>
    </row>
    <row r="5" spans="1:8" ht="13.5" x14ac:dyDescent="0.2">
      <c r="A5" s="816" t="s">
        <v>53</v>
      </c>
      <c r="B5" s="816"/>
      <c r="C5" s="818" t="s">
        <v>558</v>
      </c>
      <c r="D5" s="818"/>
      <c r="E5" s="818"/>
      <c r="F5" s="818"/>
      <c r="G5" s="818"/>
      <c r="H5" s="818"/>
    </row>
    <row r="6" spans="1:8" ht="13.5" x14ac:dyDescent="0.2">
      <c r="A6" s="819" t="s">
        <v>527</v>
      </c>
      <c r="B6" s="819"/>
      <c r="C6" s="819"/>
      <c r="D6" s="819"/>
      <c r="E6" s="819"/>
      <c r="F6" s="819"/>
      <c r="G6" s="819"/>
      <c r="H6" s="819"/>
    </row>
    <row r="7" spans="1:8" ht="13.5" x14ac:dyDescent="0.2">
      <c r="A7" s="732" t="s">
        <v>37</v>
      </c>
      <c r="B7" s="732" t="s">
        <v>38</v>
      </c>
      <c r="C7" s="732" t="s">
        <v>43</v>
      </c>
      <c r="D7" s="732" t="s">
        <v>559</v>
      </c>
      <c r="E7" s="732" t="s">
        <v>560</v>
      </c>
      <c r="F7" s="732"/>
      <c r="G7" s="732" t="s">
        <v>51</v>
      </c>
      <c r="H7" s="732"/>
    </row>
    <row r="8" spans="1:8" ht="62.25" x14ac:dyDescent="0.2">
      <c r="A8" s="732"/>
      <c r="B8" s="732"/>
      <c r="C8" s="732"/>
      <c r="D8" s="732"/>
      <c r="E8" s="478" t="s">
        <v>559</v>
      </c>
      <c r="F8" s="478" t="s">
        <v>561</v>
      </c>
      <c r="G8" s="471" t="s">
        <v>562</v>
      </c>
      <c r="H8" s="471" t="s">
        <v>59</v>
      </c>
    </row>
    <row r="9" spans="1:8" ht="13.5" x14ac:dyDescent="0.2">
      <c r="A9" s="471">
        <v>1</v>
      </c>
      <c r="B9" s="471">
        <v>2</v>
      </c>
      <c r="C9" s="471">
        <v>3</v>
      </c>
      <c r="D9" s="471">
        <v>4</v>
      </c>
      <c r="E9" s="471">
        <v>5</v>
      </c>
      <c r="F9" s="471">
        <v>6</v>
      </c>
      <c r="G9" s="471">
        <v>7</v>
      </c>
      <c r="H9" s="471">
        <v>8</v>
      </c>
    </row>
    <row r="10" spans="1:8" ht="46.5" customHeight="1" x14ac:dyDescent="0.2">
      <c r="A10" s="1">
        <v>1</v>
      </c>
      <c r="B10" s="132" t="s">
        <v>563</v>
      </c>
      <c r="C10" s="479" t="s">
        <v>564</v>
      </c>
      <c r="D10" s="471" t="s">
        <v>4</v>
      </c>
      <c r="E10" s="471"/>
      <c r="F10" s="1">
        <v>510</v>
      </c>
      <c r="G10" s="471"/>
      <c r="H10" s="316">
        <f>SUM(H11:H12)</f>
        <v>0</v>
      </c>
    </row>
    <row r="11" spans="1:8" ht="36" customHeight="1" x14ac:dyDescent="0.2">
      <c r="A11" s="480">
        <f>A10+0.1</f>
        <v>1.1000000000000001</v>
      </c>
      <c r="B11" s="471" t="s">
        <v>92</v>
      </c>
      <c r="C11" s="471" t="s">
        <v>565</v>
      </c>
      <c r="D11" s="471" t="s">
        <v>0</v>
      </c>
      <c r="E11" s="481">
        <v>1.17E-2</v>
      </c>
      <c r="F11" s="482">
        <f>F10*E11</f>
        <v>5.97</v>
      </c>
      <c r="G11" s="471"/>
      <c r="H11" s="1">
        <f>F11*G11</f>
        <v>0</v>
      </c>
    </row>
    <row r="12" spans="1:8" ht="13.5" x14ac:dyDescent="0.2">
      <c r="A12" s="480">
        <f>A11+0.1</f>
        <v>1.2</v>
      </c>
      <c r="B12" s="471" t="s">
        <v>566</v>
      </c>
      <c r="C12" s="471" t="s">
        <v>567</v>
      </c>
      <c r="D12" s="471" t="s">
        <v>4</v>
      </c>
      <c r="E12" s="480">
        <v>1</v>
      </c>
      <c r="F12" s="1">
        <f>F10*E12</f>
        <v>510</v>
      </c>
      <c r="G12" s="471"/>
      <c r="H12" s="1">
        <f>F12*G12</f>
        <v>0</v>
      </c>
    </row>
    <row r="13" spans="1:8" ht="13.5" x14ac:dyDescent="0.2">
      <c r="A13" s="480"/>
      <c r="B13" s="471"/>
      <c r="C13" s="471" t="s">
        <v>46</v>
      </c>
      <c r="D13" s="471" t="s">
        <v>6</v>
      </c>
      <c r="E13" s="482"/>
      <c r="F13" s="482"/>
      <c r="G13" s="471"/>
      <c r="H13" s="316">
        <f>H10</f>
        <v>0</v>
      </c>
    </row>
    <row r="14" spans="1:8" ht="51.75" customHeight="1" x14ac:dyDescent="0.2">
      <c r="A14" s="471"/>
      <c r="B14" s="471"/>
      <c r="C14" s="471" t="s">
        <v>568</v>
      </c>
      <c r="D14" s="471" t="s">
        <v>6</v>
      </c>
      <c r="E14" s="482"/>
      <c r="F14" s="482"/>
      <c r="G14" s="471"/>
      <c r="H14" s="316">
        <f>H11</f>
        <v>0</v>
      </c>
    </row>
    <row r="15" spans="1:8" ht="34.5" customHeight="1" x14ac:dyDescent="0.2">
      <c r="A15" s="471"/>
      <c r="B15" s="471"/>
      <c r="C15" s="471" t="s">
        <v>569</v>
      </c>
      <c r="D15" s="471" t="s">
        <v>6</v>
      </c>
      <c r="E15" s="482"/>
      <c r="F15" s="482"/>
      <c r="G15" s="471"/>
      <c r="H15" s="1">
        <f>H13-H14</f>
        <v>0</v>
      </c>
    </row>
    <row r="16" spans="1:8" ht="81.75" customHeight="1" x14ac:dyDescent="0.2">
      <c r="A16" s="471"/>
      <c r="B16" s="471"/>
      <c r="C16" s="471" t="s">
        <v>64</v>
      </c>
      <c r="D16" s="471" t="s">
        <v>6</v>
      </c>
      <c r="E16" s="471"/>
      <c r="F16" s="471"/>
      <c r="G16" s="482"/>
      <c r="H16" s="1">
        <f>H13</f>
        <v>0</v>
      </c>
    </row>
    <row r="17" spans="1:8" ht="36.75" customHeight="1" x14ac:dyDescent="0.2">
      <c r="A17" s="471"/>
      <c r="B17" s="471"/>
      <c r="C17" s="471" t="s">
        <v>570</v>
      </c>
      <c r="D17" s="483">
        <v>0.08</v>
      </c>
      <c r="E17" s="471"/>
      <c r="F17" s="483">
        <v>0.08</v>
      </c>
      <c r="G17" s="482"/>
      <c r="H17" s="1">
        <f>H16*F17</f>
        <v>0</v>
      </c>
    </row>
    <row r="18" spans="1:8" ht="13.5" x14ac:dyDescent="0.2">
      <c r="A18" s="471"/>
      <c r="B18" s="471"/>
      <c r="C18" s="471" t="s">
        <v>46</v>
      </c>
      <c r="D18" s="471" t="s">
        <v>6</v>
      </c>
      <c r="E18" s="471"/>
      <c r="F18" s="471"/>
      <c r="G18" s="482"/>
      <c r="H18" s="1">
        <f>SUM(H16:H17)</f>
        <v>0</v>
      </c>
    </row>
    <row r="19" spans="1:8" ht="27.75" customHeight="1" x14ac:dyDescent="0.2">
      <c r="A19" s="471"/>
      <c r="B19" s="471"/>
      <c r="C19" s="471" t="s">
        <v>571</v>
      </c>
      <c r="D19" s="483">
        <v>0.06</v>
      </c>
      <c r="E19" s="471"/>
      <c r="F19" s="483">
        <v>0.06</v>
      </c>
      <c r="G19" s="482"/>
      <c r="H19" s="1">
        <f>F19*H18</f>
        <v>0</v>
      </c>
    </row>
    <row r="20" spans="1:8" ht="13.5" x14ac:dyDescent="0.2">
      <c r="A20" s="471"/>
      <c r="B20" s="471"/>
      <c r="C20" s="471" t="s">
        <v>46</v>
      </c>
      <c r="D20" s="471" t="s">
        <v>6</v>
      </c>
      <c r="E20" s="482"/>
      <c r="F20" s="482"/>
      <c r="G20" s="471"/>
      <c r="H20" s="1">
        <f>H18+H19</f>
        <v>0</v>
      </c>
    </row>
    <row r="21" spans="1:8" ht="13.5" x14ac:dyDescent="0.2">
      <c r="A21" s="293"/>
      <c r="B21" s="293"/>
      <c r="C21" s="293"/>
      <c r="D21" s="293"/>
      <c r="E21" s="484"/>
      <c r="F21" s="484"/>
      <c r="G21" s="293"/>
      <c r="H21" s="485"/>
    </row>
    <row r="22" spans="1:8" ht="13.5" x14ac:dyDescent="0.2">
      <c r="A22" s="816"/>
      <c r="B22" s="816"/>
      <c r="C22" s="816"/>
      <c r="D22" s="817"/>
      <c r="E22" s="817"/>
      <c r="F22" s="817"/>
      <c r="G22" s="817"/>
      <c r="H22" s="817"/>
    </row>
  </sheetData>
  <mergeCells count="17">
    <mergeCell ref="A1:H1"/>
    <mergeCell ref="A2:H2"/>
    <mergeCell ref="B3:D3"/>
    <mergeCell ref="F3:H3"/>
    <mergeCell ref="B4:D4"/>
    <mergeCell ref="F4:H4"/>
    <mergeCell ref="A22:C22"/>
    <mergeCell ref="D22:H22"/>
    <mergeCell ref="A5:B5"/>
    <mergeCell ref="C5:H5"/>
    <mergeCell ref="A6:H6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opLeftCell="A43" zoomScaleNormal="100" workbookViewId="0">
      <selection activeCell="G66" sqref="G66"/>
    </sheetView>
  </sheetViews>
  <sheetFormatPr defaultRowHeight="13.5" x14ac:dyDescent="0.2"/>
  <cols>
    <col min="1" max="1" width="5.28515625" style="59" customWidth="1"/>
    <col min="2" max="2" width="8.7109375" style="59" customWidth="1"/>
    <col min="3" max="3" width="27.140625" style="59" customWidth="1"/>
    <col min="4" max="4" width="9.42578125" style="59" customWidth="1"/>
    <col min="5" max="5" width="8.5703125" style="59" customWidth="1"/>
    <col min="6" max="6" width="10.5703125" style="59" customWidth="1"/>
    <col min="7" max="7" width="8.85546875" style="59" customWidth="1"/>
    <col min="8" max="8" width="8.7109375" style="59" customWidth="1"/>
    <col min="9" max="9" width="9.28515625" style="59" bestFit="1" customWidth="1"/>
    <col min="10" max="10" width="12.140625" style="59" bestFit="1" customWidth="1"/>
    <col min="11" max="11" width="9.140625" style="59"/>
    <col min="12" max="12" width="10.28515625" style="59" bestFit="1" customWidth="1"/>
    <col min="13" max="256" width="9.140625" style="59"/>
    <col min="257" max="257" width="5.28515625" style="59" customWidth="1"/>
    <col min="258" max="258" width="8.85546875" style="59" customWidth="1"/>
    <col min="259" max="259" width="42.140625" style="59" customWidth="1"/>
    <col min="260" max="260" width="8.140625" style="59" customWidth="1"/>
    <col min="261" max="261" width="8.5703125" style="59" customWidth="1"/>
    <col min="262" max="262" width="8.140625" style="59" customWidth="1"/>
    <col min="263" max="263" width="7.140625" style="59" customWidth="1"/>
    <col min="264" max="264" width="8.28515625" style="59" customWidth="1"/>
    <col min="265" max="265" width="9.140625" style="59"/>
    <col min="266" max="266" width="12" style="59" bestFit="1" customWidth="1"/>
    <col min="267" max="512" width="9.140625" style="59"/>
    <col min="513" max="513" width="5.28515625" style="59" customWidth="1"/>
    <col min="514" max="514" width="8.85546875" style="59" customWidth="1"/>
    <col min="515" max="515" width="42.140625" style="59" customWidth="1"/>
    <col min="516" max="516" width="8.140625" style="59" customWidth="1"/>
    <col min="517" max="517" width="8.5703125" style="59" customWidth="1"/>
    <col min="518" max="518" width="8.140625" style="59" customWidth="1"/>
    <col min="519" max="519" width="7.140625" style="59" customWidth="1"/>
    <col min="520" max="520" width="8.28515625" style="59" customWidth="1"/>
    <col min="521" max="521" width="9.140625" style="59"/>
    <col min="522" max="522" width="12" style="59" bestFit="1" customWidth="1"/>
    <col min="523" max="768" width="9.140625" style="59"/>
    <col min="769" max="769" width="5.28515625" style="59" customWidth="1"/>
    <col min="770" max="770" width="8.85546875" style="59" customWidth="1"/>
    <col min="771" max="771" width="42.140625" style="59" customWidth="1"/>
    <col min="772" max="772" width="8.140625" style="59" customWidth="1"/>
    <col min="773" max="773" width="8.5703125" style="59" customWidth="1"/>
    <col min="774" max="774" width="8.140625" style="59" customWidth="1"/>
    <col min="775" max="775" width="7.140625" style="59" customWidth="1"/>
    <col min="776" max="776" width="8.28515625" style="59" customWidth="1"/>
    <col min="777" max="777" width="9.140625" style="59"/>
    <col min="778" max="778" width="12" style="59" bestFit="1" customWidth="1"/>
    <col min="779" max="1024" width="9.140625" style="59"/>
    <col min="1025" max="1025" width="5.28515625" style="59" customWidth="1"/>
    <col min="1026" max="1026" width="8.85546875" style="59" customWidth="1"/>
    <col min="1027" max="1027" width="42.140625" style="59" customWidth="1"/>
    <col min="1028" max="1028" width="8.140625" style="59" customWidth="1"/>
    <col min="1029" max="1029" width="8.5703125" style="59" customWidth="1"/>
    <col min="1030" max="1030" width="8.140625" style="59" customWidth="1"/>
    <col min="1031" max="1031" width="7.140625" style="59" customWidth="1"/>
    <col min="1032" max="1032" width="8.28515625" style="59" customWidth="1"/>
    <col min="1033" max="1033" width="9.140625" style="59"/>
    <col min="1034" max="1034" width="12" style="59" bestFit="1" customWidth="1"/>
    <col min="1035" max="1280" width="9.140625" style="59"/>
    <col min="1281" max="1281" width="5.28515625" style="59" customWidth="1"/>
    <col min="1282" max="1282" width="8.85546875" style="59" customWidth="1"/>
    <col min="1283" max="1283" width="42.140625" style="59" customWidth="1"/>
    <col min="1284" max="1284" width="8.140625" style="59" customWidth="1"/>
    <col min="1285" max="1285" width="8.5703125" style="59" customWidth="1"/>
    <col min="1286" max="1286" width="8.140625" style="59" customWidth="1"/>
    <col min="1287" max="1287" width="7.140625" style="59" customWidth="1"/>
    <col min="1288" max="1288" width="8.28515625" style="59" customWidth="1"/>
    <col min="1289" max="1289" width="9.140625" style="59"/>
    <col min="1290" max="1290" width="12" style="59" bestFit="1" customWidth="1"/>
    <col min="1291" max="1536" width="9.140625" style="59"/>
    <col min="1537" max="1537" width="5.28515625" style="59" customWidth="1"/>
    <col min="1538" max="1538" width="8.85546875" style="59" customWidth="1"/>
    <col min="1539" max="1539" width="42.140625" style="59" customWidth="1"/>
    <col min="1540" max="1540" width="8.140625" style="59" customWidth="1"/>
    <col min="1541" max="1541" width="8.5703125" style="59" customWidth="1"/>
    <col min="1542" max="1542" width="8.140625" style="59" customWidth="1"/>
    <col min="1543" max="1543" width="7.140625" style="59" customWidth="1"/>
    <col min="1544" max="1544" width="8.28515625" style="59" customWidth="1"/>
    <col min="1545" max="1545" width="9.140625" style="59"/>
    <col min="1546" max="1546" width="12" style="59" bestFit="1" customWidth="1"/>
    <col min="1547" max="1792" width="9.140625" style="59"/>
    <col min="1793" max="1793" width="5.28515625" style="59" customWidth="1"/>
    <col min="1794" max="1794" width="8.85546875" style="59" customWidth="1"/>
    <col min="1795" max="1795" width="42.140625" style="59" customWidth="1"/>
    <col min="1796" max="1796" width="8.140625" style="59" customWidth="1"/>
    <col min="1797" max="1797" width="8.5703125" style="59" customWidth="1"/>
    <col min="1798" max="1798" width="8.140625" style="59" customWidth="1"/>
    <col min="1799" max="1799" width="7.140625" style="59" customWidth="1"/>
    <col min="1800" max="1800" width="8.28515625" style="59" customWidth="1"/>
    <col min="1801" max="1801" width="9.140625" style="59"/>
    <col min="1802" max="1802" width="12" style="59" bestFit="1" customWidth="1"/>
    <col min="1803" max="2048" width="9.140625" style="59"/>
    <col min="2049" max="2049" width="5.28515625" style="59" customWidth="1"/>
    <col min="2050" max="2050" width="8.85546875" style="59" customWidth="1"/>
    <col min="2051" max="2051" width="42.140625" style="59" customWidth="1"/>
    <col min="2052" max="2052" width="8.140625" style="59" customWidth="1"/>
    <col min="2053" max="2053" width="8.5703125" style="59" customWidth="1"/>
    <col min="2054" max="2054" width="8.140625" style="59" customWidth="1"/>
    <col min="2055" max="2055" width="7.140625" style="59" customWidth="1"/>
    <col min="2056" max="2056" width="8.28515625" style="59" customWidth="1"/>
    <col min="2057" max="2057" width="9.140625" style="59"/>
    <col min="2058" max="2058" width="12" style="59" bestFit="1" customWidth="1"/>
    <col min="2059" max="2304" width="9.140625" style="59"/>
    <col min="2305" max="2305" width="5.28515625" style="59" customWidth="1"/>
    <col min="2306" max="2306" width="8.85546875" style="59" customWidth="1"/>
    <col min="2307" max="2307" width="42.140625" style="59" customWidth="1"/>
    <col min="2308" max="2308" width="8.140625" style="59" customWidth="1"/>
    <col min="2309" max="2309" width="8.5703125" style="59" customWidth="1"/>
    <col min="2310" max="2310" width="8.140625" style="59" customWidth="1"/>
    <col min="2311" max="2311" width="7.140625" style="59" customWidth="1"/>
    <col min="2312" max="2312" width="8.28515625" style="59" customWidth="1"/>
    <col min="2313" max="2313" width="9.140625" style="59"/>
    <col min="2314" max="2314" width="12" style="59" bestFit="1" customWidth="1"/>
    <col min="2315" max="2560" width="9.140625" style="59"/>
    <col min="2561" max="2561" width="5.28515625" style="59" customWidth="1"/>
    <col min="2562" max="2562" width="8.85546875" style="59" customWidth="1"/>
    <col min="2563" max="2563" width="42.140625" style="59" customWidth="1"/>
    <col min="2564" max="2564" width="8.140625" style="59" customWidth="1"/>
    <col min="2565" max="2565" width="8.5703125" style="59" customWidth="1"/>
    <col min="2566" max="2566" width="8.140625" style="59" customWidth="1"/>
    <col min="2567" max="2567" width="7.140625" style="59" customWidth="1"/>
    <col min="2568" max="2568" width="8.28515625" style="59" customWidth="1"/>
    <col min="2569" max="2569" width="9.140625" style="59"/>
    <col min="2570" max="2570" width="12" style="59" bestFit="1" customWidth="1"/>
    <col min="2571" max="2816" width="9.140625" style="59"/>
    <col min="2817" max="2817" width="5.28515625" style="59" customWidth="1"/>
    <col min="2818" max="2818" width="8.85546875" style="59" customWidth="1"/>
    <col min="2819" max="2819" width="42.140625" style="59" customWidth="1"/>
    <col min="2820" max="2820" width="8.140625" style="59" customWidth="1"/>
    <col min="2821" max="2821" width="8.5703125" style="59" customWidth="1"/>
    <col min="2822" max="2822" width="8.140625" style="59" customWidth="1"/>
    <col min="2823" max="2823" width="7.140625" style="59" customWidth="1"/>
    <col min="2824" max="2824" width="8.28515625" style="59" customWidth="1"/>
    <col min="2825" max="2825" width="9.140625" style="59"/>
    <col min="2826" max="2826" width="12" style="59" bestFit="1" customWidth="1"/>
    <col min="2827" max="3072" width="9.140625" style="59"/>
    <col min="3073" max="3073" width="5.28515625" style="59" customWidth="1"/>
    <col min="3074" max="3074" width="8.85546875" style="59" customWidth="1"/>
    <col min="3075" max="3075" width="42.140625" style="59" customWidth="1"/>
    <col min="3076" max="3076" width="8.140625" style="59" customWidth="1"/>
    <col min="3077" max="3077" width="8.5703125" style="59" customWidth="1"/>
    <col min="3078" max="3078" width="8.140625" style="59" customWidth="1"/>
    <col min="3079" max="3079" width="7.140625" style="59" customWidth="1"/>
    <col min="3080" max="3080" width="8.28515625" style="59" customWidth="1"/>
    <col min="3081" max="3081" width="9.140625" style="59"/>
    <col min="3082" max="3082" width="12" style="59" bestFit="1" customWidth="1"/>
    <col min="3083" max="3328" width="9.140625" style="59"/>
    <col min="3329" max="3329" width="5.28515625" style="59" customWidth="1"/>
    <col min="3330" max="3330" width="8.85546875" style="59" customWidth="1"/>
    <col min="3331" max="3331" width="42.140625" style="59" customWidth="1"/>
    <col min="3332" max="3332" width="8.140625" style="59" customWidth="1"/>
    <col min="3333" max="3333" width="8.5703125" style="59" customWidth="1"/>
    <col min="3334" max="3334" width="8.140625" style="59" customWidth="1"/>
    <col min="3335" max="3335" width="7.140625" style="59" customWidth="1"/>
    <col min="3336" max="3336" width="8.28515625" style="59" customWidth="1"/>
    <col min="3337" max="3337" width="9.140625" style="59"/>
    <col min="3338" max="3338" width="12" style="59" bestFit="1" customWidth="1"/>
    <col min="3339" max="3584" width="9.140625" style="59"/>
    <col min="3585" max="3585" width="5.28515625" style="59" customWidth="1"/>
    <col min="3586" max="3586" width="8.85546875" style="59" customWidth="1"/>
    <col min="3587" max="3587" width="42.140625" style="59" customWidth="1"/>
    <col min="3588" max="3588" width="8.140625" style="59" customWidth="1"/>
    <col min="3589" max="3589" width="8.5703125" style="59" customWidth="1"/>
    <col min="3590" max="3590" width="8.140625" style="59" customWidth="1"/>
    <col min="3591" max="3591" width="7.140625" style="59" customWidth="1"/>
    <col min="3592" max="3592" width="8.28515625" style="59" customWidth="1"/>
    <col min="3593" max="3593" width="9.140625" style="59"/>
    <col min="3594" max="3594" width="12" style="59" bestFit="1" customWidth="1"/>
    <col min="3595" max="3840" width="9.140625" style="59"/>
    <col min="3841" max="3841" width="5.28515625" style="59" customWidth="1"/>
    <col min="3842" max="3842" width="8.85546875" style="59" customWidth="1"/>
    <col min="3843" max="3843" width="42.140625" style="59" customWidth="1"/>
    <col min="3844" max="3844" width="8.140625" style="59" customWidth="1"/>
    <col min="3845" max="3845" width="8.5703125" style="59" customWidth="1"/>
    <col min="3846" max="3846" width="8.140625" style="59" customWidth="1"/>
    <col min="3847" max="3847" width="7.140625" style="59" customWidth="1"/>
    <col min="3848" max="3848" width="8.28515625" style="59" customWidth="1"/>
    <col min="3849" max="3849" width="9.140625" style="59"/>
    <col min="3850" max="3850" width="12" style="59" bestFit="1" customWidth="1"/>
    <col min="3851" max="4096" width="9.140625" style="59"/>
    <col min="4097" max="4097" width="5.28515625" style="59" customWidth="1"/>
    <col min="4098" max="4098" width="8.85546875" style="59" customWidth="1"/>
    <col min="4099" max="4099" width="42.140625" style="59" customWidth="1"/>
    <col min="4100" max="4100" width="8.140625" style="59" customWidth="1"/>
    <col min="4101" max="4101" width="8.5703125" style="59" customWidth="1"/>
    <col min="4102" max="4102" width="8.140625" style="59" customWidth="1"/>
    <col min="4103" max="4103" width="7.140625" style="59" customWidth="1"/>
    <col min="4104" max="4104" width="8.28515625" style="59" customWidth="1"/>
    <col min="4105" max="4105" width="9.140625" style="59"/>
    <col min="4106" max="4106" width="12" style="59" bestFit="1" customWidth="1"/>
    <col min="4107" max="4352" width="9.140625" style="59"/>
    <col min="4353" max="4353" width="5.28515625" style="59" customWidth="1"/>
    <col min="4354" max="4354" width="8.85546875" style="59" customWidth="1"/>
    <col min="4355" max="4355" width="42.140625" style="59" customWidth="1"/>
    <col min="4356" max="4356" width="8.140625" style="59" customWidth="1"/>
    <col min="4357" max="4357" width="8.5703125" style="59" customWidth="1"/>
    <col min="4358" max="4358" width="8.140625" style="59" customWidth="1"/>
    <col min="4359" max="4359" width="7.140625" style="59" customWidth="1"/>
    <col min="4360" max="4360" width="8.28515625" style="59" customWidth="1"/>
    <col min="4361" max="4361" width="9.140625" style="59"/>
    <col min="4362" max="4362" width="12" style="59" bestFit="1" customWidth="1"/>
    <col min="4363" max="4608" width="9.140625" style="59"/>
    <col min="4609" max="4609" width="5.28515625" style="59" customWidth="1"/>
    <col min="4610" max="4610" width="8.85546875" style="59" customWidth="1"/>
    <col min="4611" max="4611" width="42.140625" style="59" customWidth="1"/>
    <col min="4612" max="4612" width="8.140625" style="59" customWidth="1"/>
    <col min="4613" max="4613" width="8.5703125" style="59" customWidth="1"/>
    <col min="4614" max="4614" width="8.140625" style="59" customWidth="1"/>
    <col min="4615" max="4615" width="7.140625" style="59" customWidth="1"/>
    <col min="4616" max="4616" width="8.28515625" style="59" customWidth="1"/>
    <col min="4617" max="4617" width="9.140625" style="59"/>
    <col min="4618" max="4618" width="12" style="59" bestFit="1" customWidth="1"/>
    <col min="4619" max="4864" width="9.140625" style="59"/>
    <col min="4865" max="4865" width="5.28515625" style="59" customWidth="1"/>
    <col min="4866" max="4866" width="8.85546875" style="59" customWidth="1"/>
    <col min="4867" max="4867" width="42.140625" style="59" customWidth="1"/>
    <col min="4868" max="4868" width="8.140625" style="59" customWidth="1"/>
    <col min="4869" max="4869" width="8.5703125" style="59" customWidth="1"/>
    <col min="4870" max="4870" width="8.140625" style="59" customWidth="1"/>
    <col min="4871" max="4871" width="7.140625" style="59" customWidth="1"/>
    <col min="4872" max="4872" width="8.28515625" style="59" customWidth="1"/>
    <col min="4873" max="4873" width="9.140625" style="59"/>
    <col min="4874" max="4874" width="12" style="59" bestFit="1" customWidth="1"/>
    <col min="4875" max="5120" width="9.140625" style="59"/>
    <col min="5121" max="5121" width="5.28515625" style="59" customWidth="1"/>
    <col min="5122" max="5122" width="8.85546875" style="59" customWidth="1"/>
    <col min="5123" max="5123" width="42.140625" style="59" customWidth="1"/>
    <col min="5124" max="5124" width="8.140625" style="59" customWidth="1"/>
    <col min="5125" max="5125" width="8.5703125" style="59" customWidth="1"/>
    <col min="5126" max="5126" width="8.140625" style="59" customWidth="1"/>
    <col min="5127" max="5127" width="7.140625" style="59" customWidth="1"/>
    <col min="5128" max="5128" width="8.28515625" style="59" customWidth="1"/>
    <col min="5129" max="5129" width="9.140625" style="59"/>
    <col min="5130" max="5130" width="12" style="59" bestFit="1" customWidth="1"/>
    <col min="5131" max="5376" width="9.140625" style="59"/>
    <col min="5377" max="5377" width="5.28515625" style="59" customWidth="1"/>
    <col min="5378" max="5378" width="8.85546875" style="59" customWidth="1"/>
    <col min="5379" max="5379" width="42.140625" style="59" customWidth="1"/>
    <col min="5380" max="5380" width="8.140625" style="59" customWidth="1"/>
    <col min="5381" max="5381" width="8.5703125" style="59" customWidth="1"/>
    <col min="5382" max="5382" width="8.140625" style="59" customWidth="1"/>
    <col min="5383" max="5383" width="7.140625" style="59" customWidth="1"/>
    <col min="5384" max="5384" width="8.28515625" style="59" customWidth="1"/>
    <col min="5385" max="5385" width="9.140625" style="59"/>
    <col min="5386" max="5386" width="12" style="59" bestFit="1" customWidth="1"/>
    <col min="5387" max="5632" width="9.140625" style="59"/>
    <col min="5633" max="5633" width="5.28515625" style="59" customWidth="1"/>
    <col min="5634" max="5634" width="8.85546875" style="59" customWidth="1"/>
    <col min="5635" max="5635" width="42.140625" style="59" customWidth="1"/>
    <col min="5636" max="5636" width="8.140625" style="59" customWidth="1"/>
    <col min="5637" max="5637" width="8.5703125" style="59" customWidth="1"/>
    <col min="5638" max="5638" width="8.140625" style="59" customWidth="1"/>
    <col min="5639" max="5639" width="7.140625" style="59" customWidth="1"/>
    <col min="5640" max="5640" width="8.28515625" style="59" customWidth="1"/>
    <col min="5641" max="5641" width="9.140625" style="59"/>
    <col min="5642" max="5642" width="12" style="59" bestFit="1" customWidth="1"/>
    <col min="5643" max="5888" width="9.140625" style="59"/>
    <col min="5889" max="5889" width="5.28515625" style="59" customWidth="1"/>
    <col min="5890" max="5890" width="8.85546875" style="59" customWidth="1"/>
    <col min="5891" max="5891" width="42.140625" style="59" customWidth="1"/>
    <col min="5892" max="5892" width="8.140625" style="59" customWidth="1"/>
    <col min="5893" max="5893" width="8.5703125" style="59" customWidth="1"/>
    <col min="5894" max="5894" width="8.140625" style="59" customWidth="1"/>
    <col min="5895" max="5895" width="7.140625" style="59" customWidth="1"/>
    <col min="5896" max="5896" width="8.28515625" style="59" customWidth="1"/>
    <col min="5897" max="5897" width="9.140625" style="59"/>
    <col min="5898" max="5898" width="12" style="59" bestFit="1" customWidth="1"/>
    <col min="5899" max="6144" width="9.140625" style="59"/>
    <col min="6145" max="6145" width="5.28515625" style="59" customWidth="1"/>
    <col min="6146" max="6146" width="8.85546875" style="59" customWidth="1"/>
    <col min="6147" max="6147" width="42.140625" style="59" customWidth="1"/>
    <col min="6148" max="6148" width="8.140625" style="59" customWidth="1"/>
    <col min="6149" max="6149" width="8.5703125" style="59" customWidth="1"/>
    <col min="6150" max="6150" width="8.140625" style="59" customWidth="1"/>
    <col min="6151" max="6151" width="7.140625" style="59" customWidth="1"/>
    <col min="6152" max="6152" width="8.28515625" style="59" customWidth="1"/>
    <col min="6153" max="6153" width="9.140625" style="59"/>
    <col min="6154" max="6154" width="12" style="59" bestFit="1" customWidth="1"/>
    <col min="6155" max="6400" width="9.140625" style="59"/>
    <col min="6401" max="6401" width="5.28515625" style="59" customWidth="1"/>
    <col min="6402" max="6402" width="8.85546875" style="59" customWidth="1"/>
    <col min="6403" max="6403" width="42.140625" style="59" customWidth="1"/>
    <col min="6404" max="6404" width="8.140625" style="59" customWidth="1"/>
    <col min="6405" max="6405" width="8.5703125" style="59" customWidth="1"/>
    <col min="6406" max="6406" width="8.140625" style="59" customWidth="1"/>
    <col min="6407" max="6407" width="7.140625" style="59" customWidth="1"/>
    <col min="6408" max="6408" width="8.28515625" style="59" customWidth="1"/>
    <col min="6409" max="6409" width="9.140625" style="59"/>
    <col min="6410" max="6410" width="12" style="59" bestFit="1" customWidth="1"/>
    <col min="6411" max="6656" width="9.140625" style="59"/>
    <col min="6657" max="6657" width="5.28515625" style="59" customWidth="1"/>
    <col min="6658" max="6658" width="8.85546875" style="59" customWidth="1"/>
    <col min="6659" max="6659" width="42.140625" style="59" customWidth="1"/>
    <col min="6660" max="6660" width="8.140625" style="59" customWidth="1"/>
    <col min="6661" max="6661" width="8.5703125" style="59" customWidth="1"/>
    <col min="6662" max="6662" width="8.140625" style="59" customWidth="1"/>
    <col min="6663" max="6663" width="7.140625" style="59" customWidth="1"/>
    <col min="6664" max="6664" width="8.28515625" style="59" customWidth="1"/>
    <col min="6665" max="6665" width="9.140625" style="59"/>
    <col min="6666" max="6666" width="12" style="59" bestFit="1" customWidth="1"/>
    <col min="6667" max="6912" width="9.140625" style="59"/>
    <col min="6913" max="6913" width="5.28515625" style="59" customWidth="1"/>
    <col min="6914" max="6914" width="8.85546875" style="59" customWidth="1"/>
    <col min="6915" max="6915" width="42.140625" style="59" customWidth="1"/>
    <col min="6916" max="6916" width="8.140625" style="59" customWidth="1"/>
    <col min="6917" max="6917" width="8.5703125" style="59" customWidth="1"/>
    <col min="6918" max="6918" width="8.140625" style="59" customWidth="1"/>
    <col min="6919" max="6919" width="7.140625" style="59" customWidth="1"/>
    <col min="6920" max="6920" width="8.28515625" style="59" customWidth="1"/>
    <col min="6921" max="6921" width="9.140625" style="59"/>
    <col min="6922" max="6922" width="12" style="59" bestFit="1" customWidth="1"/>
    <col min="6923" max="7168" width="9.140625" style="59"/>
    <col min="7169" max="7169" width="5.28515625" style="59" customWidth="1"/>
    <col min="7170" max="7170" width="8.85546875" style="59" customWidth="1"/>
    <col min="7171" max="7171" width="42.140625" style="59" customWidth="1"/>
    <col min="7172" max="7172" width="8.140625" style="59" customWidth="1"/>
    <col min="7173" max="7173" width="8.5703125" style="59" customWidth="1"/>
    <col min="7174" max="7174" width="8.140625" style="59" customWidth="1"/>
    <col min="7175" max="7175" width="7.140625" style="59" customWidth="1"/>
    <col min="7176" max="7176" width="8.28515625" style="59" customWidth="1"/>
    <col min="7177" max="7177" width="9.140625" style="59"/>
    <col min="7178" max="7178" width="12" style="59" bestFit="1" customWidth="1"/>
    <col min="7179" max="7424" width="9.140625" style="59"/>
    <col min="7425" max="7425" width="5.28515625" style="59" customWidth="1"/>
    <col min="7426" max="7426" width="8.85546875" style="59" customWidth="1"/>
    <col min="7427" max="7427" width="42.140625" style="59" customWidth="1"/>
    <col min="7428" max="7428" width="8.140625" style="59" customWidth="1"/>
    <col min="7429" max="7429" width="8.5703125" style="59" customWidth="1"/>
    <col min="7430" max="7430" width="8.140625" style="59" customWidth="1"/>
    <col min="7431" max="7431" width="7.140625" style="59" customWidth="1"/>
    <col min="7432" max="7432" width="8.28515625" style="59" customWidth="1"/>
    <col min="7433" max="7433" width="9.140625" style="59"/>
    <col min="7434" max="7434" width="12" style="59" bestFit="1" customWidth="1"/>
    <col min="7435" max="7680" width="9.140625" style="59"/>
    <col min="7681" max="7681" width="5.28515625" style="59" customWidth="1"/>
    <col min="7682" max="7682" width="8.85546875" style="59" customWidth="1"/>
    <col min="7683" max="7683" width="42.140625" style="59" customWidth="1"/>
    <col min="7684" max="7684" width="8.140625" style="59" customWidth="1"/>
    <col min="7685" max="7685" width="8.5703125" style="59" customWidth="1"/>
    <col min="7686" max="7686" width="8.140625" style="59" customWidth="1"/>
    <col min="7687" max="7687" width="7.140625" style="59" customWidth="1"/>
    <col min="7688" max="7688" width="8.28515625" style="59" customWidth="1"/>
    <col min="7689" max="7689" width="9.140625" style="59"/>
    <col min="7690" max="7690" width="12" style="59" bestFit="1" customWidth="1"/>
    <col min="7691" max="7936" width="9.140625" style="59"/>
    <col min="7937" max="7937" width="5.28515625" style="59" customWidth="1"/>
    <col min="7938" max="7938" width="8.85546875" style="59" customWidth="1"/>
    <col min="7939" max="7939" width="42.140625" style="59" customWidth="1"/>
    <col min="7940" max="7940" width="8.140625" style="59" customWidth="1"/>
    <col min="7941" max="7941" width="8.5703125" style="59" customWidth="1"/>
    <col min="7942" max="7942" width="8.140625" style="59" customWidth="1"/>
    <col min="7943" max="7943" width="7.140625" style="59" customWidth="1"/>
    <col min="7944" max="7944" width="8.28515625" style="59" customWidth="1"/>
    <col min="7945" max="7945" width="9.140625" style="59"/>
    <col min="7946" max="7946" width="12" style="59" bestFit="1" customWidth="1"/>
    <col min="7947" max="8192" width="9.140625" style="59"/>
    <col min="8193" max="8193" width="5.28515625" style="59" customWidth="1"/>
    <col min="8194" max="8194" width="8.85546875" style="59" customWidth="1"/>
    <col min="8195" max="8195" width="42.140625" style="59" customWidth="1"/>
    <col min="8196" max="8196" width="8.140625" style="59" customWidth="1"/>
    <col min="8197" max="8197" width="8.5703125" style="59" customWidth="1"/>
    <col min="8198" max="8198" width="8.140625" style="59" customWidth="1"/>
    <col min="8199" max="8199" width="7.140625" style="59" customWidth="1"/>
    <col min="8200" max="8200" width="8.28515625" style="59" customWidth="1"/>
    <col min="8201" max="8201" width="9.140625" style="59"/>
    <col min="8202" max="8202" width="12" style="59" bestFit="1" customWidth="1"/>
    <col min="8203" max="8448" width="9.140625" style="59"/>
    <col min="8449" max="8449" width="5.28515625" style="59" customWidth="1"/>
    <col min="8450" max="8450" width="8.85546875" style="59" customWidth="1"/>
    <col min="8451" max="8451" width="42.140625" style="59" customWidth="1"/>
    <col min="8452" max="8452" width="8.140625" style="59" customWidth="1"/>
    <col min="8453" max="8453" width="8.5703125" style="59" customWidth="1"/>
    <col min="8454" max="8454" width="8.140625" style="59" customWidth="1"/>
    <col min="8455" max="8455" width="7.140625" style="59" customWidth="1"/>
    <col min="8456" max="8456" width="8.28515625" style="59" customWidth="1"/>
    <col min="8457" max="8457" width="9.140625" style="59"/>
    <col min="8458" max="8458" width="12" style="59" bestFit="1" customWidth="1"/>
    <col min="8459" max="8704" width="9.140625" style="59"/>
    <col min="8705" max="8705" width="5.28515625" style="59" customWidth="1"/>
    <col min="8706" max="8706" width="8.85546875" style="59" customWidth="1"/>
    <col min="8707" max="8707" width="42.140625" style="59" customWidth="1"/>
    <col min="8708" max="8708" width="8.140625" style="59" customWidth="1"/>
    <col min="8709" max="8709" width="8.5703125" style="59" customWidth="1"/>
    <col min="8710" max="8710" width="8.140625" style="59" customWidth="1"/>
    <col min="8711" max="8711" width="7.140625" style="59" customWidth="1"/>
    <col min="8712" max="8712" width="8.28515625" style="59" customWidth="1"/>
    <col min="8713" max="8713" width="9.140625" style="59"/>
    <col min="8714" max="8714" width="12" style="59" bestFit="1" customWidth="1"/>
    <col min="8715" max="8960" width="9.140625" style="59"/>
    <col min="8961" max="8961" width="5.28515625" style="59" customWidth="1"/>
    <col min="8962" max="8962" width="8.85546875" style="59" customWidth="1"/>
    <col min="8963" max="8963" width="42.140625" style="59" customWidth="1"/>
    <col min="8964" max="8964" width="8.140625" style="59" customWidth="1"/>
    <col min="8965" max="8965" width="8.5703125" style="59" customWidth="1"/>
    <col min="8966" max="8966" width="8.140625" style="59" customWidth="1"/>
    <col min="8967" max="8967" width="7.140625" style="59" customWidth="1"/>
    <col min="8968" max="8968" width="8.28515625" style="59" customWidth="1"/>
    <col min="8969" max="8969" width="9.140625" style="59"/>
    <col min="8970" max="8970" width="12" style="59" bestFit="1" customWidth="1"/>
    <col min="8971" max="9216" width="9.140625" style="59"/>
    <col min="9217" max="9217" width="5.28515625" style="59" customWidth="1"/>
    <col min="9218" max="9218" width="8.85546875" style="59" customWidth="1"/>
    <col min="9219" max="9219" width="42.140625" style="59" customWidth="1"/>
    <col min="9220" max="9220" width="8.140625" style="59" customWidth="1"/>
    <col min="9221" max="9221" width="8.5703125" style="59" customWidth="1"/>
    <col min="9222" max="9222" width="8.140625" style="59" customWidth="1"/>
    <col min="9223" max="9223" width="7.140625" style="59" customWidth="1"/>
    <col min="9224" max="9224" width="8.28515625" style="59" customWidth="1"/>
    <col min="9225" max="9225" width="9.140625" style="59"/>
    <col min="9226" max="9226" width="12" style="59" bestFit="1" customWidth="1"/>
    <col min="9227" max="9472" width="9.140625" style="59"/>
    <col min="9473" max="9473" width="5.28515625" style="59" customWidth="1"/>
    <col min="9474" max="9474" width="8.85546875" style="59" customWidth="1"/>
    <col min="9475" max="9475" width="42.140625" style="59" customWidth="1"/>
    <col min="9476" max="9476" width="8.140625" style="59" customWidth="1"/>
    <col min="9477" max="9477" width="8.5703125" style="59" customWidth="1"/>
    <col min="9478" max="9478" width="8.140625" style="59" customWidth="1"/>
    <col min="9479" max="9479" width="7.140625" style="59" customWidth="1"/>
    <col min="9480" max="9480" width="8.28515625" style="59" customWidth="1"/>
    <col min="9481" max="9481" width="9.140625" style="59"/>
    <col min="9482" max="9482" width="12" style="59" bestFit="1" customWidth="1"/>
    <col min="9483" max="9728" width="9.140625" style="59"/>
    <col min="9729" max="9729" width="5.28515625" style="59" customWidth="1"/>
    <col min="9730" max="9730" width="8.85546875" style="59" customWidth="1"/>
    <col min="9731" max="9731" width="42.140625" style="59" customWidth="1"/>
    <col min="9732" max="9732" width="8.140625" style="59" customWidth="1"/>
    <col min="9733" max="9733" width="8.5703125" style="59" customWidth="1"/>
    <col min="9734" max="9734" width="8.140625" style="59" customWidth="1"/>
    <col min="9735" max="9735" width="7.140625" style="59" customWidth="1"/>
    <col min="9736" max="9736" width="8.28515625" style="59" customWidth="1"/>
    <col min="9737" max="9737" width="9.140625" style="59"/>
    <col min="9738" max="9738" width="12" style="59" bestFit="1" customWidth="1"/>
    <col min="9739" max="9984" width="9.140625" style="59"/>
    <col min="9985" max="9985" width="5.28515625" style="59" customWidth="1"/>
    <col min="9986" max="9986" width="8.85546875" style="59" customWidth="1"/>
    <col min="9987" max="9987" width="42.140625" style="59" customWidth="1"/>
    <col min="9988" max="9988" width="8.140625" style="59" customWidth="1"/>
    <col min="9989" max="9989" width="8.5703125" style="59" customWidth="1"/>
    <col min="9990" max="9990" width="8.140625" style="59" customWidth="1"/>
    <col min="9991" max="9991" width="7.140625" style="59" customWidth="1"/>
    <col min="9992" max="9992" width="8.28515625" style="59" customWidth="1"/>
    <col min="9993" max="9993" width="9.140625" style="59"/>
    <col min="9994" max="9994" width="12" style="59" bestFit="1" customWidth="1"/>
    <col min="9995" max="10240" width="9.140625" style="59"/>
    <col min="10241" max="10241" width="5.28515625" style="59" customWidth="1"/>
    <col min="10242" max="10242" width="8.85546875" style="59" customWidth="1"/>
    <col min="10243" max="10243" width="42.140625" style="59" customWidth="1"/>
    <col min="10244" max="10244" width="8.140625" style="59" customWidth="1"/>
    <col min="10245" max="10245" width="8.5703125" style="59" customWidth="1"/>
    <col min="10246" max="10246" width="8.140625" style="59" customWidth="1"/>
    <col min="10247" max="10247" width="7.140625" style="59" customWidth="1"/>
    <col min="10248" max="10248" width="8.28515625" style="59" customWidth="1"/>
    <col min="10249" max="10249" width="9.140625" style="59"/>
    <col min="10250" max="10250" width="12" style="59" bestFit="1" customWidth="1"/>
    <col min="10251" max="10496" width="9.140625" style="59"/>
    <col min="10497" max="10497" width="5.28515625" style="59" customWidth="1"/>
    <col min="10498" max="10498" width="8.85546875" style="59" customWidth="1"/>
    <col min="10499" max="10499" width="42.140625" style="59" customWidth="1"/>
    <col min="10500" max="10500" width="8.140625" style="59" customWidth="1"/>
    <col min="10501" max="10501" width="8.5703125" style="59" customWidth="1"/>
    <col min="10502" max="10502" width="8.140625" style="59" customWidth="1"/>
    <col min="10503" max="10503" width="7.140625" style="59" customWidth="1"/>
    <col min="10504" max="10504" width="8.28515625" style="59" customWidth="1"/>
    <col min="10505" max="10505" width="9.140625" style="59"/>
    <col min="10506" max="10506" width="12" style="59" bestFit="1" customWidth="1"/>
    <col min="10507" max="10752" width="9.140625" style="59"/>
    <col min="10753" max="10753" width="5.28515625" style="59" customWidth="1"/>
    <col min="10754" max="10754" width="8.85546875" style="59" customWidth="1"/>
    <col min="10755" max="10755" width="42.140625" style="59" customWidth="1"/>
    <col min="10756" max="10756" width="8.140625" style="59" customWidth="1"/>
    <col min="10757" max="10757" width="8.5703125" style="59" customWidth="1"/>
    <col min="10758" max="10758" width="8.140625" style="59" customWidth="1"/>
    <col min="10759" max="10759" width="7.140625" style="59" customWidth="1"/>
    <col min="10760" max="10760" width="8.28515625" style="59" customWidth="1"/>
    <col min="10761" max="10761" width="9.140625" style="59"/>
    <col min="10762" max="10762" width="12" style="59" bestFit="1" customWidth="1"/>
    <col min="10763" max="11008" width="9.140625" style="59"/>
    <col min="11009" max="11009" width="5.28515625" style="59" customWidth="1"/>
    <col min="11010" max="11010" width="8.85546875" style="59" customWidth="1"/>
    <col min="11011" max="11011" width="42.140625" style="59" customWidth="1"/>
    <col min="11012" max="11012" width="8.140625" style="59" customWidth="1"/>
    <col min="11013" max="11013" width="8.5703125" style="59" customWidth="1"/>
    <col min="11014" max="11014" width="8.140625" style="59" customWidth="1"/>
    <col min="11015" max="11015" width="7.140625" style="59" customWidth="1"/>
    <col min="11016" max="11016" width="8.28515625" style="59" customWidth="1"/>
    <col min="11017" max="11017" width="9.140625" style="59"/>
    <col min="11018" max="11018" width="12" style="59" bestFit="1" customWidth="1"/>
    <col min="11019" max="11264" width="9.140625" style="59"/>
    <col min="11265" max="11265" width="5.28515625" style="59" customWidth="1"/>
    <col min="11266" max="11266" width="8.85546875" style="59" customWidth="1"/>
    <col min="11267" max="11267" width="42.140625" style="59" customWidth="1"/>
    <col min="11268" max="11268" width="8.140625" style="59" customWidth="1"/>
    <col min="11269" max="11269" width="8.5703125" style="59" customWidth="1"/>
    <col min="11270" max="11270" width="8.140625" style="59" customWidth="1"/>
    <col min="11271" max="11271" width="7.140625" style="59" customWidth="1"/>
    <col min="11272" max="11272" width="8.28515625" style="59" customWidth="1"/>
    <col min="11273" max="11273" width="9.140625" style="59"/>
    <col min="11274" max="11274" width="12" style="59" bestFit="1" customWidth="1"/>
    <col min="11275" max="11520" width="9.140625" style="59"/>
    <col min="11521" max="11521" width="5.28515625" style="59" customWidth="1"/>
    <col min="11522" max="11522" width="8.85546875" style="59" customWidth="1"/>
    <col min="11523" max="11523" width="42.140625" style="59" customWidth="1"/>
    <col min="11524" max="11524" width="8.140625" style="59" customWidth="1"/>
    <col min="11525" max="11525" width="8.5703125" style="59" customWidth="1"/>
    <col min="11526" max="11526" width="8.140625" style="59" customWidth="1"/>
    <col min="11527" max="11527" width="7.140625" style="59" customWidth="1"/>
    <col min="11528" max="11528" width="8.28515625" style="59" customWidth="1"/>
    <col min="11529" max="11529" width="9.140625" style="59"/>
    <col min="11530" max="11530" width="12" style="59" bestFit="1" customWidth="1"/>
    <col min="11531" max="11776" width="9.140625" style="59"/>
    <col min="11777" max="11777" width="5.28515625" style="59" customWidth="1"/>
    <col min="11778" max="11778" width="8.85546875" style="59" customWidth="1"/>
    <col min="11779" max="11779" width="42.140625" style="59" customWidth="1"/>
    <col min="11780" max="11780" width="8.140625" style="59" customWidth="1"/>
    <col min="11781" max="11781" width="8.5703125" style="59" customWidth="1"/>
    <col min="11782" max="11782" width="8.140625" style="59" customWidth="1"/>
    <col min="11783" max="11783" width="7.140625" style="59" customWidth="1"/>
    <col min="11784" max="11784" width="8.28515625" style="59" customWidth="1"/>
    <col min="11785" max="11785" width="9.140625" style="59"/>
    <col min="11786" max="11786" width="12" style="59" bestFit="1" customWidth="1"/>
    <col min="11787" max="12032" width="9.140625" style="59"/>
    <col min="12033" max="12033" width="5.28515625" style="59" customWidth="1"/>
    <col min="12034" max="12034" width="8.85546875" style="59" customWidth="1"/>
    <col min="12035" max="12035" width="42.140625" style="59" customWidth="1"/>
    <col min="12036" max="12036" width="8.140625" style="59" customWidth="1"/>
    <col min="12037" max="12037" width="8.5703125" style="59" customWidth="1"/>
    <col min="12038" max="12038" width="8.140625" style="59" customWidth="1"/>
    <col min="12039" max="12039" width="7.140625" style="59" customWidth="1"/>
    <col min="12040" max="12040" width="8.28515625" style="59" customWidth="1"/>
    <col min="12041" max="12041" width="9.140625" style="59"/>
    <col min="12042" max="12042" width="12" style="59" bestFit="1" customWidth="1"/>
    <col min="12043" max="12288" width="9.140625" style="59"/>
    <col min="12289" max="12289" width="5.28515625" style="59" customWidth="1"/>
    <col min="12290" max="12290" width="8.85546875" style="59" customWidth="1"/>
    <col min="12291" max="12291" width="42.140625" style="59" customWidth="1"/>
    <col min="12292" max="12292" width="8.140625" style="59" customWidth="1"/>
    <col min="12293" max="12293" width="8.5703125" style="59" customWidth="1"/>
    <col min="12294" max="12294" width="8.140625" style="59" customWidth="1"/>
    <col min="12295" max="12295" width="7.140625" style="59" customWidth="1"/>
    <col min="12296" max="12296" width="8.28515625" style="59" customWidth="1"/>
    <col min="12297" max="12297" width="9.140625" style="59"/>
    <col min="12298" max="12298" width="12" style="59" bestFit="1" customWidth="1"/>
    <col min="12299" max="12544" width="9.140625" style="59"/>
    <col min="12545" max="12545" width="5.28515625" style="59" customWidth="1"/>
    <col min="12546" max="12546" width="8.85546875" style="59" customWidth="1"/>
    <col min="12547" max="12547" width="42.140625" style="59" customWidth="1"/>
    <col min="12548" max="12548" width="8.140625" style="59" customWidth="1"/>
    <col min="12549" max="12549" width="8.5703125" style="59" customWidth="1"/>
    <col min="12550" max="12550" width="8.140625" style="59" customWidth="1"/>
    <col min="12551" max="12551" width="7.140625" style="59" customWidth="1"/>
    <col min="12552" max="12552" width="8.28515625" style="59" customWidth="1"/>
    <col min="12553" max="12553" width="9.140625" style="59"/>
    <col min="12554" max="12554" width="12" style="59" bestFit="1" customWidth="1"/>
    <col min="12555" max="12800" width="9.140625" style="59"/>
    <col min="12801" max="12801" width="5.28515625" style="59" customWidth="1"/>
    <col min="12802" max="12802" width="8.85546875" style="59" customWidth="1"/>
    <col min="12803" max="12803" width="42.140625" style="59" customWidth="1"/>
    <col min="12804" max="12804" width="8.140625" style="59" customWidth="1"/>
    <col min="12805" max="12805" width="8.5703125" style="59" customWidth="1"/>
    <col min="12806" max="12806" width="8.140625" style="59" customWidth="1"/>
    <col min="12807" max="12807" width="7.140625" style="59" customWidth="1"/>
    <col min="12808" max="12808" width="8.28515625" style="59" customWidth="1"/>
    <col min="12809" max="12809" width="9.140625" style="59"/>
    <col min="12810" max="12810" width="12" style="59" bestFit="1" customWidth="1"/>
    <col min="12811" max="13056" width="9.140625" style="59"/>
    <col min="13057" max="13057" width="5.28515625" style="59" customWidth="1"/>
    <col min="13058" max="13058" width="8.85546875" style="59" customWidth="1"/>
    <col min="13059" max="13059" width="42.140625" style="59" customWidth="1"/>
    <col min="13060" max="13060" width="8.140625" style="59" customWidth="1"/>
    <col min="13061" max="13061" width="8.5703125" style="59" customWidth="1"/>
    <col min="13062" max="13062" width="8.140625" style="59" customWidth="1"/>
    <col min="13063" max="13063" width="7.140625" style="59" customWidth="1"/>
    <col min="13064" max="13064" width="8.28515625" style="59" customWidth="1"/>
    <col min="13065" max="13065" width="9.140625" style="59"/>
    <col min="13066" max="13066" width="12" style="59" bestFit="1" customWidth="1"/>
    <col min="13067" max="13312" width="9.140625" style="59"/>
    <col min="13313" max="13313" width="5.28515625" style="59" customWidth="1"/>
    <col min="13314" max="13314" width="8.85546875" style="59" customWidth="1"/>
    <col min="13315" max="13315" width="42.140625" style="59" customWidth="1"/>
    <col min="13316" max="13316" width="8.140625" style="59" customWidth="1"/>
    <col min="13317" max="13317" width="8.5703125" style="59" customWidth="1"/>
    <col min="13318" max="13318" width="8.140625" style="59" customWidth="1"/>
    <col min="13319" max="13319" width="7.140625" style="59" customWidth="1"/>
    <col min="13320" max="13320" width="8.28515625" style="59" customWidth="1"/>
    <col min="13321" max="13321" width="9.140625" style="59"/>
    <col min="13322" max="13322" width="12" style="59" bestFit="1" customWidth="1"/>
    <col min="13323" max="13568" width="9.140625" style="59"/>
    <col min="13569" max="13569" width="5.28515625" style="59" customWidth="1"/>
    <col min="13570" max="13570" width="8.85546875" style="59" customWidth="1"/>
    <col min="13571" max="13571" width="42.140625" style="59" customWidth="1"/>
    <col min="13572" max="13572" width="8.140625" style="59" customWidth="1"/>
    <col min="13573" max="13573" width="8.5703125" style="59" customWidth="1"/>
    <col min="13574" max="13574" width="8.140625" style="59" customWidth="1"/>
    <col min="13575" max="13575" width="7.140625" style="59" customWidth="1"/>
    <col min="13576" max="13576" width="8.28515625" style="59" customWidth="1"/>
    <col min="13577" max="13577" width="9.140625" style="59"/>
    <col min="13578" max="13578" width="12" style="59" bestFit="1" customWidth="1"/>
    <col min="13579" max="13824" width="9.140625" style="59"/>
    <col min="13825" max="13825" width="5.28515625" style="59" customWidth="1"/>
    <col min="13826" max="13826" width="8.85546875" style="59" customWidth="1"/>
    <col min="13827" max="13827" width="42.140625" style="59" customWidth="1"/>
    <col min="13828" max="13828" width="8.140625" style="59" customWidth="1"/>
    <col min="13829" max="13829" width="8.5703125" style="59" customWidth="1"/>
    <col min="13830" max="13830" width="8.140625" style="59" customWidth="1"/>
    <col min="13831" max="13831" width="7.140625" style="59" customWidth="1"/>
    <col min="13832" max="13832" width="8.28515625" style="59" customWidth="1"/>
    <col min="13833" max="13833" width="9.140625" style="59"/>
    <col min="13834" max="13834" width="12" style="59" bestFit="1" customWidth="1"/>
    <col min="13835" max="14080" width="9.140625" style="59"/>
    <col min="14081" max="14081" width="5.28515625" style="59" customWidth="1"/>
    <col min="14082" max="14082" width="8.85546875" style="59" customWidth="1"/>
    <col min="14083" max="14083" width="42.140625" style="59" customWidth="1"/>
    <col min="14084" max="14084" width="8.140625" style="59" customWidth="1"/>
    <col min="14085" max="14085" width="8.5703125" style="59" customWidth="1"/>
    <col min="14086" max="14086" width="8.140625" style="59" customWidth="1"/>
    <col min="14087" max="14087" width="7.140625" style="59" customWidth="1"/>
    <col min="14088" max="14088" width="8.28515625" style="59" customWidth="1"/>
    <col min="14089" max="14089" width="9.140625" style="59"/>
    <col min="14090" max="14090" width="12" style="59" bestFit="1" customWidth="1"/>
    <col min="14091" max="14336" width="9.140625" style="59"/>
    <col min="14337" max="14337" width="5.28515625" style="59" customWidth="1"/>
    <col min="14338" max="14338" width="8.85546875" style="59" customWidth="1"/>
    <col min="14339" max="14339" width="42.140625" style="59" customWidth="1"/>
    <col min="14340" max="14340" width="8.140625" style="59" customWidth="1"/>
    <col min="14341" max="14341" width="8.5703125" style="59" customWidth="1"/>
    <col min="14342" max="14342" width="8.140625" style="59" customWidth="1"/>
    <col min="14343" max="14343" width="7.140625" style="59" customWidth="1"/>
    <col min="14344" max="14344" width="8.28515625" style="59" customWidth="1"/>
    <col min="14345" max="14345" width="9.140625" style="59"/>
    <col min="14346" max="14346" width="12" style="59" bestFit="1" customWidth="1"/>
    <col min="14347" max="14592" width="9.140625" style="59"/>
    <col min="14593" max="14593" width="5.28515625" style="59" customWidth="1"/>
    <col min="14594" max="14594" width="8.85546875" style="59" customWidth="1"/>
    <col min="14595" max="14595" width="42.140625" style="59" customWidth="1"/>
    <col min="14596" max="14596" width="8.140625" style="59" customWidth="1"/>
    <col min="14597" max="14597" width="8.5703125" style="59" customWidth="1"/>
    <col min="14598" max="14598" width="8.140625" style="59" customWidth="1"/>
    <col min="14599" max="14599" width="7.140625" style="59" customWidth="1"/>
    <col min="14600" max="14600" width="8.28515625" style="59" customWidth="1"/>
    <col min="14601" max="14601" width="9.140625" style="59"/>
    <col min="14602" max="14602" width="12" style="59" bestFit="1" customWidth="1"/>
    <col min="14603" max="14848" width="9.140625" style="59"/>
    <col min="14849" max="14849" width="5.28515625" style="59" customWidth="1"/>
    <col min="14850" max="14850" width="8.85546875" style="59" customWidth="1"/>
    <col min="14851" max="14851" width="42.140625" style="59" customWidth="1"/>
    <col min="14852" max="14852" width="8.140625" style="59" customWidth="1"/>
    <col min="14853" max="14853" width="8.5703125" style="59" customWidth="1"/>
    <col min="14854" max="14854" width="8.140625" style="59" customWidth="1"/>
    <col min="14855" max="14855" width="7.140625" style="59" customWidth="1"/>
    <col min="14856" max="14856" width="8.28515625" style="59" customWidth="1"/>
    <col min="14857" max="14857" width="9.140625" style="59"/>
    <col min="14858" max="14858" width="12" style="59" bestFit="1" customWidth="1"/>
    <col min="14859" max="15104" width="9.140625" style="59"/>
    <col min="15105" max="15105" width="5.28515625" style="59" customWidth="1"/>
    <col min="15106" max="15106" width="8.85546875" style="59" customWidth="1"/>
    <col min="15107" max="15107" width="42.140625" style="59" customWidth="1"/>
    <col min="15108" max="15108" width="8.140625" style="59" customWidth="1"/>
    <col min="15109" max="15109" width="8.5703125" style="59" customWidth="1"/>
    <col min="15110" max="15110" width="8.140625" style="59" customWidth="1"/>
    <col min="15111" max="15111" width="7.140625" style="59" customWidth="1"/>
    <col min="15112" max="15112" width="8.28515625" style="59" customWidth="1"/>
    <col min="15113" max="15113" width="9.140625" style="59"/>
    <col min="15114" max="15114" width="12" style="59" bestFit="1" customWidth="1"/>
    <col min="15115" max="15360" width="9.140625" style="59"/>
    <col min="15361" max="15361" width="5.28515625" style="59" customWidth="1"/>
    <col min="15362" max="15362" width="8.85546875" style="59" customWidth="1"/>
    <col min="15363" max="15363" width="42.140625" style="59" customWidth="1"/>
    <col min="15364" max="15364" width="8.140625" style="59" customWidth="1"/>
    <col min="15365" max="15365" width="8.5703125" style="59" customWidth="1"/>
    <col min="15366" max="15366" width="8.140625" style="59" customWidth="1"/>
    <col min="15367" max="15367" width="7.140625" style="59" customWidth="1"/>
    <col min="15368" max="15368" width="8.28515625" style="59" customWidth="1"/>
    <col min="15369" max="15369" width="9.140625" style="59"/>
    <col min="15370" max="15370" width="12" style="59" bestFit="1" customWidth="1"/>
    <col min="15371" max="15616" width="9.140625" style="59"/>
    <col min="15617" max="15617" width="5.28515625" style="59" customWidth="1"/>
    <col min="15618" max="15618" width="8.85546875" style="59" customWidth="1"/>
    <col min="15619" max="15619" width="42.140625" style="59" customWidth="1"/>
    <col min="15620" max="15620" width="8.140625" style="59" customWidth="1"/>
    <col min="15621" max="15621" width="8.5703125" style="59" customWidth="1"/>
    <col min="15622" max="15622" width="8.140625" style="59" customWidth="1"/>
    <col min="15623" max="15623" width="7.140625" style="59" customWidth="1"/>
    <col min="15624" max="15624" width="8.28515625" style="59" customWidth="1"/>
    <col min="15625" max="15625" width="9.140625" style="59"/>
    <col min="15626" max="15626" width="12" style="59" bestFit="1" customWidth="1"/>
    <col min="15627" max="15872" width="9.140625" style="59"/>
    <col min="15873" max="15873" width="5.28515625" style="59" customWidth="1"/>
    <col min="15874" max="15874" width="8.85546875" style="59" customWidth="1"/>
    <col min="15875" max="15875" width="42.140625" style="59" customWidth="1"/>
    <col min="15876" max="15876" width="8.140625" style="59" customWidth="1"/>
    <col min="15877" max="15877" width="8.5703125" style="59" customWidth="1"/>
    <col min="15878" max="15878" width="8.140625" style="59" customWidth="1"/>
    <col min="15879" max="15879" width="7.140625" style="59" customWidth="1"/>
    <col min="15880" max="15880" width="8.28515625" style="59" customWidth="1"/>
    <col min="15881" max="15881" width="9.140625" style="59"/>
    <col min="15882" max="15882" width="12" style="59" bestFit="1" customWidth="1"/>
    <col min="15883" max="16128" width="9.140625" style="59"/>
    <col min="16129" max="16129" width="5.28515625" style="59" customWidth="1"/>
    <col min="16130" max="16130" width="8.85546875" style="59" customWidth="1"/>
    <col min="16131" max="16131" width="42.140625" style="59" customWidth="1"/>
    <col min="16132" max="16132" width="8.140625" style="59" customWidth="1"/>
    <col min="16133" max="16133" width="8.5703125" style="59" customWidth="1"/>
    <col min="16134" max="16134" width="8.140625" style="59" customWidth="1"/>
    <col min="16135" max="16135" width="7.140625" style="59" customWidth="1"/>
    <col min="16136" max="16136" width="8.28515625" style="59" customWidth="1"/>
    <col min="16137" max="16137" width="9.140625" style="59"/>
    <col min="16138" max="16138" width="12" style="59" bestFit="1" customWidth="1"/>
    <col min="16139" max="16384" width="9.140625" style="59"/>
  </cols>
  <sheetData>
    <row r="1" spans="1:8" ht="22.5" customHeight="1" x14ac:dyDescent="0.2">
      <c r="A1" s="681" t="s">
        <v>172</v>
      </c>
      <c r="B1" s="681"/>
      <c r="C1" s="681"/>
      <c r="D1" s="681"/>
      <c r="E1" s="681"/>
      <c r="F1" s="681"/>
      <c r="G1" s="681"/>
      <c r="H1" s="681"/>
    </row>
    <row r="2" spans="1:8" ht="23.25" customHeight="1" x14ac:dyDescent="0.2">
      <c r="A2" s="681" t="s">
        <v>170</v>
      </c>
      <c r="B2" s="681"/>
      <c r="C2" s="681"/>
      <c r="D2" s="681"/>
      <c r="E2" s="681"/>
      <c r="F2" s="681"/>
      <c r="G2" s="681"/>
      <c r="H2" s="681"/>
    </row>
    <row r="3" spans="1:8" ht="31.5" customHeight="1" x14ac:dyDescent="0.2">
      <c r="A3" s="682" t="s">
        <v>40</v>
      </c>
      <c r="B3" s="682"/>
      <c r="C3" s="682"/>
      <c r="D3" s="682"/>
      <c r="E3" s="682"/>
      <c r="F3" s="64">
        <f>H56</f>
        <v>0</v>
      </c>
      <c r="G3" s="60" t="s">
        <v>41</v>
      </c>
      <c r="H3" s="60" t="s">
        <v>6</v>
      </c>
    </row>
    <row r="4" spans="1:8" ht="31.5" customHeight="1" x14ac:dyDescent="0.2">
      <c r="A4" s="682" t="s">
        <v>114</v>
      </c>
      <c r="B4" s="682"/>
      <c r="C4" s="682"/>
      <c r="D4" s="682"/>
      <c r="E4" s="682"/>
      <c r="F4" s="64" t="s">
        <v>96</v>
      </c>
      <c r="G4" s="60" t="s">
        <v>41</v>
      </c>
      <c r="H4" s="60" t="s">
        <v>6</v>
      </c>
    </row>
    <row r="5" spans="1:8" ht="22.5" customHeight="1" x14ac:dyDescent="0.2">
      <c r="A5" s="681" t="s">
        <v>171</v>
      </c>
      <c r="B5" s="681"/>
      <c r="C5" s="681"/>
      <c r="D5" s="60"/>
      <c r="E5" s="60"/>
      <c r="F5" s="60"/>
      <c r="G5" s="60"/>
      <c r="H5" s="60"/>
    </row>
    <row r="6" spans="1:8" ht="42.75" customHeight="1" x14ac:dyDescent="0.2">
      <c r="A6" s="683" t="s">
        <v>605</v>
      </c>
      <c r="B6" s="683"/>
      <c r="C6" s="683"/>
      <c r="D6" s="683"/>
      <c r="E6" s="683"/>
      <c r="F6" s="683"/>
      <c r="G6" s="683"/>
      <c r="H6" s="683"/>
    </row>
    <row r="7" spans="1:8" ht="20.25" customHeight="1" x14ac:dyDescent="0.2">
      <c r="A7" s="684"/>
      <c r="B7" s="684"/>
      <c r="C7" s="684"/>
      <c r="D7" s="684"/>
      <c r="E7" s="684"/>
      <c r="F7" s="684"/>
      <c r="G7" s="684"/>
      <c r="H7" s="684"/>
    </row>
    <row r="8" spans="1:8" ht="20.25" customHeight="1" x14ac:dyDescent="0.2">
      <c r="A8" s="35"/>
      <c r="B8" s="35"/>
      <c r="C8" s="35"/>
      <c r="D8" s="67"/>
      <c r="E8" s="67"/>
      <c r="F8" s="685" t="s">
        <v>42</v>
      </c>
      <c r="G8" s="685"/>
      <c r="H8" s="685"/>
    </row>
    <row r="9" spans="1:8" ht="37.5" customHeight="1" x14ac:dyDescent="0.2">
      <c r="A9" s="686" t="s">
        <v>37</v>
      </c>
      <c r="B9" s="688" t="s">
        <v>115</v>
      </c>
      <c r="C9" s="686" t="s">
        <v>116</v>
      </c>
      <c r="D9" s="690" t="s">
        <v>86</v>
      </c>
      <c r="E9" s="691"/>
      <c r="F9" s="691"/>
      <c r="G9" s="692"/>
      <c r="H9" s="688" t="s">
        <v>117</v>
      </c>
    </row>
    <row r="10" spans="1:8" ht="85.5" customHeight="1" x14ac:dyDescent="0.2">
      <c r="A10" s="687"/>
      <c r="B10" s="689"/>
      <c r="C10" s="687"/>
      <c r="D10" s="63" t="s">
        <v>44</v>
      </c>
      <c r="E10" s="63" t="s">
        <v>118</v>
      </c>
      <c r="F10" s="63" t="s">
        <v>119</v>
      </c>
      <c r="G10" s="63" t="s">
        <v>120</v>
      </c>
      <c r="H10" s="689"/>
    </row>
    <row r="11" spans="1:8" ht="15" customHeight="1" x14ac:dyDescent="0.2">
      <c r="A11" s="62">
        <v>1</v>
      </c>
      <c r="B11" s="62">
        <v>2</v>
      </c>
      <c r="C11" s="62">
        <v>3</v>
      </c>
      <c r="D11" s="57">
        <v>4</v>
      </c>
      <c r="E11" s="57">
        <v>5</v>
      </c>
      <c r="F11" s="57">
        <v>6</v>
      </c>
      <c r="G11" s="57">
        <v>7</v>
      </c>
      <c r="H11" s="62">
        <v>8</v>
      </c>
    </row>
    <row r="12" spans="1:8" ht="15.95" customHeight="1" thickBot="1" x14ac:dyDescent="0.25">
      <c r="A12" s="61"/>
      <c r="B12" s="61"/>
      <c r="C12" s="2" t="s">
        <v>121</v>
      </c>
      <c r="D12" s="61"/>
      <c r="E12" s="31"/>
      <c r="F12" s="31"/>
      <c r="G12" s="31"/>
      <c r="H12" s="31"/>
    </row>
    <row r="13" spans="1:8" ht="40.5" customHeight="1" x14ac:dyDescent="0.2">
      <c r="A13" s="68">
        <v>1</v>
      </c>
      <c r="B13" s="69"/>
      <c r="C13" s="69" t="s">
        <v>122</v>
      </c>
      <c r="D13" s="70"/>
      <c r="E13" s="71"/>
      <c r="F13" s="71"/>
      <c r="G13" s="71"/>
      <c r="H13" s="72"/>
    </row>
    <row r="14" spans="1:8" ht="33" customHeight="1" thickBot="1" x14ac:dyDescent="0.25">
      <c r="A14" s="38">
        <f>A13+1</f>
        <v>2</v>
      </c>
      <c r="B14" s="39"/>
      <c r="C14" s="39" t="s">
        <v>45</v>
      </c>
      <c r="D14" s="40"/>
      <c r="E14" s="40"/>
      <c r="F14" s="40"/>
      <c r="G14" s="40"/>
      <c r="H14" s="41"/>
    </row>
    <row r="15" spans="1:8" ht="15.95" customHeight="1" thickBot="1" x14ac:dyDescent="0.25">
      <c r="A15" s="51"/>
      <c r="B15" s="21"/>
      <c r="C15" s="20" t="s">
        <v>123</v>
      </c>
      <c r="D15" s="73"/>
      <c r="E15" s="74"/>
      <c r="F15" s="74"/>
      <c r="G15" s="74"/>
      <c r="H15" s="75"/>
    </row>
    <row r="16" spans="1:8" ht="15.95" customHeight="1" thickBot="1" x14ac:dyDescent="0.25">
      <c r="A16" s="19"/>
      <c r="B16" s="19"/>
      <c r="C16" s="47" t="s">
        <v>124</v>
      </c>
      <c r="D16" s="76"/>
      <c r="E16" s="77"/>
      <c r="F16" s="77"/>
      <c r="G16" s="77"/>
      <c r="H16" s="77"/>
    </row>
    <row r="17" spans="1:12" ht="24" customHeight="1" thickBot="1" x14ac:dyDescent="0.25">
      <c r="A17" s="78">
        <v>2</v>
      </c>
      <c r="B17" s="79"/>
      <c r="C17" s="80" t="s">
        <v>125</v>
      </c>
      <c r="D17" s="81" t="s">
        <v>96</v>
      </c>
      <c r="E17" s="81" t="s">
        <v>96</v>
      </c>
      <c r="F17" s="81" t="s">
        <v>96</v>
      </c>
      <c r="G17" s="81" t="s">
        <v>96</v>
      </c>
      <c r="H17" s="82" t="s">
        <v>96</v>
      </c>
    </row>
    <row r="18" spans="1:12" ht="36.75" customHeight="1" thickBot="1" x14ac:dyDescent="0.25">
      <c r="A18" s="229">
        <f>A17+0.1</f>
        <v>2.1</v>
      </c>
      <c r="B18" s="230" t="s">
        <v>481</v>
      </c>
      <c r="C18" s="230" t="s">
        <v>277</v>
      </c>
      <c r="D18" s="231">
        <f>'o-1'!D13</f>
        <v>0</v>
      </c>
      <c r="E18" s="231">
        <f>'o-1'!E13</f>
        <v>0</v>
      </c>
      <c r="F18" s="231"/>
      <c r="G18" s="231"/>
      <c r="H18" s="232">
        <f t="shared" ref="H18:H19" si="0">D18+E18</f>
        <v>0</v>
      </c>
    </row>
    <row r="19" spans="1:12" ht="31.5" customHeight="1" thickBot="1" x14ac:dyDescent="0.25">
      <c r="A19" s="229">
        <f t="shared" ref="A19" si="1">A18+0.1</f>
        <v>2.2000000000000002</v>
      </c>
      <c r="B19" s="230" t="s">
        <v>482</v>
      </c>
      <c r="C19" s="230" t="s">
        <v>483</v>
      </c>
      <c r="D19" s="233">
        <f>'2'!D3</f>
        <v>0</v>
      </c>
      <c r="E19" s="233"/>
      <c r="F19" s="233"/>
      <c r="G19" s="233"/>
      <c r="H19" s="232">
        <f t="shared" si="0"/>
        <v>0</v>
      </c>
    </row>
    <row r="20" spans="1:12" ht="21" customHeight="1" thickBot="1" x14ac:dyDescent="0.25">
      <c r="A20" s="51"/>
      <c r="B20" s="21"/>
      <c r="C20" s="20" t="s">
        <v>126</v>
      </c>
      <c r="D20" s="74">
        <f>SUM(D18:D19)</f>
        <v>0</v>
      </c>
      <c r="E20" s="74">
        <f>SUM(E18:E19)</f>
        <v>0</v>
      </c>
      <c r="F20" s="74"/>
      <c r="G20" s="74"/>
      <c r="H20" s="83">
        <f>E20+D20</f>
        <v>0</v>
      </c>
      <c r="I20" s="65"/>
    </row>
    <row r="21" spans="1:12" ht="21" customHeight="1" thickBot="1" x14ac:dyDescent="0.25">
      <c r="A21" s="19"/>
      <c r="B21" s="19"/>
      <c r="C21" s="47" t="s">
        <v>127</v>
      </c>
      <c r="D21" s="84"/>
      <c r="E21" s="84"/>
      <c r="F21" s="84"/>
      <c r="G21" s="84"/>
      <c r="H21" s="85"/>
    </row>
    <row r="22" spans="1:12" ht="36.75" customHeight="1" thickBot="1" x14ac:dyDescent="0.25">
      <c r="A22" s="24">
        <v>3</v>
      </c>
      <c r="B22" s="27"/>
      <c r="C22" s="66" t="s">
        <v>128</v>
      </c>
      <c r="D22" s="27"/>
      <c r="E22" s="42"/>
      <c r="F22" s="43"/>
      <c r="G22" s="44"/>
      <c r="H22" s="27"/>
    </row>
    <row r="23" spans="1:12" ht="39" customHeight="1" thickBot="1" x14ac:dyDescent="0.25">
      <c r="A23" s="59">
        <v>3.1</v>
      </c>
      <c r="B23" s="21"/>
      <c r="C23" s="39" t="s">
        <v>45</v>
      </c>
    </row>
    <row r="24" spans="1:12" ht="17.25" customHeight="1" thickBot="1" x14ac:dyDescent="0.25">
      <c r="A24" s="51"/>
      <c r="B24" s="21"/>
      <c r="C24" s="20" t="s">
        <v>129</v>
      </c>
      <c r="D24" s="74"/>
      <c r="E24" s="74"/>
      <c r="F24" s="74"/>
      <c r="G24" s="74"/>
      <c r="H24" s="75"/>
      <c r="I24" s="65"/>
    </row>
    <row r="25" spans="1:12" ht="14.25" thickBot="1" x14ac:dyDescent="0.25">
      <c r="A25" s="19"/>
      <c r="B25" s="19"/>
      <c r="C25" s="47" t="s">
        <v>130</v>
      </c>
      <c r="D25" s="84"/>
      <c r="E25" s="84"/>
      <c r="F25" s="84"/>
      <c r="G25" s="84"/>
      <c r="H25" s="84"/>
    </row>
    <row r="26" spans="1:12" ht="75.75" customHeight="1" thickBot="1" x14ac:dyDescent="0.25">
      <c r="A26" s="78">
        <v>4</v>
      </c>
      <c r="B26" s="80"/>
      <c r="C26" s="79" t="s">
        <v>131</v>
      </c>
      <c r="D26" s="86"/>
      <c r="E26" s="87"/>
      <c r="F26" s="87"/>
      <c r="G26" s="87"/>
      <c r="H26" s="88"/>
      <c r="L26" s="65"/>
    </row>
    <row r="27" spans="1:12" ht="40.5" customHeight="1" thickBot="1" x14ac:dyDescent="0.25">
      <c r="A27" s="229">
        <v>4.2</v>
      </c>
      <c r="B27" s="230" t="s">
        <v>505</v>
      </c>
      <c r="C27" s="230" t="s">
        <v>275</v>
      </c>
      <c r="D27" s="233">
        <f>'3'!G3</f>
        <v>0</v>
      </c>
      <c r="E27" s="233"/>
      <c r="F27" s="233"/>
      <c r="G27" s="233"/>
      <c r="H27" s="249">
        <f>D27+E27</f>
        <v>0</v>
      </c>
    </row>
    <row r="28" spans="1:12" ht="30" customHeight="1" thickBot="1" x14ac:dyDescent="0.25">
      <c r="A28" s="229">
        <v>4.4000000000000004</v>
      </c>
      <c r="B28" s="230" t="s">
        <v>506</v>
      </c>
      <c r="C28" s="230" t="s">
        <v>132</v>
      </c>
      <c r="D28" s="233"/>
      <c r="E28" s="233">
        <f>'4'!D3</f>
        <v>0</v>
      </c>
      <c r="F28" s="233"/>
      <c r="G28" s="233"/>
      <c r="H28" s="249">
        <f t="shared" ref="H28" si="2">D28+E28</f>
        <v>0</v>
      </c>
    </row>
    <row r="29" spans="1:12" ht="18.75" customHeight="1" thickBot="1" x14ac:dyDescent="0.25">
      <c r="A29" s="51"/>
      <c r="B29" s="21"/>
      <c r="C29" s="20" t="s">
        <v>133</v>
      </c>
      <c r="D29" s="74">
        <f>SUM(D27:D28)</f>
        <v>0</v>
      </c>
      <c r="E29" s="74">
        <f>SUM(E27:E28)</f>
        <v>0</v>
      </c>
      <c r="F29" s="74"/>
      <c r="G29" s="74"/>
      <c r="H29" s="75">
        <f>E29+D29</f>
        <v>0</v>
      </c>
      <c r="I29" s="65"/>
      <c r="J29" s="65"/>
    </row>
    <row r="30" spans="1:12" ht="18.75" customHeight="1" thickBot="1" x14ac:dyDescent="0.25">
      <c r="A30" s="19"/>
      <c r="B30" s="19"/>
      <c r="C30" s="47" t="s">
        <v>134</v>
      </c>
      <c r="D30" s="84"/>
      <c r="E30" s="84"/>
      <c r="F30" s="84"/>
      <c r="G30" s="84"/>
      <c r="H30" s="84"/>
    </row>
    <row r="31" spans="1:12" ht="27" customHeight="1" thickBot="1" x14ac:dyDescent="0.25">
      <c r="A31" s="78">
        <v>5</v>
      </c>
      <c r="B31" s="79"/>
      <c r="C31" s="79" t="s">
        <v>135</v>
      </c>
      <c r="D31" s="89" t="s">
        <v>96</v>
      </c>
      <c r="E31" s="81"/>
      <c r="F31" s="81"/>
      <c r="G31" s="81"/>
      <c r="H31" s="90" t="s">
        <v>96</v>
      </c>
    </row>
    <row r="32" spans="1:12" ht="35.25" customHeight="1" thickBot="1" x14ac:dyDescent="0.25">
      <c r="A32" s="229">
        <f>A31+0.1</f>
        <v>5.0999999999999996</v>
      </c>
      <c r="B32" s="230" t="s">
        <v>510</v>
      </c>
      <c r="C32" s="250" t="s">
        <v>376</v>
      </c>
      <c r="D32" s="233">
        <f>'5'!E3</f>
        <v>0</v>
      </c>
      <c r="E32" s="233"/>
      <c r="F32" s="233"/>
      <c r="G32" s="233"/>
      <c r="H32" s="251">
        <f>D32</f>
        <v>0</v>
      </c>
    </row>
    <row r="33" spans="1:11" ht="29.25" customHeight="1" thickBot="1" x14ac:dyDescent="0.25">
      <c r="A33" s="229">
        <f>A32+0.1</f>
        <v>5.2</v>
      </c>
      <c r="B33" s="230" t="s">
        <v>513</v>
      </c>
      <c r="C33" s="252" t="s">
        <v>511</v>
      </c>
      <c r="D33" s="253">
        <f>'6'!D3</f>
        <v>0</v>
      </c>
      <c r="E33" s="253"/>
      <c r="F33" s="253"/>
      <c r="G33" s="253"/>
      <c r="H33" s="254">
        <f>D33</f>
        <v>0</v>
      </c>
    </row>
    <row r="34" spans="1:11" s="470" customFormat="1" ht="29.25" customHeight="1" thickBot="1" x14ac:dyDescent="0.25">
      <c r="A34" s="486">
        <v>5.3</v>
      </c>
      <c r="B34" s="230" t="s">
        <v>572</v>
      </c>
      <c r="C34" s="487" t="s">
        <v>573</v>
      </c>
      <c r="D34" s="488">
        <f>'7'!H20/1000</f>
        <v>0</v>
      </c>
      <c r="E34" s="488"/>
      <c r="F34" s="488"/>
      <c r="G34" s="488"/>
      <c r="H34" s="489">
        <f>D34</f>
        <v>0</v>
      </c>
    </row>
    <row r="35" spans="1:11" ht="17.25" customHeight="1" x14ac:dyDescent="0.2">
      <c r="A35" s="62"/>
      <c r="B35" s="16"/>
      <c r="C35" s="16" t="s">
        <v>136</v>
      </c>
      <c r="D35" s="91">
        <f>D32+D33+D34</f>
        <v>0</v>
      </c>
      <c r="E35" s="91"/>
      <c r="F35" s="91"/>
      <c r="G35" s="91"/>
      <c r="H35" s="91">
        <f>D35</f>
        <v>0</v>
      </c>
      <c r="I35" s="65"/>
      <c r="J35" s="65"/>
    </row>
    <row r="36" spans="1:11" ht="24" customHeight="1" thickBot="1" x14ac:dyDescent="0.25">
      <c r="A36" s="61"/>
      <c r="B36" s="61"/>
      <c r="C36" s="2" t="s">
        <v>137</v>
      </c>
      <c r="D36" s="92"/>
      <c r="E36" s="92"/>
      <c r="F36" s="92"/>
      <c r="G36" s="92"/>
      <c r="H36" s="92"/>
    </row>
    <row r="37" spans="1:11" ht="33" customHeight="1" x14ac:dyDescent="0.2">
      <c r="A37" s="68">
        <v>6</v>
      </c>
      <c r="B37" s="10"/>
      <c r="C37" s="69" t="s">
        <v>138</v>
      </c>
      <c r="D37" s="71"/>
      <c r="E37" s="71"/>
      <c r="F37" s="71"/>
      <c r="G37" s="71"/>
      <c r="H37" s="72"/>
    </row>
    <row r="38" spans="1:11" ht="33" customHeight="1" thickBot="1" x14ac:dyDescent="0.25">
      <c r="A38" s="38">
        <v>6.1</v>
      </c>
      <c r="B38" s="11"/>
      <c r="C38" s="39" t="s">
        <v>45</v>
      </c>
      <c r="D38" s="40"/>
      <c r="E38" s="40"/>
      <c r="F38" s="40"/>
      <c r="G38" s="40"/>
      <c r="H38" s="93"/>
    </row>
    <row r="39" spans="1:11" ht="24" customHeight="1" thickBot="1" x14ac:dyDescent="0.25">
      <c r="A39" s="19"/>
      <c r="B39" s="47"/>
      <c r="C39" s="47" t="s">
        <v>139</v>
      </c>
      <c r="D39" s="84"/>
      <c r="E39" s="84"/>
      <c r="F39" s="84"/>
      <c r="G39" s="84"/>
      <c r="H39" s="84"/>
    </row>
    <row r="40" spans="1:11" ht="24" customHeight="1" thickBot="1" x14ac:dyDescent="0.25">
      <c r="A40" s="51"/>
      <c r="B40" s="20"/>
      <c r="C40" s="20" t="s">
        <v>140</v>
      </c>
      <c r="D40" s="74">
        <f>D35+D29+D24+D20</f>
        <v>0</v>
      </c>
      <c r="E40" s="74">
        <f>E35+E29+E24+E20</f>
        <v>0</v>
      </c>
      <c r="F40" s="74"/>
      <c r="G40" s="74"/>
      <c r="H40" s="75">
        <f>E40+D40</f>
        <v>0</v>
      </c>
      <c r="I40" s="65"/>
      <c r="J40" s="65"/>
      <c r="K40" s="65"/>
    </row>
    <row r="41" spans="1:11" ht="24" customHeight="1" thickBot="1" x14ac:dyDescent="0.25">
      <c r="A41" s="19"/>
      <c r="B41" s="19"/>
      <c r="C41" s="47" t="s">
        <v>141</v>
      </c>
      <c r="D41" s="76"/>
      <c r="E41" s="77"/>
      <c r="F41" s="77"/>
      <c r="G41" s="77"/>
      <c r="H41" s="77"/>
    </row>
    <row r="42" spans="1:11" ht="27.75" customHeight="1" x14ac:dyDescent="0.2">
      <c r="A42" s="68">
        <v>7</v>
      </c>
      <c r="B42" s="10"/>
      <c r="C42" s="69" t="s">
        <v>142</v>
      </c>
      <c r="D42" s="71" t="s">
        <v>96</v>
      </c>
      <c r="E42" s="71" t="s">
        <v>96</v>
      </c>
      <c r="F42" s="71" t="s">
        <v>96</v>
      </c>
      <c r="G42" s="71" t="s">
        <v>96</v>
      </c>
      <c r="H42" s="72" t="s">
        <v>96</v>
      </c>
      <c r="I42" s="65"/>
    </row>
    <row r="43" spans="1:11" ht="25.5" customHeight="1" thickBot="1" x14ac:dyDescent="0.25">
      <c r="A43" s="38">
        <v>7.1</v>
      </c>
      <c r="B43" s="11"/>
      <c r="C43" s="39" t="s">
        <v>143</v>
      </c>
      <c r="D43" s="40" t="s">
        <v>96</v>
      </c>
      <c r="E43" s="40" t="s">
        <v>96</v>
      </c>
      <c r="F43" s="40" t="s">
        <v>96</v>
      </c>
      <c r="G43" s="40" t="s">
        <v>96</v>
      </c>
      <c r="H43" s="93" t="s">
        <v>96</v>
      </c>
    </row>
    <row r="44" spans="1:11" ht="18" customHeight="1" thickBot="1" x14ac:dyDescent="0.25">
      <c r="A44" s="19"/>
      <c r="B44" s="19"/>
      <c r="C44" s="47" t="s">
        <v>144</v>
      </c>
      <c r="D44" s="84"/>
      <c r="E44" s="84"/>
      <c r="F44" s="84"/>
      <c r="G44" s="84"/>
      <c r="H44" s="84"/>
    </row>
    <row r="45" spans="1:11" ht="25.5" customHeight="1" thickBot="1" x14ac:dyDescent="0.25">
      <c r="A45" s="68">
        <v>8</v>
      </c>
      <c r="B45" s="69"/>
      <c r="C45" s="69" t="s">
        <v>145</v>
      </c>
      <c r="D45" s="71" t="s">
        <v>96</v>
      </c>
      <c r="E45" s="71" t="s">
        <v>96</v>
      </c>
      <c r="F45" s="71" t="s">
        <v>96</v>
      </c>
      <c r="G45" s="71" t="s">
        <v>96</v>
      </c>
      <c r="H45" s="72" t="s">
        <v>96</v>
      </c>
    </row>
    <row r="46" spans="1:11" ht="24.75" customHeight="1" thickBot="1" x14ac:dyDescent="0.25">
      <c r="A46" s="38">
        <v>8.1</v>
      </c>
      <c r="B46" s="39"/>
      <c r="C46" s="69" t="s">
        <v>145</v>
      </c>
      <c r="D46" s="40"/>
      <c r="E46" s="40"/>
      <c r="F46" s="40"/>
      <c r="G46" s="45"/>
      <c r="H46" s="41"/>
    </row>
    <row r="47" spans="1:11" ht="21" customHeight="1" thickBot="1" x14ac:dyDescent="0.25">
      <c r="A47" s="51"/>
      <c r="B47" s="21"/>
      <c r="C47" s="21" t="s">
        <v>146</v>
      </c>
      <c r="D47" s="94"/>
      <c r="E47" s="94"/>
      <c r="F47" s="74"/>
      <c r="G47" s="94"/>
      <c r="H47" s="83"/>
    </row>
    <row r="48" spans="1:11" ht="21" customHeight="1" thickBot="1" x14ac:dyDescent="0.25">
      <c r="A48" s="19"/>
      <c r="B48" s="19"/>
      <c r="C48" s="47" t="s">
        <v>147</v>
      </c>
      <c r="D48" s="19"/>
      <c r="E48" s="19"/>
      <c r="F48" s="95"/>
      <c r="G48" s="95"/>
      <c r="H48" s="95"/>
    </row>
    <row r="49" spans="1:11" ht="53.25" customHeight="1" x14ac:dyDescent="0.2">
      <c r="A49" s="68">
        <v>9</v>
      </c>
      <c r="B49" s="69"/>
      <c r="C49" s="10" t="s">
        <v>148</v>
      </c>
      <c r="D49" s="69"/>
      <c r="E49" s="69"/>
      <c r="F49" s="96"/>
      <c r="G49" s="96"/>
      <c r="H49" s="97"/>
    </row>
    <row r="50" spans="1:11" ht="33" customHeight="1" x14ac:dyDescent="0.2">
      <c r="A50" s="98">
        <f>A49+0.1</f>
        <v>9.1</v>
      </c>
      <c r="B50" s="57"/>
      <c r="C50" s="3" t="s">
        <v>149</v>
      </c>
      <c r="D50" s="3"/>
      <c r="E50" s="3"/>
      <c r="F50" s="4"/>
      <c r="G50" s="4"/>
      <c r="H50" s="46"/>
    </row>
    <row r="51" spans="1:11" ht="27" customHeight="1" thickBot="1" x14ac:dyDescent="0.25">
      <c r="A51" s="19"/>
      <c r="B51" s="19"/>
      <c r="C51" s="47" t="s">
        <v>150</v>
      </c>
      <c r="D51" s="47"/>
      <c r="E51" s="47"/>
      <c r="F51" s="48"/>
      <c r="G51" s="48"/>
      <c r="H51" s="48"/>
      <c r="I51" s="65"/>
    </row>
    <row r="52" spans="1:11" ht="18" customHeight="1" thickBot="1" x14ac:dyDescent="0.25">
      <c r="A52" s="51"/>
      <c r="B52" s="21"/>
      <c r="C52" s="21" t="s">
        <v>151</v>
      </c>
      <c r="D52" s="94">
        <f>D51+D40</f>
        <v>0</v>
      </c>
      <c r="E52" s="94">
        <f>E40</f>
        <v>0</v>
      </c>
      <c r="F52" s="94"/>
      <c r="G52" s="94">
        <f>G51+G47</f>
        <v>0</v>
      </c>
      <c r="H52" s="83">
        <f>G52+F52+E52+D52</f>
        <v>0</v>
      </c>
      <c r="I52" s="65"/>
      <c r="J52" s="65"/>
    </row>
    <row r="53" spans="1:11" ht="50.25" customHeight="1" thickBot="1" x14ac:dyDescent="0.25">
      <c r="A53" s="51">
        <v>10</v>
      </c>
      <c r="B53" s="21"/>
      <c r="C53" s="20" t="s">
        <v>289</v>
      </c>
      <c r="D53" s="99"/>
      <c r="E53" s="94"/>
      <c r="F53" s="94"/>
      <c r="G53" s="94">
        <f>H52*1%</f>
        <v>0</v>
      </c>
      <c r="H53" s="83">
        <f>G53</f>
        <v>0</v>
      </c>
    </row>
    <row r="54" spans="1:11" ht="19.5" customHeight="1" x14ac:dyDescent="0.2">
      <c r="A54" s="62"/>
      <c r="B54" s="62"/>
      <c r="C54" s="62" t="s">
        <v>46</v>
      </c>
      <c r="D54" s="100">
        <f>D52</f>
        <v>0</v>
      </c>
      <c r="E54" s="100">
        <f>E52</f>
        <v>0</v>
      </c>
      <c r="F54" s="100"/>
      <c r="G54" s="100">
        <f>G53+G52</f>
        <v>0</v>
      </c>
      <c r="H54" s="100">
        <f>G54+F54+E54+D54</f>
        <v>0</v>
      </c>
      <c r="I54" s="101"/>
    </row>
    <row r="55" spans="1:11" ht="20.100000000000001" customHeight="1" thickBot="1" x14ac:dyDescent="0.25">
      <c r="A55" s="61">
        <v>11</v>
      </c>
      <c r="B55" s="61"/>
      <c r="C55" s="2" t="s">
        <v>47</v>
      </c>
      <c r="D55" s="102">
        <f>D54*0.18</f>
        <v>0</v>
      </c>
      <c r="E55" s="102">
        <f>E54*0.18</f>
        <v>0</v>
      </c>
      <c r="F55" s="102"/>
      <c r="G55" s="102">
        <f>G54*0.18</f>
        <v>0</v>
      </c>
      <c r="H55" s="102">
        <f>G55+F55+E55+D55</f>
        <v>0</v>
      </c>
    </row>
    <row r="56" spans="1:11" ht="20.100000000000001" customHeight="1" thickBot="1" x14ac:dyDescent="0.25">
      <c r="A56" s="51"/>
      <c r="B56" s="21"/>
      <c r="C56" s="20" t="s">
        <v>46</v>
      </c>
      <c r="D56" s="94">
        <f>SUM(D54:D55)</f>
        <v>0</v>
      </c>
      <c r="E56" s="94">
        <f>E55+E54</f>
        <v>0</v>
      </c>
      <c r="F56" s="94"/>
      <c r="G56" s="94">
        <f>SUM(G54:G55)</f>
        <v>0</v>
      </c>
      <c r="H56" s="83">
        <f>G56+E56+D56</f>
        <v>0</v>
      </c>
      <c r="I56" s="65"/>
    </row>
    <row r="57" spans="1:11" ht="4.5" customHeight="1" x14ac:dyDescent="0.2">
      <c r="A57" s="35"/>
      <c r="B57" s="35"/>
      <c r="C57" s="32"/>
      <c r="D57" s="49"/>
      <c r="E57" s="49"/>
      <c r="F57" s="49"/>
      <c r="G57" s="49"/>
      <c r="H57" s="49"/>
      <c r="I57" s="65"/>
    </row>
    <row r="58" spans="1:11" ht="33.75" customHeight="1" x14ac:dyDescent="0.2">
      <c r="C58" s="60"/>
      <c r="D58" s="60"/>
      <c r="E58" s="682"/>
      <c r="F58" s="682"/>
      <c r="G58" s="682"/>
      <c r="H58" s="682"/>
      <c r="K58" s="65"/>
    </row>
    <row r="59" spans="1:11" ht="24.75" customHeight="1" x14ac:dyDescent="0.2">
      <c r="C59" s="60"/>
      <c r="D59" s="60"/>
      <c r="E59" s="682"/>
      <c r="F59" s="682"/>
      <c r="G59" s="682"/>
      <c r="H59" s="682"/>
    </row>
    <row r="60" spans="1:11" ht="36" customHeight="1" x14ac:dyDescent="0.2">
      <c r="C60" s="60"/>
      <c r="D60" s="60"/>
      <c r="E60" s="682"/>
      <c r="F60" s="682"/>
      <c r="G60" s="682"/>
      <c r="H60" s="682"/>
    </row>
    <row r="61" spans="1:11" ht="20.100000000000001" customHeight="1" x14ac:dyDescent="0.2"/>
    <row r="62" spans="1:11" ht="20.100000000000001" customHeight="1" x14ac:dyDescent="0.2"/>
    <row r="63" spans="1:11" ht="20.100000000000001" customHeight="1" x14ac:dyDescent="0.2"/>
    <row r="64" spans="1:1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</sheetData>
  <mergeCells count="15">
    <mergeCell ref="E58:H59"/>
    <mergeCell ref="E60:H60"/>
    <mergeCell ref="A6:H6"/>
    <mergeCell ref="A7:H7"/>
    <mergeCell ref="F8:H8"/>
    <mergeCell ref="A9:A10"/>
    <mergeCell ref="B9:B10"/>
    <mergeCell ref="C9:C10"/>
    <mergeCell ref="D9:G9"/>
    <mergeCell ref="H9:H10"/>
    <mergeCell ref="A5:C5"/>
    <mergeCell ref="A1:H1"/>
    <mergeCell ref="A2:H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17"/>
  <sheetViews>
    <sheetView topLeftCell="A4" zoomScaleNormal="100" workbookViewId="0">
      <selection activeCell="E17" sqref="E17:I17"/>
    </sheetView>
  </sheetViews>
  <sheetFormatPr defaultRowHeight="12.75" x14ac:dyDescent="0.2"/>
  <cols>
    <col min="1" max="1" width="4.5703125" style="274" customWidth="1"/>
    <col min="2" max="2" width="6.85546875" style="274" customWidth="1"/>
    <col min="3" max="3" width="21.28515625" style="274" customWidth="1"/>
    <col min="4" max="4" width="7.85546875" style="274" customWidth="1"/>
    <col min="5" max="5" width="7.5703125" style="274" customWidth="1"/>
    <col min="6" max="7" width="7.85546875" style="274" customWidth="1"/>
    <col min="8" max="8" width="7.7109375" style="274" customWidth="1"/>
    <col min="9" max="9" width="8.28515625" style="274" customWidth="1"/>
    <col min="10" max="10" width="8.7109375" style="275" customWidth="1"/>
    <col min="11" max="16384" width="9.140625" style="275"/>
  </cols>
  <sheetData>
    <row r="1" spans="1:10" ht="26.25" customHeight="1" x14ac:dyDescent="0.2">
      <c r="A1" s="678" t="s">
        <v>70</v>
      </c>
      <c r="B1" s="678"/>
      <c r="C1" s="678"/>
      <c r="H1" s="678" t="s">
        <v>71</v>
      </c>
      <c r="I1" s="678"/>
    </row>
    <row r="2" spans="1:10" ht="23.25" customHeight="1" x14ac:dyDescent="0.2">
      <c r="C2" s="693" t="s">
        <v>443</v>
      </c>
      <c r="D2" s="693"/>
      <c r="E2" s="693"/>
      <c r="F2" s="693"/>
      <c r="G2" s="693"/>
      <c r="H2" s="693"/>
    </row>
    <row r="3" spans="1:10" ht="60" customHeight="1" x14ac:dyDescent="0.2">
      <c r="A3" s="694" t="s">
        <v>601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 ht="37.5" customHeight="1" x14ac:dyDescent="0.2">
      <c r="A4" s="257"/>
      <c r="B4" s="693" t="s">
        <v>51</v>
      </c>
      <c r="C4" s="693"/>
      <c r="D4" s="257"/>
      <c r="E4" s="257">
        <f>H13</f>
        <v>0</v>
      </c>
      <c r="F4" s="257"/>
      <c r="G4" s="693" t="s">
        <v>52</v>
      </c>
      <c r="H4" s="693"/>
    </row>
    <row r="5" spans="1:10" ht="27.75" customHeight="1" x14ac:dyDescent="0.2">
      <c r="A5" s="695" t="s">
        <v>574</v>
      </c>
      <c r="B5" s="695"/>
      <c r="C5" s="695"/>
      <c r="D5" s="695"/>
      <c r="E5" s="695"/>
      <c r="F5" s="695"/>
      <c r="G5" s="695"/>
      <c r="H5" s="695"/>
    </row>
    <row r="6" spans="1:10" ht="47.25" customHeight="1" x14ac:dyDescent="0.2">
      <c r="A6" s="696" t="s">
        <v>13</v>
      </c>
      <c r="B6" s="698" t="s">
        <v>72</v>
      </c>
      <c r="C6" s="696" t="s">
        <v>73</v>
      </c>
      <c r="D6" s="700" t="s">
        <v>74</v>
      </c>
      <c r="E6" s="701"/>
      <c r="F6" s="701"/>
      <c r="G6" s="701"/>
      <c r="H6" s="702"/>
      <c r="I6" s="698" t="s">
        <v>75</v>
      </c>
      <c r="J6" s="703" t="s">
        <v>76</v>
      </c>
    </row>
    <row r="7" spans="1:10" ht="138" x14ac:dyDescent="0.2">
      <c r="A7" s="697"/>
      <c r="B7" s="699"/>
      <c r="C7" s="697"/>
      <c r="D7" s="276" t="s">
        <v>77</v>
      </c>
      <c r="E7" s="276" t="s">
        <v>78</v>
      </c>
      <c r="F7" s="276" t="s">
        <v>79</v>
      </c>
      <c r="G7" s="276" t="s">
        <v>80</v>
      </c>
      <c r="H7" s="277" t="s">
        <v>17</v>
      </c>
      <c r="I7" s="699"/>
      <c r="J7" s="704"/>
    </row>
    <row r="8" spans="1:10" ht="15" x14ac:dyDescent="0.2">
      <c r="A8" s="278">
        <v>1</v>
      </c>
      <c r="B8" s="278">
        <v>2</v>
      </c>
      <c r="C8" s="278">
        <v>3</v>
      </c>
      <c r="D8" s="279">
        <v>4</v>
      </c>
      <c r="E8" s="279">
        <v>5</v>
      </c>
      <c r="F8" s="279">
        <v>6</v>
      </c>
      <c r="G8" s="279">
        <v>7</v>
      </c>
      <c r="H8" s="278">
        <v>8</v>
      </c>
      <c r="I8" s="278">
        <v>9</v>
      </c>
      <c r="J8" s="280">
        <v>10</v>
      </c>
    </row>
    <row r="9" spans="1:10" ht="43.5" customHeight="1" x14ac:dyDescent="0.2">
      <c r="A9" s="17">
        <v>2</v>
      </c>
      <c r="B9" s="13" t="s">
        <v>484</v>
      </c>
      <c r="C9" s="281" t="s">
        <v>44</v>
      </c>
      <c r="D9" s="8">
        <f>'1-1'!D3</f>
        <v>0</v>
      </c>
      <c r="E9" s="8"/>
      <c r="F9" s="8"/>
      <c r="G9" s="8"/>
      <c r="H9" s="8">
        <f>D9+E9</f>
        <v>0</v>
      </c>
      <c r="I9" s="282"/>
      <c r="J9" s="283"/>
    </row>
    <row r="10" spans="1:10" ht="32.25" customHeight="1" x14ac:dyDescent="0.2">
      <c r="A10" s="17">
        <v>3</v>
      </c>
      <c r="B10" s="13" t="s">
        <v>485</v>
      </c>
      <c r="C10" s="281" t="s">
        <v>81</v>
      </c>
      <c r="D10" s="8">
        <f>'1-2'!F3</f>
        <v>0</v>
      </c>
      <c r="E10" s="8"/>
      <c r="F10" s="8"/>
      <c r="G10" s="8"/>
      <c r="H10" s="8">
        <f t="shared" ref="H10:H11" si="0">D10+E10</f>
        <v>0</v>
      </c>
      <c r="I10" s="282"/>
      <c r="J10" s="283"/>
    </row>
    <row r="11" spans="1:10" ht="24.75" customHeight="1" x14ac:dyDescent="0.2">
      <c r="A11" s="17">
        <v>4</v>
      </c>
      <c r="B11" s="13" t="s">
        <v>486</v>
      </c>
      <c r="C11" s="281" t="s">
        <v>169</v>
      </c>
      <c r="D11" s="8"/>
      <c r="E11" s="8">
        <f>'1-3'!E4</f>
        <v>0</v>
      </c>
      <c r="F11" s="8"/>
      <c r="G11" s="8"/>
      <c r="H11" s="8">
        <f t="shared" si="0"/>
        <v>0</v>
      </c>
      <c r="I11" s="282"/>
      <c r="J11" s="283"/>
    </row>
    <row r="12" spans="1:10" ht="24.75" customHeight="1" x14ac:dyDescent="0.2">
      <c r="A12" s="54">
        <v>5</v>
      </c>
      <c r="B12" s="13" t="s">
        <v>487</v>
      </c>
      <c r="C12" s="284" t="s">
        <v>82</v>
      </c>
      <c r="D12" s="285"/>
      <c r="E12" s="285">
        <f>'1-4'!D3</f>
        <v>0</v>
      </c>
      <c r="F12" s="285"/>
      <c r="G12" s="285"/>
      <c r="H12" s="285">
        <f>D12+E12</f>
        <v>0</v>
      </c>
      <c r="I12" s="286"/>
      <c r="J12" s="287"/>
    </row>
    <row r="13" spans="1:10" ht="23.25" customHeight="1" x14ac:dyDescent="0.2">
      <c r="A13" s="17"/>
      <c r="B13" s="17"/>
      <c r="C13" s="281" t="s">
        <v>46</v>
      </c>
      <c r="D13" s="4">
        <f>SUM(D9:D12)</f>
        <v>0</v>
      </c>
      <c r="E13" s="4">
        <f>SUM(E9:E12)</f>
        <v>0</v>
      </c>
      <c r="F13" s="8"/>
      <c r="G13" s="8"/>
      <c r="H13" s="4">
        <f>SUM(H9:H12)</f>
        <v>0</v>
      </c>
      <c r="I13" s="4"/>
      <c r="J13" s="283"/>
    </row>
    <row r="15" spans="1:10" ht="15.75" x14ac:dyDescent="0.2">
      <c r="A15" s="705"/>
      <c r="B15" s="705"/>
      <c r="C15" s="705"/>
      <c r="D15" s="705"/>
      <c r="E15" s="706"/>
      <c r="F15" s="706"/>
      <c r="G15" s="706"/>
      <c r="H15" s="706"/>
      <c r="I15" s="706"/>
    </row>
    <row r="16" spans="1:10" ht="15.75" x14ac:dyDescent="0.2">
      <c r="B16" s="288"/>
      <c r="C16" s="288"/>
      <c r="D16" s="288"/>
      <c r="E16" s="288"/>
      <c r="F16" s="288"/>
      <c r="G16" s="288"/>
      <c r="H16" s="288"/>
      <c r="I16" s="288"/>
    </row>
    <row r="17" spans="2:9" ht="15.75" x14ac:dyDescent="0.2">
      <c r="B17" s="706"/>
      <c r="C17" s="706"/>
      <c r="D17" s="706"/>
      <c r="E17" s="706"/>
      <c r="F17" s="706"/>
      <c r="G17" s="706"/>
      <c r="H17" s="706"/>
      <c r="I17" s="706"/>
    </row>
  </sheetData>
  <mergeCells count="17">
    <mergeCell ref="J6:J7"/>
    <mergeCell ref="A15:D15"/>
    <mergeCell ref="E15:I15"/>
    <mergeCell ref="B17:D17"/>
    <mergeCell ref="E17:I17"/>
    <mergeCell ref="I6:I7"/>
    <mergeCell ref="A5:H5"/>
    <mergeCell ref="A6:A7"/>
    <mergeCell ref="B6:B7"/>
    <mergeCell ref="C6:C7"/>
    <mergeCell ref="D6:H6"/>
    <mergeCell ref="A1:C1"/>
    <mergeCell ref="H1:I1"/>
    <mergeCell ref="C2:H2"/>
    <mergeCell ref="B4:C4"/>
    <mergeCell ref="G4:H4"/>
    <mergeCell ref="A3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view="pageBreakPreview" zoomScale="106" zoomScaleNormal="106" zoomScaleSheetLayoutView="106" workbookViewId="0">
      <selection activeCell="C6" sqref="C6:C7"/>
    </sheetView>
  </sheetViews>
  <sheetFormatPr defaultRowHeight="12.75" x14ac:dyDescent="0.2"/>
  <cols>
    <col min="1" max="1" width="5" style="37" customWidth="1"/>
    <col min="2" max="2" width="9.85546875" style="37" customWidth="1"/>
    <col min="3" max="3" width="48" style="37" customWidth="1"/>
    <col min="4" max="4" width="10" style="37" customWidth="1"/>
    <col min="5" max="5" width="8.42578125" style="37" customWidth="1"/>
    <col min="6" max="6" width="9.7109375" style="37" customWidth="1"/>
    <col min="7" max="7" width="9" style="37" customWidth="1"/>
    <col min="8" max="8" width="10.7109375" style="37" customWidth="1"/>
    <col min="9" max="9" width="9.42578125" bestFit="1" customWidth="1"/>
    <col min="10" max="10" width="9.28515625" style="490" customWidth="1"/>
    <col min="11" max="12" width="11.28515625" bestFit="1" customWidth="1"/>
    <col min="13" max="13" width="12.28515625" bestFit="1" customWidth="1"/>
    <col min="14" max="14" width="11.140625" bestFit="1" customWidth="1"/>
    <col min="15" max="15" width="11.140625" customWidth="1"/>
    <col min="257" max="257" width="5" customWidth="1"/>
    <col min="258" max="258" width="11" customWidth="1"/>
    <col min="259" max="259" width="48.85546875" customWidth="1"/>
    <col min="260" max="260" width="10" customWidth="1"/>
    <col min="261" max="261" width="8.42578125" customWidth="1"/>
    <col min="262" max="262" width="9.7109375" customWidth="1"/>
    <col min="263" max="263" width="9" customWidth="1"/>
    <col min="264" max="264" width="10.7109375" customWidth="1"/>
    <col min="265" max="265" width="9.42578125" bestFit="1" customWidth="1"/>
    <col min="266" max="266" width="9.28515625" customWidth="1"/>
    <col min="267" max="268" width="11.28515625" bestFit="1" customWidth="1"/>
    <col min="269" max="269" width="12.28515625" bestFit="1" customWidth="1"/>
    <col min="270" max="270" width="11.140625" bestFit="1" customWidth="1"/>
    <col min="271" max="271" width="11.140625" customWidth="1"/>
    <col min="513" max="513" width="5" customWidth="1"/>
    <col min="514" max="514" width="11" customWidth="1"/>
    <col min="515" max="515" width="48.85546875" customWidth="1"/>
    <col min="516" max="516" width="10" customWidth="1"/>
    <col min="517" max="517" width="8.42578125" customWidth="1"/>
    <col min="518" max="518" width="9.7109375" customWidth="1"/>
    <col min="519" max="519" width="9" customWidth="1"/>
    <col min="520" max="520" width="10.7109375" customWidth="1"/>
    <col min="521" max="521" width="9.42578125" bestFit="1" customWidth="1"/>
    <col min="522" max="522" width="9.28515625" customWidth="1"/>
    <col min="523" max="524" width="11.28515625" bestFit="1" customWidth="1"/>
    <col min="525" max="525" width="12.28515625" bestFit="1" customWidth="1"/>
    <col min="526" max="526" width="11.140625" bestFit="1" customWidth="1"/>
    <col min="527" max="527" width="11.140625" customWidth="1"/>
    <col min="769" max="769" width="5" customWidth="1"/>
    <col min="770" max="770" width="11" customWidth="1"/>
    <col min="771" max="771" width="48.85546875" customWidth="1"/>
    <col min="772" max="772" width="10" customWidth="1"/>
    <col min="773" max="773" width="8.42578125" customWidth="1"/>
    <col min="774" max="774" width="9.7109375" customWidth="1"/>
    <col min="775" max="775" width="9" customWidth="1"/>
    <col min="776" max="776" width="10.7109375" customWidth="1"/>
    <col min="777" max="777" width="9.42578125" bestFit="1" customWidth="1"/>
    <col min="778" max="778" width="9.28515625" customWidth="1"/>
    <col min="779" max="780" width="11.28515625" bestFit="1" customWidth="1"/>
    <col min="781" max="781" width="12.28515625" bestFit="1" customWidth="1"/>
    <col min="782" max="782" width="11.140625" bestFit="1" customWidth="1"/>
    <col min="783" max="783" width="11.140625" customWidth="1"/>
    <col min="1025" max="1025" width="5" customWidth="1"/>
    <col min="1026" max="1026" width="11" customWidth="1"/>
    <col min="1027" max="1027" width="48.85546875" customWidth="1"/>
    <col min="1028" max="1028" width="10" customWidth="1"/>
    <col min="1029" max="1029" width="8.42578125" customWidth="1"/>
    <col min="1030" max="1030" width="9.7109375" customWidth="1"/>
    <col min="1031" max="1031" width="9" customWidth="1"/>
    <col min="1032" max="1032" width="10.7109375" customWidth="1"/>
    <col min="1033" max="1033" width="9.42578125" bestFit="1" customWidth="1"/>
    <col min="1034" max="1034" width="9.28515625" customWidth="1"/>
    <col min="1035" max="1036" width="11.28515625" bestFit="1" customWidth="1"/>
    <col min="1037" max="1037" width="12.28515625" bestFit="1" customWidth="1"/>
    <col min="1038" max="1038" width="11.140625" bestFit="1" customWidth="1"/>
    <col min="1039" max="1039" width="11.140625" customWidth="1"/>
    <col min="1281" max="1281" width="5" customWidth="1"/>
    <col min="1282" max="1282" width="11" customWidth="1"/>
    <col min="1283" max="1283" width="48.85546875" customWidth="1"/>
    <col min="1284" max="1284" width="10" customWidth="1"/>
    <col min="1285" max="1285" width="8.42578125" customWidth="1"/>
    <col min="1286" max="1286" width="9.7109375" customWidth="1"/>
    <col min="1287" max="1287" width="9" customWidth="1"/>
    <col min="1288" max="1288" width="10.7109375" customWidth="1"/>
    <col min="1289" max="1289" width="9.42578125" bestFit="1" customWidth="1"/>
    <col min="1290" max="1290" width="9.28515625" customWidth="1"/>
    <col min="1291" max="1292" width="11.28515625" bestFit="1" customWidth="1"/>
    <col min="1293" max="1293" width="12.28515625" bestFit="1" customWidth="1"/>
    <col min="1294" max="1294" width="11.140625" bestFit="1" customWidth="1"/>
    <col min="1295" max="1295" width="11.140625" customWidth="1"/>
    <col min="1537" max="1537" width="5" customWidth="1"/>
    <col min="1538" max="1538" width="11" customWidth="1"/>
    <col min="1539" max="1539" width="48.85546875" customWidth="1"/>
    <col min="1540" max="1540" width="10" customWidth="1"/>
    <col min="1541" max="1541" width="8.42578125" customWidth="1"/>
    <col min="1542" max="1542" width="9.7109375" customWidth="1"/>
    <col min="1543" max="1543" width="9" customWidth="1"/>
    <col min="1544" max="1544" width="10.7109375" customWidth="1"/>
    <col min="1545" max="1545" width="9.42578125" bestFit="1" customWidth="1"/>
    <col min="1546" max="1546" width="9.28515625" customWidth="1"/>
    <col min="1547" max="1548" width="11.28515625" bestFit="1" customWidth="1"/>
    <col min="1549" max="1549" width="12.28515625" bestFit="1" customWidth="1"/>
    <col min="1550" max="1550" width="11.140625" bestFit="1" customWidth="1"/>
    <col min="1551" max="1551" width="11.140625" customWidth="1"/>
    <col min="1793" max="1793" width="5" customWidth="1"/>
    <col min="1794" max="1794" width="11" customWidth="1"/>
    <col min="1795" max="1795" width="48.85546875" customWidth="1"/>
    <col min="1796" max="1796" width="10" customWidth="1"/>
    <col min="1797" max="1797" width="8.42578125" customWidth="1"/>
    <col min="1798" max="1798" width="9.7109375" customWidth="1"/>
    <col min="1799" max="1799" width="9" customWidth="1"/>
    <col min="1800" max="1800" width="10.7109375" customWidth="1"/>
    <col min="1801" max="1801" width="9.42578125" bestFit="1" customWidth="1"/>
    <col min="1802" max="1802" width="9.28515625" customWidth="1"/>
    <col min="1803" max="1804" width="11.28515625" bestFit="1" customWidth="1"/>
    <col min="1805" max="1805" width="12.28515625" bestFit="1" customWidth="1"/>
    <col min="1806" max="1806" width="11.140625" bestFit="1" customWidth="1"/>
    <col min="1807" max="1807" width="11.140625" customWidth="1"/>
    <col min="2049" max="2049" width="5" customWidth="1"/>
    <col min="2050" max="2050" width="11" customWidth="1"/>
    <col min="2051" max="2051" width="48.85546875" customWidth="1"/>
    <col min="2052" max="2052" width="10" customWidth="1"/>
    <col min="2053" max="2053" width="8.42578125" customWidth="1"/>
    <col min="2054" max="2054" width="9.7109375" customWidth="1"/>
    <col min="2055" max="2055" width="9" customWidth="1"/>
    <col min="2056" max="2056" width="10.7109375" customWidth="1"/>
    <col min="2057" max="2057" width="9.42578125" bestFit="1" customWidth="1"/>
    <col min="2058" max="2058" width="9.28515625" customWidth="1"/>
    <col min="2059" max="2060" width="11.28515625" bestFit="1" customWidth="1"/>
    <col min="2061" max="2061" width="12.28515625" bestFit="1" customWidth="1"/>
    <col min="2062" max="2062" width="11.140625" bestFit="1" customWidth="1"/>
    <col min="2063" max="2063" width="11.140625" customWidth="1"/>
    <col min="2305" max="2305" width="5" customWidth="1"/>
    <col min="2306" max="2306" width="11" customWidth="1"/>
    <col min="2307" max="2307" width="48.85546875" customWidth="1"/>
    <col min="2308" max="2308" width="10" customWidth="1"/>
    <col min="2309" max="2309" width="8.42578125" customWidth="1"/>
    <col min="2310" max="2310" width="9.7109375" customWidth="1"/>
    <col min="2311" max="2311" width="9" customWidth="1"/>
    <col min="2312" max="2312" width="10.7109375" customWidth="1"/>
    <col min="2313" max="2313" width="9.42578125" bestFit="1" customWidth="1"/>
    <col min="2314" max="2314" width="9.28515625" customWidth="1"/>
    <col min="2315" max="2316" width="11.28515625" bestFit="1" customWidth="1"/>
    <col min="2317" max="2317" width="12.28515625" bestFit="1" customWidth="1"/>
    <col min="2318" max="2318" width="11.140625" bestFit="1" customWidth="1"/>
    <col min="2319" max="2319" width="11.140625" customWidth="1"/>
    <col min="2561" max="2561" width="5" customWidth="1"/>
    <col min="2562" max="2562" width="11" customWidth="1"/>
    <col min="2563" max="2563" width="48.85546875" customWidth="1"/>
    <col min="2564" max="2564" width="10" customWidth="1"/>
    <col min="2565" max="2565" width="8.42578125" customWidth="1"/>
    <col min="2566" max="2566" width="9.7109375" customWidth="1"/>
    <col min="2567" max="2567" width="9" customWidth="1"/>
    <col min="2568" max="2568" width="10.7109375" customWidth="1"/>
    <col min="2569" max="2569" width="9.42578125" bestFit="1" customWidth="1"/>
    <col min="2570" max="2570" width="9.28515625" customWidth="1"/>
    <col min="2571" max="2572" width="11.28515625" bestFit="1" customWidth="1"/>
    <col min="2573" max="2573" width="12.28515625" bestFit="1" customWidth="1"/>
    <col min="2574" max="2574" width="11.140625" bestFit="1" customWidth="1"/>
    <col min="2575" max="2575" width="11.140625" customWidth="1"/>
    <col min="2817" max="2817" width="5" customWidth="1"/>
    <col min="2818" max="2818" width="11" customWidth="1"/>
    <col min="2819" max="2819" width="48.85546875" customWidth="1"/>
    <col min="2820" max="2820" width="10" customWidth="1"/>
    <col min="2821" max="2821" width="8.42578125" customWidth="1"/>
    <col min="2822" max="2822" width="9.7109375" customWidth="1"/>
    <col min="2823" max="2823" width="9" customWidth="1"/>
    <col min="2824" max="2824" width="10.7109375" customWidth="1"/>
    <col min="2825" max="2825" width="9.42578125" bestFit="1" customWidth="1"/>
    <col min="2826" max="2826" width="9.28515625" customWidth="1"/>
    <col min="2827" max="2828" width="11.28515625" bestFit="1" customWidth="1"/>
    <col min="2829" max="2829" width="12.28515625" bestFit="1" customWidth="1"/>
    <col min="2830" max="2830" width="11.140625" bestFit="1" customWidth="1"/>
    <col min="2831" max="2831" width="11.140625" customWidth="1"/>
    <col min="3073" max="3073" width="5" customWidth="1"/>
    <col min="3074" max="3074" width="11" customWidth="1"/>
    <col min="3075" max="3075" width="48.85546875" customWidth="1"/>
    <col min="3076" max="3076" width="10" customWidth="1"/>
    <col min="3077" max="3077" width="8.42578125" customWidth="1"/>
    <col min="3078" max="3078" width="9.7109375" customWidth="1"/>
    <col min="3079" max="3079" width="9" customWidth="1"/>
    <col min="3080" max="3080" width="10.7109375" customWidth="1"/>
    <col min="3081" max="3081" width="9.42578125" bestFit="1" customWidth="1"/>
    <col min="3082" max="3082" width="9.28515625" customWidth="1"/>
    <col min="3083" max="3084" width="11.28515625" bestFit="1" customWidth="1"/>
    <col min="3085" max="3085" width="12.28515625" bestFit="1" customWidth="1"/>
    <col min="3086" max="3086" width="11.140625" bestFit="1" customWidth="1"/>
    <col min="3087" max="3087" width="11.140625" customWidth="1"/>
    <col min="3329" max="3329" width="5" customWidth="1"/>
    <col min="3330" max="3330" width="11" customWidth="1"/>
    <col min="3331" max="3331" width="48.85546875" customWidth="1"/>
    <col min="3332" max="3332" width="10" customWidth="1"/>
    <col min="3333" max="3333" width="8.42578125" customWidth="1"/>
    <col min="3334" max="3334" width="9.7109375" customWidth="1"/>
    <col min="3335" max="3335" width="9" customWidth="1"/>
    <col min="3336" max="3336" width="10.7109375" customWidth="1"/>
    <col min="3337" max="3337" width="9.42578125" bestFit="1" customWidth="1"/>
    <col min="3338" max="3338" width="9.28515625" customWidth="1"/>
    <col min="3339" max="3340" width="11.28515625" bestFit="1" customWidth="1"/>
    <col min="3341" max="3341" width="12.28515625" bestFit="1" customWidth="1"/>
    <col min="3342" max="3342" width="11.140625" bestFit="1" customWidth="1"/>
    <col min="3343" max="3343" width="11.140625" customWidth="1"/>
    <col min="3585" max="3585" width="5" customWidth="1"/>
    <col min="3586" max="3586" width="11" customWidth="1"/>
    <col min="3587" max="3587" width="48.85546875" customWidth="1"/>
    <col min="3588" max="3588" width="10" customWidth="1"/>
    <col min="3589" max="3589" width="8.42578125" customWidth="1"/>
    <col min="3590" max="3590" width="9.7109375" customWidth="1"/>
    <col min="3591" max="3591" width="9" customWidth="1"/>
    <col min="3592" max="3592" width="10.7109375" customWidth="1"/>
    <col min="3593" max="3593" width="9.42578125" bestFit="1" customWidth="1"/>
    <col min="3594" max="3594" width="9.28515625" customWidth="1"/>
    <col min="3595" max="3596" width="11.28515625" bestFit="1" customWidth="1"/>
    <col min="3597" max="3597" width="12.28515625" bestFit="1" customWidth="1"/>
    <col min="3598" max="3598" width="11.140625" bestFit="1" customWidth="1"/>
    <col min="3599" max="3599" width="11.140625" customWidth="1"/>
    <col min="3841" max="3841" width="5" customWidth="1"/>
    <col min="3842" max="3842" width="11" customWidth="1"/>
    <col min="3843" max="3843" width="48.85546875" customWidth="1"/>
    <col min="3844" max="3844" width="10" customWidth="1"/>
    <col min="3845" max="3845" width="8.42578125" customWidth="1"/>
    <col min="3846" max="3846" width="9.7109375" customWidth="1"/>
    <col min="3847" max="3847" width="9" customWidth="1"/>
    <col min="3848" max="3848" width="10.7109375" customWidth="1"/>
    <col min="3849" max="3849" width="9.42578125" bestFit="1" customWidth="1"/>
    <col min="3850" max="3850" width="9.28515625" customWidth="1"/>
    <col min="3851" max="3852" width="11.28515625" bestFit="1" customWidth="1"/>
    <col min="3853" max="3853" width="12.28515625" bestFit="1" customWidth="1"/>
    <col min="3854" max="3854" width="11.140625" bestFit="1" customWidth="1"/>
    <col min="3855" max="3855" width="11.140625" customWidth="1"/>
    <col min="4097" max="4097" width="5" customWidth="1"/>
    <col min="4098" max="4098" width="11" customWidth="1"/>
    <col min="4099" max="4099" width="48.85546875" customWidth="1"/>
    <col min="4100" max="4100" width="10" customWidth="1"/>
    <col min="4101" max="4101" width="8.42578125" customWidth="1"/>
    <col min="4102" max="4102" width="9.7109375" customWidth="1"/>
    <col min="4103" max="4103" width="9" customWidth="1"/>
    <col min="4104" max="4104" width="10.7109375" customWidth="1"/>
    <col min="4105" max="4105" width="9.42578125" bestFit="1" customWidth="1"/>
    <col min="4106" max="4106" width="9.28515625" customWidth="1"/>
    <col min="4107" max="4108" width="11.28515625" bestFit="1" customWidth="1"/>
    <col min="4109" max="4109" width="12.28515625" bestFit="1" customWidth="1"/>
    <col min="4110" max="4110" width="11.140625" bestFit="1" customWidth="1"/>
    <col min="4111" max="4111" width="11.140625" customWidth="1"/>
    <col min="4353" max="4353" width="5" customWidth="1"/>
    <col min="4354" max="4354" width="11" customWidth="1"/>
    <col min="4355" max="4355" width="48.85546875" customWidth="1"/>
    <col min="4356" max="4356" width="10" customWidth="1"/>
    <col min="4357" max="4357" width="8.42578125" customWidth="1"/>
    <col min="4358" max="4358" width="9.7109375" customWidth="1"/>
    <col min="4359" max="4359" width="9" customWidth="1"/>
    <col min="4360" max="4360" width="10.7109375" customWidth="1"/>
    <col min="4361" max="4361" width="9.42578125" bestFit="1" customWidth="1"/>
    <col min="4362" max="4362" width="9.28515625" customWidth="1"/>
    <col min="4363" max="4364" width="11.28515625" bestFit="1" customWidth="1"/>
    <col min="4365" max="4365" width="12.28515625" bestFit="1" customWidth="1"/>
    <col min="4366" max="4366" width="11.140625" bestFit="1" customWidth="1"/>
    <col min="4367" max="4367" width="11.140625" customWidth="1"/>
    <col min="4609" max="4609" width="5" customWidth="1"/>
    <col min="4610" max="4610" width="11" customWidth="1"/>
    <col min="4611" max="4611" width="48.85546875" customWidth="1"/>
    <col min="4612" max="4612" width="10" customWidth="1"/>
    <col min="4613" max="4613" width="8.42578125" customWidth="1"/>
    <col min="4614" max="4614" width="9.7109375" customWidth="1"/>
    <col min="4615" max="4615" width="9" customWidth="1"/>
    <col min="4616" max="4616" width="10.7109375" customWidth="1"/>
    <col min="4617" max="4617" width="9.42578125" bestFit="1" customWidth="1"/>
    <col min="4618" max="4618" width="9.28515625" customWidth="1"/>
    <col min="4619" max="4620" width="11.28515625" bestFit="1" customWidth="1"/>
    <col min="4621" max="4621" width="12.28515625" bestFit="1" customWidth="1"/>
    <col min="4622" max="4622" width="11.140625" bestFit="1" customWidth="1"/>
    <col min="4623" max="4623" width="11.140625" customWidth="1"/>
    <col min="4865" max="4865" width="5" customWidth="1"/>
    <col min="4866" max="4866" width="11" customWidth="1"/>
    <col min="4867" max="4867" width="48.85546875" customWidth="1"/>
    <col min="4868" max="4868" width="10" customWidth="1"/>
    <col min="4869" max="4869" width="8.42578125" customWidth="1"/>
    <col min="4870" max="4870" width="9.7109375" customWidth="1"/>
    <col min="4871" max="4871" width="9" customWidth="1"/>
    <col min="4872" max="4872" width="10.7109375" customWidth="1"/>
    <col min="4873" max="4873" width="9.42578125" bestFit="1" customWidth="1"/>
    <col min="4874" max="4874" width="9.28515625" customWidth="1"/>
    <col min="4875" max="4876" width="11.28515625" bestFit="1" customWidth="1"/>
    <col min="4877" max="4877" width="12.28515625" bestFit="1" customWidth="1"/>
    <col min="4878" max="4878" width="11.140625" bestFit="1" customWidth="1"/>
    <col min="4879" max="4879" width="11.140625" customWidth="1"/>
    <col min="5121" max="5121" width="5" customWidth="1"/>
    <col min="5122" max="5122" width="11" customWidth="1"/>
    <col min="5123" max="5123" width="48.85546875" customWidth="1"/>
    <col min="5124" max="5124" width="10" customWidth="1"/>
    <col min="5125" max="5125" width="8.42578125" customWidth="1"/>
    <col min="5126" max="5126" width="9.7109375" customWidth="1"/>
    <col min="5127" max="5127" width="9" customWidth="1"/>
    <col min="5128" max="5128" width="10.7109375" customWidth="1"/>
    <col min="5129" max="5129" width="9.42578125" bestFit="1" customWidth="1"/>
    <col min="5130" max="5130" width="9.28515625" customWidth="1"/>
    <col min="5131" max="5132" width="11.28515625" bestFit="1" customWidth="1"/>
    <col min="5133" max="5133" width="12.28515625" bestFit="1" customWidth="1"/>
    <col min="5134" max="5134" width="11.140625" bestFit="1" customWidth="1"/>
    <col min="5135" max="5135" width="11.140625" customWidth="1"/>
    <col min="5377" max="5377" width="5" customWidth="1"/>
    <col min="5378" max="5378" width="11" customWidth="1"/>
    <col min="5379" max="5379" width="48.85546875" customWidth="1"/>
    <col min="5380" max="5380" width="10" customWidth="1"/>
    <col min="5381" max="5381" width="8.42578125" customWidth="1"/>
    <col min="5382" max="5382" width="9.7109375" customWidth="1"/>
    <col min="5383" max="5383" width="9" customWidth="1"/>
    <col min="5384" max="5384" width="10.7109375" customWidth="1"/>
    <col min="5385" max="5385" width="9.42578125" bestFit="1" customWidth="1"/>
    <col min="5386" max="5386" width="9.28515625" customWidth="1"/>
    <col min="5387" max="5388" width="11.28515625" bestFit="1" customWidth="1"/>
    <col min="5389" max="5389" width="12.28515625" bestFit="1" customWidth="1"/>
    <col min="5390" max="5390" width="11.140625" bestFit="1" customWidth="1"/>
    <col min="5391" max="5391" width="11.140625" customWidth="1"/>
    <col min="5633" max="5633" width="5" customWidth="1"/>
    <col min="5634" max="5634" width="11" customWidth="1"/>
    <col min="5635" max="5635" width="48.85546875" customWidth="1"/>
    <col min="5636" max="5636" width="10" customWidth="1"/>
    <col min="5637" max="5637" width="8.42578125" customWidth="1"/>
    <col min="5638" max="5638" width="9.7109375" customWidth="1"/>
    <col min="5639" max="5639" width="9" customWidth="1"/>
    <col min="5640" max="5640" width="10.7109375" customWidth="1"/>
    <col min="5641" max="5641" width="9.42578125" bestFit="1" customWidth="1"/>
    <col min="5642" max="5642" width="9.28515625" customWidth="1"/>
    <col min="5643" max="5644" width="11.28515625" bestFit="1" customWidth="1"/>
    <col min="5645" max="5645" width="12.28515625" bestFit="1" customWidth="1"/>
    <col min="5646" max="5646" width="11.140625" bestFit="1" customWidth="1"/>
    <col min="5647" max="5647" width="11.140625" customWidth="1"/>
    <col min="5889" max="5889" width="5" customWidth="1"/>
    <col min="5890" max="5890" width="11" customWidth="1"/>
    <col min="5891" max="5891" width="48.85546875" customWidth="1"/>
    <col min="5892" max="5892" width="10" customWidth="1"/>
    <col min="5893" max="5893" width="8.42578125" customWidth="1"/>
    <col min="5894" max="5894" width="9.7109375" customWidth="1"/>
    <col min="5895" max="5895" width="9" customWidth="1"/>
    <col min="5896" max="5896" width="10.7109375" customWidth="1"/>
    <col min="5897" max="5897" width="9.42578125" bestFit="1" customWidth="1"/>
    <col min="5898" max="5898" width="9.28515625" customWidth="1"/>
    <col min="5899" max="5900" width="11.28515625" bestFit="1" customWidth="1"/>
    <col min="5901" max="5901" width="12.28515625" bestFit="1" customWidth="1"/>
    <col min="5902" max="5902" width="11.140625" bestFit="1" customWidth="1"/>
    <col min="5903" max="5903" width="11.140625" customWidth="1"/>
    <col min="6145" max="6145" width="5" customWidth="1"/>
    <col min="6146" max="6146" width="11" customWidth="1"/>
    <col min="6147" max="6147" width="48.85546875" customWidth="1"/>
    <col min="6148" max="6148" width="10" customWidth="1"/>
    <col min="6149" max="6149" width="8.42578125" customWidth="1"/>
    <col min="6150" max="6150" width="9.7109375" customWidth="1"/>
    <col min="6151" max="6151" width="9" customWidth="1"/>
    <col min="6152" max="6152" width="10.7109375" customWidth="1"/>
    <col min="6153" max="6153" width="9.42578125" bestFit="1" customWidth="1"/>
    <col min="6154" max="6154" width="9.28515625" customWidth="1"/>
    <col min="6155" max="6156" width="11.28515625" bestFit="1" customWidth="1"/>
    <col min="6157" max="6157" width="12.28515625" bestFit="1" customWidth="1"/>
    <col min="6158" max="6158" width="11.140625" bestFit="1" customWidth="1"/>
    <col min="6159" max="6159" width="11.140625" customWidth="1"/>
    <col min="6401" max="6401" width="5" customWidth="1"/>
    <col min="6402" max="6402" width="11" customWidth="1"/>
    <col min="6403" max="6403" width="48.85546875" customWidth="1"/>
    <col min="6404" max="6404" width="10" customWidth="1"/>
    <col min="6405" max="6405" width="8.42578125" customWidth="1"/>
    <col min="6406" max="6406" width="9.7109375" customWidth="1"/>
    <col min="6407" max="6407" width="9" customWidth="1"/>
    <col min="6408" max="6408" width="10.7109375" customWidth="1"/>
    <col min="6409" max="6409" width="9.42578125" bestFit="1" customWidth="1"/>
    <col min="6410" max="6410" width="9.28515625" customWidth="1"/>
    <col min="6411" max="6412" width="11.28515625" bestFit="1" customWidth="1"/>
    <col min="6413" max="6413" width="12.28515625" bestFit="1" customWidth="1"/>
    <col min="6414" max="6414" width="11.140625" bestFit="1" customWidth="1"/>
    <col min="6415" max="6415" width="11.140625" customWidth="1"/>
    <col min="6657" max="6657" width="5" customWidth="1"/>
    <col min="6658" max="6658" width="11" customWidth="1"/>
    <col min="6659" max="6659" width="48.85546875" customWidth="1"/>
    <col min="6660" max="6660" width="10" customWidth="1"/>
    <col min="6661" max="6661" width="8.42578125" customWidth="1"/>
    <col min="6662" max="6662" width="9.7109375" customWidth="1"/>
    <col min="6663" max="6663" width="9" customWidth="1"/>
    <col min="6664" max="6664" width="10.7109375" customWidth="1"/>
    <col min="6665" max="6665" width="9.42578125" bestFit="1" customWidth="1"/>
    <col min="6666" max="6666" width="9.28515625" customWidth="1"/>
    <col min="6667" max="6668" width="11.28515625" bestFit="1" customWidth="1"/>
    <col min="6669" max="6669" width="12.28515625" bestFit="1" customWidth="1"/>
    <col min="6670" max="6670" width="11.140625" bestFit="1" customWidth="1"/>
    <col min="6671" max="6671" width="11.140625" customWidth="1"/>
    <col min="6913" max="6913" width="5" customWidth="1"/>
    <col min="6914" max="6914" width="11" customWidth="1"/>
    <col min="6915" max="6915" width="48.85546875" customWidth="1"/>
    <col min="6916" max="6916" width="10" customWidth="1"/>
    <col min="6917" max="6917" width="8.42578125" customWidth="1"/>
    <col min="6918" max="6918" width="9.7109375" customWidth="1"/>
    <col min="6919" max="6919" width="9" customWidth="1"/>
    <col min="6920" max="6920" width="10.7109375" customWidth="1"/>
    <col min="6921" max="6921" width="9.42578125" bestFit="1" customWidth="1"/>
    <col min="6922" max="6922" width="9.28515625" customWidth="1"/>
    <col min="6923" max="6924" width="11.28515625" bestFit="1" customWidth="1"/>
    <col min="6925" max="6925" width="12.28515625" bestFit="1" customWidth="1"/>
    <col min="6926" max="6926" width="11.140625" bestFit="1" customWidth="1"/>
    <col min="6927" max="6927" width="11.140625" customWidth="1"/>
    <col min="7169" max="7169" width="5" customWidth="1"/>
    <col min="7170" max="7170" width="11" customWidth="1"/>
    <col min="7171" max="7171" width="48.85546875" customWidth="1"/>
    <col min="7172" max="7172" width="10" customWidth="1"/>
    <col min="7173" max="7173" width="8.42578125" customWidth="1"/>
    <col min="7174" max="7174" width="9.7109375" customWidth="1"/>
    <col min="7175" max="7175" width="9" customWidth="1"/>
    <col min="7176" max="7176" width="10.7109375" customWidth="1"/>
    <col min="7177" max="7177" width="9.42578125" bestFit="1" customWidth="1"/>
    <col min="7178" max="7178" width="9.28515625" customWidth="1"/>
    <col min="7179" max="7180" width="11.28515625" bestFit="1" customWidth="1"/>
    <col min="7181" max="7181" width="12.28515625" bestFit="1" customWidth="1"/>
    <col min="7182" max="7182" width="11.140625" bestFit="1" customWidth="1"/>
    <col min="7183" max="7183" width="11.140625" customWidth="1"/>
    <col min="7425" max="7425" width="5" customWidth="1"/>
    <col min="7426" max="7426" width="11" customWidth="1"/>
    <col min="7427" max="7427" width="48.85546875" customWidth="1"/>
    <col min="7428" max="7428" width="10" customWidth="1"/>
    <col min="7429" max="7429" width="8.42578125" customWidth="1"/>
    <col min="7430" max="7430" width="9.7109375" customWidth="1"/>
    <col min="7431" max="7431" width="9" customWidth="1"/>
    <col min="7432" max="7432" width="10.7109375" customWidth="1"/>
    <col min="7433" max="7433" width="9.42578125" bestFit="1" customWidth="1"/>
    <col min="7434" max="7434" width="9.28515625" customWidth="1"/>
    <col min="7435" max="7436" width="11.28515625" bestFit="1" customWidth="1"/>
    <col min="7437" max="7437" width="12.28515625" bestFit="1" customWidth="1"/>
    <col min="7438" max="7438" width="11.140625" bestFit="1" customWidth="1"/>
    <col min="7439" max="7439" width="11.140625" customWidth="1"/>
    <col min="7681" max="7681" width="5" customWidth="1"/>
    <col min="7682" max="7682" width="11" customWidth="1"/>
    <col min="7683" max="7683" width="48.85546875" customWidth="1"/>
    <col min="7684" max="7684" width="10" customWidth="1"/>
    <col min="7685" max="7685" width="8.42578125" customWidth="1"/>
    <col min="7686" max="7686" width="9.7109375" customWidth="1"/>
    <col min="7687" max="7687" width="9" customWidth="1"/>
    <col min="7688" max="7688" width="10.7109375" customWidth="1"/>
    <col min="7689" max="7689" width="9.42578125" bestFit="1" customWidth="1"/>
    <col min="7690" max="7690" width="9.28515625" customWidth="1"/>
    <col min="7691" max="7692" width="11.28515625" bestFit="1" customWidth="1"/>
    <col min="7693" max="7693" width="12.28515625" bestFit="1" customWidth="1"/>
    <col min="7694" max="7694" width="11.140625" bestFit="1" customWidth="1"/>
    <col min="7695" max="7695" width="11.140625" customWidth="1"/>
    <col min="7937" max="7937" width="5" customWidth="1"/>
    <col min="7938" max="7938" width="11" customWidth="1"/>
    <col min="7939" max="7939" width="48.85546875" customWidth="1"/>
    <col min="7940" max="7940" width="10" customWidth="1"/>
    <col min="7941" max="7941" width="8.42578125" customWidth="1"/>
    <col min="7942" max="7942" width="9.7109375" customWidth="1"/>
    <col min="7943" max="7943" width="9" customWidth="1"/>
    <col min="7944" max="7944" width="10.7109375" customWidth="1"/>
    <col min="7945" max="7945" width="9.42578125" bestFit="1" customWidth="1"/>
    <col min="7946" max="7946" width="9.28515625" customWidth="1"/>
    <col min="7947" max="7948" width="11.28515625" bestFit="1" customWidth="1"/>
    <col min="7949" max="7949" width="12.28515625" bestFit="1" customWidth="1"/>
    <col min="7950" max="7950" width="11.140625" bestFit="1" customWidth="1"/>
    <col min="7951" max="7951" width="11.140625" customWidth="1"/>
    <col min="8193" max="8193" width="5" customWidth="1"/>
    <col min="8194" max="8194" width="11" customWidth="1"/>
    <col min="8195" max="8195" width="48.85546875" customWidth="1"/>
    <col min="8196" max="8196" width="10" customWidth="1"/>
    <col min="8197" max="8197" width="8.42578125" customWidth="1"/>
    <col min="8198" max="8198" width="9.7109375" customWidth="1"/>
    <col min="8199" max="8199" width="9" customWidth="1"/>
    <col min="8200" max="8200" width="10.7109375" customWidth="1"/>
    <col min="8201" max="8201" width="9.42578125" bestFit="1" customWidth="1"/>
    <col min="8202" max="8202" width="9.28515625" customWidth="1"/>
    <col min="8203" max="8204" width="11.28515625" bestFit="1" customWidth="1"/>
    <col min="8205" max="8205" width="12.28515625" bestFit="1" customWidth="1"/>
    <col min="8206" max="8206" width="11.140625" bestFit="1" customWidth="1"/>
    <col min="8207" max="8207" width="11.140625" customWidth="1"/>
    <col min="8449" max="8449" width="5" customWidth="1"/>
    <col min="8450" max="8450" width="11" customWidth="1"/>
    <col min="8451" max="8451" width="48.85546875" customWidth="1"/>
    <col min="8452" max="8452" width="10" customWidth="1"/>
    <col min="8453" max="8453" width="8.42578125" customWidth="1"/>
    <col min="8454" max="8454" width="9.7109375" customWidth="1"/>
    <col min="8455" max="8455" width="9" customWidth="1"/>
    <col min="8456" max="8456" width="10.7109375" customWidth="1"/>
    <col min="8457" max="8457" width="9.42578125" bestFit="1" customWidth="1"/>
    <col min="8458" max="8458" width="9.28515625" customWidth="1"/>
    <col min="8459" max="8460" width="11.28515625" bestFit="1" customWidth="1"/>
    <col min="8461" max="8461" width="12.28515625" bestFit="1" customWidth="1"/>
    <col min="8462" max="8462" width="11.140625" bestFit="1" customWidth="1"/>
    <col min="8463" max="8463" width="11.140625" customWidth="1"/>
    <col min="8705" max="8705" width="5" customWidth="1"/>
    <col min="8706" max="8706" width="11" customWidth="1"/>
    <col min="8707" max="8707" width="48.85546875" customWidth="1"/>
    <col min="8708" max="8708" width="10" customWidth="1"/>
    <col min="8709" max="8709" width="8.42578125" customWidth="1"/>
    <col min="8710" max="8710" width="9.7109375" customWidth="1"/>
    <col min="8711" max="8711" width="9" customWidth="1"/>
    <col min="8712" max="8712" width="10.7109375" customWidth="1"/>
    <col min="8713" max="8713" width="9.42578125" bestFit="1" customWidth="1"/>
    <col min="8714" max="8714" width="9.28515625" customWidth="1"/>
    <col min="8715" max="8716" width="11.28515625" bestFit="1" customWidth="1"/>
    <col min="8717" max="8717" width="12.28515625" bestFit="1" customWidth="1"/>
    <col min="8718" max="8718" width="11.140625" bestFit="1" customWidth="1"/>
    <col min="8719" max="8719" width="11.140625" customWidth="1"/>
    <col min="8961" max="8961" width="5" customWidth="1"/>
    <col min="8962" max="8962" width="11" customWidth="1"/>
    <col min="8963" max="8963" width="48.85546875" customWidth="1"/>
    <col min="8964" max="8964" width="10" customWidth="1"/>
    <col min="8965" max="8965" width="8.42578125" customWidth="1"/>
    <col min="8966" max="8966" width="9.7109375" customWidth="1"/>
    <col min="8967" max="8967" width="9" customWidth="1"/>
    <col min="8968" max="8968" width="10.7109375" customWidth="1"/>
    <col min="8969" max="8969" width="9.42578125" bestFit="1" customWidth="1"/>
    <col min="8970" max="8970" width="9.28515625" customWidth="1"/>
    <col min="8971" max="8972" width="11.28515625" bestFit="1" customWidth="1"/>
    <col min="8973" max="8973" width="12.28515625" bestFit="1" customWidth="1"/>
    <col min="8974" max="8974" width="11.140625" bestFit="1" customWidth="1"/>
    <col min="8975" max="8975" width="11.140625" customWidth="1"/>
    <col min="9217" max="9217" width="5" customWidth="1"/>
    <col min="9218" max="9218" width="11" customWidth="1"/>
    <col min="9219" max="9219" width="48.85546875" customWidth="1"/>
    <col min="9220" max="9220" width="10" customWidth="1"/>
    <col min="9221" max="9221" width="8.42578125" customWidth="1"/>
    <col min="9222" max="9222" width="9.7109375" customWidth="1"/>
    <col min="9223" max="9223" width="9" customWidth="1"/>
    <col min="9224" max="9224" width="10.7109375" customWidth="1"/>
    <col min="9225" max="9225" width="9.42578125" bestFit="1" customWidth="1"/>
    <col min="9226" max="9226" width="9.28515625" customWidth="1"/>
    <col min="9227" max="9228" width="11.28515625" bestFit="1" customWidth="1"/>
    <col min="9229" max="9229" width="12.28515625" bestFit="1" customWidth="1"/>
    <col min="9230" max="9230" width="11.140625" bestFit="1" customWidth="1"/>
    <col min="9231" max="9231" width="11.140625" customWidth="1"/>
    <col min="9473" max="9473" width="5" customWidth="1"/>
    <col min="9474" max="9474" width="11" customWidth="1"/>
    <col min="9475" max="9475" width="48.85546875" customWidth="1"/>
    <col min="9476" max="9476" width="10" customWidth="1"/>
    <col min="9477" max="9477" width="8.42578125" customWidth="1"/>
    <col min="9478" max="9478" width="9.7109375" customWidth="1"/>
    <col min="9479" max="9479" width="9" customWidth="1"/>
    <col min="9480" max="9480" width="10.7109375" customWidth="1"/>
    <col min="9481" max="9481" width="9.42578125" bestFit="1" customWidth="1"/>
    <col min="9482" max="9482" width="9.28515625" customWidth="1"/>
    <col min="9483" max="9484" width="11.28515625" bestFit="1" customWidth="1"/>
    <col min="9485" max="9485" width="12.28515625" bestFit="1" customWidth="1"/>
    <col min="9486" max="9486" width="11.140625" bestFit="1" customWidth="1"/>
    <col min="9487" max="9487" width="11.140625" customWidth="1"/>
    <col min="9729" max="9729" width="5" customWidth="1"/>
    <col min="9730" max="9730" width="11" customWidth="1"/>
    <col min="9731" max="9731" width="48.85546875" customWidth="1"/>
    <col min="9732" max="9732" width="10" customWidth="1"/>
    <col min="9733" max="9733" width="8.42578125" customWidth="1"/>
    <col min="9734" max="9734" width="9.7109375" customWidth="1"/>
    <col min="9735" max="9735" width="9" customWidth="1"/>
    <col min="9736" max="9736" width="10.7109375" customWidth="1"/>
    <col min="9737" max="9737" width="9.42578125" bestFit="1" customWidth="1"/>
    <col min="9738" max="9738" width="9.28515625" customWidth="1"/>
    <col min="9739" max="9740" width="11.28515625" bestFit="1" customWidth="1"/>
    <col min="9741" max="9741" width="12.28515625" bestFit="1" customWidth="1"/>
    <col min="9742" max="9742" width="11.140625" bestFit="1" customWidth="1"/>
    <col min="9743" max="9743" width="11.140625" customWidth="1"/>
    <col min="9985" max="9985" width="5" customWidth="1"/>
    <col min="9986" max="9986" width="11" customWidth="1"/>
    <col min="9987" max="9987" width="48.85546875" customWidth="1"/>
    <col min="9988" max="9988" width="10" customWidth="1"/>
    <col min="9989" max="9989" width="8.42578125" customWidth="1"/>
    <col min="9990" max="9990" width="9.7109375" customWidth="1"/>
    <col min="9991" max="9991" width="9" customWidth="1"/>
    <col min="9992" max="9992" width="10.7109375" customWidth="1"/>
    <col min="9993" max="9993" width="9.42578125" bestFit="1" customWidth="1"/>
    <col min="9994" max="9994" width="9.28515625" customWidth="1"/>
    <col min="9995" max="9996" width="11.28515625" bestFit="1" customWidth="1"/>
    <col min="9997" max="9997" width="12.28515625" bestFit="1" customWidth="1"/>
    <col min="9998" max="9998" width="11.140625" bestFit="1" customWidth="1"/>
    <col min="9999" max="9999" width="11.140625" customWidth="1"/>
    <col min="10241" max="10241" width="5" customWidth="1"/>
    <col min="10242" max="10242" width="11" customWidth="1"/>
    <col min="10243" max="10243" width="48.85546875" customWidth="1"/>
    <col min="10244" max="10244" width="10" customWidth="1"/>
    <col min="10245" max="10245" width="8.42578125" customWidth="1"/>
    <col min="10246" max="10246" width="9.7109375" customWidth="1"/>
    <col min="10247" max="10247" width="9" customWidth="1"/>
    <col min="10248" max="10248" width="10.7109375" customWidth="1"/>
    <col min="10249" max="10249" width="9.42578125" bestFit="1" customWidth="1"/>
    <col min="10250" max="10250" width="9.28515625" customWidth="1"/>
    <col min="10251" max="10252" width="11.28515625" bestFit="1" customWidth="1"/>
    <col min="10253" max="10253" width="12.28515625" bestFit="1" customWidth="1"/>
    <col min="10254" max="10254" width="11.140625" bestFit="1" customWidth="1"/>
    <col min="10255" max="10255" width="11.140625" customWidth="1"/>
    <col min="10497" max="10497" width="5" customWidth="1"/>
    <col min="10498" max="10498" width="11" customWidth="1"/>
    <col min="10499" max="10499" width="48.85546875" customWidth="1"/>
    <col min="10500" max="10500" width="10" customWidth="1"/>
    <col min="10501" max="10501" width="8.42578125" customWidth="1"/>
    <col min="10502" max="10502" width="9.7109375" customWidth="1"/>
    <col min="10503" max="10503" width="9" customWidth="1"/>
    <col min="10504" max="10504" width="10.7109375" customWidth="1"/>
    <col min="10505" max="10505" width="9.42578125" bestFit="1" customWidth="1"/>
    <col min="10506" max="10506" width="9.28515625" customWidth="1"/>
    <col min="10507" max="10508" width="11.28515625" bestFit="1" customWidth="1"/>
    <col min="10509" max="10509" width="12.28515625" bestFit="1" customWidth="1"/>
    <col min="10510" max="10510" width="11.140625" bestFit="1" customWidth="1"/>
    <col min="10511" max="10511" width="11.140625" customWidth="1"/>
    <col min="10753" max="10753" width="5" customWidth="1"/>
    <col min="10754" max="10754" width="11" customWidth="1"/>
    <col min="10755" max="10755" width="48.85546875" customWidth="1"/>
    <col min="10756" max="10756" width="10" customWidth="1"/>
    <col min="10757" max="10757" width="8.42578125" customWidth="1"/>
    <col min="10758" max="10758" width="9.7109375" customWidth="1"/>
    <col min="10759" max="10759" width="9" customWidth="1"/>
    <col min="10760" max="10760" width="10.7109375" customWidth="1"/>
    <col min="10761" max="10761" width="9.42578125" bestFit="1" customWidth="1"/>
    <col min="10762" max="10762" width="9.28515625" customWidth="1"/>
    <col min="10763" max="10764" width="11.28515625" bestFit="1" customWidth="1"/>
    <col min="10765" max="10765" width="12.28515625" bestFit="1" customWidth="1"/>
    <col min="10766" max="10766" width="11.140625" bestFit="1" customWidth="1"/>
    <col min="10767" max="10767" width="11.140625" customWidth="1"/>
    <col min="11009" max="11009" width="5" customWidth="1"/>
    <col min="11010" max="11010" width="11" customWidth="1"/>
    <col min="11011" max="11011" width="48.85546875" customWidth="1"/>
    <col min="11012" max="11012" width="10" customWidth="1"/>
    <col min="11013" max="11013" width="8.42578125" customWidth="1"/>
    <col min="11014" max="11014" width="9.7109375" customWidth="1"/>
    <col min="11015" max="11015" width="9" customWidth="1"/>
    <col min="11016" max="11016" width="10.7109375" customWidth="1"/>
    <col min="11017" max="11017" width="9.42578125" bestFit="1" customWidth="1"/>
    <col min="11018" max="11018" width="9.28515625" customWidth="1"/>
    <col min="11019" max="11020" width="11.28515625" bestFit="1" customWidth="1"/>
    <col min="11021" max="11021" width="12.28515625" bestFit="1" customWidth="1"/>
    <col min="11022" max="11022" width="11.140625" bestFit="1" customWidth="1"/>
    <col min="11023" max="11023" width="11.140625" customWidth="1"/>
    <col min="11265" max="11265" width="5" customWidth="1"/>
    <col min="11266" max="11266" width="11" customWidth="1"/>
    <col min="11267" max="11267" width="48.85546875" customWidth="1"/>
    <col min="11268" max="11268" width="10" customWidth="1"/>
    <col min="11269" max="11269" width="8.42578125" customWidth="1"/>
    <col min="11270" max="11270" width="9.7109375" customWidth="1"/>
    <col min="11271" max="11271" width="9" customWidth="1"/>
    <col min="11272" max="11272" width="10.7109375" customWidth="1"/>
    <col min="11273" max="11273" width="9.42578125" bestFit="1" customWidth="1"/>
    <col min="11274" max="11274" width="9.28515625" customWidth="1"/>
    <col min="11275" max="11276" width="11.28515625" bestFit="1" customWidth="1"/>
    <col min="11277" max="11277" width="12.28515625" bestFit="1" customWidth="1"/>
    <col min="11278" max="11278" width="11.140625" bestFit="1" customWidth="1"/>
    <col min="11279" max="11279" width="11.140625" customWidth="1"/>
    <col min="11521" max="11521" width="5" customWidth="1"/>
    <col min="11522" max="11522" width="11" customWidth="1"/>
    <col min="11523" max="11523" width="48.85546875" customWidth="1"/>
    <col min="11524" max="11524" width="10" customWidth="1"/>
    <col min="11525" max="11525" width="8.42578125" customWidth="1"/>
    <col min="11526" max="11526" width="9.7109375" customWidth="1"/>
    <col min="11527" max="11527" width="9" customWidth="1"/>
    <col min="11528" max="11528" width="10.7109375" customWidth="1"/>
    <col min="11529" max="11529" width="9.42578125" bestFit="1" customWidth="1"/>
    <col min="11530" max="11530" width="9.28515625" customWidth="1"/>
    <col min="11531" max="11532" width="11.28515625" bestFit="1" customWidth="1"/>
    <col min="11533" max="11533" width="12.28515625" bestFit="1" customWidth="1"/>
    <col min="11534" max="11534" width="11.140625" bestFit="1" customWidth="1"/>
    <col min="11535" max="11535" width="11.140625" customWidth="1"/>
    <col min="11777" max="11777" width="5" customWidth="1"/>
    <col min="11778" max="11778" width="11" customWidth="1"/>
    <col min="11779" max="11779" width="48.85546875" customWidth="1"/>
    <col min="11780" max="11780" width="10" customWidth="1"/>
    <col min="11781" max="11781" width="8.42578125" customWidth="1"/>
    <col min="11782" max="11782" width="9.7109375" customWidth="1"/>
    <col min="11783" max="11783" width="9" customWidth="1"/>
    <col min="11784" max="11784" width="10.7109375" customWidth="1"/>
    <col min="11785" max="11785" width="9.42578125" bestFit="1" customWidth="1"/>
    <col min="11786" max="11786" width="9.28515625" customWidth="1"/>
    <col min="11787" max="11788" width="11.28515625" bestFit="1" customWidth="1"/>
    <col min="11789" max="11789" width="12.28515625" bestFit="1" customWidth="1"/>
    <col min="11790" max="11790" width="11.140625" bestFit="1" customWidth="1"/>
    <col min="11791" max="11791" width="11.140625" customWidth="1"/>
    <col min="12033" max="12033" width="5" customWidth="1"/>
    <col min="12034" max="12034" width="11" customWidth="1"/>
    <col min="12035" max="12035" width="48.85546875" customWidth="1"/>
    <col min="12036" max="12036" width="10" customWidth="1"/>
    <col min="12037" max="12037" width="8.42578125" customWidth="1"/>
    <col min="12038" max="12038" width="9.7109375" customWidth="1"/>
    <col min="12039" max="12039" width="9" customWidth="1"/>
    <col min="12040" max="12040" width="10.7109375" customWidth="1"/>
    <col min="12041" max="12041" width="9.42578125" bestFit="1" customWidth="1"/>
    <col min="12042" max="12042" width="9.28515625" customWidth="1"/>
    <col min="12043" max="12044" width="11.28515625" bestFit="1" customWidth="1"/>
    <col min="12045" max="12045" width="12.28515625" bestFit="1" customWidth="1"/>
    <col min="12046" max="12046" width="11.140625" bestFit="1" customWidth="1"/>
    <col min="12047" max="12047" width="11.140625" customWidth="1"/>
    <col min="12289" max="12289" width="5" customWidth="1"/>
    <col min="12290" max="12290" width="11" customWidth="1"/>
    <col min="12291" max="12291" width="48.85546875" customWidth="1"/>
    <col min="12292" max="12292" width="10" customWidth="1"/>
    <col min="12293" max="12293" width="8.42578125" customWidth="1"/>
    <col min="12294" max="12294" width="9.7109375" customWidth="1"/>
    <col min="12295" max="12295" width="9" customWidth="1"/>
    <col min="12296" max="12296" width="10.7109375" customWidth="1"/>
    <col min="12297" max="12297" width="9.42578125" bestFit="1" customWidth="1"/>
    <col min="12298" max="12298" width="9.28515625" customWidth="1"/>
    <col min="12299" max="12300" width="11.28515625" bestFit="1" customWidth="1"/>
    <col min="12301" max="12301" width="12.28515625" bestFit="1" customWidth="1"/>
    <col min="12302" max="12302" width="11.140625" bestFit="1" customWidth="1"/>
    <col min="12303" max="12303" width="11.140625" customWidth="1"/>
    <col min="12545" max="12545" width="5" customWidth="1"/>
    <col min="12546" max="12546" width="11" customWidth="1"/>
    <col min="12547" max="12547" width="48.85546875" customWidth="1"/>
    <col min="12548" max="12548" width="10" customWidth="1"/>
    <col min="12549" max="12549" width="8.42578125" customWidth="1"/>
    <col min="12550" max="12550" width="9.7109375" customWidth="1"/>
    <col min="12551" max="12551" width="9" customWidth="1"/>
    <col min="12552" max="12552" width="10.7109375" customWidth="1"/>
    <col min="12553" max="12553" width="9.42578125" bestFit="1" customWidth="1"/>
    <col min="12554" max="12554" width="9.28515625" customWidth="1"/>
    <col min="12555" max="12556" width="11.28515625" bestFit="1" customWidth="1"/>
    <col min="12557" max="12557" width="12.28515625" bestFit="1" customWidth="1"/>
    <col min="12558" max="12558" width="11.140625" bestFit="1" customWidth="1"/>
    <col min="12559" max="12559" width="11.140625" customWidth="1"/>
    <col min="12801" max="12801" width="5" customWidth="1"/>
    <col min="12802" max="12802" width="11" customWidth="1"/>
    <col min="12803" max="12803" width="48.85546875" customWidth="1"/>
    <col min="12804" max="12804" width="10" customWidth="1"/>
    <col min="12805" max="12805" width="8.42578125" customWidth="1"/>
    <col min="12806" max="12806" width="9.7109375" customWidth="1"/>
    <col min="12807" max="12807" width="9" customWidth="1"/>
    <col min="12808" max="12808" width="10.7109375" customWidth="1"/>
    <col min="12809" max="12809" width="9.42578125" bestFit="1" customWidth="1"/>
    <col min="12810" max="12810" width="9.28515625" customWidth="1"/>
    <col min="12811" max="12812" width="11.28515625" bestFit="1" customWidth="1"/>
    <col min="12813" max="12813" width="12.28515625" bestFit="1" customWidth="1"/>
    <col min="12814" max="12814" width="11.140625" bestFit="1" customWidth="1"/>
    <col min="12815" max="12815" width="11.140625" customWidth="1"/>
    <col min="13057" max="13057" width="5" customWidth="1"/>
    <col min="13058" max="13058" width="11" customWidth="1"/>
    <col min="13059" max="13059" width="48.85546875" customWidth="1"/>
    <col min="13060" max="13060" width="10" customWidth="1"/>
    <col min="13061" max="13061" width="8.42578125" customWidth="1"/>
    <col min="13062" max="13062" width="9.7109375" customWidth="1"/>
    <col min="13063" max="13063" width="9" customWidth="1"/>
    <col min="13064" max="13064" width="10.7109375" customWidth="1"/>
    <col min="13065" max="13065" width="9.42578125" bestFit="1" customWidth="1"/>
    <col min="13066" max="13066" width="9.28515625" customWidth="1"/>
    <col min="13067" max="13068" width="11.28515625" bestFit="1" customWidth="1"/>
    <col min="13069" max="13069" width="12.28515625" bestFit="1" customWidth="1"/>
    <col min="13070" max="13070" width="11.140625" bestFit="1" customWidth="1"/>
    <col min="13071" max="13071" width="11.140625" customWidth="1"/>
    <col min="13313" max="13313" width="5" customWidth="1"/>
    <col min="13314" max="13314" width="11" customWidth="1"/>
    <col min="13315" max="13315" width="48.85546875" customWidth="1"/>
    <col min="13316" max="13316" width="10" customWidth="1"/>
    <col min="13317" max="13317" width="8.42578125" customWidth="1"/>
    <col min="13318" max="13318" width="9.7109375" customWidth="1"/>
    <col min="13319" max="13319" width="9" customWidth="1"/>
    <col min="13320" max="13320" width="10.7109375" customWidth="1"/>
    <col min="13321" max="13321" width="9.42578125" bestFit="1" customWidth="1"/>
    <col min="13322" max="13322" width="9.28515625" customWidth="1"/>
    <col min="13323" max="13324" width="11.28515625" bestFit="1" customWidth="1"/>
    <col min="13325" max="13325" width="12.28515625" bestFit="1" customWidth="1"/>
    <col min="13326" max="13326" width="11.140625" bestFit="1" customWidth="1"/>
    <col min="13327" max="13327" width="11.140625" customWidth="1"/>
    <col min="13569" max="13569" width="5" customWidth="1"/>
    <col min="13570" max="13570" width="11" customWidth="1"/>
    <col min="13571" max="13571" width="48.85546875" customWidth="1"/>
    <col min="13572" max="13572" width="10" customWidth="1"/>
    <col min="13573" max="13573" width="8.42578125" customWidth="1"/>
    <col min="13574" max="13574" width="9.7109375" customWidth="1"/>
    <col min="13575" max="13575" width="9" customWidth="1"/>
    <col min="13576" max="13576" width="10.7109375" customWidth="1"/>
    <col min="13577" max="13577" width="9.42578125" bestFit="1" customWidth="1"/>
    <col min="13578" max="13578" width="9.28515625" customWidth="1"/>
    <col min="13579" max="13580" width="11.28515625" bestFit="1" customWidth="1"/>
    <col min="13581" max="13581" width="12.28515625" bestFit="1" customWidth="1"/>
    <col min="13582" max="13582" width="11.140625" bestFit="1" customWidth="1"/>
    <col min="13583" max="13583" width="11.140625" customWidth="1"/>
    <col min="13825" max="13825" width="5" customWidth="1"/>
    <col min="13826" max="13826" width="11" customWidth="1"/>
    <col min="13827" max="13827" width="48.85546875" customWidth="1"/>
    <col min="13828" max="13828" width="10" customWidth="1"/>
    <col min="13829" max="13829" width="8.42578125" customWidth="1"/>
    <col min="13830" max="13830" width="9.7109375" customWidth="1"/>
    <col min="13831" max="13831" width="9" customWidth="1"/>
    <col min="13832" max="13832" width="10.7109375" customWidth="1"/>
    <col min="13833" max="13833" width="9.42578125" bestFit="1" customWidth="1"/>
    <col min="13834" max="13834" width="9.28515625" customWidth="1"/>
    <col min="13835" max="13836" width="11.28515625" bestFit="1" customWidth="1"/>
    <col min="13837" max="13837" width="12.28515625" bestFit="1" customWidth="1"/>
    <col min="13838" max="13838" width="11.140625" bestFit="1" customWidth="1"/>
    <col min="13839" max="13839" width="11.140625" customWidth="1"/>
    <col min="14081" max="14081" width="5" customWidth="1"/>
    <col min="14082" max="14082" width="11" customWidth="1"/>
    <col min="14083" max="14083" width="48.85546875" customWidth="1"/>
    <col min="14084" max="14084" width="10" customWidth="1"/>
    <col min="14085" max="14085" width="8.42578125" customWidth="1"/>
    <col min="14086" max="14086" width="9.7109375" customWidth="1"/>
    <col min="14087" max="14087" width="9" customWidth="1"/>
    <col min="14088" max="14088" width="10.7109375" customWidth="1"/>
    <col min="14089" max="14089" width="9.42578125" bestFit="1" customWidth="1"/>
    <col min="14090" max="14090" width="9.28515625" customWidth="1"/>
    <col min="14091" max="14092" width="11.28515625" bestFit="1" customWidth="1"/>
    <col min="14093" max="14093" width="12.28515625" bestFit="1" customWidth="1"/>
    <col min="14094" max="14094" width="11.140625" bestFit="1" customWidth="1"/>
    <col min="14095" max="14095" width="11.140625" customWidth="1"/>
    <col min="14337" max="14337" width="5" customWidth="1"/>
    <col min="14338" max="14338" width="11" customWidth="1"/>
    <col min="14339" max="14339" width="48.85546875" customWidth="1"/>
    <col min="14340" max="14340" width="10" customWidth="1"/>
    <col min="14341" max="14341" width="8.42578125" customWidth="1"/>
    <col min="14342" max="14342" width="9.7109375" customWidth="1"/>
    <col min="14343" max="14343" width="9" customWidth="1"/>
    <col min="14344" max="14344" width="10.7109375" customWidth="1"/>
    <col min="14345" max="14345" width="9.42578125" bestFit="1" customWidth="1"/>
    <col min="14346" max="14346" width="9.28515625" customWidth="1"/>
    <col min="14347" max="14348" width="11.28515625" bestFit="1" customWidth="1"/>
    <col min="14349" max="14349" width="12.28515625" bestFit="1" customWidth="1"/>
    <col min="14350" max="14350" width="11.140625" bestFit="1" customWidth="1"/>
    <col min="14351" max="14351" width="11.140625" customWidth="1"/>
    <col min="14593" max="14593" width="5" customWidth="1"/>
    <col min="14594" max="14594" width="11" customWidth="1"/>
    <col min="14595" max="14595" width="48.85546875" customWidth="1"/>
    <col min="14596" max="14596" width="10" customWidth="1"/>
    <col min="14597" max="14597" width="8.42578125" customWidth="1"/>
    <col min="14598" max="14598" width="9.7109375" customWidth="1"/>
    <col min="14599" max="14599" width="9" customWidth="1"/>
    <col min="14600" max="14600" width="10.7109375" customWidth="1"/>
    <col min="14601" max="14601" width="9.42578125" bestFit="1" customWidth="1"/>
    <col min="14602" max="14602" width="9.28515625" customWidth="1"/>
    <col min="14603" max="14604" width="11.28515625" bestFit="1" customWidth="1"/>
    <col min="14605" max="14605" width="12.28515625" bestFit="1" customWidth="1"/>
    <col min="14606" max="14606" width="11.140625" bestFit="1" customWidth="1"/>
    <col min="14607" max="14607" width="11.140625" customWidth="1"/>
    <col min="14849" max="14849" width="5" customWidth="1"/>
    <col min="14850" max="14850" width="11" customWidth="1"/>
    <col min="14851" max="14851" width="48.85546875" customWidth="1"/>
    <col min="14852" max="14852" width="10" customWidth="1"/>
    <col min="14853" max="14853" width="8.42578125" customWidth="1"/>
    <col min="14854" max="14854" width="9.7109375" customWidth="1"/>
    <col min="14855" max="14855" width="9" customWidth="1"/>
    <col min="14856" max="14856" width="10.7109375" customWidth="1"/>
    <col min="14857" max="14857" width="9.42578125" bestFit="1" customWidth="1"/>
    <col min="14858" max="14858" width="9.28515625" customWidth="1"/>
    <col min="14859" max="14860" width="11.28515625" bestFit="1" customWidth="1"/>
    <col min="14861" max="14861" width="12.28515625" bestFit="1" customWidth="1"/>
    <col min="14862" max="14862" width="11.140625" bestFit="1" customWidth="1"/>
    <col min="14863" max="14863" width="11.140625" customWidth="1"/>
    <col min="15105" max="15105" width="5" customWidth="1"/>
    <col min="15106" max="15106" width="11" customWidth="1"/>
    <col min="15107" max="15107" width="48.85546875" customWidth="1"/>
    <col min="15108" max="15108" width="10" customWidth="1"/>
    <col min="15109" max="15109" width="8.42578125" customWidth="1"/>
    <col min="15110" max="15110" width="9.7109375" customWidth="1"/>
    <col min="15111" max="15111" width="9" customWidth="1"/>
    <col min="15112" max="15112" width="10.7109375" customWidth="1"/>
    <col min="15113" max="15113" width="9.42578125" bestFit="1" customWidth="1"/>
    <col min="15114" max="15114" width="9.28515625" customWidth="1"/>
    <col min="15115" max="15116" width="11.28515625" bestFit="1" customWidth="1"/>
    <col min="15117" max="15117" width="12.28515625" bestFit="1" customWidth="1"/>
    <col min="15118" max="15118" width="11.140625" bestFit="1" customWidth="1"/>
    <col min="15119" max="15119" width="11.140625" customWidth="1"/>
    <col min="15361" max="15361" width="5" customWidth="1"/>
    <col min="15362" max="15362" width="11" customWidth="1"/>
    <col min="15363" max="15363" width="48.85546875" customWidth="1"/>
    <col min="15364" max="15364" width="10" customWidth="1"/>
    <col min="15365" max="15365" width="8.42578125" customWidth="1"/>
    <col min="15366" max="15366" width="9.7109375" customWidth="1"/>
    <col min="15367" max="15367" width="9" customWidth="1"/>
    <col min="15368" max="15368" width="10.7109375" customWidth="1"/>
    <col min="15369" max="15369" width="9.42578125" bestFit="1" customWidth="1"/>
    <col min="15370" max="15370" width="9.28515625" customWidth="1"/>
    <col min="15371" max="15372" width="11.28515625" bestFit="1" customWidth="1"/>
    <col min="15373" max="15373" width="12.28515625" bestFit="1" customWidth="1"/>
    <col min="15374" max="15374" width="11.140625" bestFit="1" customWidth="1"/>
    <col min="15375" max="15375" width="11.140625" customWidth="1"/>
    <col min="15617" max="15617" width="5" customWidth="1"/>
    <col min="15618" max="15618" width="11" customWidth="1"/>
    <col min="15619" max="15619" width="48.85546875" customWidth="1"/>
    <col min="15620" max="15620" width="10" customWidth="1"/>
    <col min="15621" max="15621" width="8.42578125" customWidth="1"/>
    <col min="15622" max="15622" width="9.7109375" customWidth="1"/>
    <col min="15623" max="15623" width="9" customWidth="1"/>
    <col min="15624" max="15624" width="10.7109375" customWidth="1"/>
    <col min="15625" max="15625" width="9.42578125" bestFit="1" customWidth="1"/>
    <col min="15626" max="15626" width="9.28515625" customWidth="1"/>
    <col min="15627" max="15628" width="11.28515625" bestFit="1" customWidth="1"/>
    <col min="15629" max="15629" width="12.28515625" bestFit="1" customWidth="1"/>
    <col min="15630" max="15630" width="11.140625" bestFit="1" customWidth="1"/>
    <col min="15631" max="15631" width="11.140625" customWidth="1"/>
    <col min="15873" max="15873" width="5" customWidth="1"/>
    <col min="15874" max="15874" width="11" customWidth="1"/>
    <col min="15875" max="15875" width="48.85546875" customWidth="1"/>
    <col min="15876" max="15876" width="10" customWidth="1"/>
    <col min="15877" max="15877" width="8.42578125" customWidth="1"/>
    <col min="15878" max="15878" width="9.7109375" customWidth="1"/>
    <col min="15879" max="15879" width="9" customWidth="1"/>
    <col min="15880" max="15880" width="10.7109375" customWidth="1"/>
    <col min="15881" max="15881" width="9.42578125" bestFit="1" customWidth="1"/>
    <col min="15882" max="15882" width="9.28515625" customWidth="1"/>
    <col min="15883" max="15884" width="11.28515625" bestFit="1" customWidth="1"/>
    <col min="15885" max="15885" width="12.28515625" bestFit="1" customWidth="1"/>
    <col min="15886" max="15886" width="11.140625" bestFit="1" customWidth="1"/>
    <col min="15887" max="15887" width="11.140625" customWidth="1"/>
    <col min="16129" max="16129" width="5" customWidth="1"/>
    <col min="16130" max="16130" width="11" customWidth="1"/>
    <col min="16131" max="16131" width="48.85546875" customWidth="1"/>
    <col min="16132" max="16132" width="10" customWidth="1"/>
    <col min="16133" max="16133" width="8.42578125" customWidth="1"/>
    <col min="16134" max="16134" width="9.7109375" customWidth="1"/>
    <col min="16135" max="16135" width="9" customWidth="1"/>
    <col min="16136" max="16136" width="10.7109375" customWidth="1"/>
    <col min="16137" max="16137" width="9.42578125" bestFit="1" customWidth="1"/>
    <col min="16138" max="16138" width="9.28515625" customWidth="1"/>
    <col min="16139" max="16140" width="11.28515625" bestFit="1" customWidth="1"/>
    <col min="16141" max="16141" width="12.28515625" bestFit="1" customWidth="1"/>
    <col min="16142" max="16142" width="11.140625" bestFit="1" customWidth="1"/>
    <col min="16143" max="16143" width="11.140625" customWidth="1"/>
  </cols>
  <sheetData>
    <row r="1" spans="1:15" ht="20.25" customHeight="1" x14ac:dyDescent="0.2">
      <c r="A1" s="682" t="s">
        <v>85</v>
      </c>
      <c r="B1" s="682"/>
      <c r="C1" s="682"/>
      <c r="D1" s="682"/>
      <c r="E1" s="682"/>
      <c r="F1" s="682"/>
      <c r="G1" s="682"/>
      <c r="H1" s="682"/>
    </row>
    <row r="2" spans="1:15" ht="55.5" customHeight="1" x14ac:dyDescent="0.2">
      <c r="A2" s="707" t="s">
        <v>599</v>
      </c>
      <c r="B2" s="707"/>
      <c r="C2" s="707"/>
      <c r="D2" s="707"/>
      <c r="E2" s="707"/>
      <c r="F2" s="707"/>
      <c r="G2" s="707"/>
      <c r="H2" s="707"/>
    </row>
    <row r="3" spans="1:15" ht="23.25" customHeight="1" x14ac:dyDescent="0.2">
      <c r="A3" s="682" t="s">
        <v>86</v>
      </c>
      <c r="B3" s="682"/>
      <c r="C3" s="682"/>
      <c r="D3" s="476">
        <f>H97/1000</f>
        <v>0</v>
      </c>
      <c r="E3" s="681" t="s">
        <v>52</v>
      </c>
      <c r="F3" s="681"/>
      <c r="G3" s="681"/>
      <c r="H3" s="681"/>
      <c r="M3" s="491"/>
    </row>
    <row r="4" spans="1:15" ht="13.5" x14ac:dyDescent="0.2">
      <c r="A4" s="708" t="s">
        <v>53</v>
      </c>
      <c r="B4" s="708"/>
      <c r="C4" s="708" t="s">
        <v>87</v>
      </c>
      <c r="D4" s="708"/>
      <c r="E4" s="708"/>
      <c r="F4" s="708"/>
      <c r="G4" s="708"/>
      <c r="H4" s="708"/>
    </row>
    <row r="5" spans="1:15" ht="13.5" x14ac:dyDescent="0.2">
      <c r="A5" s="684"/>
      <c r="B5" s="684"/>
      <c r="C5" s="684"/>
      <c r="D5" s="684"/>
      <c r="E5" s="684"/>
      <c r="F5" s="684"/>
      <c r="G5" s="684"/>
      <c r="H5" s="684"/>
    </row>
    <row r="6" spans="1:15" ht="56.25" customHeight="1" x14ac:dyDescent="0.2">
      <c r="A6" s="686" t="s">
        <v>37</v>
      </c>
      <c r="B6" s="688" t="s">
        <v>38</v>
      </c>
      <c r="C6" s="686" t="s">
        <v>43</v>
      </c>
      <c r="D6" s="688" t="s">
        <v>54</v>
      </c>
      <c r="E6" s="690" t="s">
        <v>55</v>
      </c>
      <c r="F6" s="692"/>
      <c r="G6" s="690" t="s">
        <v>56</v>
      </c>
      <c r="H6" s="692"/>
      <c r="L6" s="12"/>
      <c r="M6" s="12"/>
    </row>
    <row r="7" spans="1:15" ht="94.5" customHeight="1" x14ac:dyDescent="0.2">
      <c r="A7" s="687"/>
      <c r="B7" s="689"/>
      <c r="C7" s="687"/>
      <c r="D7" s="715"/>
      <c r="E7" s="475" t="s">
        <v>57</v>
      </c>
      <c r="F7" s="475" t="s">
        <v>58</v>
      </c>
      <c r="G7" s="475" t="s">
        <v>57</v>
      </c>
      <c r="H7" s="446" t="s">
        <v>59</v>
      </c>
      <c r="L7" s="492"/>
      <c r="M7" s="493"/>
    </row>
    <row r="8" spans="1:15" ht="14.25" customHeight="1" thickBot="1" x14ac:dyDescent="0.25">
      <c r="A8" s="19">
        <v>1</v>
      </c>
      <c r="B8" s="19">
        <v>2</v>
      </c>
      <c r="C8" s="19">
        <v>3</v>
      </c>
      <c r="D8" s="473">
        <v>4</v>
      </c>
      <c r="E8" s="473">
        <v>5</v>
      </c>
      <c r="F8" s="473">
        <v>6</v>
      </c>
      <c r="G8" s="473">
        <v>7</v>
      </c>
      <c r="H8" s="57">
        <v>8</v>
      </c>
    </row>
    <row r="9" spans="1:15" s="110" customFormat="1" ht="45.75" customHeight="1" thickBot="1" x14ac:dyDescent="0.25">
      <c r="A9" s="505">
        <v>1</v>
      </c>
      <c r="B9" s="506" t="s">
        <v>89</v>
      </c>
      <c r="C9" s="507" t="s">
        <v>154</v>
      </c>
      <c r="D9" s="507" t="s">
        <v>88</v>
      </c>
      <c r="E9" s="508"/>
      <c r="F9" s="509">
        <v>2.67</v>
      </c>
      <c r="G9" s="508"/>
      <c r="H9" s="510">
        <f>H10</f>
        <v>0</v>
      </c>
      <c r="I9"/>
      <c r="J9" s="494"/>
      <c r="K9" s="495"/>
      <c r="L9" s="496"/>
      <c r="M9" s="497"/>
      <c r="N9" s="495"/>
      <c r="O9" s="495"/>
    </row>
    <row r="10" spans="1:15" s="110" customFormat="1" ht="27" customHeight="1" thickBot="1" x14ac:dyDescent="0.25">
      <c r="A10" s="511">
        <f>A9+0.1</f>
        <v>1.1000000000000001</v>
      </c>
      <c r="B10" s="512"/>
      <c r="C10" s="513" t="s">
        <v>90</v>
      </c>
      <c r="D10" s="514" t="s">
        <v>91</v>
      </c>
      <c r="E10" s="512">
        <f>206/100</f>
        <v>2.06</v>
      </c>
      <c r="F10" s="515">
        <f>F9*E10</f>
        <v>5.5</v>
      </c>
      <c r="G10" s="515"/>
      <c r="H10" s="516">
        <f>G10*F10</f>
        <v>0</v>
      </c>
      <c r="I10"/>
      <c r="J10" s="494"/>
      <c r="K10" s="495"/>
      <c r="L10" s="495"/>
      <c r="M10" s="495"/>
      <c r="N10" s="495"/>
      <c r="O10" s="495"/>
    </row>
    <row r="11" spans="1:15" s="110" customFormat="1" ht="49.5" customHeight="1" thickBot="1" x14ac:dyDescent="0.25">
      <c r="A11" s="517" t="e">
        <f>#REF!+1</f>
        <v>#REF!</v>
      </c>
      <c r="B11" s="518" t="s">
        <v>155</v>
      </c>
      <c r="C11" s="519" t="s">
        <v>156</v>
      </c>
      <c r="D11" s="520" t="s">
        <v>3</v>
      </c>
      <c r="E11" s="521"/>
      <c r="F11" s="522">
        <f>2.67-2.05</f>
        <v>0.62</v>
      </c>
      <c r="G11" s="521"/>
      <c r="H11" s="517">
        <f>H12</f>
        <v>0</v>
      </c>
      <c r="I11"/>
      <c r="K11" s="498"/>
    </row>
    <row r="12" spans="1:15" ht="21" customHeight="1" thickBot="1" x14ac:dyDescent="0.25">
      <c r="A12" s="523" t="e">
        <f>A11+0.1</f>
        <v>#REF!</v>
      </c>
      <c r="B12" s="524"/>
      <c r="C12" s="525" t="s">
        <v>93</v>
      </c>
      <c r="D12" s="524" t="s">
        <v>1</v>
      </c>
      <c r="E12" s="524">
        <v>1.21</v>
      </c>
      <c r="F12" s="524">
        <f>F11*E12</f>
        <v>0.75019999999999998</v>
      </c>
      <c r="G12" s="526"/>
      <c r="H12" s="527">
        <f>G12*F12</f>
        <v>0</v>
      </c>
      <c r="J12" s="499"/>
      <c r="M12" s="500"/>
    </row>
    <row r="13" spans="1:15" ht="14.25" thickBot="1" x14ac:dyDescent="0.25">
      <c r="A13" s="716"/>
      <c r="B13" s="717"/>
      <c r="C13" s="717"/>
      <c r="D13" s="717"/>
      <c r="E13" s="717"/>
      <c r="F13" s="717"/>
      <c r="G13" s="717"/>
      <c r="H13" s="718"/>
      <c r="J13" s="499"/>
    </row>
    <row r="14" spans="1:15" ht="77.25" customHeight="1" thickBot="1" x14ac:dyDescent="0.25">
      <c r="A14" s="517">
        <v>4</v>
      </c>
      <c r="B14" s="519" t="s">
        <v>35</v>
      </c>
      <c r="C14" s="528" t="s">
        <v>604</v>
      </c>
      <c r="D14" s="519" t="s">
        <v>3</v>
      </c>
      <c r="E14" s="521"/>
      <c r="F14" s="522">
        <v>1.25</v>
      </c>
      <c r="G14" s="521"/>
      <c r="H14" s="529">
        <f>SUM(H15:H23)</f>
        <v>0</v>
      </c>
      <c r="I14" s="158"/>
      <c r="J14"/>
    </row>
    <row r="15" spans="1:15" ht="16.5" customHeight="1" x14ac:dyDescent="0.2">
      <c r="A15" s="530">
        <f t="shared" ref="A15:A23" si="0">A14+0.1</f>
        <v>4.0999999999999996</v>
      </c>
      <c r="B15" s="531" t="s">
        <v>35</v>
      </c>
      <c r="C15" s="532" t="s">
        <v>93</v>
      </c>
      <c r="D15" s="533" t="s">
        <v>1</v>
      </c>
      <c r="E15" s="533">
        <v>5.8</v>
      </c>
      <c r="F15" s="534">
        <f>F14*E15</f>
        <v>7.25</v>
      </c>
      <c r="G15" s="534"/>
      <c r="H15" s="535">
        <f>G15*F15</f>
        <v>0</v>
      </c>
      <c r="I15" s="158"/>
      <c r="J15"/>
    </row>
    <row r="16" spans="1:15" ht="16.5" customHeight="1" x14ac:dyDescent="0.2">
      <c r="A16" s="530">
        <f t="shared" si="0"/>
        <v>4.2</v>
      </c>
      <c r="B16" s="536"/>
      <c r="C16" s="537" t="s">
        <v>2</v>
      </c>
      <c r="D16" s="538" t="s">
        <v>94</v>
      </c>
      <c r="E16" s="538">
        <v>1.1000000000000001</v>
      </c>
      <c r="F16" s="538">
        <f>F14*E16</f>
        <v>1.38</v>
      </c>
      <c r="G16" s="538"/>
      <c r="H16" s="539">
        <f>G16*F16</f>
        <v>0</v>
      </c>
      <c r="I16" s="158"/>
      <c r="J16"/>
    </row>
    <row r="17" spans="1:10" ht="16.5" customHeight="1" thickBot="1" x14ac:dyDescent="0.25">
      <c r="A17" s="530">
        <f t="shared" si="0"/>
        <v>4.3</v>
      </c>
      <c r="B17" s="536"/>
      <c r="C17" s="536" t="s">
        <v>575</v>
      </c>
      <c r="D17" s="540" t="s">
        <v>3</v>
      </c>
      <c r="E17" s="541">
        <v>1.0149999999999999</v>
      </c>
      <c r="F17" s="542">
        <f>F14*E17</f>
        <v>1.27</v>
      </c>
      <c r="G17" s="543"/>
      <c r="H17" s="544">
        <f t="shared" ref="H17:H23" si="1">G17*F17</f>
        <v>0</v>
      </c>
      <c r="I17" s="158"/>
      <c r="J17"/>
    </row>
    <row r="18" spans="1:10" ht="16.5" customHeight="1" thickBot="1" x14ac:dyDescent="0.25">
      <c r="A18" s="530">
        <f t="shared" si="0"/>
        <v>4.4000000000000004</v>
      </c>
      <c r="B18" s="536"/>
      <c r="C18" s="536" t="s">
        <v>95</v>
      </c>
      <c r="D18" s="540" t="s">
        <v>62</v>
      </c>
      <c r="E18" s="545" t="s">
        <v>96</v>
      </c>
      <c r="F18" s="521">
        <f>F14*40</f>
        <v>50</v>
      </c>
      <c r="G18" s="543"/>
      <c r="H18" s="544">
        <f t="shared" si="1"/>
        <v>0</v>
      </c>
      <c r="I18" s="158"/>
      <c r="J18"/>
    </row>
    <row r="19" spans="1:10" ht="16.5" customHeight="1" x14ac:dyDescent="0.2">
      <c r="A19" s="530">
        <f t="shared" si="0"/>
        <v>4.5</v>
      </c>
      <c r="B19" s="536"/>
      <c r="C19" s="536" t="s">
        <v>97</v>
      </c>
      <c r="D19" s="536" t="s">
        <v>4</v>
      </c>
      <c r="E19" s="540">
        <v>1.04</v>
      </c>
      <c r="F19" s="546">
        <f>F14*E19</f>
        <v>1.3</v>
      </c>
      <c r="G19" s="540"/>
      <c r="H19" s="544">
        <f t="shared" si="1"/>
        <v>0</v>
      </c>
      <c r="I19" s="158"/>
      <c r="J19"/>
    </row>
    <row r="20" spans="1:10" ht="16.5" customHeight="1" x14ac:dyDescent="0.2">
      <c r="A20" s="530">
        <f t="shared" si="0"/>
        <v>4.5999999999999996</v>
      </c>
      <c r="B20" s="536"/>
      <c r="C20" s="536" t="s">
        <v>98</v>
      </c>
      <c r="D20" s="536" t="s">
        <v>3</v>
      </c>
      <c r="E20" s="547">
        <f>0.0034+0.0391</f>
        <v>4.2500000000000003E-2</v>
      </c>
      <c r="F20" s="540">
        <f>F14*E20</f>
        <v>0.05</v>
      </c>
      <c r="G20" s="540"/>
      <c r="H20" s="544">
        <f t="shared" si="1"/>
        <v>0</v>
      </c>
      <c r="I20" s="158"/>
      <c r="J20"/>
    </row>
    <row r="21" spans="1:10" ht="16.5" customHeight="1" x14ac:dyDescent="0.2">
      <c r="A21" s="530">
        <f t="shared" si="0"/>
        <v>4.7</v>
      </c>
      <c r="B21" s="548"/>
      <c r="C21" s="548" t="s">
        <v>166</v>
      </c>
      <c r="D21" s="548" t="s">
        <v>62</v>
      </c>
      <c r="E21" s="542">
        <f>2.2</f>
        <v>2.2000000000000002</v>
      </c>
      <c r="F21" s="542">
        <f>F14*E21</f>
        <v>2.75</v>
      </c>
      <c r="G21" s="542"/>
      <c r="H21" s="544">
        <f t="shared" si="1"/>
        <v>0</v>
      </c>
      <c r="I21" s="158"/>
      <c r="J21"/>
    </row>
    <row r="22" spans="1:10" ht="16.5" customHeight="1" x14ac:dyDescent="0.2">
      <c r="A22" s="530">
        <f t="shared" si="0"/>
        <v>4.8</v>
      </c>
      <c r="B22" s="548"/>
      <c r="C22" s="548" t="s">
        <v>68</v>
      </c>
      <c r="D22" s="548" t="s">
        <v>62</v>
      </c>
      <c r="E22" s="542">
        <v>1</v>
      </c>
      <c r="F22" s="542">
        <f>F14*E22</f>
        <v>1.25</v>
      </c>
      <c r="G22" s="542"/>
      <c r="H22" s="544">
        <f t="shared" si="1"/>
        <v>0</v>
      </c>
      <c r="I22" s="158"/>
      <c r="J22"/>
    </row>
    <row r="23" spans="1:10" ht="16.5" customHeight="1" thickBot="1" x14ac:dyDescent="0.25">
      <c r="A23" s="549">
        <f t="shared" si="0"/>
        <v>4.9000000000000004</v>
      </c>
      <c r="B23" s="548"/>
      <c r="C23" s="548" t="s">
        <v>8</v>
      </c>
      <c r="D23" s="548" t="s">
        <v>94</v>
      </c>
      <c r="E23" s="542">
        <v>0.49</v>
      </c>
      <c r="F23" s="542">
        <f>F14*E23</f>
        <v>0.61</v>
      </c>
      <c r="G23" s="542"/>
      <c r="H23" s="550">
        <f t="shared" si="1"/>
        <v>0</v>
      </c>
      <c r="I23" s="158"/>
      <c r="J23"/>
    </row>
    <row r="24" spans="1:10" ht="53.25" customHeight="1" thickBot="1" x14ac:dyDescent="0.25">
      <c r="A24" s="517">
        <f>A14+1</f>
        <v>5</v>
      </c>
      <c r="B24" s="518" t="s">
        <v>576</v>
      </c>
      <c r="C24" s="551" t="s">
        <v>577</v>
      </c>
      <c r="D24" s="519" t="s">
        <v>67</v>
      </c>
      <c r="E24" s="552"/>
      <c r="F24" s="522">
        <v>0.98</v>
      </c>
      <c r="G24" s="553"/>
      <c r="H24" s="517">
        <f>SUM(H25:H29)</f>
        <v>0</v>
      </c>
      <c r="I24" s="110"/>
      <c r="J24"/>
    </row>
    <row r="25" spans="1:10" ht="21.75" customHeight="1" x14ac:dyDescent="0.2">
      <c r="A25" s="530">
        <f t="shared" ref="A25:A27" si="2">A24+0.1</f>
        <v>5.0999999999999996</v>
      </c>
      <c r="B25" s="554"/>
      <c r="C25" s="532" t="s">
        <v>93</v>
      </c>
      <c r="D25" s="533" t="s">
        <v>1</v>
      </c>
      <c r="E25" s="533">
        <v>16.2</v>
      </c>
      <c r="F25" s="534">
        <f>F24*E25</f>
        <v>15.88</v>
      </c>
      <c r="G25" s="532"/>
      <c r="H25" s="535">
        <f>G25*F25</f>
        <v>0</v>
      </c>
      <c r="I25" s="110"/>
      <c r="J25"/>
    </row>
    <row r="26" spans="1:10" ht="21.75" customHeight="1" x14ac:dyDescent="0.2">
      <c r="A26" s="530" t="e">
        <f>#REF!+0.1</f>
        <v>#REF!</v>
      </c>
      <c r="B26" s="555"/>
      <c r="C26" s="556" t="s">
        <v>286</v>
      </c>
      <c r="D26" s="556" t="s">
        <v>6</v>
      </c>
      <c r="E26" s="556">
        <v>1.92</v>
      </c>
      <c r="F26" s="557">
        <f>E26*F24</f>
        <v>1.88</v>
      </c>
      <c r="G26" s="556"/>
      <c r="H26" s="558">
        <f>F26*G26</f>
        <v>0</v>
      </c>
      <c r="I26" s="110"/>
      <c r="J26"/>
    </row>
    <row r="27" spans="1:10" ht="26.25" customHeight="1" x14ac:dyDescent="0.2">
      <c r="A27" s="530" t="e">
        <f t="shared" si="2"/>
        <v>#REF!</v>
      </c>
      <c r="B27" s="555"/>
      <c r="C27" s="536" t="s">
        <v>602</v>
      </c>
      <c r="D27" s="540" t="s">
        <v>67</v>
      </c>
      <c r="E27" s="545">
        <v>1</v>
      </c>
      <c r="F27" s="541">
        <f>F24*E27</f>
        <v>0.98</v>
      </c>
      <c r="G27" s="543"/>
      <c r="H27" s="544">
        <f>G27*F27</f>
        <v>0</v>
      </c>
      <c r="I27" s="110"/>
      <c r="J27"/>
    </row>
    <row r="28" spans="1:10" ht="21.75" customHeight="1" x14ac:dyDescent="0.2">
      <c r="A28" s="530" t="e">
        <f>#REF!+0.1</f>
        <v>#REF!</v>
      </c>
      <c r="B28" s="555"/>
      <c r="C28" s="536" t="s">
        <v>166</v>
      </c>
      <c r="D28" s="536" t="s">
        <v>62</v>
      </c>
      <c r="E28" s="547">
        <f>14.2</f>
        <v>14.2</v>
      </c>
      <c r="F28" s="540">
        <f>F24*E28</f>
        <v>13.92</v>
      </c>
      <c r="G28" s="540"/>
      <c r="H28" s="544">
        <f>G28*F28</f>
        <v>0</v>
      </c>
      <c r="I28" s="110"/>
      <c r="J28"/>
    </row>
    <row r="29" spans="1:10" ht="21.75" customHeight="1" thickBot="1" x14ac:dyDescent="0.25">
      <c r="A29" s="530" t="e">
        <f t="shared" ref="A29" si="3">A28+0.1</f>
        <v>#REF!</v>
      </c>
      <c r="B29" s="559"/>
      <c r="C29" s="548" t="s">
        <v>8</v>
      </c>
      <c r="D29" s="548" t="s">
        <v>94</v>
      </c>
      <c r="E29" s="542">
        <v>2.78</v>
      </c>
      <c r="F29" s="542">
        <f>F24*E29</f>
        <v>2.72</v>
      </c>
      <c r="G29" s="542"/>
      <c r="H29" s="544">
        <f>G29*F29</f>
        <v>0</v>
      </c>
      <c r="I29" s="110"/>
      <c r="J29"/>
    </row>
    <row r="30" spans="1:10" ht="16.5" customHeight="1" thickBot="1" x14ac:dyDescent="0.25">
      <c r="A30" s="719" t="s">
        <v>578</v>
      </c>
      <c r="B30" s="720"/>
      <c r="C30" s="720"/>
      <c r="D30" s="720"/>
      <c r="E30" s="720"/>
      <c r="F30" s="720"/>
      <c r="G30" s="720"/>
      <c r="H30" s="721"/>
      <c r="J30"/>
    </row>
    <row r="31" spans="1:10" ht="54" customHeight="1" thickBot="1" x14ac:dyDescent="0.25">
      <c r="A31" s="560">
        <v>1</v>
      </c>
      <c r="B31" s="561" t="s">
        <v>35</v>
      </c>
      <c r="C31" s="562" t="s">
        <v>603</v>
      </c>
      <c r="D31" s="563" t="s">
        <v>4</v>
      </c>
      <c r="E31" s="564"/>
      <c r="F31" s="563">
        <v>5.37</v>
      </c>
      <c r="G31" s="564"/>
      <c r="H31" s="565">
        <f>G31*F31</f>
        <v>0</v>
      </c>
      <c r="J31"/>
    </row>
    <row r="32" spans="1:10" ht="56.25" customHeight="1" thickBot="1" x14ac:dyDescent="0.25">
      <c r="A32" s="566">
        <f>A31+1</f>
        <v>2</v>
      </c>
      <c r="B32" s="519" t="s">
        <v>35</v>
      </c>
      <c r="C32" s="562" t="s">
        <v>514</v>
      </c>
      <c r="D32" s="520" t="s">
        <v>4</v>
      </c>
      <c r="E32" s="567"/>
      <c r="F32" s="520">
        <v>5.94</v>
      </c>
      <c r="G32" s="567"/>
      <c r="H32" s="522">
        <f>G32*F32</f>
        <v>0</v>
      </c>
      <c r="J32"/>
    </row>
    <row r="33" spans="1:11" ht="22.5" customHeight="1" thickBot="1" x14ac:dyDescent="0.25">
      <c r="A33" s="719" t="s">
        <v>579</v>
      </c>
      <c r="B33" s="720"/>
      <c r="C33" s="720"/>
      <c r="D33" s="720"/>
      <c r="E33" s="720"/>
      <c r="F33" s="720"/>
      <c r="G33" s="720"/>
      <c r="H33" s="721"/>
      <c r="J33"/>
    </row>
    <row r="34" spans="1:11" ht="41.25" customHeight="1" thickBot="1" x14ac:dyDescent="0.25">
      <c r="A34" s="566">
        <v>1</v>
      </c>
      <c r="B34" s="519" t="s">
        <v>35</v>
      </c>
      <c r="C34" s="562" t="s">
        <v>580</v>
      </c>
      <c r="D34" s="520" t="s">
        <v>4</v>
      </c>
      <c r="E34" s="567"/>
      <c r="F34" s="520">
        <v>53.04</v>
      </c>
      <c r="G34" s="567"/>
      <c r="H34" s="522">
        <f>G34*F34</f>
        <v>0</v>
      </c>
      <c r="J34"/>
    </row>
    <row r="35" spans="1:11" ht="56.25" customHeight="1" thickBot="1" x14ac:dyDescent="0.25">
      <c r="A35" s="566">
        <f>A34+1</f>
        <v>2</v>
      </c>
      <c r="B35" s="519" t="s">
        <v>35</v>
      </c>
      <c r="C35" s="562" t="s">
        <v>581</v>
      </c>
      <c r="D35" s="520" t="s">
        <v>4</v>
      </c>
      <c r="E35" s="567"/>
      <c r="F35" s="520">
        <v>15.6</v>
      </c>
      <c r="G35" s="567"/>
      <c r="H35" s="522">
        <f>G35*F35</f>
        <v>0</v>
      </c>
      <c r="J35"/>
    </row>
    <row r="36" spans="1:11" ht="48" customHeight="1" thickBot="1" x14ac:dyDescent="0.25">
      <c r="A36" s="517">
        <v>3</v>
      </c>
      <c r="B36" s="568" t="s">
        <v>110</v>
      </c>
      <c r="C36" s="519" t="s">
        <v>582</v>
      </c>
      <c r="D36" s="567" t="s">
        <v>4</v>
      </c>
      <c r="E36" s="520"/>
      <c r="F36" s="569">
        <f>F35*2</f>
        <v>31.2</v>
      </c>
      <c r="G36" s="520"/>
      <c r="H36" s="529">
        <f>SUM(H37:H41)</f>
        <v>0</v>
      </c>
      <c r="J36" s="499"/>
    </row>
    <row r="37" spans="1:11" ht="18" customHeight="1" x14ac:dyDescent="0.2">
      <c r="A37" s="531">
        <f>A36+0.1</f>
        <v>3.1</v>
      </c>
      <c r="B37" s="532"/>
      <c r="C37" s="532" t="s">
        <v>93</v>
      </c>
      <c r="D37" s="532" t="s">
        <v>4</v>
      </c>
      <c r="E37" s="570">
        <f>65.8/100</f>
        <v>0.65800000000000003</v>
      </c>
      <c r="F37" s="534">
        <f>F36*E37</f>
        <v>20.53</v>
      </c>
      <c r="G37" s="532"/>
      <c r="H37" s="535">
        <f>G37*F37</f>
        <v>0</v>
      </c>
      <c r="J37" s="499"/>
    </row>
    <row r="38" spans="1:11" ht="18" customHeight="1" x14ac:dyDescent="0.2">
      <c r="A38" s="536">
        <f>A37+0.1</f>
        <v>3.2</v>
      </c>
      <c r="B38" s="537"/>
      <c r="C38" s="537" t="s">
        <v>2</v>
      </c>
      <c r="D38" s="537" t="s">
        <v>94</v>
      </c>
      <c r="E38" s="538">
        <f>1/100</f>
        <v>0.01</v>
      </c>
      <c r="F38" s="571">
        <f>F36*E38</f>
        <v>0.31</v>
      </c>
      <c r="G38" s="538"/>
      <c r="H38" s="539">
        <f>G38*F38</f>
        <v>0</v>
      </c>
      <c r="J38" s="499"/>
    </row>
    <row r="39" spans="1:11" ht="18" customHeight="1" x14ac:dyDescent="0.2">
      <c r="A39" s="536">
        <f>A38+0.1</f>
        <v>3.3</v>
      </c>
      <c r="B39" s="537"/>
      <c r="C39" s="536" t="s">
        <v>108</v>
      </c>
      <c r="D39" s="536" t="s">
        <v>62</v>
      </c>
      <c r="E39" s="540">
        <f>79/100</f>
        <v>0.79</v>
      </c>
      <c r="F39" s="572">
        <f>F36*E39</f>
        <v>24.65</v>
      </c>
      <c r="G39" s="540"/>
      <c r="H39" s="544">
        <f>G39*F39</f>
        <v>0</v>
      </c>
      <c r="J39" s="499"/>
      <c r="K39" s="500"/>
    </row>
    <row r="40" spans="1:11" ht="18" customHeight="1" x14ac:dyDescent="0.2">
      <c r="A40" s="548">
        <f>A39+0.1</f>
        <v>3.4</v>
      </c>
      <c r="B40" s="573"/>
      <c r="C40" s="548" t="s">
        <v>109</v>
      </c>
      <c r="D40" s="542" t="s">
        <v>62</v>
      </c>
      <c r="E40" s="542">
        <v>0.63</v>
      </c>
      <c r="F40" s="574">
        <f>F36*E40</f>
        <v>19.66</v>
      </c>
      <c r="G40" s="542"/>
      <c r="H40" s="550">
        <f>G40*F40</f>
        <v>0</v>
      </c>
      <c r="J40" s="499"/>
    </row>
    <row r="41" spans="1:11" ht="18" customHeight="1" x14ac:dyDescent="0.2">
      <c r="A41" s="536">
        <f>A40+0.1</f>
        <v>3.5</v>
      </c>
      <c r="B41" s="575"/>
      <c r="C41" s="536" t="s">
        <v>8</v>
      </c>
      <c r="D41" s="540" t="s">
        <v>6</v>
      </c>
      <c r="E41" s="547">
        <f>1.6/100</f>
        <v>1.6E-2</v>
      </c>
      <c r="F41" s="572">
        <f>F36*E41</f>
        <v>0.5</v>
      </c>
      <c r="G41" s="540"/>
      <c r="H41" s="544">
        <f>G41*F41</f>
        <v>0</v>
      </c>
      <c r="J41" s="499"/>
    </row>
    <row r="42" spans="1:11" ht="16.5" thickBot="1" x14ac:dyDescent="0.25">
      <c r="A42" s="576"/>
      <c r="B42" s="577"/>
      <c r="C42" s="576"/>
      <c r="D42" s="578"/>
      <c r="E42" s="579"/>
      <c r="F42" s="580"/>
      <c r="G42" s="578"/>
      <c r="H42" s="581"/>
      <c r="J42" s="499"/>
    </row>
    <row r="43" spans="1:11" ht="56.25" customHeight="1" thickBot="1" x14ac:dyDescent="0.25">
      <c r="A43" s="517">
        <f>A38+1</f>
        <v>4</v>
      </c>
      <c r="B43" s="519" t="s">
        <v>583</v>
      </c>
      <c r="C43" s="551" t="s">
        <v>584</v>
      </c>
      <c r="D43" s="519" t="s">
        <v>3</v>
      </c>
      <c r="E43" s="553"/>
      <c r="F43" s="522">
        <v>3.8</v>
      </c>
      <c r="G43" s="553"/>
      <c r="H43" s="517">
        <f>SUM(H44:H50)</f>
        <v>0</v>
      </c>
      <c r="I43" s="501"/>
      <c r="J43"/>
    </row>
    <row r="44" spans="1:11" ht="18.75" customHeight="1" x14ac:dyDescent="0.2">
      <c r="A44" s="530">
        <f t="shared" ref="A44:A50" si="4">A43+0.1</f>
        <v>4.0999999999999996</v>
      </c>
      <c r="B44" s="531"/>
      <c r="C44" s="532" t="s">
        <v>93</v>
      </c>
      <c r="D44" s="533" t="s">
        <v>1</v>
      </c>
      <c r="E44" s="534">
        <v>8.4</v>
      </c>
      <c r="F44" s="534">
        <f>F43*E44</f>
        <v>31.92</v>
      </c>
      <c r="G44" s="532"/>
      <c r="H44" s="535">
        <f t="shared" ref="H44:H50" si="5">G44*F44</f>
        <v>0</v>
      </c>
      <c r="I44" s="501"/>
      <c r="J44"/>
    </row>
    <row r="45" spans="1:11" ht="18.75" customHeight="1" x14ac:dyDescent="0.2">
      <c r="A45" s="530">
        <f t="shared" si="4"/>
        <v>4.2</v>
      </c>
      <c r="B45" s="536"/>
      <c r="C45" s="537" t="s">
        <v>2</v>
      </c>
      <c r="D45" s="538" t="s">
        <v>94</v>
      </c>
      <c r="E45" s="582">
        <v>0.81</v>
      </c>
      <c r="F45" s="538">
        <f>F43*E45</f>
        <v>3.08</v>
      </c>
      <c r="G45" s="538"/>
      <c r="H45" s="539">
        <f t="shared" si="5"/>
        <v>0</v>
      </c>
      <c r="I45" s="501"/>
      <c r="J45"/>
    </row>
    <row r="46" spans="1:11" ht="18.75" customHeight="1" thickBot="1" x14ac:dyDescent="0.25">
      <c r="A46" s="530" t="e">
        <f>#REF!+0.1</f>
        <v>#REF!</v>
      </c>
      <c r="B46" s="536"/>
      <c r="C46" s="536" t="s">
        <v>585</v>
      </c>
      <c r="D46" s="540" t="s">
        <v>3</v>
      </c>
      <c r="E46" s="536">
        <v>1.0149999999999999</v>
      </c>
      <c r="F46" s="542">
        <f>F43*E46</f>
        <v>3.86</v>
      </c>
      <c r="G46" s="543"/>
      <c r="H46" s="544">
        <f t="shared" si="5"/>
        <v>0</v>
      </c>
      <c r="I46" s="501"/>
      <c r="J46"/>
    </row>
    <row r="47" spans="1:11" ht="18.75" customHeight="1" thickBot="1" x14ac:dyDescent="0.25">
      <c r="A47" s="530" t="e">
        <f t="shared" si="4"/>
        <v>#REF!</v>
      </c>
      <c r="B47" s="536"/>
      <c r="C47" s="536" t="s">
        <v>95</v>
      </c>
      <c r="D47" s="540" t="s">
        <v>62</v>
      </c>
      <c r="E47" s="583" t="s">
        <v>96</v>
      </c>
      <c r="F47" s="584">
        <f>F43*120</f>
        <v>456</v>
      </c>
      <c r="G47" s="543"/>
      <c r="H47" s="544">
        <f t="shared" si="5"/>
        <v>0</v>
      </c>
      <c r="I47" s="501"/>
      <c r="J47"/>
    </row>
    <row r="48" spans="1:11" ht="18.75" customHeight="1" x14ac:dyDescent="0.2">
      <c r="A48" s="530" t="e">
        <f t="shared" si="4"/>
        <v>#REF!</v>
      </c>
      <c r="B48" s="536"/>
      <c r="C48" s="536" t="s">
        <v>97</v>
      </c>
      <c r="D48" s="536" t="s">
        <v>4</v>
      </c>
      <c r="E48" s="536">
        <v>1.37</v>
      </c>
      <c r="F48" s="546">
        <f>F43*E48</f>
        <v>5.21</v>
      </c>
      <c r="G48" s="540"/>
      <c r="H48" s="544">
        <f t="shared" si="5"/>
        <v>0</v>
      </c>
      <c r="I48" s="501"/>
      <c r="J48"/>
    </row>
    <row r="49" spans="1:14" ht="18.75" customHeight="1" x14ac:dyDescent="0.2">
      <c r="A49" s="530" t="e">
        <f t="shared" si="4"/>
        <v>#REF!</v>
      </c>
      <c r="B49" s="536"/>
      <c r="C49" s="536" t="s">
        <v>98</v>
      </c>
      <c r="D49" s="536" t="s">
        <v>3</v>
      </c>
      <c r="E49" s="536">
        <f>3.66/100</f>
        <v>3.6600000000000001E-2</v>
      </c>
      <c r="F49" s="540">
        <f>F43*E49</f>
        <v>0.14000000000000001</v>
      </c>
      <c r="G49" s="540"/>
      <c r="H49" s="544">
        <f t="shared" si="5"/>
        <v>0</v>
      </c>
      <c r="I49" s="501"/>
      <c r="J49"/>
    </row>
    <row r="50" spans="1:14" ht="18.75" customHeight="1" thickBot="1" x14ac:dyDescent="0.25">
      <c r="A50" s="530" t="e">
        <f t="shared" si="4"/>
        <v>#REF!</v>
      </c>
      <c r="B50" s="548"/>
      <c r="C50" s="548" t="s">
        <v>8</v>
      </c>
      <c r="D50" s="548" t="s">
        <v>94</v>
      </c>
      <c r="E50" s="536">
        <v>0.39</v>
      </c>
      <c r="F50" s="542">
        <f>F43*E50</f>
        <v>1.48</v>
      </c>
      <c r="G50" s="542"/>
      <c r="H50" s="550">
        <f t="shared" si="5"/>
        <v>0</v>
      </c>
      <c r="I50" s="501"/>
      <c r="J50"/>
    </row>
    <row r="51" spans="1:14" ht="32.25" customHeight="1" thickBot="1" x14ac:dyDescent="0.25">
      <c r="A51" s="566">
        <f>A43+1</f>
        <v>5</v>
      </c>
      <c r="B51" s="519" t="s">
        <v>104</v>
      </c>
      <c r="C51" s="528" t="s">
        <v>160</v>
      </c>
      <c r="D51" s="520" t="s">
        <v>102</v>
      </c>
      <c r="E51" s="567"/>
      <c r="F51" s="520">
        <f>2.8*7</f>
        <v>19.600000000000001</v>
      </c>
      <c r="G51" s="585"/>
      <c r="H51" s="510">
        <f>SUM(H52:H55)</f>
        <v>0</v>
      </c>
      <c r="J51" s="502"/>
      <c r="K51" s="500"/>
    </row>
    <row r="52" spans="1:14" ht="15.75" customHeight="1" x14ac:dyDescent="0.2">
      <c r="A52" s="530">
        <f>A51+0.1</f>
        <v>5.0999999999999996</v>
      </c>
      <c r="B52" s="586"/>
      <c r="C52" s="532" t="s">
        <v>93</v>
      </c>
      <c r="D52" s="533" t="s">
        <v>1</v>
      </c>
      <c r="E52" s="570">
        <f>(18.8+0.34*4)/100</f>
        <v>0.20200000000000001</v>
      </c>
      <c r="F52" s="533">
        <f>F51*E52</f>
        <v>3.96</v>
      </c>
      <c r="G52" s="532"/>
      <c r="H52" s="535">
        <f>G52*F52</f>
        <v>0</v>
      </c>
      <c r="J52" s="499"/>
    </row>
    <row r="53" spans="1:14" ht="15.75" customHeight="1" x14ac:dyDescent="0.2">
      <c r="A53" s="587">
        <f>A52+0.1</f>
        <v>5.2</v>
      </c>
      <c r="B53" s="555"/>
      <c r="C53" s="537" t="s">
        <v>2</v>
      </c>
      <c r="D53" s="538" t="s">
        <v>94</v>
      </c>
      <c r="E53" s="588">
        <f>(0.95+0.23*4)/100</f>
        <v>0.02</v>
      </c>
      <c r="F53" s="588">
        <f>F51*E53</f>
        <v>0.39</v>
      </c>
      <c r="G53" s="538"/>
      <c r="H53" s="539">
        <f>G53*F53</f>
        <v>0</v>
      </c>
      <c r="J53" s="499"/>
    </row>
    <row r="54" spans="1:14" ht="15.75" customHeight="1" x14ac:dyDescent="0.2">
      <c r="A54" s="587">
        <f>A53+0.1</f>
        <v>5.3</v>
      </c>
      <c r="B54" s="555"/>
      <c r="C54" s="536" t="s">
        <v>105</v>
      </c>
      <c r="D54" s="545" t="s">
        <v>3</v>
      </c>
      <c r="E54" s="547">
        <f>(2.04+0.51*4)/100</f>
        <v>4.0800000000000003E-2</v>
      </c>
      <c r="F54" s="540">
        <f>F51*E54</f>
        <v>0.8</v>
      </c>
      <c r="G54" s="543"/>
      <c r="H54" s="544">
        <f>G54*F54</f>
        <v>0</v>
      </c>
      <c r="J54" s="499"/>
    </row>
    <row r="55" spans="1:14" ht="15.75" customHeight="1" thickBot="1" x14ac:dyDescent="0.25">
      <c r="A55" s="589">
        <f>A54+0.1</f>
        <v>5.4</v>
      </c>
      <c r="B55" s="559"/>
      <c r="C55" s="548" t="s">
        <v>8</v>
      </c>
      <c r="D55" s="542" t="s">
        <v>94</v>
      </c>
      <c r="E55" s="590">
        <f>6.36/100</f>
        <v>6.3600000000000004E-2</v>
      </c>
      <c r="F55" s="591">
        <f>F51*E55</f>
        <v>1.25</v>
      </c>
      <c r="G55" s="542"/>
      <c r="H55" s="550">
        <f>G55*F55</f>
        <v>0</v>
      </c>
      <c r="J55" s="499"/>
    </row>
    <row r="56" spans="1:14" ht="44.25" customHeight="1" thickBot="1" x14ac:dyDescent="0.25">
      <c r="A56" s="566">
        <f>A51+1</f>
        <v>6</v>
      </c>
      <c r="B56" s="519" t="s">
        <v>598</v>
      </c>
      <c r="C56" s="519" t="s">
        <v>595</v>
      </c>
      <c r="D56" s="567" t="s">
        <v>4</v>
      </c>
      <c r="E56" s="520"/>
      <c r="F56" s="567">
        <f>F51</f>
        <v>19.600000000000001</v>
      </c>
      <c r="G56" s="520"/>
      <c r="H56" s="529">
        <f>SUM(H57:H61)</f>
        <v>0</v>
      </c>
      <c r="I56" s="110"/>
      <c r="J56" s="500"/>
    </row>
    <row r="57" spans="1:14" ht="13.5" customHeight="1" x14ac:dyDescent="0.2">
      <c r="A57" s="530">
        <f>A56+0.1</f>
        <v>6.1</v>
      </c>
      <c r="B57" s="554"/>
      <c r="C57" s="532" t="s">
        <v>93</v>
      </c>
      <c r="D57" s="533" t="s">
        <v>4</v>
      </c>
      <c r="E57" s="534">
        <v>1.08</v>
      </c>
      <c r="F57" s="534">
        <f>F56*E57</f>
        <v>21.17</v>
      </c>
      <c r="G57" s="533"/>
      <c r="H57" s="535">
        <f>G57*F57</f>
        <v>0</v>
      </c>
      <c r="I57" s="110"/>
      <c r="J57"/>
    </row>
    <row r="58" spans="1:14" ht="15.75" customHeight="1" x14ac:dyDescent="0.2">
      <c r="A58" s="530">
        <f>A57+0.1</f>
        <v>6.2</v>
      </c>
      <c r="B58" s="555"/>
      <c r="C58" s="537" t="s">
        <v>2</v>
      </c>
      <c r="D58" s="538" t="s">
        <v>94</v>
      </c>
      <c r="E58" s="592">
        <f>3.5/100</f>
        <v>3.5000000000000003E-2</v>
      </c>
      <c r="F58" s="538">
        <f>F56*E58</f>
        <v>0.69</v>
      </c>
      <c r="G58" s="538"/>
      <c r="H58" s="539">
        <f>G58*F58</f>
        <v>0</v>
      </c>
      <c r="I58" s="110"/>
      <c r="J58"/>
    </row>
    <row r="59" spans="1:14" ht="15.75" customHeight="1" x14ac:dyDescent="0.2">
      <c r="A59" s="530">
        <f>A58+0.1</f>
        <v>6.3</v>
      </c>
      <c r="B59" s="555"/>
      <c r="C59" s="536" t="s">
        <v>596</v>
      </c>
      <c r="D59" s="540" t="s">
        <v>4</v>
      </c>
      <c r="E59" s="540">
        <v>1.01</v>
      </c>
      <c r="F59" s="572">
        <f>F56*E59</f>
        <v>19.8</v>
      </c>
      <c r="G59" s="540"/>
      <c r="H59" s="544">
        <f>G59*F59</f>
        <v>0</v>
      </c>
      <c r="I59" s="110"/>
      <c r="J59"/>
    </row>
    <row r="60" spans="1:14" ht="15.75" customHeight="1" x14ac:dyDescent="0.2">
      <c r="A60" s="530">
        <f>A59+0.1</f>
        <v>6.4</v>
      </c>
      <c r="B60" s="555"/>
      <c r="C60" s="536" t="s">
        <v>597</v>
      </c>
      <c r="D60" s="540" t="s">
        <v>62</v>
      </c>
      <c r="E60" s="540" t="s">
        <v>96</v>
      </c>
      <c r="F60" s="572">
        <f>F56*6</f>
        <v>117.6</v>
      </c>
      <c r="G60" s="540"/>
      <c r="H60" s="544">
        <f>G60*F60</f>
        <v>0</v>
      </c>
      <c r="I60" s="110"/>
      <c r="J60"/>
    </row>
    <row r="61" spans="1:14" ht="16.5" customHeight="1" thickBot="1" x14ac:dyDescent="0.25">
      <c r="A61" s="530">
        <f>A60+0.1</f>
        <v>6.5</v>
      </c>
      <c r="B61" s="559"/>
      <c r="C61" s="548" t="s">
        <v>8</v>
      </c>
      <c r="D61" s="542" t="s">
        <v>94</v>
      </c>
      <c r="E61" s="593">
        <f>4.3/100</f>
        <v>4.2999999999999997E-2</v>
      </c>
      <c r="F61" s="542">
        <f>F56*E61</f>
        <v>0.84</v>
      </c>
      <c r="G61" s="542"/>
      <c r="H61" s="544">
        <f>G61*F61</f>
        <v>0</v>
      </c>
      <c r="I61" s="110"/>
      <c r="J61"/>
    </row>
    <row r="62" spans="1:14" ht="18" customHeight="1" thickBot="1" x14ac:dyDescent="0.25">
      <c r="A62" s="709" t="s">
        <v>161</v>
      </c>
      <c r="B62" s="710"/>
      <c r="C62" s="710"/>
      <c r="D62" s="710"/>
      <c r="E62" s="710"/>
      <c r="F62" s="710"/>
      <c r="G62" s="710"/>
      <c r="H62" s="711"/>
      <c r="J62" s="499"/>
    </row>
    <row r="63" spans="1:14" ht="43.5" customHeight="1" thickBot="1" x14ac:dyDescent="0.25">
      <c r="A63" s="566">
        <v>1</v>
      </c>
      <c r="B63" s="519" t="s">
        <v>35</v>
      </c>
      <c r="C63" s="528" t="s">
        <v>586</v>
      </c>
      <c r="D63" s="520" t="s">
        <v>4</v>
      </c>
      <c r="E63" s="567"/>
      <c r="F63" s="520">
        <v>19.600000000000001</v>
      </c>
      <c r="G63" s="567"/>
      <c r="H63" s="517">
        <f>G63*F63</f>
        <v>0</v>
      </c>
      <c r="J63" s="499"/>
      <c r="K63" s="500"/>
      <c r="L63" s="500"/>
      <c r="M63" s="500"/>
      <c r="N63" s="500"/>
    </row>
    <row r="64" spans="1:14" ht="43.5" customHeight="1" thickBot="1" x14ac:dyDescent="0.25">
      <c r="A64" s="566">
        <v>2</v>
      </c>
      <c r="B64" s="519" t="s">
        <v>35</v>
      </c>
      <c r="C64" s="528" t="s">
        <v>600</v>
      </c>
      <c r="D64" s="520" t="s">
        <v>4</v>
      </c>
      <c r="E64" s="567"/>
      <c r="F64" s="520">
        <v>4.5</v>
      </c>
      <c r="G64" s="567"/>
      <c r="H64" s="517">
        <f>G64*F64</f>
        <v>0</v>
      </c>
      <c r="J64" s="499"/>
      <c r="K64" s="500"/>
      <c r="L64" s="500"/>
      <c r="M64" s="500"/>
      <c r="N64" s="500"/>
    </row>
    <row r="65" spans="1:13" ht="38.25" customHeight="1" thickBot="1" x14ac:dyDescent="0.25">
      <c r="A65" s="594">
        <v>3</v>
      </c>
      <c r="B65" s="518" t="s">
        <v>106</v>
      </c>
      <c r="C65" s="519" t="s">
        <v>107</v>
      </c>
      <c r="D65" s="520" t="s">
        <v>4</v>
      </c>
      <c r="E65" s="520"/>
      <c r="F65" s="520">
        <f>F63-F64</f>
        <v>15.1</v>
      </c>
      <c r="G65" s="520"/>
      <c r="H65" s="517">
        <f>SUM(H66:H70)</f>
        <v>0</v>
      </c>
      <c r="J65" s="499"/>
      <c r="K65" s="500"/>
      <c r="L65" s="500"/>
      <c r="M65" s="500"/>
    </row>
    <row r="66" spans="1:13" ht="13.5" x14ac:dyDescent="0.2">
      <c r="A66" s="530">
        <f>A65+0.1</f>
        <v>3.1</v>
      </c>
      <c r="B66" s="532"/>
      <c r="C66" s="532" t="s">
        <v>93</v>
      </c>
      <c r="D66" s="532" t="s">
        <v>4</v>
      </c>
      <c r="E66" s="570">
        <f>85.6/100</f>
        <v>0.85599999999999998</v>
      </c>
      <c r="F66" s="534">
        <f>F65*E66</f>
        <v>12.93</v>
      </c>
      <c r="G66" s="532"/>
      <c r="H66" s="535">
        <f t="shared" ref="H66:H70" si="6">G66*F66</f>
        <v>0</v>
      </c>
      <c r="J66" s="499"/>
    </row>
    <row r="67" spans="1:13" ht="13.5" x14ac:dyDescent="0.2">
      <c r="A67" s="587">
        <f>A66+0.1</f>
        <v>3.2</v>
      </c>
      <c r="B67" s="537"/>
      <c r="C67" s="537" t="s">
        <v>2</v>
      </c>
      <c r="D67" s="537" t="s">
        <v>94</v>
      </c>
      <c r="E67" s="592">
        <f>1.2/100</f>
        <v>1.2E-2</v>
      </c>
      <c r="F67" s="571">
        <f>F65*E67</f>
        <v>0.18</v>
      </c>
      <c r="G67" s="538"/>
      <c r="H67" s="539">
        <f t="shared" si="6"/>
        <v>0</v>
      </c>
      <c r="J67" s="499"/>
    </row>
    <row r="68" spans="1:13" ht="13.5" x14ac:dyDescent="0.2">
      <c r="A68" s="587">
        <f>A67+0.1</f>
        <v>3.3</v>
      </c>
      <c r="B68" s="537"/>
      <c r="C68" s="536" t="s">
        <v>108</v>
      </c>
      <c r="D68" s="536" t="s">
        <v>62</v>
      </c>
      <c r="E68" s="540">
        <f>92/100</f>
        <v>0.92</v>
      </c>
      <c r="F68" s="572">
        <f>F65*E68</f>
        <v>13.89</v>
      </c>
      <c r="G68" s="540"/>
      <c r="H68" s="544">
        <f t="shared" si="6"/>
        <v>0</v>
      </c>
      <c r="J68" s="499"/>
    </row>
    <row r="69" spans="1:13" ht="15.75" x14ac:dyDescent="0.2">
      <c r="A69" s="587">
        <f>A68+0.1</f>
        <v>3.4</v>
      </c>
      <c r="B69" s="555"/>
      <c r="C69" s="536" t="s">
        <v>109</v>
      </c>
      <c r="D69" s="540" t="s">
        <v>62</v>
      </c>
      <c r="E69" s="540">
        <f>63/100</f>
        <v>0.63</v>
      </c>
      <c r="F69" s="572">
        <f>F65*E69</f>
        <v>9.51</v>
      </c>
      <c r="G69" s="540"/>
      <c r="H69" s="544">
        <f t="shared" si="6"/>
        <v>0</v>
      </c>
      <c r="J69" s="499"/>
    </row>
    <row r="70" spans="1:13" ht="16.5" thickBot="1" x14ac:dyDescent="0.25">
      <c r="A70" s="589">
        <f>A69+0.1</f>
        <v>3.5</v>
      </c>
      <c r="B70" s="559"/>
      <c r="C70" s="548" t="s">
        <v>8</v>
      </c>
      <c r="D70" s="542" t="s">
        <v>6</v>
      </c>
      <c r="E70" s="593">
        <f>1.8/100</f>
        <v>1.7999999999999999E-2</v>
      </c>
      <c r="F70" s="574">
        <f>F65*E70</f>
        <v>0.27</v>
      </c>
      <c r="G70" s="542"/>
      <c r="H70" s="550">
        <f t="shared" si="6"/>
        <v>0</v>
      </c>
      <c r="J70" s="499"/>
    </row>
    <row r="71" spans="1:13" ht="21.75" customHeight="1" thickBot="1" x14ac:dyDescent="0.25">
      <c r="A71" s="712" t="s">
        <v>587</v>
      </c>
      <c r="B71" s="713"/>
      <c r="C71" s="713"/>
      <c r="D71" s="713"/>
      <c r="E71" s="713"/>
      <c r="F71" s="713"/>
      <c r="G71" s="713"/>
      <c r="H71" s="714"/>
      <c r="J71" s="499"/>
    </row>
    <row r="72" spans="1:13" ht="53.25" customHeight="1" thickBot="1" x14ac:dyDescent="0.25">
      <c r="A72" s="517">
        <f>A65+1</f>
        <v>4</v>
      </c>
      <c r="B72" s="518" t="s">
        <v>576</v>
      </c>
      <c r="C72" s="551" t="s">
        <v>588</v>
      </c>
      <c r="D72" s="519" t="s">
        <v>67</v>
      </c>
      <c r="E72" s="552"/>
      <c r="F72" s="522">
        <v>0.96</v>
      </c>
      <c r="G72" s="553"/>
      <c r="H72" s="517">
        <f>SUM(H73:H78)</f>
        <v>0</v>
      </c>
      <c r="I72" s="110"/>
      <c r="J72"/>
    </row>
    <row r="73" spans="1:13" ht="21.75" customHeight="1" x14ac:dyDescent="0.2">
      <c r="A73" s="530">
        <f t="shared" ref="A73:A75" si="7">A72+0.1</f>
        <v>4.0999999999999996</v>
      </c>
      <c r="B73" s="554"/>
      <c r="C73" s="532" t="s">
        <v>93</v>
      </c>
      <c r="D73" s="533" t="s">
        <v>1</v>
      </c>
      <c r="E73" s="533">
        <v>16.2</v>
      </c>
      <c r="F73" s="534">
        <f>F72*E73</f>
        <v>15.55</v>
      </c>
      <c r="G73" s="532"/>
      <c r="H73" s="535">
        <f>G73*F73</f>
        <v>0</v>
      </c>
      <c r="I73" s="110"/>
      <c r="J73"/>
    </row>
    <row r="74" spans="1:13" ht="21.75" customHeight="1" x14ac:dyDescent="0.2">
      <c r="A74" s="530" t="e">
        <f>#REF!+0.1</f>
        <v>#REF!</v>
      </c>
      <c r="B74" s="555"/>
      <c r="C74" s="556" t="s">
        <v>286</v>
      </c>
      <c r="D74" s="556" t="s">
        <v>6</v>
      </c>
      <c r="E74" s="556">
        <v>1.92</v>
      </c>
      <c r="F74" s="557">
        <f>E74*F72</f>
        <v>1.84</v>
      </c>
      <c r="G74" s="556"/>
      <c r="H74" s="558">
        <f>F74*G74</f>
        <v>0</v>
      </c>
      <c r="I74" s="110"/>
      <c r="J74"/>
    </row>
    <row r="75" spans="1:13" ht="21.75" customHeight="1" thickBot="1" x14ac:dyDescent="0.25">
      <c r="A75" s="530" t="e">
        <f t="shared" si="7"/>
        <v>#REF!</v>
      </c>
      <c r="B75" s="555"/>
      <c r="C75" s="536" t="s">
        <v>287</v>
      </c>
      <c r="D75" s="540" t="s">
        <v>67</v>
      </c>
      <c r="E75" s="545">
        <v>1</v>
      </c>
      <c r="F75" s="541">
        <f>F72*E75</f>
        <v>0.96</v>
      </c>
      <c r="G75" s="543"/>
      <c r="H75" s="544">
        <f>G75*F75</f>
        <v>0</v>
      </c>
      <c r="I75" s="110"/>
      <c r="J75"/>
    </row>
    <row r="76" spans="1:13" ht="21.75" customHeight="1" thickBot="1" x14ac:dyDescent="0.25">
      <c r="A76" s="530" t="e">
        <f>A75+0.1</f>
        <v>#REF!</v>
      </c>
      <c r="B76" s="555"/>
      <c r="C76" s="536" t="s">
        <v>288</v>
      </c>
      <c r="D76" s="540" t="s">
        <v>62</v>
      </c>
      <c r="E76" s="545">
        <v>0.1</v>
      </c>
      <c r="F76" s="595">
        <f>F72*E76</f>
        <v>0.1</v>
      </c>
      <c r="G76" s="543"/>
      <c r="H76" s="544">
        <f t="shared" ref="H76" si="8">G76*F76</f>
        <v>0</v>
      </c>
      <c r="I76" s="110"/>
      <c r="J76"/>
    </row>
    <row r="77" spans="1:13" ht="21.75" customHeight="1" x14ac:dyDescent="0.2">
      <c r="A77" s="530" t="e">
        <f t="shared" ref="A77:A78" si="9">A76+0.1</f>
        <v>#REF!</v>
      </c>
      <c r="B77" s="555"/>
      <c r="C77" s="536" t="s">
        <v>166</v>
      </c>
      <c r="D77" s="536" t="s">
        <v>62</v>
      </c>
      <c r="E77" s="547">
        <f>14.2</f>
        <v>14.2</v>
      </c>
      <c r="F77" s="540">
        <f>F72*E77</f>
        <v>13.63</v>
      </c>
      <c r="G77" s="540"/>
      <c r="H77" s="544">
        <f>G77*F77</f>
        <v>0</v>
      </c>
      <c r="I77" s="110"/>
      <c r="J77"/>
    </row>
    <row r="78" spans="1:13" ht="21.75" customHeight="1" thickBot="1" x14ac:dyDescent="0.25">
      <c r="A78" s="530" t="e">
        <f t="shared" si="9"/>
        <v>#REF!</v>
      </c>
      <c r="B78" s="559"/>
      <c r="C78" s="548" t="s">
        <v>8</v>
      </c>
      <c r="D78" s="548" t="s">
        <v>94</v>
      </c>
      <c r="E78" s="542">
        <v>2.78</v>
      </c>
      <c r="F78" s="542">
        <f>F72*E78</f>
        <v>2.67</v>
      </c>
      <c r="G78" s="542"/>
      <c r="H78" s="544">
        <f>G78*F78</f>
        <v>0</v>
      </c>
      <c r="I78" s="110"/>
      <c r="J78"/>
    </row>
    <row r="79" spans="1:13" ht="72" customHeight="1" thickBot="1" x14ac:dyDescent="0.25">
      <c r="A79" s="566">
        <f>A72+1</f>
        <v>5</v>
      </c>
      <c r="B79" s="519" t="s">
        <v>99</v>
      </c>
      <c r="C79" s="528" t="s">
        <v>167</v>
      </c>
      <c r="D79" s="520" t="s">
        <v>4</v>
      </c>
      <c r="E79" s="567"/>
      <c r="F79" s="520">
        <v>52</v>
      </c>
      <c r="G79" s="567"/>
      <c r="H79" s="517">
        <f>SUM(H80:H84)</f>
        <v>0</v>
      </c>
      <c r="I79" s="110"/>
      <c r="J79"/>
    </row>
    <row r="80" spans="1:13" ht="13.5" customHeight="1" x14ac:dyDescent="0.2">
      <c r="A80" s="530">
        <f>A79+0.1</f>
        <v>5.0999999999999996</v>
      </c>
      <c r="B80" s="532"/>
      <c r="C80" s="532" t="s">
        <v>93</v>
      </c>
      <c r="D80" s="533" t="s">
        <v>1</v>
      </c>
      <c r="E80" s="533">
        <v>0.68</v>
      </c>
      <c r="F80" s="532">
        <f>F79*E80</f>
        <v>35.36</v>
      </c>
      <c r="G80" s="596"/>
      <c r="H80" s="535">
        <f>G80*F80</f>
        <v>0</v>
      </c>
      <c r="I80" s="110"/>
      <c r="J80"/>
    </row>
    <row r="81" spans="1:15" ht="13.5" customHeight="1" x14ac:dyDescent="0.2">
      <c r="A81" s="587">
        <f>A80+0.1</f>
        <v>5.2</v>
      </c>
      <c r="B81" s="514"/>
      <c r="C81" s="597" t="s">
        <v>2</v>
      </c>
      <c r="D81" s="597" t="s">
        <v>6</v>
      </c>
      <c r="E81" s="538">
        <v>0</v>
      </c>
      <c r="F81" s="598">
        <f>F79*E81</f>
        <v>0</v>
      </c>
      <c r="G81" s="538"/>
      <c r="H81" s="539">
        <f>G81*F81</f>
        <v>0</v>
      </c>
      <c r="I81" s="110"/>
      <c r="J81"/>
    </row>
    <row r="82" spans="1:15" ht="13.5" customHeight="1" x14ac:dyDescent="0.2">
      <c r="A82" s="587">
        <f>A81+0.1</f>
        <v>5.3</v>
      </c>
      <c r="B82" s="514"/>
      <c r="C82" s="536" t="s">
        <v>100</v>
      </c>
      <c r="D82" s="540" t="s">
        <v>62</v>
      </c>
      <c r="E82" s="540" t="s">
        <v>96</v>
      </c>
      <c r="F82" s="572">
        <f>F79*0.11</f>
        <v>5.72</v>
      </c>
      <c r="G82" s="540"/>
      <c r="H82" s="544">
        <f>G82*F82</f>
        <v>0</v>
      </c>
      <c r="I82" s="110"/>
      <c r="J82"/>
    </row>
    <row r="83" spans="1:15" ht="13.5" customHeight="1" x14ac:dyDescent="0.2">
      <c r="A83" s="587">
        <f>A82+0.1</f>
        <v>5.4</v>
      </c>
      <c r="B83" s="599"/>
      <c r="C83" s="548" t="s">
        <v>101</v>
      </c>
      <c r="D83" s="542" t="s">
        <v>62</v>
      </c>
      <c r="E83" s="542" t="s">
        <v>96</v>
      </c>
      <c r="F83" s="574">
        <f>F79*0.105</f>
        <v>5.46</v>
      </c>
      <c r="G83" s="540"/>
      <c r="H83" s="544">
        <f>G83*F83</f>
        <v>0</v>
      </c>
      <c r="I83" s="110"/>
      <c r="J83"/>
    </row>
    <row r="84" spans="1:15" ht="14.25" customHeight="1" thickBot="1" x14ac:dyDescent="0.25">
      <c r="A84" s="587">
        <f>A83+0.1</f>
        <v>5.5</v>
      </c>
      <c r="B84" s="599"/>
      <c r="C84" s="548" t="s">
        <v>8</v>
      </c>
      <c r="D84" s="542" t="s">
        <v>94</v>
      </c>
      <c r="E84" s="600">
        <f>0.0019</f>
        <v>1.9E-3</v>
      </c>
      <c r="F84" s="601">
        <f>F79*E84</f>
        <v>9.9000000000000005E-2</v>
      </c>
      <c r="G84" s="542"/>
      <c r="H84" s="550">
        <f>G84*F84</f>
        <v>0</v>
      </c>
      <c r="I84" s="110"/>
      <c r="J84"/>
    </row>
    <row r="85" spans="1:15" ht="60" customHeight="1" thickBot="1" x14ac:dyDescent="0.25">
      <c r="A85" s="517">
        <f>A79+1</f>
        <v>6</v>
      </c>
      <c r="B85" s="519" t="s">
        <v>589</v>
      </c>
      <c r="C85" s="528" t="s">
        <v>590</v>
      </c>
      <c r="D85" s="507" t="s">
        <v>4</v>
      </c>
      <c r="E85" s="602"/>
      <c r="F85" s="520">
        <v>42.3</v>
      </c>
      <c r="G85" s="567"/>
      <c r="H85" s="517">
        <f>SUM(H86:H92)</f>
        <v>0</v>
      </c>
      <c r="I85" s="110"/>
      <c r="J85"/>
    </row>
    <row r="86" spans="1:15" ht="16.5" x14ac:dyDescent="0.2">
      <c r="A86" s="530">
        <f t="shared" ref="A86:A92" si="10">A85+0.1</f>
        <v>6.1</v>
      </c>
      <c r="B86" s="531"/>
      <c r="C86" s="532" t="s">
        <v>93</v>
      </c>
      <c r="D86" s="533" t="s">
        <v>1</v>
      </c>
      <c r="E86" s="570">
        <f>43.9/100</f>
        <v>0.439</v>
      </c>
      <c r="F86" s="534">
        <f>F85*E86</f>
        <v>18.57</v>
      </c>
      <c r="G86" s="603"/>
      <c r="H86" s="516">
        <f t="shared" ref="H86:H92" si="11">G86*F86</f>
        <v>0</v>
      </c>
      <c r="I86" s="110"/>
      <c r="J86"/>
    </row>
    <row r="87" spans="1:15" ht="16.5" x14ac:dyDescent="0.2">
      <c r="A87" s="587">
        <f t="shared" si="10"/>
        <v>6.2</v>
      </c>
      <c r="B87" s="536"/>
      <c r="C87" s="597" t="s">
        <v>2</v>
      </c>
      <c r="D87" s="604" t="s">
        <v>94</v>
      </c>
      <c r="E87" s="604">
        <f>0.035</f>
        <v>0.04</v>
      </c>
      <c r="F87" s="604">
        <f>F85*E87</f>
        <v>1.69</v>
      </c>
      <c r="G87" s="604"/>
      <c r="H87" s="605">
        <f t="shared" si="11"/>
        <v>0</v>
      </c>
      <c r="I87" s="110"/>
      <c r="J87"/>
    </row>
    <row r="88" spans="1:15" ht="16.5" x14ac:dyDescent="0.2">
      <c r="A88" s="587">
        <f t="shared" si="10"/>
        <v>6.3</v>
      </c>
      <c r="B88" s="536"/>
      <c r="C88" s="536" t="s">
        <v>591</v>
      </c>
      <c r="D88" s="540" t="s">
        <v>4</v>
      </c>
      <c r="E88" s="540">
        <v>1.2</v>
      </c>
      <c r="F88" s="572">
        <f>F85*E88</f>
        <v>50.76</v>
      </c>
      <c r="G88" s="540"/>
      <c r="H88" s="550">
        <f t="shared" si="11"/>
        <v>0</v>
      </c>
      <c r="I88" s="110"/>
      <c r="J88"/>
    </row>
    <row r="89" spans="1:15" ht="16.5" x14ac:dyDescent="0.2">
      <c r="A89" s="587">
        <f t="shared" si="10"/>
        <v>6.4</v>
      </c>
      <c r="B89" s="536"/>
      <c r="C89" s="536" t="s">
        <v>592</v>
      </c>
      <c r="D89" s="540" t="s">
        <v>62</v>
      </c>
      <c r="E89" s="540">
        <v>0.15</v>
      </c>
      <c r="F89" s="546">
        <f>F85*E89</f>
        <v>6.35</v>
      </c>
      <c r="G89" s="572"/>
      <c r="H89" s="550">
        <f t="shared" si="11"/>
        <v>0</v>
      </c>
      <c r="I89" s="110"/>
      <c r="J89"/>
    </row>
    <row r="90" spans="1:15" ht="16.5" x14ac:dyDescent="0.2">
      <c r="A90" s="587">
        <f t="shared" si="10"/>
        <v>6.5</v>
      </c>
      <c r="B90" s="536"/>
      <c r="C90" s="536" t="s">
        <v>593</v>
      </c>
      <c r="D90" s="540" t="s">
        <v>66</v>
      </c>
      <c r="E90" s="540" t="s">
        <v>96</v>
      </c>
      <c r="F90" s="587">
        <f>F85*6</f>
        <v>253.8</v>
      </c>
      <c r="G90" s="540"/>
      <c r="H90" s="550">
        <f t="shared" si="11"/>
        <v>0</v>
      </c>
      <c r="I90" s="110"/>
      <c r="J90"/>
    </row>
    <row r="91" spans="1:15" ht="16.5" x14ac:dyDescent="0.2">
      <c r="A91" s="587">
        <f t="shared" si="10"/>
        <v>6.6</v>
      </c>
      <c r="B91" s="548"/>
      <c r="C91" s="548" t="s">
        <v>594</v>
      </c>
      <c r="D91" s="542" t="s">
        <v>62</v>
      </c>
      <c r="E91" s="542"/>
      <c r="F91" s="589">
        <v>70</v>
      </c>
      <c r="G91" s="542"/>
      <c r="H91" s="550">
        <f t="shared" si="11"/>
        <v>0</v>
      </c>
      <c r="I91" s="110"/>
      <c r="J91"/>
    </row>
    <row r="92" spans="1:15" ht="17.25" thickBot="1" x14ac:dyDescent="0.25">
      <c r="A92" s="587">
        <f t="shared" si="10"/>
        <v>6.7</v>
      </c>
      <c r="B92" s="548"/>
      <c r="C92" s="548" t="s">
        <v>8</v>
      </c>
      <c r="D92" s="542" t="s">
        <v>94</v>
      </c>
      <c r="E92" s="606">
        <f>8.16/100</f>
        <v>8.1600000000000006E-2</v>
      </c>
      <c r="F92" s="542">
        <f>F85*E92</f>
        <v>3.45</v>
      </c>
      <c r="G92" s="542"/>
      <c r="H92" s="550">
        <f t="shared" si="11"/>
        <v>0</v>
      </c>
      <c r="I92" s="110"/>
      <c r="J92"/>
    </row>
    <row r="93" spans="1:15" ht="44.25" customHeight="1" thickBot="1" x14ac:dyDescent="0.25">
      <c r="A93" s="474"/>
      <c r="B93" s="474"/>
      <c r="C93" s="477" t="s">
        <v>112</v>
      </c>
      <c r="D93" s="474" t="s">
        <v>6</v>
      </c>
      <c r="E93" s="474"/>
      <c r="F93" s="474"/>
      <c r="G93" s="474"/>
      <c r="H93" s="33">
        <f>K87+H85+H79+H72+H65+H64+H63+H56+H51+H43+H36+H35+H34+H32+H31+H24+H14+H11+H9</f>
        <v>0</v>
      </c>
      <c r="M93" s="503"/>
      <c r="N93" s="504"/>
      <c r="O93" s="500"/>
    </row>
    <row r="94" spans="1:15" ht="23.25" customHeight="1" x14ac:dyDescent="0.2">
      <c r="A94" s="57"/>
      <c r="B94" s="57"/>
      <c r="C94" s="57" t="s">
        <v>69</v>
      </c>
      <c r="D94" s="34">
        <v>0.08</v>
      </c>
      <c r="E94" s="57"/>
      <c r="F94" s="57"/>
      <c r="G94" s="57"/>
      <c r="H94" s="18">
        <f>H93*D94</f>
        <v>0</v>
      </c>
    </row>
    <row r="95" spans="1:15" ht="23.25" customHeight="1" x14ac:dyDescent="0.2">
      <c r="A95" s="57"/>
      <c r="B95" s="57"/>
      <c r="C95" s="57" t="s">
        <v>46</v>
      </c>
      <c r="D95" s="57" t="s">
        <v>6</v>
      </c>
      <c r="E95" s="57"/>
      <c r="F95" s="57"/>
      <c r="G95" s="57"/>
      <c r="H95" s="6">
        <f>H94+H93</f>
        <v>0</v>
      </c>
    </row>
    <row r="96" spans="1:15" ht="23.25" customHeight="1" x14ac:dyDescent="0.2">
      <c r="A96" s="57"/>
      <c r="B96" s="57"/>
      <c r="C96" s="57" t="s">
        <v>113</v>
      </c>
      <c r="D96" s="34">
        <v>0.06</v>
      </c>
      <c r="E96" s="57"/>
      <c r="F96" s="57"/>
      <c r="G96" s="57"/>
      <c r="H96" s="18">
        <f>H95*D96</f>
        <v>0</v>
      </c>
    </row>
    <row r="97" spans="1:8" ht="23.25" customHeight="1" x14ac:dyDescent="0.2">
      <c r="A97" s="57"/>
      <c r="B97" s="57"/>
      <c r="C97" s="3" t="s">
        <v>59</v>
      </c>
      <c r="D97" s="57" t="s">
        <v>6</v>
      </c>
      <c r="E97" s="57"/>
      <c r="F97" s="57"/>
      <c r="G97" s="57"/>
      <c r="H97" s="6">
        <f>SUM(H95:H96)</f>
        <v>0</v>
      </c>
    </row>
    <row r="98" spans="1:8" ht="13.5" x14ac:dyDescent="0.2">
      <c r="A98" s="35"/>
      <c r="B98" s="35"/>
      <c r="C98" s="32"/>
      <c r="D98" s="35"/>
      <c r="E98" s="35"/>
      <c r="F98" s="35"/>
      <c r="G98" s="35"/>
      <c r="H98" s="36"/>
    </row>
    <row r="99" spans="1:8" ht="13.5" x14ac:dyDescent="0.2">
      <c r="A99" s="35"/>
      <c r="B99" s="35"/>
      <c r="C99" s="472"/>
      <c r="D99" s="683"/>
      <c r="E99" s="683"/>
      <c r="F99" s="683"/>
      <c r="G99" s="35"/>
      <c r="H99" s="35"/>
    </row>
  </sheetData>
  <mergeCells count="19">
    <mergeCell ref="A62:H62"/>
    <mergeCell ref="A71:H71"/>
    <mergeCell ref="D99:F99"/>
    <mergeCell ref="A5:H5"/>
    <mergeCell ref="A6:A7"/>
    <mergeCell ref="B6:B7"/>
    <mergeCell ref="C6:C7"/>
    <mergeCell ref="D6:D7"/>
    <mergeCell ref="E6:F6"/>
    <mergeCell ref="G6:H6"/>
    <mergeCell ref="A13:H13"/>
    <mergeCell ref="A30:H30"/>
    <mergeCell ref="A33:H33"/>
    <mergeCell ref="A1:H1"/>
    <mergeCell ref="A2:H2"/>
    <mergeCell ref="A3:C3"/>
    <mergeCell ref="E3:H3"/>
    <mergeCell ref="A4:B4"/>
    <mergeCell ref="C4:H4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zoomScaleNormal="100" workbookViewId="0">
      <selection activeCell="A5" sqref="A5:H5"/>
    </sheetView>
  </sheetViews>
  <sheetFormatPr defaultRowHeight="16.5" x14ac:dyDescent="0.2"/>
  <cols>
    <col min="1" max="1" width="6.28515625" style="255" customWidth="1"/>
    <col min="2" max="2" width="10" style="255" customWidth="1"/>
    <col min="3" max="3" width="27.140625" style="255" customWidth="1"/>
    <col min="4" max="4" width="20" style="255" hidden="1" customWidth="1"/>
    <col min="5" max="5" width="9.140625" style="255" customWidth="1"/>
    <col min="6" max="6" width="7.42578125" style="255" customWidth="1"/>
    <col min="7" max="7" width="10.140625" style="255" customWidth="1"/>
    <col min="8" max="8" width="8.140625" style="255" customWidth="1"/>
    <col min="9" max="9" width="9.85546875" style="255" customWidth="1"/>
    <col min="10" max="255" width="9.140625" style="255"/>
    <col min="256" max="256" width="6.28515625" style="255" customWidth="1"/>
    <col min="257" max="257" width="10.7109375" style="255" bestFit="1" customWidth="1"/>
    <col min="258" max="258" width="34.28515625" style="255" customWidth="1"/>
    <col min="259" max="259" width="22.5703125" style="255" customWidth="1"/>
    <col min="260" max="260" width="0" style="255" hidden="1" customWidth="1"/>
    <col min="261" max="261" width="8.42578125" style="255" customWidth="1"/>
    <col min="262" max="262" width="7.7109375" style="255" customWidth="1"/>
    <col min="263" max="263" width="10.140625" style="255" customWidth="1"/>
    <col min="264" max="264" width="8.140625" style="255" customWidth="1"/>
    <col min="265" max="265" width="11.28515625" style="255" customWidth="1"/>
    <col min="266" max="511" width="9.140625" style="255"/>
    <col min="512" max="512" width="6.28515625" style="255" customWidth="1"/>
    <col min="513" max="513" width="10.7109375" style="255" bestFit="1" customWidth="1"/>
    <col min="514" max="514" width="34.28515625" style="255" customWidth="1"/>
    <col min="515" max="515" width="22.5703125" style="255" customWidth="1"/>
    <col min="516" max="516" width="0" style="255" hidden="1" customWidth="1"/>
    <col min="517" max="517" width="8.42578125" style="255" customWidth="1"/>
    <col min="518" max="518" width="7.7109375" style="255" customWidth="1"/>
    <col min="519" max="519" width="10.140625" style="255" customWidth="1"/>
    <col min="520" max="520" width="8.140625" style="255" customWidth="1"/>
    <col min="521" max="521" width="11.28515625" style="255" customWidth="1"/>
    <col min="522" max="767" width="9.140625" style="255"/>
    <col min="768" max="768" width="6.28515625" style="255" customWidth="1"/>
    <col min="769" max="769" width="10.7109375" style="255" bestFit="1" customWidth="1"/>
    <col min="770" max="770" width="34.28515625" style="255" customWidth="1"/>
    <col min="771" max="771" width="22.5703125" style="255" customWidth="1"/>
    <col min="772" max="772" width="0" style="255" hidden="1" customWidth="1"/>
    <col min="773" max="773" width="8.42578125" style="255" customWidth="1"/>
    <col min="774" max="774" width="7.7109375" style="255" customWidth="1"/>
    <col min="775" max="775" width="10.140625" style="255" customWidth="1"/>
    <col min="776" max="776" width="8.140625" style="255" customWidth="1"/>
    <col min="777" max="777" width="11.28515625" style="255" customWidth="1"/>
    <col min="778" max="1023" width="9.140625" style="255"/>
    <col min="1024" max="1024" width="6.28515625" style="255" customWidth="1"/>
    <col min="1025" max="1025" width="10.7109375" style="255" bestFit="1" customWidth="1"/>
    <col min="1026" max="1026" width="34.28515625" style="255" customWidth="1"/>
    <col min="1027" max="1027" width="22.5703125" style="255" customWidth="1"/>
    <col min="1028" max="1028" width="0" style="255" hidden="1" customWidth="1"/>
    <col min="1029" max="1029" width="8.42578125" style="255" customWidth="1"/>
    <col min="1030" max="1030" width="7.7109375" style="255" customWidth="1"/>
    <col min="1031" max="1031" width="10.140625" style="255" customWidth="1"/>
    <col min="1032" max="1032" width="8.140625" style="255" customWidth="1"/>
    <col min="1033" max="1033" width="11.28515625" style="255" customWidth="1"/>
    <col min="1034" max="1279" width="9.140625" style="255"/>
    <col min="1280" max="1280" width="6.28515625" style="255" customWidth="1"/>
    <col min="1281" max="1281" width="10.7109375" style="255" bestFit="1" customWidth="1"/>
    <col min="1282" max="1282" width="34.28515625" style="255" customWidth="1"/>
    <col min="1283" max="1283" width="22.5703125" style="255" customWidth="1"/>
    <col min="1284" max="1284" width="0" style="255" hidden="1" customWidth="1"/>
    <col min="1285" max="1285" width="8.42578125" style="255" customWidth="1"/>
    <col min="1286" max="1286" width="7.7109375" style="255" customWidth="1"/>
    <col min="1287" max="1287" width="10.140625" style="255" customWidth="1"/>
    <col min="1288" max="1288" width="8.140625" style="255" customWidth="1"/>
    <col min="1289" max="1289" width="11.28515625" style="255" customWidth="1"/>
    <col min="1290" max="1535" width="9.140625" style="255"/>
    <col min="1536" max="1536" width="6.28515625" style="255" customWidth="1"/>
    <col min="1537" max="1537" width="10.7109375" style="255" bestFit="1" customWidth="1"/>
    <col min="1538" max="1538" width="34.28515625" style="255" customWidth="1"/>
    <col min="1539" max="1539" width="22.5703125" style="255" customWidth="1"/>
    <col min="1540" max="1540" width="0" style="255" hidden="1" customWidth="1"/>
    <col min="1541" max="1541" width="8.42578125" style="255" customWidth="1"/>
    <col min="1542" max="1542" width="7.7109375" style="255" customWidth="1"/>
    <col min="1543" max="1543" width="10.140625" style="255" customWidth="1"/>
    <col min="1544" max="1544" width="8.140625" style="255" customWidth="1"/>
    <col min="1545" max="1545" width="11.28515625" style="255" customWidth="1"/>
    <col min="1546" max="1791" width="9.140625" style="255"/>
    <col min="1792" max="1792" width="6.28515625" style="255" customWidth="1"/>
    <col min="1793" max="1793" width="10.7109375" style="255" bestFit="1" customWidth="1"/>
    <col min="1794" max="1794" width="34.28515625" style="255" customWidth="1"/>
    <col min="1795" max="1795" width="22.5703125" style="255" customWidth="1"/>
    <col min="1796" max="1796" width="0" style="255" hidden="1" customWidth="1"/>
    <col min="1797" max="1797" width="8.42578125" style="255" customWidth="1"/>
    <col min="1798" max="1798" width="7.7109375" style="255" customWidth="1"/>
    <col min="1799" max="1799" width="10.140625" style="255" customWidth="1"/>
    <col min="1800" max="1800" width="8.140625" style="255" customWidth="1"/>
    <col min="1801" max="1801" width="11.28515625" style="255" customWidth="1"/>
    <col min="1802" max="2047" width="9.140625" style="255"/>
    <col min="2048" max="2048" width="6.28515625" style="255" customWidth="1"/>
    <col min="2049" max="2049" width="10.7109375" style="255" bestFit="1" customWidth="1"/>
    <col min="2050" max="2050" width="34.28515625" style="255" customWidth="1"/>
    <col min="2051" max="2051" width="22.5703125" style="255" customWidth="1"/>
    <col min="2052" max="2052" width="0" style="255" hidden="1" customWidth="1"/>
    <col min="2053" max="2053" width="8.42578125" style="255" customWidth="1"/>
    <col min="2054" max="2054" width="7.7109375" style="255" customWidth="1"/>
    <col min="2055" max="2055" width="10.140625" style="255" customWidth="1"/>
    <col min="2056" max="2056" width="8.140625" style="255" customWidth="1"/>
    <col min="2057" max="2057" width="11.28515625" style="255" customWidth="1"/>
    <col min="2058" max="2303" width="9.140625" style="255"/>
    <col min="2304" max="2304" width="6.28515625" style="255" customWidth="1"/>
    <col min="2305" max="2305" width="10.7109375" style="255" bestFit="1" customWidth="1"/>
    <col min="2306" max="2306" width="34.28515625" style="255" customWidth="1"/>
    <col min="2307" max="2307" width="22.5703125" style="255" customWidth="1"/>
    <col min="2308" max="2308" width="0" style="255" hidden="1" customWidth="1"/>
    <col min="2309" max="2309" width="8.42578125" style="255" customWidth="1"/>
    <col min="2310" max="2310" width="7.7109375" style="255" customWidth="1"/>
    <col min="2311" max="2311" width="10.140625" style="255" customWidth="1"/>
    <col min="2312" max="2312" width="8.140625" style="255" customWidth="1"/>
    <col min="2313" max="2313" width="11.28515625" style="255" customWidth="1"/>
    <col min="2314" max="2559" width="9.140625" style="255"/>
    <col min="2560" max="2560" width="6.28515625" style="255" customWidth="1"/>
    <col min="2561" max="2561" width="10.7109375" style="255" bestFit="1" customWidth="1"/>
    <col min="2562" max="2562" width="34.28515625" style="255" customWidth="1"/>
    <col min="2563" max="2563" width="22.5703125" style="255" customWidth="1"/>
    <col min="2564" max="2564" width="0" style="255" hidden="1" customWidth="1"/>
    <col min="2565" max="2565" width="8.42578125" style="255" customWidth="1"/>
    <col min="2566" max="2566" width="7.7109375" style="255" customWidth="1"/>
    <col min="2567" max="2567" width="10.140625" style="255" customWidth="1"/>
    <col min="2568" max="2568" width="8.140625" style="255" customWidth="1"/>
    <col min="2569" max="2569" width="11.28515625" style="255" customWidth="1"/>
    <col min="2570" max="2815" width="9.140625" style="255"/>
    <col min="2816" max="2816" width="6.28515625" style="255" customWidth="1"/>
    <col min="2817" max="2817" width="10.7109375" style="255" bestFit="1" customWidth="1"/>
    <col min="2818" max="2818" width="34.28515625" style="255" customWidth="1"/>
    <col min="2819" max="2819" width="22.5703125" style="255" customWidth="1"/>
    <col min="2820" max="2820" width="0" style="255" hidden="1" customWidth="1"/>
    <col min="2821" max="2821" width="8.42578125" style="255" customWidth="1"/>
    <col min="2822" max="2822" width="7.7109375" style="255" customWidth="1"/>
    <col min="2823" max="2823" width="10.140625" style="255" customWidth="1"/>
    <col min="2824" max="2824" width="8.140625" style="255" customWidth="1"/>
    <col min="2825" max="2825" width="11.28515625" style="255" customWidth="1"/>
    <col min="2826" max="3071" width="9.140625" style="255"/>
    <col min="3072" max="3072" width="6.28515625" style="255" customWidth="1"/>
    <col min="3073" max="3073" width="10.7109375" style="255" bestFit="1" customWidth="1"/>
    <col min="3074" max="3074" width="34.28515625" style="255" customWidth="1"/>
    <col min="3075" max="3075" width="22.5703125" style="255" customWidth="1"/>
    <col min="3076" max="3076" width="0" style="255" hidden="1" customWidth="1"/>
    <col min="3077" max="3077" width="8.42578125" style="255" customWidth="1"/>
    <col min="3078" max="3078" width="7.7109375" style="255" customWidth="1"/>
    <col min="3079" max="3079" width="10.140625" style="255" customWidth="1"/>
    <col min="3080" max="3080" width="8.140625" style="255" customWidth="1"/>
    <col min="3081" max="3081" width="11.28515625" style="255" customWidth="1"/>
    <col min="3082" max="3327" width="9.140625" style="255"/>
    <col min="3328" max="3328" width="6.28515625" style="255" customWidth="1"/>
    <col min="3329" max="3329" width="10.7109375" style="255" bestFit="1" customWidth="1"/>
    <col min="3330" max="3330" width="34.28515625" style="255" customWidth="1"/>
    <col min="3331" max="3331" width="22.5703125" style="255" customWidth="1"/>
    <col min="3332" max="3332" width="0" style="255" hidden="1" customWidth="1"/>
    <col min="3333" max="3333" width="8.42578125" style="255" customWidth="1"/>
    <col min="3334" max="3334" width="7.7109375" style="255" customWidth="1"/>
    <col min="3335" max="3335" width="10.140625" style="255" customWidth="1"/>
    <col min="3336" max="3336" width="8.140625" style="255" customWidth="1"/>
    <col min="3337" max="3337" width="11.28515625" style="255" customWidth="1"/>
    <col min="3338" max="3583" width="9.140625" style="255"/>
    <col min="3584" max="3584" width="6.28515625" style="255" customWidth="1"/>
    <col min="3585" max="3585" width="10.7109375" style="255" bestFit="1" customWidth="1"/>
    <col min="3586" max="3586" width="34.28515625" style="255" customWidth="1"/>
    <col min="3587" max="3587" width="22.5703125" style="255" customWidth="1"/>
    <col min="3588" max="3588" width="0" style="255" hidden="1" customWidth="1"/>
    <col min="3589" max="3589" width="8.42578125" style="255" customWidth="1"/>
    <col min="3590" max="3590" width="7.7109375" style="255" customWidth="1"/>
    <col min="3591" max="3591" width="10.140625" style="255" customWidth="1"/>
    <col min="3592" max="3592" width="8.140625" style="255" customWidth="1"/>
    <col min="3593" max="3593" width="11.28515625" style="255" customWidth="1"/>
    <col min="3594" max="3839" width="9.140625" style="255"/>
    <col min="3840" max="3840" width="6.28515625" style="255" customWidth="1"/>
    <col min="3841" max="3841" width="10.7109375" style="255" bestFit="1" customWidth="1"/>
    <col min="3842" max="3842" width="34.28515625" style="255" customWidth="1"/>
    <col min="3843" max="3843" width="22.5703125" style="255" customWidth="1"/>
    <col min="3844" max="3844" width="0" style="255" hidden="1" customWidth="1"/>
    <col min="3845" max="3845" width="8.42578125" style="255" customWidth="1"/>
    <col min="3846" max="3846" width="7.7109375" style="255" customWidth="1"/>
    <col min="3847" max="3847" width="10.140625" style="255" customWidth="1"/>
    <col min="3848" max="3848" width="8.140625" style="255" customWidth="1"/>
    <col min="3849" max="3849" width="11.28515625" style="255" customWidth="1"/>
    <col min="3850" max="4095" width="9.140625" style="255"/>
    <col min="4096" max="4096" width="6.28515625" style="255" customWidth="1"/>
    <col min="4097" max="4097" width="10.7109375" style="255" bestFit="1" customWidth="1"/>
    <col min="4098" max="4098" width="34.28515625" style="255" customWidth="1"/>
    <col min="4099" max="4099" width="22.5703125" style="255" customWidth="1"/>
    <col min="4100" max="4100" width="0" style="255" hidden="1" customWidth="1"/>
    <col min="4101" max="4101" width="8.42578125" style="255" customWidth="1"/>
    <col min="4102" max="4102" width="7.7109375" style="255" customWidth="1"/>
    <col min="4103" max="4103" width="10.140625" style="255" customWidth="1"/>
    <col min="4104" max="4104" width="8.140625" style="255" customWidth="1"/>
    <col min="4105" max="4105" width="11.28515625" style="255" customWidth="1"/>
    <col min="4106" max="4351" width="9.140625" style="255"/>
    <col min="4352" max="4352" width="6.28515625" style="255" customWidth="1"/>
    <col min="4353" max="4353" width="10.7109375" style="255" bestFit="1" customWidth="1"/>
    <col min="4354" max="4354" width="34.28515625" style="255" customWidth="1"/>
    <col min="4355" max="4355" width="22.5703125" style="255" customWidth="1"/>
    <col min="4356" max="4356" width="0" style="255" hidden="1" customWidth="1"/>
    <col min="4357" max="4357" width="8.42578125" style="255" customWidth="1"/>
    <col min="4358" max="4358" width="7.7109375" style="255" customWidth="1"/>
    <col min="4359" max="4359" width="10.140625" style="255" customWidth="1"/>
    <col min="4360" max="4360" width="8.140625" style="255" customWidth="1"/>
    <col min="4361" max="4361" width="11.28515625" style="255" customWidth="1"/>
    <col min="4362" max="4607" width="9.140625" style="255"/>
    <col min="4608" max="4608" width="6.28515625" style="255" customWidth="1"/>
    <col min="4609" max="4609" width="10.7109375" style="255" bestFit="1" customWidth="1"/>
    <col min="4610" max="4610" width="34.28515625" style="255" customWidth="1"/>
    <col min="4611" max="4611" width="22.5703125" style="255" customWidth="1"/>
    <col min="4612" max="4612" width="0" style="255" hidden="1" customWidth="1"/>
    <col min="4613" max="4613" width="8.42578125" style="255" customWidth="1"/>
    <col min="4614" max="4614" width="7.7109375" style="255" customWidth="1"/>
    <col min="4615" max="4615" width="10.140625" style="255" customWidth="1"/>
    <col min="4616" max="4616" width="8.140625" style="255" customWidth="1"/>
    <col min="4617" max="4617" width="11.28515625" style="255" customWidth="1"/>
    <col min="4618" max="4863" width="9.140625" style="255"/>
    <col min="4864" max="4864" width="6.28515625" style="255" customWidth="1"/>
    <col min="4865" max="4865" width="10.7109375" style="255" bestFit="1" customWidth="1"/>
    <col min="4866" max="4866" width="34.28515625" style="255" customWidth="1"/>
    <col min="4867" max="4867" width="22.5703125" style="255" customWidth="1"/>
    <col min="4868" max="4868" width="0" style="255" hidden="1" customWidth="1"/>
    <col min="4869" max="4869" width="8.42578125" style="255" customWidth="1"/>
    <col min="4870" max="4870" width="7.7109375" style="255" customWidth="1"/>
    <col min="4871" max="4871" width="10.140625" style="255" customWidth="1"/>
    <col min="4872" max="4872" width="8.140625" style="255" customWidth="1"/>
    <col min="4873" max="4873" width="11.28515625" style="255" customWidth="1"/>
    <col min="4874" max="5119" width="9.140625" style="255"/>
    <col min="5120" max="5120" width="6.28515625" style="255" customWidth="1"/>
    <col min="5121" max="5121" width="10.7109375" style="255" bestFit="1" customWidth="1"/>
    <col min="5122" max="5122" width="34.28515625" style="255" customWidth="1"/>
    <col min="5123" max="5123" width="22.5703125" style="255" customWidth="1"/>
    <col min="5124" max="5124" width="0" style="255" hidden="1" customWidth="1"/>
    <col min="5125" max="5125" width="8.42578125" style="255" customWidth="1"/>
    <col min="5126" max="5126" width="7.7109375" style="255" customWidth="1"/>
    <col min="5127" max="5127" width="10.140625" style="255" customWidth="1"/>
    <col min="5128" max="5128" width="8.140625" style="255" customWidth="1"/>
    <col min="5129" max="5129" width="11.28515625" style="255" customWidth="1"/>
    <col min="5130" max="5375" width="9.140625" style="255"/>
    <col min="5376" max="5376" width="6.28515625" style="255" customWidth="1"/>
    <col min="5377" max="5377" width="10.7109375" style="255" bestFit="1" customWidth="1"/>
    <col min="5378" max="5378" width="34.28515625" style="255" customWidth="1"/>
    <col min="5379" max="5379" width="22.5703125" style="255" customWidth="1"/>
    <col min="5380" max="5380" width="0" style="255" hidden="1" customWidth="1"/>
    <col min="5381" max="5381" width="8.42578125" style="255" customWidth="1"/>
    <col min="5382" max="5382" width="7.7109375" style="255" customWidth="1"/>
    <col min="5383" max="5383" width="10.140625" style="255" customWidth="1"/>
    <col min="5384" max="5384" width="8.140625" style="255" customWidth="1"/>
    <col min="5385" max="5385" width="11.28515625" style="255" customWidth="1"/>
    <col min="5386" max="5631" width="9.140625" style="255"/>
    <col min="5632" max="5632" width="6.28515625" style="255" customWidth="1"/>
    <col min="5633" max="5633" width="10.7109375" style="255" bestFit="1" customWidth="1"/>
    <col min="5634" max="5634" width="34.28515625" style="255" customWidth="1"/>
    <col min="5635" max="5635" width="22.5703125" style="255" customWidth="1"/>
    <col min="5636" max="5636" width="0" style="255" hidden="1" customWidth="1"/>
    <col min="5637" max="5637" width="8.42578125" style="255" customWidth="1"/>
    <col min="5638" max="5638" width="7.7109375" style="255" customWidth="1"/>
    <col min="5639" max="5639" width="10.140625" style="255" customWidth="1"/>
    <col min="5640" max="5640" width="8.140625" style="255" customWidth="1"/>
    <col min="5641" max="5641" width="11.28515625" style="255" customWidth="1"/>
    <col min="5642" max="5887" width="9.140625" style="255"/>
    <col min="5888" max="5888" width="6.28515625" style="255" customWidth="1"/>
    <col min="5889" max="5889" width="10.7109375" style="255" bestFit="1" customWidth="1"/>
    <col min="5890" max="5890" width="34.28515625" style="255" customWidth="1"/>
    <col min="5891" max="5891" width="22.5703125" style="255" customWidth="1"/>
    <col min="5892" max="5892" width="0" style="255" hidden="1" customWidth="1"/>
    <col min="5893" max="5893" width="8.42578125" style="255" customWidth="1"/>
    <col min="5894" max="5894" width="7.7109375" style="255" customWidth="1"/>
    <col min="5895" max="5895" width="10.140625" style="255" customWidth="1"/>
    <col min="5896" max="5896" width="8.140625" style="255" customWidth="1"/>
    <col min="5897" max="5897" width="11.28515625" style="255" customWidth="1"/>
    <col min="5898" max="6143" width="9.140625" style="255"/>
    <col min="6144" max="6144" width="6.28515625" style="255" customWidth="1"/>
    <col min="6145" max="6145" width="10.7109375" style="255" bestFit="1" customWidth="1"/>
    <col min="6146" max="6146" width="34.28515625" style="255" customWidth="1"/>
    <col min="6147" max="6147" width="22.5703125" style="255" customWidth="1"/>
    <col min="6148" max="6148" width="0" style="255" hidden="1" customWidth="1"/>
    <col min="6149" max="6149" width="8.42578125" style="255" customWidth="1"/>
    <col min="6150" max="6150" width="7.7109375" style="255" customWidth="1"/>
    <col min="6151" max="6151" width="10.140625" style="255" customWidth="1"/>
    <col min="6152" max="6152" width="8.140625" style="255" customWidth="1"/>
    <col min="6153" max="6153" width="11.28515625" style="255" customWidth="1"/>
    <col min="6154" max="6399" width="9.140625" style="255"/>
    <col min="6400" max="6400" width="6.28515625" style="255" customWidth="1"/>
    <col min="6401" max="6401" width="10.7109375" style="255" bestFit="1" customWidth="1"/>
    <col min="6402" max="6402" width="34.28515625" style="255" customWidth="1"/>
    <col min="6403" max="6403" width="22.5703125" style="255" customWidth="1"/>
    <col min="6404" max="6404" width="0" style="255" hidden="1" customWidth="1"/>
    <col min="6405" max="6405" width="8.42578125" style="255" customWidth="1"/>
    <col min="6406" max="6406" width="7.7109375" style="255" customWidth="1"/>
    <col min="6407" max="6407" width="10.140625" style="255" customWidth="1"/>
    <col min="6408" max="6408" width="8.140625" style="255" customWidth="1"/>
    <col min="6409" max="6409" width="11.28515625" style="255" customWidth="1"/>
    <col min="6410" max="6655" width="9.140625" style="255"/>
    <col min="6656" max="6656" width="6.28515625" style="255" customWidth="1"/>
    <col min="6657" max="6657" width="10.7109375" style="255" bestFit="1" customWidth="1"/>
    <col min="6658" max="6658" width="34.28515625" style="255" customWidth="1"/>
    <col min="6659" max="6659" width="22.5703125" style="255" customWidth="1"/>
    <col min="6660" max="6660" width="0" style="255" hidden="1" customWidth="1"/>
    <col min="6661" max="6661" width="8.42578125" style="255" customWidth="1"/>
    <col min="6662" max="6662" width="7.7109375" style="255" customWidth="1"/>
    <col min="6663" max="6663" width="10.140625" style="255" customWidth="1"/>
    <col min="6664" max="6664" width="8.140625" style="255" customWidth="1"/>
    <col min="6665" max="6665" width="11.28515625" style="255" customWidth="1"/>
    <col min="6666" max="6911" width="9.140625" style="255"/>
    <col min="6912" max="6912" width="6.28515625" style="255" customWidth="1"/>
    <col min="6913" max="6913" width="10.7109375" style="255" bestFit="1" customWidth="1"/>
    <col min="6914" max="6914" width="34.28515625" style="255" customWidth="1"/>
    <col min="6915" max="6915" width="22.5703125" style="255" customWidth="1"/>
    <col min="6916" max="6916" width="0" style="255" hidden="1" customWidth="1"/>
    <col min="6917" max="6917" width="8.42578125" style="255" customWidth="1"/>
    <col min="6918" max="6918" width="7.7109375" style="255" customWidth="1"/>
    <col min="6919" max="6919" width="10.140625" style="255" customWidth="1"/>
    <col min="6920" max="6920" width="8.140625" style="255" customWidth="1"/>
    <col min="6921" max="6921" width="11.28515625" style="255" customWidth="1"/>
    <col min="6922" max="7167" width="9.140625" style="255"/>
    <col min="7168" max="7168" width="6.28515625" style="255" customWidth="1"/>
    <col min="7169" max="7169" width="10.7109375" style="255" bestFit="1" customWidth="1"/>
    <col min="7170" max="7170" width="34.28515625" style="255" customWidth="1"/>
    <col min="7171" max="7171" width="22.5703125" style="255" customWidth="1"/>
    <col min="7172" max="7172" width="0" style="255" hidden="1" customWidth="1"/>
    <col min="7173" max="7173" width="8.42578125" style="255" customWidth="1"/>
    <col min="7174" max="7174" width="7.7109375" style="255" customWidth="1"/>
    <col min="7175" max="7175" width="10.140625" style="255" customWidth="1"/>
    <col min="7176" max="7176" width="8.140625" style="255" customWidth="1"/>
    <col min="7177" max="7177" width="11.28515625" style="255" customWidth="1"/>
    <col min="7178" max="7423" width="9.140625" style="255"/>
    <col min="7424" max="7424" width="6.28515625" style="255" customWidth="1"/>
    <col min="7425" max="7425" width="10.7109375" style="255" bestFit="1" customWidth="1"/>
    <col min="7426" max="7426" width="34.28515625" style="255" customWidth="1"/>
    <col min="7427" max="7427" width="22.5703125" style="255" customWidth="1"/>
    <col min="7428" max="7428" width="0" style="255" hidden="1" customWidth="1"/>
    <col min="7429" max="7429" width="8.42578125" style="255" customWidth="1"/>
    <col min="7430" max="7430" width="7.7109375" style="255" customWidth="1"/>
    <col min="7431" max="7431" width="10.140625" style="255" customWidth="1"/>
    <col min="7432" max="7432" width="8.140625" style="255" customWidth="1"/>
    <col min="7433" max="7433" width="11.28515625" style="255" customWidth="1"/>
    <col min="7434" max="7679" width="9.140625" style="255"/>
    <col min="7680" max="7680" width="6.28515625" style="255" customWidth="1"/>
    <col min="7681" max="7681" width="10.7109375" style="255" bestFit="1" customWidth="1"/>
    <col min="7682" max="7682" width="34.28515625" style="255" customWidth="1"/>
    <col min="7683" max="7683" width="22.5703125" style="255" customWidth="1"/>
    <col min="7684" max="7684" width="0" style="255" hidden="1" customWidth="1"/>
    <col min="7685" max="7685" width="8.42578125" style="255" customWidth="1"/>
    <col min="7686" max="7686" width="7.7109375" style="255" customWidth="1"/>
    <col min="7687" max="7687" width="10.140625" style="255" customWidth="1"/>
    <col min="7688" max="7688" width="8.140625" style="255" customWidth="1"/>
    <col min="7689" max="7689" width="11.28515625" style="255" customWidth="1"/>
    <col min="7690" max="7935" width="9.140625" style="255"/>
    <col min="7936" max="7936" width="6.28515625" style="255" customWidth="1"/>
    <col min="7937" max="7937" width="10.7109375" style="255" bestFit="1" customWidth="1"/>
    <col min="7938" max="7938" width="34.28515625" style="255" customWidth="1"/>
    <col min="7939" max="7939" width="22.5703125" style="255" customWidth="1"/>
    <col min="7940" max="7940" width="0" style="255" hidden="1" customWidth="1"/>
    <col min="7941" max="7941" width="8.42578125" style="255" customWidth="1"/>
    <col min="7942" max="7942" width="7.7109375" style="255" customWidth="1"/>
    <col min="7943" max="7943" width="10.140625" style="255" customWidth="1"/>
    <col min="7944" max="7944" width="8.140625" style="255" customWidth="1"/>
    <col min="7945" max="7945" width="11.28515625" style="255" customWidth="1"/>
    <col min="7946" max="8191" width="9.140625" style="255"/>
    <col min="8192" max="8192" width="6.28515625" style="255" customWidth="1"/>
    <col min="8193" max="8193" width="10.7109375" style="255" bestFit="1" customWidth="1"/>
    <col min="8194" max="8194" width="34.28515625" style="255" customWidth="1"/>
    <col min="8195" max="8195" width="22.5703125" style="255" customWidth="1"/>
    <col min="8196" max="8196" width="0" style="255" hidden="1" customWidth="1"/>
    <col min="8197" max="8197" width="8.42578125" style="255" customWidth="1"/>
    <col min="8198" max="8198" width="7.7109375" style="255" customWidth="1"/>
    <col min="8199" max="8199" width="10.140625" style="255" customWidth="1"/>
    <col min="8200" max="8200" width="8.140625" style="255" customWidth="1"/>
    <col min="8201" max="8201" width="11.28515625" style="255" customWidth="1"/>
    <col min="8202" max="8447" width="9.140625" style="255"/>
    <col min="8448" max="8448" width="6.28515625" style="255" customWidth="1"/>
    <col min="8449" max="8449" width="10.7109375" style="255" bestFit="1" customWidth="1"/>
    <col min="8450" max="8450" width="34.28515625" style="255" customWidth="1"/>
    <col min="8451" max="8451" width="22.5703125" style="255" customWidth="1"/>
    <col min="8452" max="8452" width="0" style="255" hidden="1" customWidth="1"/>
    <col min="8453" max="8453" width="8.42578125" style="255" customWidth="1"/>
    <col min="8454" max="8454" width="7.7109375" style="255" customWidth="1"/>
    <col min="8455" max="8455" width="10.140625" style="255" customWidth="1"/>
    <col min="8456" max="8456" width="8.140625" style="255" customWidth="1"/>
    <col min="8457" max="8457" width="11.28515625" style="255" customWidth="1"/>
    <col min="8458" max="8703" width="9.140625" style="255"/>
    <col min="8704" max="8704" width="6.28515625" style="255" customWidth="1"/>
    <col min="8705" max="8705" width="10.7109375" style="255" bestFit="1" customWidth="1"/>
    <col min="8706" max="8706" width="34.28515625" style="255" customWidth="1"/>
    <col min="8707" max="8707" width="22.5703125" style="255" customWidth="1"/>
    <col min="8708" max="8708" width="0" style="255" hidden="1" customWidth="1"/>
    <col min="8709" max="8709" width="8.42578125" style="255" customWidth="1"/>
    <col min="8710" max="8710" width="7.7109375" style="255" customWidth="1"/>
    <col min="8711" max="8711" width="10.140625" style="255" customWidth="1"/>
    <col min="8712" max="8712" width="8.140625" style="255" customWidth="1"/>
    <col min="8713" max="8713" width="11.28515625" style="255" customWidth="1"/>
    <col min="8714" max="8959" width="9.140625" style="255"/>
    <col min="8960" max="8960" width="6.28515625" style="255" customWidth="1"/>
    <col min="8961" max="8961" width="10.7109375" style="255" bestFit="1" customWidth="1"/>
    <col min="8962" max="8962" width="34.28515625" style="255" customWidth="1"/>
    <col min="8963" max="8963" width="22.5703125" style="255" customWidth="1"/>
    <col min="8964" max="8964" width="0" style="255" hidden="1" customWidth="1"/>
    <col min="8965" max="8965" width="8.42578125" style="255" customWidth="1"/>
    <col min="8966" max="8966" width="7.7109375" style="255" customWidth="1"/>
    <col min="8967" max="8967" width="10.140625" style="255" customWidth="1"/>
    <col min="8968" max="8968" width="8.140625" style="255" customWidth="1"/>
    <col min="8969" max="8969" width="11.28515625" style="255" customWidth="1"/>
    <col min="8970" max="9215" width="9.140625" style="255"/>
    <col min="9216" max="9216" width="6.28515625" style="255" customWidth="1"/>
    <col min="9217" max="9217" width="10.7109375" style="255" bestFit="1" customWidth="1"/>
    <col min="9218" max="9218" width="34.28515625" style="255" customWidth="1"/>
    <col min="9219" max="9219" width="22.5703125" style="255" customWidth="1"/>
    <col min="9220" max="9220" width="0" style="255" hidden="1" customWidth="1"/>
    <col min="9221" max="9221" width="8.42578125" style="255" customWidth="1"/>
    <col min="9222" max="9222" width="7.7109375" style="255" customWidth="1"/>
    <col min="9223" max="9223" width="10.140625" style="255" customWidth="1"/>
    <col min="9224" max="9224" width="8.140625" style="255" customWidth="1"/>
    <col min="9225" max="9225" width="11.28515625" style="255" customWidth="1"/>
    <col min="9226" max="9471" width="9.140625" style="255"/>
    <col min="9472" max="9472" width="6.28515625" style="255" customWidth="1"/>
    <col min="9473" max="9473" width="10.7109375" style="255" bestFit="1" customWidth="1"/>
    <col min="9474" max="9474" width="34.28515625" style="255" customWidth="1"/>
    <col min="9475" max="9475" width="22.5703125" style="255" customWidth="1"/>
    <col min="9476" max="9476" width="0" style="255" hidden="1" customWidth="1"/>
    <col min="9477" max="9477" width="8.42578125" style="255" customWidth="1"/>
    <col min="9478" max="9478" width="7.7109375" style="255" customWidth="1"/>
    <col min="9479" max="9479" width="10.140625" style="255" customWidth="1"/>
    <col min="9480" max="9480" width="8.140625" style="255" customWidth="1"/>
    <col min="9481" max="9481" width="11.28515625" style="255" customWidth="1"/>
    <col min="9482" max="9727" width="9.140625" style="255"/>
    <col min="9728" max="9728" width="6.28515625" style="255" customWidth="1"/>
    <col min="9729" max="9729" width="10.7109375" style="255" bestFit="1" customWidth="1"/>
    <col min="9730" max="9730" width="34.28515625" style="255" customWidth="1"/>
    <col min="9731" max="9731" width="22.5703125" style="255" customWidth="1"/>
    <col min="9732" max="9732" width="0" style="255" hidden="1" customWidth="1"/>
    <col min="9733" max="9733" width="8.42578125" style="255" customWidth="1"/>
    <col min="9734" max="9734" width="7.7109375" style="255" customWidth="1"/>
    <col min="9735" max="9735" width="10.140625" style="255" customWidth="1"/>
    <col min="9736" max="9736" width="8.140625" style="255" customWidth="1"/>
    <col min="9737" max="9737" width="11.28515625" style="255" customWidth="1"/>
    <col min="9738" max="9983" width="9.140625" style="255"/>
    <col min="9984" max="9984" width="6.28515625" style="255" customWidth="1"/>
    <col min="9985" max="9985" width="10.7109375" style="255" bestFit="1" customWidth="1"/>
    <col min="9986" max="9986" width="34.28515625" style="255" customWidth="1"/>
    <col min="9987" max="9987" width="22.5703125" style="255" customWidth="1"/>
    <col min="9988" max="9988" width="0" style="255" hidden="1" customWidth="1"/>
    <col min="9989" max="9989" width="8.42578125" style="255" customWidth="1"/>
    <col min="9990" max="9990" width="7.7109375" style="255" customWidth="1"/>
    <col min="9991" max="9991" width="10.140625" style="255" customWidth="1"/>
    <col min="9992" max="9992" width="8.140625" style="255" customWidth="1"/>
    <col min="9993" max="9993" width="11.28515625" style="255" customWidth="1"/>
    <col min="9994" max="10239" width="9.140625" style="255"/>
    <col min="10240" max="10240" width="6.28515625" style="255" customWidth="1"/>
    <col min="10241" max="10241" width="10.7109375" style="255" bestFit="1" customWidth="1"/>
    <col min="10242" max="10242" width="34.28515625" style="255" customWidth="1"/>
    <col min="10243" max="10243" width="22.5703125" style="255" customWidth="1"/>
    <col min="10244" max="10244" width="0" style="255" hidden="1" customWidth="1"/>
    <col min="10245" max="10245" width="8.42578125" style="255" customWidth="1"/>
    <col min="10246" max="10246" width="7.7109375" style="255" customWidth="1"/>
    <col min="10247" max="10247" width="10.140625" style="255" customWidth="1"/>
    <col min="10248" max="10248" width="8.140625" style="255" customWidth="1"/>
    <col min="10249" max="10249" width="11.28515625" style="255" customWidth="1"/>
    <col min="10250" max="10495" width="9.140625" style="255"/>
    <col min="10496" max="10496" width="6.28515625" style="255" customWidth="1"/>
    <col min="10497" max="10497" width="10.7109375" style="255" bestFit="1" customWidth="1"/>
    <col min="10498" max="10498" width="34.28515625" style="255" customWidth="1"/>
    <col min="10499" max="10499" width="22.5703125" style="255" customWidth="1"/>
    <col min="10500" max="10500" width="0" style="255" hidden="1" customWidth="1"/>
    <col min="10501" max="10501" width="8.42578125" style="255" customWidth="1"/>
    <col min="10502" max="10502" width="7.7109375" style="255" customWidth="1"/>
    <col min="10503" max="10503" width="10.140625" style="255" customWidth="1"/>
    <col min="10504" max="10504" width="8.140625" style="255" customWidth="1"/>
    <col min="10505" max="10505" width="11.28515625" style="255" customWidth="1"/>
    <col min="10506" max="10751" width="9.140625" style="255"/>
    <col min="10752" max="10752" width="6.28515625" style="255" customWidth="1"/>
    <col min="10753" max="10753" width="10.7109375" style="255" bestFit="1" customWidth="1"/>
    <col min="10754" max="10754" width="34.28515625" style="255" customWidth="1"/>
    <col min="10755" max="10755" width="22.5703125" style="255" customWidth="1"/>
    <col min="10756" max="10756" width="0" style="255" hidden="1" customWidth="1"/>
    <col min="10757" max="10757" width="8.42578125" style="255" customWidth="1"/>
    <col min="10758" max="10758" width="7.7109375" style="255" customWidth="1"/>
    <col min="10759" max="10759" width="10.140625" style="255" customWidth="1"/>
    <col min="10760" max="10760" width="8.140625" style="255" customWidth="1"/>
    <col min="10761" max="10761" width="11.28515625" style="255" customWidth="1"/>
    <col min="10762" max="11007" width="9.140625" style="255"/>
    <col min="11008" max="11008" width="6.28515625" style="255" customWidth="1"/>
    <col min="11009" max="11009" width="10.7109375" style="255" bestFit="1" customWidth="1"/>
    <col min="11010" max="11010" width="34.28515625" style="255" customWidth="1"/>
    <col min="11011" max="11011" width="22.5703125" style="255" customWidth="1"/>
    <col min="11012" max="11012" width="0" style="255" hidden="1" customWidth="1"/>
    <col min="11013" max="11013" width="8.42578125" style="255" customWidth="1"/>
    <col min="11014" max="11014" width="7.7109375" style="255" customWidth="1"/>
    <col min="11015" max="11015" width="10.140625" style="255" customWidth="1"/>
    <col min="11016" max="11016" width="8.140625" style="255" customWidth="1"/>
    <col min="11017" max="11017" width="11.28515625" style="255" customWidth="1"/>
    <col min="11018" max="11263" width="9.140625" style="255"/>
    <col min="11264" max="11264" width="6.28515625" style="255" customWidth="1"/>
    <col min="11265" max="11265" width="10.7109375" style="255" bestFit="1" customWidth="1"/>
    <col min="11266" max="11266" width="34.28515625" style="255" customWidth="1"/>
    <col min="11267" max="11267" width="22.5703125" style="255" customWidth="1"/>
    <col min="11268" max="11268" width="0" style="255" hidden="1" customWidth="1"/>
    <col min="11269" max="11269" width="8.42578125" style="255" customWidth="1"/>
    <col min="11270" max="11270" width="7.7109375" style="255" customWidth="1"/>
    <col min="11271" max="11271" width="10.140625" style="255" customWidth="1"/>
    <col min="11272" max="11272" width="8.140625" style="255" customWidth="1"/>
    <col min="11273" max="11273" width="11.28515625" style="255" customWidth="1"/>
    <col min="11274" max="11519" width="9.140625" style="255"/>
    <col min="11520" max="11520" width="6.28515625" style="255" customWidth="1"/>
    <col min="11521" max="11521" width="10.7109375" style="255" bestFit="1" customWidth="1"/>
    <col min="11522" max="11522" width="34.28515625" style="255" customWidth="1"/>
    <col min="11523" max="11523" width="22.5703125" style="255" customWidth="1"/>
    <col min="11524" max="11524" width="0" style="255" hidden="1" customWidth="1"/>
    <col min="11525" max="11525" width="8.42578125" style="255" customWidth="1"/>
    <col min="11526" max="11526" width="7.7109375" style="255" customWidth="1"/>
    <col min="11527" max="11527" width="10.140625" style="255" customWidth="1"/>
    <col min="11528" max="11528" width="8.140625" style="255" customWidth="1"/>
    <col min="11529" max="11529" width="11.28515625" style="255" customWidth="1"/>
    <col min="11530" max="11775" width="9.140625" style="255"/>
    <col min="11776" max="11776" width="6.28515625" style="255" customWidth="1"/>
    <col min="11777" max="11777" width="10.7109375" style="255" bestFit="1" customWidth="1"/>
    <col min="11778" max="11778" width="34.28515625" style="255" customWidth="1"/>
    <col min="11779" max="11779" width="22.5703125" style="255" customWidth="1"/>
    <col min="11780" max="11780" width="0" style="255" hidden="1" customWidth="1"/>
    <col min="11781" max="11781" width="8.42578125" style="255" customWidth="1"/>
    <col min="11782" max="11782" width="7.7109375" style="255" customWidth="1"/>
    <col min="11783" max="11783" width="10.140625" style="255" customWidth="1"/>
    <col min="11784" max="11784" width="8.140625" style="255" customWidth="1"/>
    <col min="11785" max="11785" width="11.28515625" style="255" customWidth="1"/>
    <col min="11786" max="12031" width="9.140625" style="255"/>
    <col min="12032" max="12032" width="6.28515625" style="255" customWidth="1"/>
    <col min="12033" max="12033" width="10.7109375" style="255" bestFit="1" customWidth="1"/>
    <col min="12034" max="12034" width="34.28515625" style="255" customWidth="1"/>
    <col min="12035" max="12035" width="22.5703125" style="255" customWidth="1"/>
    <col min="12036" max="12036" width="0" style="255" hidden="1" customWidth="1"/>
    <col min="12037" max="12037" width="8.42578125" style="255" customWidth="1"/>
    <col min="12038" max="12038" width="7.7109375" style="255" customWidth="1"/>
    <col min="12039" max="12039" width="10.140625" style="255" customWidth="1"/>
    <col min="12040" max="12040" width="8.140625" style="255" customWidth="1"/>
    <col min="12041" max="12041" width="11.28515625" style="255" customWidth="1"/>
    <col min="12042" max="12287" width="9.140625" style="255"/>
    <col min="12288" max="12288" width="6.28515625" style="255" customWidth="1"/>
    <col min="12289" max="12289" width="10.7109375" style="255" bestFit="1" customWidth="1"/>
    <col min="12290" max="12290" width="34.28515625" style="255" customWidth="1"/>
    <col min="12291" max="12291" width="22.5703125" style="255" customWidth="1"/>
    <col min="12292" max="12292" width="0" style="255" hidden="1" customWidth="1"/>
    <col min="12293" max="12293" width="8.42578125" style="255" customWidth="1"/>
    <col min="12294" max="12294" width="7.7109375" style="255" customWidth="1"/>
    <col min="12295" max="12295" width="10.140625" style="255" customWidth="1"/>
    <col min="12296" max="12296" width="8.140625" style="255" customWidth="1"/>
    <col min="12297" max="12297" width="11.28515625" style="255" customWidth="1"/>
    <col min="12298" max="12543" width="9.140625" style="255"/>
    <col min="12544" max="12544" width="6.28515625" style="255" customWidth="1"/>
    <col min="12545" max="12545" width="10.7109375" style="255" bestFit="1" customWidth="1"/>
    <col min="12546" max="12546" width="34.28515625" style="255" customWidth="1"/>
    <col min="12547" max="12547" width="22.5703125" style="255" customWidth="1"/>
    <col min="12548" max="12548" width="0" style="255" hidden="1" customWidth="1"/>
    <col min="12549" max="12549" width="8.42578125" style="255" customWidth="1"/>
    <col min="12550" max="12550" width="7.7109375" style="255" customWidth="1"/>
    <col min="12551" max="12551" width="10.140625" style="255" customWidth="1"/>
    <col min="12552" max="12552" width="8.140625" style="255" customWidth="1"/>
    <col min="12553" max="12553" width="11.28515625" style="255" customWidth="1"/>
    <col min="12554" max="12799" width="9.140625" style="255"/>
    <col min="12800" max="12800" width="6.28515625" style="255" customWidth="1"/>
    <col min="12801" max="12801" width="10.7109375" style="255" bestFit="1" customWidth="1"/>
    <col min="12802" max="12802" width="34.28515625" style="255" customWidth="1"/>
    <col min="12803" max="12803" width="22.5703125" style="255" customWidth="1"/>
    <col min="12804" max="12804" width="0" style="255" hidden="1" customWidth="1"/>
    <col min="12805" max="12805" width="8.42578125" style="255" customWidth="1"/>
    <col min="12806" max="12806" width="7.7109375" style="255" customWidth="1"/>
    <col min="12807" max="12807" width="10.140625" style="255" customWidth="1"/>
    <col min="12808" max="12808" width="8.140625" style="255" customWidth="1"/>
    <col min="12809" max="12809" width="11.28515625" style="255" customWidth="1"/>
    <col min="12810" max="13055" width="9.140625" style="255"/>
    <col min="13056" max="13056" width="6.28515625" style="255" customWidth="1"/>
    <col min="13057" max="13057" width="10.7109375" style="255" bestFit="1" customWidth="1"/>
    <col min="13058" max="13058" width="34.28515625" style="255" customWidth="1"/>
    <col min="13059" max="13059" width="22.5703125" style="255" customWidth="1"/>
    <col min="13060" max="13060" width="0" style="255" hidden="1" customWidth="1"/>
    <col min="13061" max="13061" width="8.42578125" style="255" customWidth="1"/>
    <col min="13062" max="13062" width="7.7109375" style="255" customWidth="1"/>
    <col min="13063" max="13063" width="10.140625" style="255" customWidth="1"/>
    <col min="13064" max="13064" width="8.140625" style="255" customWidth="1"/>
    <col min="13065" max="13065" width="11.28515625" style="255" customWidth="1"/>
    <col min="13066" max="13311" width="9.140625" style="255"/>
    <col min="13312" max="13312" width="6.28515625" style="255" customWidth="1"/>
    <col min="13313" max="13313" width="10.7109375" style="255" bestFit="1" customWidth="1"/>
    <col min="13314" max="13314" width="34.28515625" style="255" customWidth="1"/>
    <col min="13315" max="13315" width="22.5703125" style="255" customWidth="1"/>
    <col min="13316" max="13316" width="0" style="255" hidden="1" customWidth="1"/>
    <col min="13317" max="13317" width="8.42578125" style="255" customWidth="1"/>
    <col min="13318" max="13318" width="7.7109375" style="255" customWidth="1"/>
    <col min="13319" max="13319" width="10.140625" style="255" customWidth="1"/>
    <col min="13320" max="13320" width="8.140625" style="255" customWidth="1"/>
    <col min="13321" max="13321" width="11.28515625" style="255" customWidth="1"/>
    <col min="13322" max="13567" width="9.140625" style="255"/>
    <col min="13568" max="13568" width="6.28515625" style="255" customWidth="1"/>
    <col min="13569" max="13569" width="10.7109375" style="255" bestFit="1" customWidth="1"/>
    <col min="13570" max="13570" width="34.28515625" style="255" customWidth="1"/>
    <col min="13571" max="13571" width="22.5703125" style="255" customWidth="1"/>
    <col min="13572" max="13572" width="0" style="255" hidden="1" customWidth="1"/>
    <col min="13573" max="13573" width="8.42578125" style="255" customWidth="1"/>
    <col min="13574" max="13574" width="7.7109375" style="255" customWidth="1"/>
    <col min="13575" max="13575" width="10.140625" style="255" customWidth="1"/>
    <col min="13576" max="13576" width="8.140625" style="255" customWidth="1"/>
    <col min="13577" max="13577" width="11.28515625" style="255" customWidth="1"/>
    <col min="13578" max="13823" width="9.140625" style="255"/>
    <col min="13824" max="13824" width="6.28515625" style="255" customWidth="1"/>
    <col min="13825" max="13825" width="10.7109375" style="255" bestFit="1" customWidth="1"/>
    <col min="13826" max="13826" width="34.28515625" style="255" customWidth="1"/>
    <col min="13827" max="13827" width="22.5703125" style="255" customWidth="1"/>
    <col min="13828" max="13828" width="0" style="255" hidden="1" customWidth="1"/>
    <col min="13829" max="13829" width="8.42578125" style="255" customWidth="1"/>
    <col min="13830" max="13830" width="7.7109375" style="255" customWidth="1"/>
    <col min="13831" max="13831" width="10.140625" style="255" customWidth="1"/>
    <col min="13832" max="13832" width="8.140625" style="255" customWidth="1"/>
    <col min="13833" max="13833" width="11.28515625" style="255" customWidth="1"/>
    <col min="13834" max="14079" width="9.140625" style="255"/>
    <col min="14080" max="14080" width="6.28515625" style="255" customWidth="1"/>
    <col min="14081" max="14081" width="10.7109375" style="255" bestFit="1" customWidth="1"/>
    <col min="14082" max="14082" width="34.28515625" style="255" customWidth="1"/>
    <col min="14083" max="14083" width="22.5703125" style="255" customWidth="1"/>
    <col min="14084" max="14084" width="0" style="255" hidden="1" customWidth="1"/>
    <col min="14085" max="14085" width="8.42578125" style="255" customWidth="1"/>
    <col min="14086" max="14086" width="7.7109375" style="255" customWidth="1"/>
    <col min="14087" max="14087" width="10.140625" style="255" customWidth="1"/>
    <col min="14088" max="14088" width="8.140625" style="255" customWidth="1"/>
    <col min="14089" max="14089" width="11.28515625" style="255" customWidth="1"/>
    <col min="14090" max="14335" width="9.140625" style="255"/>
    <col min="14336" max="14336" width="6.28515625" style="255" customWidth="1"/>
    <col min="14337" max="14337" width="10.7109375" style="255" bestFit="1" customWidth="1"/>
    <col min="14338" max="14338" width="34.28515625" style="255" customWidth="1"/>
    <col min="14339" max="14339" width="22.5703125" style="255" customWidth="1"/>
    <col min="14340" max="14340" width="0" style="255" hidden="1" customWidth="1"/>
    <col min="14341" max="14341" width="8.42578125" style="255" customWidth="1"/>
    <col min="14342" max="14342" width="7.7109375" style="255" customWidth="1"/>
    <col min="14343" max="14343" width="10.140625" style="255" customWidth="1"/>
    <col min="14344" max="14344" width="8.140625" style="255" customWidth="1"/>
    <col min="14345" max="14345" width="11.28515625" style="255" customWidth="1"/>
    <col min="14346" max="14591" width="9.140625" style="255"/>
    <col min="14592" max="14592" width="6.28515625" style="255" customWidth="1"/>
    <col min="14593" max="14593" width="10.7109375" style="255" bestFit="1" customWidth="1"/>
    <col min="14594" max="14594" width="34.28515625" style="255" customWidth="1"/>
    <col min="14595" max="14595" width="22.5703125" style="255" customWidth="1"/>
    <col min="14596" max="14596" width="0" style="255" hidden="1" customWidth="1"/>
    <col min="14597" max="14597" width="8.42578125" style="255" customWidth="1"/>
    <col min="14598" max="14598" width="7.7109375" style="255" customWidth="1"/>
    <col min="14599" max="14599" width="10.140625" style="255" customWidth="1"/>
    <col min="14600" max="14600" width="8.140625" style="255" customWidth="1"/>
    <col min="14601" max="14601" width="11.28515625" style="255" customWidth="1"/>
    <col min="14602" max="14847" width="9.140625" style="255"/>
    <col min="14848" max="14848" width="6.28515625" style="255" customWidth="1"/>
    <col min="14849" max="14849" width="10.7109375" style="255" bestFit="1" customWidth="1"/>
    <col min="14850" max="14850" width="34.28515625" style="255" customWidth="1"/>
    <col min="14851" max="14851" width="22.5703125" style="255" customWidth="1"/>
    <col min="14852" max="14852" width="0" style="255" hidden="1" customWidth="1"/>
    <col min="14853" max="14853" width="8.42578125" style="255" customWidth="1"/>
    <col min="14854" max="14854" width="7.7109375" style="255" customWidth="1"/>
    <col min="14855" max="14855" width="10.140625" style="255" customWidth="1"/>
    <col min="14856" max="14856" width="8.140625" style="255" customWidth="1"/>
    <col min="14857" max="14857" width="11.28515625" style="255" customWidth="1"/>
    <col min="14858" max="15103" width="9.140625" style="255"/>
    <col min="15104" max="15104" width="6.28515625" style="255" customWidth="1"/>
    <col min="15105" max="15105" width="10.7109375" style="255" bestFit="1" customWidth="1"/>
    <col min="15106" max="15106" width="34.28515625" style="255" customWidth="1"/>
    <col min="15107" max="15107" width="22.5703125" style="255" customWidth="1"/>
    <col min="15108" max="15108" width="0" style="255" hidden="1" customWidth="1"/>
    <col min="15109" max="15109" width="8.42578125" style="255" customWidth="1"/>
    <col min="15110" max="15110" width="7.7109375" style="255" customWidth="1"/>
    <col min="15111" max="15111" width="10.140625" style="255" customWidth="1"/>
    <col min="15112" max="15112" width="8.140625" style="255" customWidth="1"/>
    <col min="15113" max="15113" width="11.28515625" style="255" customWidth="1"/>
    <col min="15114" max="15359" width="9.140625" style="255"/>
    <col min="15360" max="15360" width="6.28515625" style="255" customWidth="1"/>
    <col min="15361" max="15361" width="10.7109375" style="255" bestFit="1" customWidth="1"/>
    <col min="15362" max="15362" width="34.28515625" style="255" customWidth="1"/>
    <col min="15363" max="15363" width="22.5703125" style="255" customWidth="1"/>
    <col min="15364" max="15364" width="0" style="255" hidden="1" customWidth="1"/>
    <col min="15365" max="15365" width="8.42578125" style="255" customWidth="1"/>
    <col min="15366" max="15366" width="7.7109375" style="255" customWidth="1"/>
    <col min="15367" max="15367" width="10.140625" style="255" customWidth="1"/>
    <col min="15368" max="15368" width="8.140625" style="255" customWidth="1"/>
    <col min="15369" max="15369" width="11.28515625" style="255" customWidth="1"/>
    <col min="15370" max="15615" width="9.140625" style="255"/>
    <col min="15616" max="15616" width="6.28515625" style="255" customWidth="1"/>
    <col min="15617" max="15617" width="10.7109375" style="255" bestFit="1" customWidth="1"/>
    <col min="15618" max="15618" width="34.28515625" style="255" customWidth="1"/>
    <col min="15619" max="15619" width="22.5703125" style="255" customWidth="1"/>
    <col min="15620" max="15620" width="0" style="255" hidden="1" customWidth="1"/>
    <col min="15621" max="15621" width="8.42578125" style="255" customWidth="1"/>
    <col min="15622" max="15622" width="7.7109375" style="255" customWidth="1"/>
    <col min="15623" max="15623" width="10.140625" style="255" customWidth="1"/>
    <col min="15624" max="15624" width="8.140625" style="255" customWidth="1"/>
    <col min="15625" max="15625" width="11.28515625" style="255" customWidth="1"/>
    <col min="15626" max="15871" width="9.140625" style="255"/>
    <col min="15872" max="15872" width="6.28515625" style="255" customWidth="1"/>
    <col min="15873" max="15873" width="10.7109375" style="255" bestFit="1" customWidth="1"/>
    <col min="15874" max="15874" width="34.28515625" style="255" customWidth="1"/>
    <col min="15875" max="15875" width="22.5703125" style="255" customWidth="1"/>
    <col min="15876" max="15876" width="0" style="255" hidden="1" customWidth="1"/>
    <col min="15877" max="15877" width="8.42578125" style="255" customWidth="1"/>
    <col min="15878" max="15878" width="7.7109375" style="255" customWidth="1"/>
    <col min="15879" max="15879" width="10.140625" style="255" customWidth="1"/>
    <col min="15880" max="15880" width="8.140625" style="255" customWidth="1"/>
    <col min="15881" max="15881" width="11.28515625" style="255" customWidth="1"/>
    <col min="15882" max="16127" width="9.140625" style="255"/>
    <col min="16128" max="16128" width="6.28515625" style="255" customWidth="1"/>
    <col min="16129" max="16129" width="10.7109375" style="255" bestFit="1" customWidth="1"/>
    <col min="16130" max="16130" width="34.28515625" style="255" customWidth="1"/>
    <col min="16131" max="16131" width="22.5703125" style="255" customWidth="1"/>
    <col min="16132" max="16132" width="0" style="255" hidden="1" customWidth="1"/>
    <col min="16133" max="16133" width="8.42578125" style="255" customWidth="1"/>
    <col min="16134" max="16134" width="7.7109375" style="255" customWidth="1"/>
    <col min="16135" max="16135" width="10.140625" style="255" customWidth="1"/>
    <col min="16136" max="16136" width="8.140625" style="255" customWidth="1"/>
    <col min="16137" max="16137" width="11.28515625" style="255" customWidth="1"/>
    <col min="16138" max="16384" width="9.140625" style="255"/>
  </cols>
  <sheetData>
    <row r="1" spans="1:11" ht="27.75" customHeight="1" x14ac:dyDescent="0.2">
      <c r="A1" s="675" t="s">
        <v>488</v>
      </c>
      <c r="B1" s="675"/>
      <c r="C1" s="675"/>
      <c r="D1" s="675"/>
      <c r="E1" s="675"/>
      <c r="F1" s="675"/>
      <c r="G1" s="675"/>
      <c r="H1" s="675"/>
      <c r="I1" s="675"/>
    </row>
    <row r="2" spans="1:11" ht="51.75" customHeight="1" x14ac:dyDescent="0.2">
      <c r="A2" s="675" t="s">
        <v>489</v>
      </c>
      <c r="B2" s="675"/>
      <c r="C2" s="675"/>
      <c r="D2" s="675"/>
      <c r="E2" s="675"/>
      <c r="F2" s="675"/>
      <c r="G2" s="675"/>
      <c r="H2" s="675"/>
      <c r="I2" s="675"/>
    </row>
    <row r="3" spans="1:11" ht="21.75" customHeight="1" x14ac:dyDescent="0.2">
      <c r="A3" s="749" t="s">
        <v>197</v>
      </c>
      <c r="B3" s="749"/>
      <c r="C3" s="749"/>
      <c r="D3" s="749"/>
      <c r="E3" s="749"/>
      <c r="F3" s="315">
        <f>I70/1000</f>
        <v>0</v>
      </c>
      <c r="G3" s="312" t="s">
        <v>296</v>
      </c>
      <c r="H3" s="312" t="s">
        <v>10</v>
      </c>
      <c r="I3" s="303"/>
    </row>
    <row r="4" spans="1:11" ht="19.5" customHeight="1" x14ac:dyDescent="0.2">
      <c r="A4" s="741" t="s">
        <v>242</v>
      </c>
      <c r="B4" s="741"/>
      <c r="C4" s="741"/>
      <c r="D4" s="741"/>
      <c r="E4" s="741"/>
      <c r="F4" s="741"/>
      <c r="G4" s="741"/>
      <c r="H4" s="741"/>
      <c r="I4" s="303"/>
    </row>
    <row r="5" spans="1:11" ht="21" customHeight="1" x14ac:dyDescent="0.2">
      <c r="A5" s="741"/>
      <c r="B5" s="741"/>
      <c r="C5" s="741"/>
      <c r="D5" s="741"/>
      <c r="E5" s="741"/>
      <c r="F5" s="741"/>
      <c r="G5" s="741"/>
      <c r="H5" s="741"/>
      <c r="I5" s="303"/>
    </row>
    <row r="6" spans="1:11" ht="42.75" customHeight="1" x14ac:dyDescent="0.2">
      <c r="A6" s="743" t="s">
        <v>37</v>
      </c>
      <c r="B6" s="703" t="s">
        <v>14</v>
      </c>
      <c r="C6" s="745" t="s">
        <v>199</v>
      </c>
      <c r="D6" s="746"/>
      <c r="E6" s="703" t="s">
        <v>200</v>
      </c>
      <c r="F6" s="723" t="s">
        <v>16</v>
      </c>
      <c r="G6" s="724"/>
      <c r="H6" s="723" t="s">
        <v>197</v>
      </c>
      <c r="I6" s="724"/>
    </row>
    <row r="7" spans="1:11" ht="111.75" customHeight="1" x14ac:dyDescent="0.2">
      <c r="A7" s="744"/>
      <c r="B7" s="744"/>
      <c r="C7" s="747"/>
      <c r="D7" s="748"/>
      <c r="E7" s="744"/>
      <c r="F7" s="306" t="s">
        <v>201</v>
      </c>
      <c r="G7" s="306" t="s">
        <v>202</v>
      </c>
      <c r="H7" s="306" t="s">
        <v>201</v>
      </c>
      <c r="I7" s="306" t="s">
        <v>17</v>
      </c>
    </row>
    <row r="8" spans="1:11" ht="27.75" customHeight="1" x14ac:dyDescent="0.2">
      <c r="A8" s="723" t="s">
        <v>538</v>
      </c>
      <c r="B8" s="742"/>
      <c r="C8" s="742"/>
      <c r="D8" s="742"/>
      <c r="E8" s="742"/>
      <c r="F8" s="742"/>
      <c r="G8" s="742"/>
      <c r="H8" s="742"/>
      <c r="I8" s="724"/>
    </row>
    <row r="9" spans="1:11" ht="64.5" customHeight="1" x14ac:dyDescent="0.2">
      <c r="A9" s="108">
        <v>1</v>
      </c>
      <c r="B9" s="291" t="s">
        <v>246</v>
      </c>
      <c r="C9" s="723" t="s">
        <v>249</v>
      </c>
      <c r="D9" s="724"/>
      <c r="E9" s="291" t="s">
        <v>209</v>
      </c>
      <c r="F9" s="290"/>
      <c r="G9" s="108">
        <v>0.2</v>
      </c>
      <c r="H9" s="290"/>
      <c r="I9" s="316">
        <f>I10+I11+I12+I13</f>
        <v>0</v>
      </c>
      <c r="K9" s="289">
        <f>I10+I11+I12+I13</f>
        <v>0</v>
      </c>
    </row>
    <row r="10" spans="1:11" ht="20.25" customHeight="1" x14ac:dyDescent="0.2">
      <c r="A10" s="107">
        <f>A9+0.1</f>
        <v>1.1000000000000001</v>
      </c>
      <c r="B10" s="107"/>
      <c r="C10" s="725" t="s">
        <v>203</v>
      </c>
      <c r="D10" s="726"/>
      <c r="E10" s="318" t="s">
        <v>20</v>
      </c>
      <c r="F10" s="319">
        <v>60.9</v>
      </c>
      <c r="G10" s="320">
        <f>G9*F10</f>
        <v>12.18</v>
      </c>
      <c r="H10" s="319"/>
      <c r="I10" s="321">
        <f>G10*H10</f>
        <v>0</v>
      </c>
    </row>
    <row r="11" spans="1:11" ht="16.5" customHeight="1" x14ac:dyDescent="0.2">
      <c r="A11" s="107">
        <f>A10+0.1</f>
        <v>1.2</v>
      </c>
      <c r="B11" s="107"/>
      <c r="C11" s="727" t="s">
        <v>162</v>
      </c>
      <c r="D11" s="728"/>
      <c r="E11" s="322" t="s">
        <v>158</v>
      </c>
      <c r="F11" s="323">
        <v>0.21</v>
      </c>
      <c r="G11" s="324">
        <f>F11*G9</f>
        <v>0.04</v>
      </c>
      <c r="H11" s="323"/>
      <c r="I11" s="325">
        <f>G11*H11</f>
        <v>0</v>
      </c>
    </row>
    <row r="12" spans="1:11" ht="38.25" customHeight="1" x14ac:dyDescent="0.2">
      <c r="A12" s="107">
        <f>A11+0.1</f>
        <v>1.3</v>
      </c>
      <c r="B12" s="107"/>
      <c r="C12" s="729" t="s">
        <v>247</v>
      </c>
      <c r="D12" s="730"/>
      <c r="E12" s="326" t="s">
        <v>176</v>
      </c>
      <c r="F12" s="107">
        <v>100</v>
      </c>
      <c r="G12" s="107">
        <f>G9*F12</f>
        <v>20</v>
      </c>
      <c r="H12" s="107"/>
      <c r="I12" s="327">
        <f>G12*H12</f>
        <v>0</v>
      </c>
    </row>
    <row r="13" spans="1:11" ht="21" customHeight="1" x14ac:dyDescent="0.2">
      <c r="A13" s="107">
        <f>A12+0.1</f>
        <v>1.4</v>
      </c>
      <c r="B13" s="107"/>
      <c r="C13" s="729" t="s">
        <v>204</v>
      </c>
      <c r="D13" s="730"/>
      <c r="E13" s="326" t="s">
        <v>158</v>
      </c>
      <c r="F13" s="107">
        <v>15</v>
      </c>
      <c r="G13" s="328">
        <f>G9*F13</f>
        <v>3</v>
      </c>
      <c r="H13" s="107"/>
      <c r="I13" s="327">
        <f>G13*H13</f>
        <v>0</v>
      </c>
    </row>
    <row r="14" spans="1:11" ht="57.75" customHeight="1" x14ac:dyDescent="0.2">
      <c r="A14" s="108">
        <v>3</v>
      </c>
      <c r="B14" s="291" t="s">
        <v>248</v>
      </c>
      <c r="C14" s="723" t="s">
        <v>250</v>
      </c>
      <c r="D14" s="724"/>
      <c r="E14" s="291" t="s">
        <v>215</v>
      </c>
      <c r="F14" s="290"/>
      <c r="G14" s="108">
        <v>1.2</v>
      </c>
      <c r="H14" s="290"/>
      <c r="I14" s="316">
        <f>I15+I16+I17+I18</f>
        <v>0</v>
      </c>
    </row>
    <row r="15" spans="1:11" ht="19.5" customHeight="1" x14ac:dyDescent="0.2">
      <c r="A15" s="107">
        <f>A14+0.1</f>
        <v>3.1</v>
      </c>
      <c r="B15" s="107"/>
      <c r="C15" s="725" t="s">
        <v>203</v>
      </c>
      <c r="D15" s="726"/>
      <c r="E15" s="318" t="s">
        <v>20</v>
      </c>
      <c r="F15" s="319">
        <v>5.84</v>
      </c>
      <c r="G15" s="320">
        <f>G14*F15</f>
        <v>7.01</v>
      </c>
      <c r="H15" s="319"/>
      <c r="I15" s="321">
        <f>G15*H15</f>
        <v>0</v>
      </c>
    </row>
    <row r="16" spans="1:11" ht="19.5" customHeight="1" x14ac:dyDescent="0.2">
      <c r="A16" s="107">
        <f>A15+0.1</f>
        <v>3.2</v>
      </c>
      <c r="B16" s="107"/>
      <c r="C16" s="727" t="s">
        <v>162</v>
      </c>
      <c r="D16" s="728"/>
      <c r="E16" s="322" t="s">
        <v>158</v>
      </c>
      <c r="F16" s="323">
        <v>2.27</v>
      </c>
      <c r="G16" s="324">
        <f>F16*G14</f>
        <v>2.72</v>
      </c>
      <c r="H16" s="323"/>
      <c r="I16" s="325">
        <f>G16*H16</f>
        <v>0</v>
      </c>
    </row>
    <row r="17" spans="1:11" ht="19.5" customHeight="1" x14ac:dyDescent="0.2">
      <c r="A17" s="107">
        <f>A16+0.1</f>
        <v>3.3</v>
      </c>
      <c r="B17" s="107"/>
      <c r="C17" s="729" t="s">
        <v>216</v>
      </c>
      <c r="D17" s="730"/>
      <c r="E17" s="322" t="s">
        <v>159</v>
      </c>
      <c r="F17" s="107">
        <v>10</v>
      </c>
      <c r="G17" s="107">
        <f>G14*F17</f>
        <v>12</v>
      </c>
      <c r="H17" s="107"/>
      <c r="I17" s="327">
        <f>G17*H17</f>
        <v>0</v>
      </c>
    </row>
    <row r="18" spans="1:11" ht="19.5" customHeight="1" x14ac:dyDescent="0.2">
      <c r="A18" s="107">
        <f>A17+0.1</f>
        <v>3.4</v>
      </c>
      <c r="B18" s="107"/>
      <c r="C18" s="729" t="s">
        <v>204</v>
      </c>
      <c r="D18" s="730"/>
      <c r="E18" s="322" t="s">
        <v>158</v>
      </c>
      <c r="F18" s="107">
        <v>0.24</v>
      </c>
      <c r="G18" s="328">
        <f>F18*G14</f>
        <v>0.3</v>
      </c>
      <c r="H18" s="107"/>
      <c r="I18" s="327">
        <f>G18*H18</f>
        <v>0</v>
      </c>
    </row>
    <row r="19" spans="1:11" ht="33.75" customHeight="1" x14ac:dyDescent="0.2">
      <c r="A19" s="108">
        <v>7</v>
      </c>
      <c r="B19" s="291" t="s">
        <v>251</v>
      </c>
      <c r="C19" s="733" t="s">
        <v>254</v>
      </c>
      <c r="D19" s="734"/>
      <c r="E19" s="108" t="s">
        <v>50</v>
      </c>
      <c r="F19" s="290"/>
      <c r="G19" s="108">
        <v>4</v>
      </c>
      <c r="H19" s="290"/>
      <c r="I19" s="316">
        <f>I20+I21+I22+I23+I24</f>
        <v>0</v>
      </c>
    </row>
    <row r="20" spans="1:11" ht="21" customHeight="1" x14ac:dyDescent="0.2">
      <c r="A20" s="107">
        <f>A19+0.1</f>
        <v>7.1</v>
      </c>
      <c r="B20" s="107"/>
      <c r="C20" s="735" t="s">
        <v>93</v>
      </c>
      <c r="D20" s="736"/>
      <c r="E20" s="318" t="s">
        <v>20</v>
      </c>
      <c r="F20" s="319">
        <v>2.67</v>
      </c>
      <c r="G20" s="320">
        <f>G19*F20</f>
        <v>10.68</v>
      </c>
      <c r="H20" s="319"/>
      <c r="I20" s="321">
        <f>G20*H20</f>
        <v>0</v>
      </c>
    </row>
    <row r="21" spans="1:11" ht="21" customHeight="1" x14ac:dyDescent="0.2">
      <c r="A21" s="107">
        <f>A20+0.1</f>
        <v>7.2</v>
      </c>
      <c r="B21" s="107" t="s">
        <v>35</v>
      </c>
      <c r="C21" s="739" t="s">
        <v>22</v>
      </c>
      <c r="D21" s="740"/>
      <c r="E21" s="322" t="s">
        <v>158</v>
      </c>
      <c r="F21" s="323">
        <v>0.28999999999999998</v>
      </c>
      <c r="G21" s="324">
        <f>F21*G19</f>
        <v>1.1599999999999999</v>
      </c>
      <c r="H21" s="323"/>
      <c r="I21" s="325">
        <f>G21*H21</f>
        <v>0</v>
      </c>
    </row>
    <row r="22" spans="1:11" ht="21" customHeight="1" x14ac:dyDescent="0.2">
      <c r="A22" s="107">
        <f>A21+0.1</f>
        <v>7.3</v>
      </c>
      <c r="B22" s="107" t="s">
        <v>35</v>
      </c>
      <c r="C22" s="737" t="s">
        <v>255</v>
      </c>
      <c r="D22" s="738"/>
      <c r="E22" s="326" t="s">
        <v>159</v>
      </c>
      <c r="F22" s="107">
        <v>1</v>
      </c>
      <c r="G22" s="107">
        <f>G19*F22</f>
        <v>4</v>
      </c>
      <c r="H22" s="107"/>
      <c r="I22" s="327">
        <f>G22*H22</f>
        <v>0</v>
      </c>
    </row>
    <row r="23" spans="1:11" ht="21" customHeight="1" x14ac:dyDescent="0.2">
      <c r="A23" s="107">
        <f>A22+0.1</f>
        <v>7.4</v>
      </c>
      <c r="B23" s="107" t="s">
        <v>35</v>
      </c>
      <c r="C23" s="737" t="s">
        <v>252</v>
      </c>
      <c r="D23" s="738"/>
      <c r="E23" s="326" t="s">
        <v>159</v>
      </c>
      <c r="F23" s="107">
        <v>2</v>
      </c>
      <c r="G23" s="107">
        <f>G19*F23</f>
        <v>8</v>
      </c>
      <c r="H23" s="107"/>
      <c r="I23" s="327">
        <f>G23*H23</f>
        <v>0</v>
      </c>
    </row>
    <row r="24" spans="1:11" ht="21" customHeight="1" x14ac:dyDescent="0.2">
      <c r="A24" s="107">
        <f>A23+0.1</f>
        <v>7.5</v>
      </c>
      <c r="B24" s="107"/>
      <c r="C24" s="737" t="s">
        <v>253</v>
      </c>
      <c r="D24" s="738"/>
      <c r="E24" s="326" t="s">
        <v>103</v>
      </c>
      <c r="F24" s="107">
        <v>2</v>
      </c>
      <c r="G24" s="107">
        <f>G19*F24</f>
        <v>8</v>
      </c>
      <c r="H24" s="107"/>
      <c r="I24" s="327">
        <f>G24*H24</f>
        <v>0</v>
      </c>
    </row>
    <row r="25" spans="1:11" ht="36.75" customHeight="1" x14ac:dyDescent="0.2">
      <c r="A25" s="108">
        <v>8</v>
      </c>
      <c r="B25" s="291" t="s">
        <v>256</v>
      </c>
      <c r="C25" s="733" t="s">
        <v>257</v>
      </c>
      <c r="D25" s="734"/>
      <c r="E25" s="291" t="s">
        <v>209</v>
      </c>
      <c r="F25" s="290"/>
      <c r="G25" s="108">
        <v>0.84</v>
      </c>
      <c r="H25" s="290"/>
      <c r="I25" s="292">
        <f>I26+I27+I28</f>
        <v>0</v>
      </c>
    </row>
    <row r="26" spans="1:11" ht="21" customHeight="1" x14ac:dyDescent="0.2">
      <c r="A26" s="107">
        <v>8.1</v>
      </c>
      <c r="B26" s="107"/>
      <c r="C26" s="735" t="s">
        <v>93</v>
      </c>
      <c r="D26" s="736"/>
      <c r="E26" s="329" t="s">
        <v>21</v>
      </c>
      <c r="F26" s="319">
        <v>5.16</v>
      </c>
      <c r="G26" s="320">
        <f>G25*F26</f>
        <v>4.33</v>
      </c>
      <c r="H26" s="319"/>
      <c r="I26" s="330">
        <f>G26*H26</f>
        <v>0</v>
      </c>
    </row>
    <row r="27" spans="1:11" ht="18.75" customHeight="1" x14ac:dyDescent="0.2">
      <c r="A27" s="107">
        <v>8.1999999999999993</v>
      </c>
      <c r="B27" s="107"/>
      <c r="C27" s="737" t="s">
        <v>7</v>
      </c>
      <c r="D27" s="738"/>
      <c r="E27" s="107" t="s">
        <v>60</v>
      </c>
      <c r="F27" s="107">
        <v>1</v>
      </c>
      <c r="G27" s="107">
        <f>G25*F27</f>
        <v>0.84</v>
      </c>
      <c r="H27" s="107"/>
      <c r="I27" s="331">
        <f>G27*H27</f>
        <v>0</v>
      </c>
    </row>
    <row r="28" spans="1:11" ht="24" customHeight="1" x14ac:dyDescent="0.2">
      <c r="A28" s="107">
        <v>8.1999999999999993</v>
      </c>
      <c r="B28" s="107"/>
      <c r="C28" s="737" t="s">
        <v>8</v>
      </c>
      <c r="D28" s="738"/>
      <c r="E28" s="326" t="s">
        <v>158</v>
      </c>
      <c r="F28" s="107">
        <v>0.11</v>
      </c>
      <c r="G28" s="328">
        <f>F28*G25</f>
        <v>0.1</v>
      </c>
      <c r="H28" s="107"/>
      <c r="I28" s="331">
        <f>G28*H28</f>
        <v>0</v>
      </c>
    </row>
    <row r="29" spans="1:11" ht="27.75" customHeight="1" x14ac:dyDescent="0.2">
      <c r="A29" s="108"/>
      <c r="B29" s="108"/>
      <c r="C29" s="723" t="s">
        <v>245</v>
      </c>
      <c r="D29" s="724"/>
      <c r="E29" s="291" t="s">
        <v>158</v>
      </c>
      <c r="F29" s="55"/>
      <c r="G29" s="108"/>
      <c r="H29" s="108"/>
      <c r="I29" s="317">
        <f>I9+I14+I19+I25</f>
        <v>0</v>
      </c>
      <c r="K29" s="289"/>
    </row>
    <row r="30" spans="1:11" ht="24" customHeight="1" x14ac:dyDescent="0.2">
      <c r="A30" s="108"/>
      <c r="B30" s="108"/>
      <c r="C30" s="733" t="s">
        <v>258</v>
      </c>
      <c r="D30" s="734"/>
      <c r="E30" s="290"/>
      <c r="F30" s="55"/>
      <c r="G30" s="108"/>
      <c r="H30" s="108"/>
      <c r="I30" s="56"/>
    </row>
    <row r="31" spans="1:11" ht="69.75" customHeight="1" x14ac:dyDescent="0.2">
      <c r="A31" s="108">
        <v>1</v>
      </c>
      <c r="B31" s="291" t="s">
        <v>259</v>
      </c>
      <c r="C31" s="723" t="s">
        <v>260</v>
      </c>
      <c r="D31" s="724"/>
      <c r="E31" s="291" t="s">
        <v>209</v>
      </c>
      <c r="F31" s="290"/>
      <c r="G31" s="108">
        <v>0.25</v>
      </c>
      <c r="H31" s="290"/>
      <c r="I31" s="292">
        <f>I32+I33+I34+I35</f>
        <v>0</v>
      </c>
    </row>
    <row r="32" spans="1:11" ht="21.75" customHeight="1" x14ac:dyDescent="0.2">
      <c r="A32" s="107">
        <f>A31+0.1</f>
        <v>1.1000000000000001</v>
      </c>
      <c r="B32" s="107"/>
      <c r="C32" s="725" t="s">
        <v>203</v>
      </c>
      <c r="D32" s="726"/>
      <c r="E32" s="318" t="s">
        <v>20</v>
      </c>
      <c r="F32" s="319">
        <v>65</v>
      </c>
      <c r="G32" s="320">
        <f>G31*F32</f>
        <v>16.25</v>
      </c>
      <c r="H32" s="319"/>
      <c r="I32" s="321">
        <f>G32*H32</f>
        <v>0</v>
      </c>
    </row>
    <row r="33" spans="1:12" ht="16.5" customHeight="1" x14ac:dyDescent="0.2">
      <c r="A33" s="107">
        <f>A32+0.1</f>
        <v>1.2</v>
      </c>
      <c r="B33" s="107"/>
      <c r="C33" s="727" t="s">
        <v>162</v>
      </c>
      <c r="D33" s="728"/>
      <c r="E33" s="322" t="s">
        <v>158</v>
      </c>
      <c r="F33" s="323">
        <v>3.45</v>
      </c>
      <c r="G33" s="324">
        <f>F33*G31</f>
        <v>0.86</v>
      </c>
      <c r="H33" s="323"/>
      <c r="I33" s="325">
        <f>G33*H33</f>
        <v>0</v>
      </c>
    </row>
    <row r="34" spans="1:12" ht="36" customHeight="1" x14ac:dyDescent="0.2">
      <c r="A34" s="107">
        <f>A33+0.1</f>
        <v>1.3</v>
      </c>
      <c r="B34" s="107"/>
      <c r="C34" s="729" t="s">
        <v>261</v>
      </c>
      <c r="D34" s="730"/>
      <c r="E34" s="326" t="s">
        <v>176</v>
      </c>
      <c r="F34" s="107">
        <v>100</v>
      </c>
      <c r="G34" s="107">
        <f>G31*F34</f>
        <v>25</v>
      </c>
      <c r="H34" s="107"/>
      <c r="I34" s="327">
        <f>G34*H34</f>
        <v>0</v>
      </c>
    </row>
    <row r="35" spans="1:12" ht="21" customHeight="1" x14ac:dyDescent="0.2">
      <c r="A35" s="107">
        <f>A34+0.1</f>
        <v>1.4</v>
      </c>
      <c r="B35" s="107"/>
      <c r="C35" s="729" t="s">
        <v>204</v>
      </c>
      <c r="D35" s="730"/>
      <c r="E35" s="326" t="s">
        <v>158</v>
      </c>
      <c r="F35" s="107">
        <v>13.2</v>
      </c>
      <c r="G35" s="328">
        <f>F35*G31</f>
        <v>3.3</v>
      </c>
      <c r="H35" s="107"/>
      <c r="I35" s="327">
        <f>G35*H35</f>
        <v>0</v>
      </c>
    </row>
    <row r="36" spans="1:12" ht="69" customHeight="1" x14ac:dyDescent="0.2">
      <c r="A36" s="108">
        <v>4</v>
      </c>
      <c r="B36" s="291" t="s">
        <v>262</v>
      </c>
      <c r="C36" s="723" t="s">
        <v>263</v>
      </c>
      <c r="D36" s="724"/>
      <c r="E36" s="291" t="s">
        <v>215</v>
      </c>
      <c r="F36" s="290"/>
      <c r="G36" s="108">
        <v>0.5</v>
      </c>
      <c r="H36" s="290"/>
      <c r="I36" s="292">
        <f>I37+I38+I39+I40</f>
        <v>0</v>
      </c>
      <c r="L36" s="255" t="s">
        <v>36</v>
      </c>
    </row>
    <row r="37" spans="1:12" ht="21.75" customHeight="1" x14ac:dyDescent="0.2">
      <c r="A37" s="107">
        <f>A36+0.1</f>
        <v>4.0999999999999996</v>
      </c>
      <c r="B37" s="107"/>
      <c r="C37" s="725" t="s">
        <v>203</v>
      </c>
      <c r="D37" s="726"/>
      <c r="E37" s="318" t="s">
        <v>20</v>
      </c>
      <c r="F37" s="319">
        <v>5.84</v>
      </c>
      <c r="G37" s="320">
        <f>G36*F37</f>
        <v>2.92</v>
      </c>
      <c r="H37" s="319"/>
      <c r="I37" s="321">
        <f>G37*H37</f>
        <v>0</v>
      </c>
    </row>
    <row r="38" spans="1:12" ht="22.5" customHeight="1" x14ac:dyDescent="0.2">
      <c r="A38" s="107">
        <f>A37+0.1</f>
        <v>4.2</v>
      </c>
      <c r="B38" s="107"/>
      <c r="C38" s="727" t="s">
        <v>162</v>
      </c>
      <c r="D38" s="728"/>
      <c r="E38" s="322" t="s">
        <v>158</v>
      </c>
      <c r="F38" s="323">
        <v>2.27</v>
      </c>
      <c r="G38" s="324">
        <f>F38*G36</f>
        <v>1.1399999999999999</v>
      </c>
      <c r="H38" s="323"/>
      <c r="I38" s="325">
        <f>G38*H38</f>
        <v>0</v>
      </c>
    </row>
    <row r="39" spans="1:12" ht="33.75" customHeight="1" x14ac:dyDescent="0.2">
      <c r="A39" s="107">
        <f>A38+0.1</f>
        <v>4.3</v>
      </c>
      <c r="B39" s="107"/>
      <c r="C39" s="729" t="s">
        <v>264</v>
      </c>
      <c r="D39" s="730"/>
      <c r="E39" s="326" t="s">
        <v>159</v>
      </c>
      <c r="F39" s="107">
        <v>10</v>
      </c>
      <c r="G39" s="107">
        <f>G36*F39</f>
        <v>5</v>
      </c>
      <c r="H39" s="107"/>
      <c r="I39" s="327">
        <f>G39*H39</f>
        <v>0</v>
      </c>
    </row>
    <row r="40" spans="1:12" ht="22.5" customHeight="1" x14ac:dyDescent="0.2">
      <c r="A40" s="107">
        <f>A39+0.1</f>
        <v>4.4000000000000004</v>
      </c>
      <c r="B40" s="107"/>
      <c r="C40" s="729" t="s">
        <v>204</v>
      </c>
      <c r="D40" s="730"/>
      <c r="E40" s="326" t="s">
        <v>158</v>
      </c>
      <c r="F40" s="107">
        <v>0.24</v>
      </c>
      <c r="G40" s="328">
        <f>F40*G36</f>
        <v>0.1</v>
      </c>
      <c r="H40" s="107"/>
      <c r="I40" s="327">
        <f>G40*H40</f>
        <v>0</v>
      </c>
    </row>
    <row r="41" spans="1:12" ht="63" customHeight="1" x14ac:dyDescent="0.2">
      <c r="A41" s="108">
        <v>5</v>
      </c>
      <c r="B41" s="291" t="s">
        <v>266</v>
      </c>
      <c r="C41" s="723" t="s">
        <v>265</v>
      </c>
      <c r="D41" s="724"/>
      <c r="E41" s="291" t="s">
        <v>159</v>
      </c>
      <c r="F41" s="290"/>
      <c r="G41" s="108">
        <v>1</v>
      </c>
      <c r="H41" s="290"/>
      <c r="I41" s="292">
        <f>I42+I43+I44+I45</f>
        <v>0</v>
      </c>
    </row>
    <row r="42" spans="1:12" ht="21.75" customHeight="1" x14ac:dyDescent="0.2">
      <c r="A42" s="107">
        <f>A41+0.1</f>
        <v>5.0999999999999996</v>
      </c>
      <c r="B42" s="326"/>
      <c r="C42" s="725" t="s">
        <v>203</v>
      </c>
      <c r="D42" s="726"/>
      <c r="E42" s="318" t="s">
        <v>20</v>
      </c>
      <c r="F42" s="319">
        <v>2.44</v>
      </c>
      <c r="G42" s="320">
        <f>G41*F42</f>
        <v>2.44</v>
      </c>
      <c r="H42" s="319"/>
      <c r="I42" s="321">
        <f>G42*H42</f>
        <v>0</v>
      </c>
    </row>
    <row r="43" spans="1:12" ht="23.25" customHeight="1" x14ac:dyDescent="0.2">
      <c r="A43" s="107">
        <f>A42+0.1</f>
        <v>5.2</v>
      </c>
      <c r="B43" s="107"/>
      <c r="C43" s="727" t="s">
        <v>162</v>
      </c>
      <c r="D43" s="728"/>
      <c r="E43" s="322" t="s">
        <v>158</v>
      </c>
      <c r="F43" s="323">
        <v>2.27</v>
      </c>
      <c r="G43" s="324">
        <f>F43*G41</f>
        <v>2.27</v>
      </c>
      <c r="H43" s="323"/>
      <c r="I43" s="325">
        <f>G43*H43</f>
        <v>0</v>
      </c>
    </row>
    <row r="44" spans="1:12" ht="20.25" customHeight="1" x14ac:dyDescent="0.2">
      <c r="A44" s="107">
        <f>A43+0.1</f>
        <v>5.3</v>
      </c>
      <c r="B44" s="107"/>
      <c r="C44" s="729" t="s">
        <v>267</v>
      </c>
      <c r="D44" s="730"/>
      <c r="E44" s="326" t="s">
        <v>159</v>
      </c>
      <c r="F44" s="107">
        <v>1</v>
      </c>
      <c r="G44" s="107">
        <f>G41*F44</f>
        <v>1</v>
      </c>
      <c r="H44" s="107"/>
      <c r="I44" s="327">
        <f>G44*H44</f>
        <v>0</v>
      </c>
    </row>
    <row r="45" spans="1:12" ht="21" customHeight="1" x14ac:dyDescent="0.2">
      <c r="A45" s="107">
        <f>A44+0.1</f>
        <v>5.4</v>
      </c>
      <c r="B45" s="107"/>
      <c r="C45" s="729" t="s">
        <v>204</v>
      </c>
      <c r="D45" s="730"/>
      <c r="E45" s="326" t="s">
        <v>158</v>
      </c>
      <c r="F45" s="107">
        <v>0.24</v>
      </c>
      <c r="G45" s="328">
        <f>F45*G41</f>
        <v>0.2</v>
      </c>
      <c r="H45" s="107"/>
      <c r="I45" s="327">
        <f>G45*H45</f>
        <v>0</v>
      </c>
    </row>
    <row r="46" spans="1:12" ht="53.25" customHeight="1" x14ac:dyDescent="0.2">
      <c r="A46" s="108">
        <v>6</v>
      </c>
      <c r="B46" s="291" t="s">
        <v>266</v>
      </c>
      <c r="C46" s="723" t="s">
        <v>268</v>
      </c>
      <c r="D46" s="724"/>
      <c r="E46" s="291" t="s">
        <v>159</v>
      </c>
      <c r="F46" s="290"/>
      <c r="G46" s="108">
        <v>1</v>
      </c>
      <c r="H46" s="290"/>
      <c r="I46" s="292">
        <f>I47+I48+I49+I50</f>
        <v>0</v>
      </c>
    </row>
    <row r="47" spans="1:12" ht="25.5" customHeight="1" x14ac:dyDescent="0.2">
      <c r="A47" s="107">
        <f>A46+0.1</f>
        <v>6.1</v>
      </c>
      <c r="B47" s="326"/>
      <c r="C47" s="725" t="s">
        <v>203</v>
      </c>
      <c r="D47" s="726"/>
      <c r="E47" s="318" t="s">
        <v>20</v>
      </c>
      <c r="F47" s="319">
        <v>1.56</v>
      </c>
      <c r="G47" s="320">
        <f>G46*F47</f>
        <v>1.56</v>
      </c>
      <c r="H47" s="319"/>
      <c r="I47" s="321">
        <f>G47*H47</f>
        <v>0</v>
      </c>
      <c r="L47" s="255" t="s">
        <v>36</v>
      </c>
    </row>
    <row r="48" spans="1:12" ht="25.5" customHeight="1" x14ac:dyDescent="0.2">
      <c r="A48" s="107">
        <f>A47+0.1</f>
        <v>6.2</v>
      </c>
      <c r="B48" s="326"/>
      <c r="C48" s="727" t="s">
        <v>162</v>
      </c>
      <c r="D48" s="728"/>
      <c r="E48" s="322" t="s">
        <v>158</v>
      </c>
      <c r="F48" s="323">
        <v>0.06</v>
      </c>
      <c r="G48" s="324">
        <f>F48*G46</f>
        <v>0.06</v>
      </c>
      <c r="H48" s="323"/>
      <c r="I48" s="325">
        <f>G48*H48</f>
        <v>0</v>
      </c>
    </row>
    <row r="49" spans="1:11" ht="20.25" customHeight="1" x14ac:dyDescent="0.2">
      <c r="A49" s="107">
        <f>A48+0.1</f>
        <v>6.3</v>
      </c>
      <c r="B49" s="107"/>
      <c r="C49" s="729" t="s">
        <v>269</v>
      </c>
      <c r="D49" s="730"/>
      <c r="E49" s="326" t="s">
        <v>159</v>
      </c>
      <c r="F49" s="107">
        <v>1</v>
      </c>
      <c r="G49" s="107">
        <f>G46*F49</f>
        <v>1</v>
      </c>
      <c r="H49" s="107"/>
      <c r="I49" s="327">
        <f>G49*H49</f>
        <v>0</v>
      </c>
    </row>
    <row r="50" spans="1:11" ht="21" customHeight="1" x14ac:dyDescent="0.2">
      <c r="A50" s="107">
        <f>A49+0.1</f>
        <v>6.4</v>
      </c>
      <c r="B50" s="107"/>
      <c r="C50" s="729" t="s">
        <v>204</v>
      </c>
      <c r="D50" s="730"/>
      <c r="E50" s="326" t="s">
        <v>158</v>
      </c>
      <c r="F50" s="107">
        <v>0.28999999999999998</v>
      </c>
      <c r="G50" s="328">
        <f>F50*G46</f>
        <v>0.3</v>
      </c>
      <c r="H50" s="107"/>
      <c r="I50" s="327">
        <f>G50*H50</f>
        <v>0</v>
      </c>
    </row>
    <row r="51" spans="1:11" ht="48.75" customHeight="1" x14ac:dyDescent="0.2">
      <c r="A51" s="108">
        <v>14</v>
      </c>
      <c r="B51" s="291" t="s">
        <v>266</v>
      </c>
      <c r="C51" s="723" t="s">
        <v>270</v>
      </c>
      <c r="D51" s="724"/>
      <c r="E51" s="291" t="s">
        <v>159</v>
      </c>
      <c r="F51" s="290"/>
      <c r="G51" s="108">
        <v>1</v>
      </c>
      <c r="H51" s="290"/>
      <c r="I51" s="292">
        <f>I52+I53+I54+I55</f>
        <v>0</v>
      </c>
    </row>
    <row r="52" spans="1:11" ht="21.75" customHeight="1" x14ac:dyDescent="0.2">
      <c r="A52" s="107">
        <f>A51+0.1</f>
        <v>14.1</v>
      </c>
      <c r="B52" s="326"/>
      <c r="C52" s="725" t="s">
        <v>203</v>
      </c>
      <c r="D52" s="726"/>
      <c r="E52" s="318" t="s">
        <v>20</v>
      </c>
      <c r="F52" s="319">
        <v>3.1</v>
      </c>
      <c r="G52" s="320">
        <f>G51*F52</f>
        <v>3.1</v>
      </c>
      <c r="H52" s="319"/>
      <c r="I52" s="321">
        <f>G52*H52</f>
        <v>0</v>
      </c>
    </row>
    <row r="53" spans="1:11" ht="25.5" customHeight="1" x14ac:dyDescent="0.2">
      <c r="A53" s="107">
        <f>A52+0.1</f>
        <v>14.2</v>
      </c>
      <c r="B53" s="107"/>
      <c r="C53" s="727" t="s">
        <v>162</v>
      </c>
      <c r="D53" s="728"/>
      <c r="E53" s="322" t="s">
        <v>158</v>
      </c>
      <c r="F53" s="323">
        <v>0.08</v>
      </c>
      <c r="G53" s="324">
        <f>F53*G51</f>
        <v>0.08</v>
      </c>
      <c r="H53" s="323"/>
      <c r="I53" s="325">
        <f>G53*H53</f>
        <v>0</v>
      </c>
    </row>
    <row r="54" spans="1:11" ht="20.25" customHeight="1" x14ac:dyDescent="0.2">
      <c r="A54" s="107">
        <f>A53+0.1</f>
        <v>14.3</v>
      </c>
      <c r="B54" s="326"/>
      <c r="C54" s="729" t="s">
        <v>271</v>
      </c>
      <c r="D54" s="730"/>
      <c r="E54" s="326" t="s">
        <v>159</v>
      </c>
      <c r="F54" s="107">
        <v>1</v>
      </c>
      <c r="G54" s="107">
        <f>G51*F54</f>
        <v>1</v>
      </c>
      <c r="H54" s="107"/>
      <c r="I54" s="327">
        <f>G54*H54</f>
        <v>0</v>
      </c>
    </row>
    <row r="55" spans="1:11" ht="21" customHeight="1" x14ac:dyDescent="0.2">
      <c r="A55" s="107">
        <f>A54+0.1</f>
        <v>14.4</v>
      </c>
      <c r="B55" s="107"/>
      <c r="C55" s="729" t="s">
        <v>204</v>
      </c>
      <c r="D55" s="730"/>
      <c r="E55" s="326" t="s">
        <v>158</v>
      </c>
      <c r="F55" s="107">
        <v>0.38</v>
      </c>
      <c r="G55" s="328">
        <f>F55*G51</f>
        <v>0.4</v>
      </c>
      <c r="H55" s="107"/>
      <c r="I55" s="327">
        <f>G55*H55</f>
        <v>0</v>
      </c>
    </row>
    <row r="56" spans="1:11" ht="53.25" customHeight="1" x14ac:dyDescent="0.2">
      <c r="A56" s="108">
        <v>15</v>
      </c>
      <c r="B56" s="291" t="s">
        <v>266</v>
      </c>
      <c r="C56" s="723" t="s">
        <v>272</v>
      </c>
      <c r="D56" s="724"/>
      <c r="E56" s="291" t="s">
        <v>159</v>
      </c>
      <c r="F56" s="290"/>
      <c r="G56" s="108">
        <v>1</v>
      </c>
      <c r="H56" s="290"/>
      <c r="I56" s="292">
        <f>I57+I58+I59+I60</f>
        <v>0</v>
      </c>
    </row>
    <row r="57" spans="1:11" ht="21.75" customHeight="1" x14ac:dyDescent="0.2">
      <c r="A57" s="107">
        <f>A56+0.1</f>
        <v>15.1</v>
      </c>
      <c r="B57" s="107"/>
      <c r="C57" s="725" t="s">
        <v>203</v>
      </c>
      <c r="D57" s="726"/>
      <c r="E57" s="318" t="s">
        <v>20</v>
      </c>
      <c r="F57" s="319">
        <v>0.46</v>
      </c>
      <c r="G57" s="320">
        <f>G56*F57</f>
        <v>0.46</v>
      </c>
      <c r="H57" s="319"/>
      <c r="I57" s="321">
        <f>G57*H57</f>
        <v>0</v>
      </c>
    </row>
    <row r="58" spans="1:11" ht="30" customHeight="1" x14ac:dyDescent="0.2">
      <c r="A58" s="107">
        <f>A57+0.1</f>
        <v>15.2</v>
      </c>
      <c r="B58" s="326"/>
      <c r="C58" s="727" t="s">
        <v>162</v>
      </c>
      <c r="D58" s="728"/>
      <c r="E58" s="322" t="s">
        <v>158</v>
      </c>
      <c r="F58" s="323">
        <v>0.02</v>
      </c>
      <c r="G58" s="324">
        <f>F58*G56</f>
        <v>0.02</v>
      </c>
      <c r="H58" s="323"/>
      <c r="I58" s="325">
        <f>G58*H58</f>
        <v>0</v>
      </c>
    </row>
    <row r="59" spans="1:11" ht="20.25" customHeight="1" x14ac:dyDescent="0.2">
      <c r="A59" s="107">
        <f>A58+0.1</f>
        <v>15.3</v>
      </c>
      <c r="B59" s="107"/>
      <c r="C59" s="729" t="s">
        <v>273</v>
      </c>
      <c r="D59" s="730"/>
      <c r="E59" s="326" t="s">
        <v>159</v>
      </c>
      <c r="F59" s="107">
        <v>1</v>
      </c>
      <c r="G59" s="107">
        <f>G56*F59</f>
        <v>1</v>
      </c>
      <c r="H59" s="107"/>
      <c r="I59" s="327">
        <f>G59*H59</f>
        <v>0</v>
      </c>
    </row>
    <row r="60" spans="1:11" ht="21" customHeight="1" x14ac:dyDescent="0.2">
      <c r="A60" s="107">
        <v>15.4</v>
      </c>
      <c r="B60" s="326"/>
      <c r="C60" s="729" t="s">
        <v>204</v>
      </c>
      <c r="D60" s="730"/>
      <c r="E60" s="326" t="s">
        <v>158</v>
      </c>
      <c r="F60" s="107">
        <v>0.11</v>
      </c>
      <c r="G60" s="328">
        <f>F60*G56</f>
        <v>0.1</v>
      </c>
      <c r="H60" s="107"/>
      <c r="I60" s="327">
        <f>G60*H60</f>
        <v>0</v>
      </c>
    </row>
    <row r="61" spans="1:11" x14ac:dyDescent="0.2">
      <c r="A61" s="108"/>
      <c r="B61" s="291"/>
      <c r="C61" s="731" t="s">
        <v>245</v>
      </c>
      <c r="D61" s="731"/>
      <c r="E61" s="291" t="s">
        <v>158</v>
      </c>
      <c r="F61" s="108"/>
      <c r="G61" s="108"/>
      <c r="H61" s="108"/>
      <c r="I61" s="1">
        <f>I56+I51+I46+I41+I36+I31</f>
        <v>0</v>
      </c>
    </row>
    <row r="62" spans="1:11" ht="21" customHeight="1" x14ac:dyDescent="0.2">
      <c r="A62" s="108">
        <v>16</v>
      </c>
      <c r="B62" s="108"/>
      <c r="C62" s="731" t="s">
        <v>274</v>
      </c>
      <c r="D62" s="731"/>
      <c r="E62" s="291" t="s">
        <v>158</v>
      </c>
      <c r="F62" s="108"/>
      <c r="G62" s="108"/>
      <c r="H62" s="108"/>
      <c r="I62" s="1">
        <f>I61+I29</f>
        <v>0</v>
      </c>
    </row>
    <row r="63" spans="1:11" ht="24" customHeight="1" x14ac:dyDescent="0.2">
      <c r="A63" s="107">
        <v>16.100000000000001</v>
      </c>
      <c r="B63" s="291"/>
      <c r="C63" s="334" t="s">
        <v>203</v>
      </c>
      <c r="D63" s="108"/>
      <c r="E63" s="318" t="s">
        <v>158</v>
      </c>
      <c r="F63" s="108"/>
      <c r="G63" s="108"/>
      <c r="H63" s="108"/>
      <c r="I63" s="321">
        <f>I57+I52+I47+I37+I32+I26+I20+I15+I10</f>
        <v>0</v>
      </c>
      <c r="K63" s="289"/>
    </row>
    <row r="64" spans="1:11" ht="24" customHeight="1" x14ac:dyDescent="0.2">
      <c r="A64" s="107">
        <v>16.2</v>
      </c>
      <c r="B64" s="291"/>
      <c r="C64" s="727" t="s">
        <v>239</v>
      </c>
      <c r="D64" s="728"/>
      <c r="E64" s="322" t="s">
        <v>158</v>
      </c>
      <c r="F64" s="732"/>
      <c r="G64" s="732"/>
      <c r="H64" s="732"/>
      <c r="I64" s="325">
        <f>I58+I48+I38+I33+I26+I21+I11</f>
        <v>0</v>
      </c>
      <c r="K64" s="289"/>
    </row>
    <row r="65" spans="1:12" ht="24" customHeight="1" x14ac:dyDescent="0.2">
      <c r="A65" s="107">
        <v>16.3</v>
      </c>
      <c r="B65" s="108"/>
      <c r="C65" s="326" t="s">
        <v>243</v>
      </c>
      <c r="D65" s="107"/>
      <c r="E65" s="326" t="s">
        <v>158</v>
      </c>
      <c r="F65" s="107"/>
      <c r="G65" s="107"/>
      <c r="H65" s="107"/>
      <c r="I65" s="333">
        <f>I60+I59+I55+I54+I50+I49+I45+I44+I40+I39+I35+I34+I28+I27+I24+I23+I22+I18+I17+I13+I12</f>
        <v>0</v>
      </c>
      <c r="K65" s="332"/>
      <c r="L65" s="289"/>
    </row>
    <row r="66" spans="1:12" ht="50.25" customHeight="1" x14ac:dyDescent="0.2">
      <c r="A66" s="108"/>
      <c r="B66" s="291"/>
      <c r="C66" s="291" t="s">
        <v>244</v>
      </c>
      <c r="D66" s="108"/>
      <c r="E66" s="291" t="s">
        <v>158</v>
      </c>
      <c r="F66" s="108"/>
      <c r="G66" s="108"/>
      <c r="H66" s="108"/>
      <c r="I66" s="1">
        <f>I62</f>
        <v>0</v>
      </c>
      <c r="K66" s="289"/>
    </row>
    <row r="67" spans="1:12" ht="42" customHeight="1" x14ac:dyDescent="0.2">
      <c r="A67" s="108"/>
      <c r="B67" s="108"/>
      <c r="C67" s="326" t="s">
        <v>297</v>
      </c>
      <c r="D67" s="107"/>
      <c r="E67" s="335">
        <v>0.08</v>
      </c>
      <c r="F67" s="107"/>
      <c r="G67" s="107"/>
      <c r="H67" s="107"/>
      <c r="I67" s="333">
        <f>I66*E67</f>
        <v>0</v>
      </c>
    </row>
    <row r="68" spans="1:12" ht="20.25" customHeight="1" x14ac:dyDescent="0.2">
      <c r="A68" s="108"/>
      <c r="B68" s="291"/>
      <c r="C68" s="731" t="s">
        <v>245</v>
      </c>
      <c r="D68" s="731"/>
      <c r="E68" s="291" t="s">
        <v>158</v>
      </c>
      <c r="F68" s="108"/>
      <c r="G68" s="108"/>
      <c r="H68" s="108"/>
      <c r="I68" s="1">
        <f>I66+I67</f>
        <v>0</v>
      </c>
    </row>
    <row r="69" spans="1:12" ht="19.5" customHeight="1" x14ac:dyDescent="0.2">
      <c r="A69" s="108"/>
      <c r="B69" s="108"/>
      <c r="C69" s="326" t="s">
        <v>291</v>
      </c>
      <c r="D69" s="107"/>
      <c r="E69" s="335">
        <v>0.06</v>
      </c>
      <c r="F69" s="107"/>
      <c r="G69" s="107"/>
      <c r="H69" s="107"/>
      <c r="I69" s="107">
        <f>I68*E69</f>
        <v>0</v>
      </c>
    </row>
    <row r="70" spans="1:12" ht="21.75" customHeight="1" x14ac:dyDescent="0.2">
      <c r="A70" s="303"/>
      <c r="B70" s="291"/>
      <c r="C70" s="731" t="s">
        <v>245</v>
      </c>
      <c r="D70" s="731"/>
      <c r="E70" s="291" t="s">
        <v>158</v>
      </c>
      <c r="F70" s="108"/>
      <c r="G70" s="108"/>
      <c r="H70" s="108"/>
      <c r="I70" s="1">
        <f>I68+I69</f>
        <v>0</v>
      </c>
    </row>
    <row r="71" spans="1:12" x14ac:dyDescent="0.2">
      <c r="A71" s="303"/>
      <c r="B71" s="303"/>
      <c r="C71" s="303"/>
      <c r="D71" s="303"/>
      <c r="E71" s="303"/>
      <c r="F71" s="303"/>
      <c r="G71" s="303"/>
      <c r="H71" s="303"/>
      <c r="I71" s="303"/>
    </row>
    <row r="72" spans="1:12" x14ac:dyDescent="0.2">
      <c r="A72" s="303"/>
      <c r="B72" s="312"/>
      <c r="C72" s="303"/>
      <c r="D72" s="303"/>
      <c r="E72" s="303"/>
      <c r="F72" s="303"/>
      <c r="G72" s="303"/>
      <c r="H72" s="303"/>
      <c r="I72" s="303"/>
    </row>
    <row r="73" spans="1:12" x14ac:dyDescent="0.2">
      <c r="A73" s="722"/>
      <c r="B73" s="722"/>
      <c r="C73" s="722"/>
      <c r="D73" s="722"/>
      <c r="E73" s="722"/>
      <c r="F73" s="722"/>
      <c r="G73" s="722"/>
      <c r="H73" s="722"/>
      <c r="I73" s="722"/>
    </row>
    <row r="74" spans="1:12" x14ac:dyDescent="0.2">
      <c r="A74" s="303"/>
      <c r="B74" s="303"/>
      <c r="C74" s="303"/>
      <c r="D74" s="303"/>
      <c r="E74" s="303"/>
      <c r="F74" s="303"/>
      <c r="G74" s="303"/>
      <c r="H74" s="303"/>
      <c r="I74" s="303"/>
    </row>
    <row r="78" spans="1:12" ht="18" x14ac:dyDescent="0.2">
      <c r="B78" s="258"/>
    </row>
    <row r="82" spans="2:2" ht="18" x14ac:dyDescent="0.2">
      <c r="B82" s="258"/>
    </row>
    <row r="100" spans="2:2" x14ac:dyDescent="0.2">
      <c r="B100" s="293"/>
    </row>
    <row r="101" spans="2:2" x14ac:dyDescent="0.2">
      <c r="B101" s="293"/>
    </row>
    <row r="102" spans="2:2" ht="18" x14ac:dyDescent="0.2">
      <c r="B102" s="58"/>
    </row>
    <row r="103" spans="2:2" x14ac:dyDescent="0.2">
      <c r="B103" s="293"/>
    </row>
    <row r="104" spans="2:2" x14ac:dyDescent="0.2">
      <c r="B104" s="293"/>
    </row>
    <row r="105" spans="2:2" x14ac:dyDescent="0.2">
      <c r="B105" s="293"/>
    </row>
    <row r="106" spans="2:2" x14ac:dyDescent="0.2">
      <c r="B106" s="293"/>
    </row>
    <row r="107" spans="2:2" x14ac:dyDescent="0.2">
      <c r="B107" s="293"/>
    </row>
    <row r="108" spans="2:2" x14ac:dyDescent="0.2">
      <c r="B108" s="293"/>
    </row>
    <row r="109" spans="2:2" x14ac:dyDescent="0.2">
      <c r="B109" s="294"/>
    </row>
    <row r="110" spans="2:2" x14ac:dyDescent="0.2">
      <c r="B110" s="294"/>
    </row>
    <row r="111" spans="2:2" x14ac:dyDescent="0.2">
      <c r="B111" s="294"/>
    </row>
    <row r="112" spans="2:2" x14ac:dyDescent="0.2">
      <c r="B112" s="294"/>
    </row>
    <row r="113" spans="2:2" x14ac:dyDescent="0.2">
      <c r="B113" s="294"/>
    </row>
    <row r="114" spans="2:2" x14ac:dyDescent="0.2">
      <c r="B114" s="294"/>
    </row>
    <row r="115" spans="2:2" x14ac:dyDescent="0.2">
      <c r="B115" s="294"/>
    </row>
    <row r="116" spans="2:2" x14ac:dyDescent="0.2">
      <c r="B116" s="294"/>
    </row>
    <row r="117" spans="2:2" x14ac:dyDescent="0.2">
      <c r="B117" s="294"/>
    </row>
    <row r="118" spans="2:2" x14ac:dyDescent="0.2">
      <c r="B118" s="294"/>
    </row>
    <row r="121" spans="2:2" ht="18" x14ac:dyDescent="0.2">
      <c r="B121" s="258"/>
    </row>
  </sheetData>
  <mergeCells count="71">
    <mergeCell ref="A3:E3"/>
    <mergeCell ref="A4:H4"/>
    <mergeCell ref="E6:E7"/>
    <mergeCell ref="F6:G6"/>
    <mergeCell ref="H6:I6"/>
    <mergeCell ref="C15:D15"/>
    <mergeCell ref="A5:H5"/>
    <mergeCell ref="A8:I8"/>
    <mergeCell ref="C9:D9"/>
    <mergeCell ref="C10:D10"/>
    <mergeCell ref="C11:D11"/>
    <mergeCell ref="C12:D12"/>
    <mergeCell ref="C14:D14"/>
    <mergeCell ref="C13:D13"/>
    <mergeCell ref="A6:A7"/>
    <mergeCell ref="B6:B7"/>
    <mergeCell ref="C6:D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1:D31"/>
    <mergeCell ref="C32:D32"/>
    <mergeCell ref="C33:D33"/>
    <mergeCell ref="C34:D34"/>
    <mergeCell ref="C35:D35"/>
    <mergeCell ref="C25:D25"/>
    <mergeCell ref="C26:D26"/>
    <mergeCell ref="C27:D27"/>
    <mergeCell ref="C28:D28"/>
    <mergeCell ref="C29:D29"/>
    <mergeCell ref="C30:D30"/>
    <mergeCell ref="C43:D43"/>
    <mergeCell ref="C36:D36"/>
    <mergeCell ref="C37:D37"/>
    <mergeCell ref="C44:D44"/>
    <mergeCell ref="C45:D45"/>
    <mergeCell ref="C38:D38"/>
    <mergeCell ref="C39:D39"/>
    <mergeCell ref="C40:D40"/>
    <mergeCell ref="C41:D41"/>
    <mergeCell ref="C42:D42"/>
    <mergeCell ref="F64:H64"/>
    <mergeCell ref="C46:D46"/>
    <mergeCell ref="C47:D47"/>
    <mergeCell ref="C48:D48"/>
    <mergeCell ref="C49:D49"/>
    <mergeCell ref="C56:D56"/>
    <mergeCell ref="C50:D50"/>
    <mergeCell ref="C64:D64"/>
    <mergeCell ref="A2:I2"/>
    <mergeCell ref="A1:I1"/>
    <mergeCell ref="A73:I73"/>
    <mergeCell ref="C51:D51"/>
    <mergeCell ref="C52:D52"/>
    <mergeCell ref="C53:D53"/>
    <mergeCell ref="C54:D54"/>
    <mergeCell ref="C55:D55"/>
    <mergeCell ref="C70:D70"/>
    <mergeCell ref="C68:D68"/>
    <mergeCell ref="C57:D57"/>
    <mergeCell ref="C58:D58"/>
    <mergeCell ref="C59:D59"/>
    <mergeCell ref="C60:D60"/>
    <mergeCell ref="C61:D61"/>
    <mergeCell ref="C62:D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selection activeCell="E5" sqref="E5"/>
    </sheetView>
  </sheetViews>
  <sheetFormatPr defaultRowHeight="16.5" x14ac:dyDescent="0.2"/>
  <cols>
    <col min="1" max="1" width="5.42578125" style="255" customWidth="1"/>
    <col min="2" max="2" width="10.42578125" style="255" customWidth="1"/>
    <col min="3" max="3" width="29.85546875" style="255" customWidth="1"/>
    <col min="4" max="4" width="9" style="255" customWidth="1"/>
    <col min="5" max="5" width="6.28515625" style="255" customWidth="1"/>
    <col min="6" max="6" width="8.7109375" style="255" customWidth="1"/>
    <col min="7" max="7" width="8.5703125" style="255" customWidth="1"/>
    <col min="8" max="8" width="8.42578125" style="255" customWidth="1"/>
    <col min="9" max="256" width="9.140625" style="255"/>
    <col min="257" max="257" width="5.42578125" style="255" customWidth="1"/>
    <col min="258" max="258" width="10.42578125" style="255" customWidth="1"/>
    <col min="259" max="259" width="41.42578125" style="255" customWidth="1"/>
    <col min="260" max="260" width="9" style="255" customWidth="1"/>
    <col min="261" max="261" width="6.28515625" style="255" customWidth="1"/>
    <col min="262" max="262" width="7.28515625" style="255" customWidth="1"/>
    <col min="263" max="263" width="8.5703125" style="255" customWidth="1"/>
    <col min="264" max="264" width="9.42578125" style="255" customWidth="1"/>
    <col min="265" max="512" width="9.140625" style="255"/>
    <col min="513" max="513" width="5.42578125" style="255" customWidth="1"/>
    <col min="514" max="514" width="10.42578125" style="255" customWidth="1"/>
    <col min="515" max="515" width="41.42578125" style="255" customWidth="1"/>
    <col min="516" max="516" width="9" style="255" customWidth="1"/>
    <col min="517" max="517" width="6.28515625" style="255" customWidth="1"/>
    <col min="518" max="518" width="7.28515625" style="255" customWidth="1"/>
    <col min="519" max="519" width="8.5703125" style="255" customWidth="1"/>
    <col min="520" max="520" width="9.42578125" style="255" customWidth="1"/>
    <col min="521" max="768" width="9.140625" style="255"/>
    <col min="769" max="769" width="5.42578125" style="255" customWidth="1"/>
    <col min="770" max="770" width="10.42578125" style="255" customWidth="1"/>
    <col min="771" max="771" width="41.42578125" style="255" customWidth="1"/>
    <col min="772" max="772" width="9" style="255" customWidth="1"/>
    <col min="773" max="773" width="6.28515625" style="255" customWidth="1"/>
    <col min="774" max="774" width="7.28515625" style="255" customWidth="1"/>
    <col min="775" max="775" width="8.5703125" style="255" customWidth="1"/>
    <col min="776" max="776" width="9.42578125" style="255" customWidth="1"/>
    <col min="777" max="1024" width="9.140625" style="255"/>
    <col min="1025" max="1025" width="5.42578125" style="255" customWidth="1"/>
    <col min="1026" max="1026" width="10.42578125" style="255" customWidth="1"/>
    <col min="1027" max="1027" width="41.42578125" style="255" customWidth="1"/>
    <col min="1028" max="1028" width="9" style="255" customWidth="1"/>
    <col min="1029" max="1029" width="6.28515625" style="255" customWidth="1"/>
    <col min="1030" max="1030" width="7.28515625" style="255" customWidth="1"/>
    <col min="1031" max="1031" width="8.5703125" style="255" customWidth="1"/>
    <col min="1032" max="1032" width="9.42578125" style="255" customWidth="1"/>
    <col min="1033" max="1280" width="9.140625" style="255"/>
    <col min="1281" max="1281" width="5.42578125" style="255" customWidth="1"/>
    <col min="1282" max="1282" width="10.42578125" style="255" customWidth="1"/>
    <col min="1283" max="1283" width="41.42578125" style="255" customWidth="1"/>
    <col min="1284" max="1284" width="9" style="255" customWidth="1"/>
    <col min="1285" max="1285" width="6.28515625" style="255" customWidth="1"/>
    <col min="1286" max="1286" width="7.28515625" style="255" customWidth="1"/>
    <col min="1287" max="1287" width="8.5703125" style="255" customWidth="1"/>
    <col min="1288" max="1288" width="9.42578125" style="255" customWidth="1"/>
    <col min="1289" max="1536" width="9.140625" style="255"/>
    <col min="1537" max="1537" width="5.42578125" style="255" customWidth="1"/>
    <col min="1538" max="1538" width="10.42578125" style="255" customWidth="1"/>
    <col min="1539" max="1539" width="41.42578125" style="255" customWidth="1"/>
    <col min="1540" max="1540" width="9" style="255" customWidth="1"/>
    <col min="1541" max="1541" width="6.28515625" style="255" customWidth="1"/>
    <col min="1542" max="1542" width="7.28515625" style="255" customWidth="1"/>
    <col min="1543" max="1543" width="8.5703125" style="255" customWidth="1"/>
    <col min="1544" max="1544" width="9.42578125" style="255" customWidth="1"/>
    <col min="1545" max="1792" width="9.140625" style="255"/>
    <col min="1793" max="1793" width="5.42578125" style="255" customWidth="1"/>
    <col min="1794" max="1794" width="10.42578125" style="255" customWidth="1"/>
    <col min="1795" max="1795" width="41.42578125" style="255" customWidth="1"/>
    <col min="1796" max="1796" width="9" style="255" customWidth="1"/>
    <col min="1797" max="1797" width="6.28515625" style="255" customWidth="1"/>
    <col min="1798" max="1798" width="7.28515625" style="255" customWidth="1"/>
    <col min="1799" max="1799" width="8.5703125" style="255" customWidth="1"/>
    <col min="1800" max="1800" width="9.42578125" style="255" customWidth="1"/>
    <col min="1801" max="2048" width="9.140625" style="255"/>
    <col min="2049" max="2049" width="5.42578125" style="255" customWidth="1"/>
    <col min="2050" max="2050" width="10.42578125" style="255" customWidth="1"/>
    <col min="2051" max="2051" width="41.42578125" style="255" customWidth="1"/>
    <col min="2052" max="2052" width="9" style="255" customWidth="1"/>
    <col min="2053" max="2053" width="6.28515625" style="255" customWidth="1"/>
    <col min="2054" max="2054" width="7.28515625" style="255" customWidth="1"/>
    <col min="2055" max="2055" width="8.5703125" style="255" customWidth="1"/>
    <col min="2056" max="2056" width="9.42578125" style="255" customWidth="1"/>
    <col min="2057" max="2304" width="9.140625" style="255"/>
    <col min="2305" max="2305" width="5.42578125" style="255" customWidth="1"/>
    <col min="2306" max="2306" width="10.42578125" style="255" customWidth="1"/>
    <col min="2307" max="2307" width="41.42578125" style="255" customWidth="1"/>
    <col min="2308" max="2308" width="9" style="255" customWidth="1"/>
    <col min="2309" max="2309" width="6.28515625" style="255" customWidth="1"/>
    <col min="2310" max="2310" width="7.28515625" style="255" customWidth="1"/>
    <col min="2311" max="2311" width="8.5703125" style="255" customWidth="1"/>
    <col min="2312" max="2312" width="9.42578125" style="255" customWidth="1"/>
    <col min="2313" max="2560" width="9.140625" style="255"/>
    <col min="2561" max="2561" width="5.42578125" style="255" customWidth="1"/>
    <col min="2562" max="2562" width="10.42578125" style="255" customWidth="1"/>
    <col min="2563" max="2563" width="41.42578125" style="255" customWidth="1"/>
    <col min="2564" max="2564" width="9" style="255" customWidth="1"/>
    <col min="2565" max="2565" width="6.28515625" style="255" customWidth="1"/>
    <col min="2566" max="2566" width="7.28515625" style="255" customWidth="1"/>
    <col min="2567" max="2567" width="8.5703125" style="255" customWidth="1"/>
    <col min="2568" max="2568" width="9.42578125" style="255" customWidth="1"/>
    <col min="2569" max="2816" width="9.140625" style="255"/>
    <col min="2817" max="2817" width="5.42578125" style="255" customWidth="1"/>
    <col min="2818" max="2818" width="10.42578125" style="255" customWidth="1"/>
    <col min="2819" max="2819" width="41.42578125" style="255" customWidth="1"/>
    <col min="2820" max="2820" width="9" style="255" customWidth="1"/>
    <col min="2821" max="2821" width="6.28515625" style="255" customWidth="1"/>
    <col min="2822" max="2822" width="7.28515625" style="255" customWidth="1"/>
    <col min="2823" max="2823" width="8.5703125" style="255" customWidth="1"/>
    <col min="2824" max="2824" width="9.42578125" style="255" customWidth="1"/>
    <col min="2825" max="3072" width="9.140625" style="255"/>
    <col min="3073" max="3073" width="5.42578125" style="255" customWidth="1"/>
    <col min="3074" max="3074" width="10.42578125" style="255" customWidth="1"/>
    <col min="3075" max="3075" width="41.42578125" style="255" customWidth="1"/>
    <col min="3076" max="3076" width="9" style="255" customWidth="1"/>
    <col min="3077" max="3077" width="6.28515625" style="255" customWidth="1"/>
    <col min="3078" max="3078" width="7.28515625" style="255" customWidth="1"/>
    <col min="3079" max="3079" width="8.5703125" style="255" customWidth="1"/>
    <col min="3080" max="3080" width="9.42578125" style="255" customWidth="1"/>
    <col min="3081" max="3328" width="9.140625" style="255"/>
    <col min="3329" max="3329" width="5.42578125" style="255" customWidth="1"/>
    <col min="3330" max="3330" width="10.42578125" style="255" customWidth="1"/>
    <col min="3331" max="3331" width="41.42578125" style="255" customWidth="1"/>
    <col min="3332" max="3332" width="9" style="255" customWidth="1"/>
    <col min="3333" max="3333" width="6.28515625" style="255" customWidth="1"/>
    <col min="3334" max="3334" width="7.28515625" style="255" customWidth="1"/>
    <col min="3335" max="3335" width="8.5703125" style="255" customWidth="1"/>
    <col min="3336" max="3336" width="9.42578125" style="255" customWidth="1"/>
    <col min="3337" max="3584" width="9.140625" style="255"/>
    <col min="3585" max="3585" width="5.42578125" style="255" customWidth="1"/>
    <col min="3586" max="3586" width="10.42578125" style="255" customWidth="1"/>
    <col min="3587" max="3587" width="41.42578125" style="255" customWidth="1"/>
    <col min="3588" max="3588" width="9" style="255" customWidth="1"/>
    <col min="3589" max="3589" width="6.28515625" style="255" customWidth="1"/>
    <col min="3590" max="3590" width="7.28515625" style="255" customWidth="1"/>
    <col min="3591" max="3591" width="8.5703125" style="255" customWidth="1"/>
    <col min="3592" max="3592" width="9.42578125" style="255" customWidth="1"/>
    <col min="3593" max="3840" width="9.140625" style="255"/>
    <col min="3841" max="3841" width="5.42578125" style="255" customWidth="1"/>
    <col min="3842" max="3842" width="10.42578125" style="255" customWidth="1"/>
    <col min="3843" max="3843" width="41.42578125" style="255" customWidth="1"/>
    <col min="3844" max="3844" width="9" style="255" customWidth="1"/>
    <col min="3845" max="3845" width="6.28515625" style="255" customWidth="1"/>
    <col min="3846" max="3846" width="7.28515625" style="255" customWidth="1"/>
    <col min="3847" max="3847" width="8.5703125" style="255" customWidth="1"/>
    <col min="3848" max="3848" width="9.42578125" style="255" customWidth="1"/>
    <col min="3849" max="4096" width="9.140625" style="255"/>
    <col min="4097" max="4097" width="5.42578125" style="255" customWidth="1"/>
    <col min="4098" max="4098" width="10.42578125" style="255" customWidth="1"/>
    <col min="4099" max="4099" width="41.42578125" style="255" customWidth="1"/>
    <col min="4100" max="4100" width="9" style="255" customWidth="1"/>
    <col min="4101" max="4101" width="6.28515625" style="255" customWidth="1"/>
    <col min="4102" max="4102" width="7.28515625" style="255" customWidth="1"/>
    <col min="4103" max="4103" width="8.5703125" style="255" customWidth="1"/>
    <col min="4104" max="4104" width="9.42578125" style="255" customWidth="1"/>
    <col min="4105" max="4352" width="9.140625" style="255"/>
    <col min="4353" max="4353" width="5.42578125" style="255" customWidth="1"/>
    <col min="4354" max="4354" width="10.42578125" style="255" customWidth="1"/>
    <col min="4355" max="4355" width="41.42578125" style="255" customWidth="1"/>
    <col min="4356" max="4356" width="9" style="255" customWidth="1"/>
    <col min="4357" max="4357" width="6.28515625" style="255" customWidth="1"/>
    <col min="4358" max="4358" width="7.28515625" style="255" customWidth="1"/>
    <col min="4359" max="4359" width="8.5703125" style="255" customWidth="1"/>
    <col min="4360" max="4360" width="9.42578125" style="255" customWidth="1"/>
    <col min="4361" max="4608" width="9.140625" style="255"/>
    <col min="4609" max="4609" width="5.42578125" style="255" customWidth="1"/>
    <col min="4610" max="4610" width="10.42578125" style="255" customWidth="1"/>
    <col min="4611" max="4611" width="41.42578125" style="255" customWidth="1"/>
    <col min="4612" max="4612" width="9" style="255" customWidth="1"/>
    <col min="4613" max="4613" width="6.28515625" style="255" customWidth="1"/>
    <col min="4614" max="4614" width="7.28515625" style="255" customWidth="1"/>
    <col min="4615" max="4615" width="8.5703125" style="255" customWidth="1"/>
    <col min="4616" max="4616" width="9.42578125" style="255" customWidth="1"/>
    <col min="4617" max="4864" width="9.140625" style="255"/>
    <col min="4865" max="4865" width="5.42578125" style="255" customWidth="1"/>
    <col min="4866" max="4866" width="10.42578125" style="255" customWidth="1"/>
    <col min="4867" max="4867" width="41.42578125" style="255" customWidth="1"/>
    <col min="4868" max="4868" width="9" style="255" customWidth="1"/>
    <col min="4869" max="4869" width="6.28515625" style="255" customWidth="1"/>
    <col min="4870" max="4870" width="7.28515625" style="255" customWidth="1"/>
    <col min="4871" max="4871" width="8.5703125" style="255" customWidth="1"/>
    <col min="4872" max="4872" width="9.42578125" style="255" customWidth="1"/>
    <col min="4873" max="5120" width="9.140625" style="255"/>
    <col min="5121" max="5121" width="5.42578125" style="255" customWidth="1"/>
    <col min="5122" max="5122" width="10.42578125" style="255" customWidth="1"/>
    <col min="5123" max="5123" width="41.42578125" style="255" customWidth="1"/>
    <col min="5124" max="5124" width="9" style="255" customWidth="1"/>
    <col min="5125" max="5125" width="6.28515625" style="255" customWidth="1"/>
    <col min="5126" max="5126" width="7.28515625" style="255" customWidth="1"/>
    <col min="5127" max="5127" width="8.5703125" style="255" customWidth="1"/>
    <col min="5128" max="5128" width="9.42578125" style="255" customWidth="1"/>
    <col min="5129" max="5376" width="9.140625" style="255"/>
    <col min="5377" max="5377" width="5.42578125" style="255" customWidth="1"/>
    <col min="5378" max="5378" width="10.42578125" style="255" customWidth="1"/>
    <col min="5379" max="5379" width="41.42578125" style="255" customWidth="1"/>
    <col min="5380" max="5380" width="9" style="255" customWidth="1"/>
    <col min="5381" max="5381" width="6.28515625" style="255" customWidth="1"/>
    <col min="5382" max="5382" width="7.28515625" style="255" customWidth="1"/>
    <col min="5383" max="5383" width="8.5703125" style="255" customWidth="1"/>
    <col min="5384" max="5384" width="9.42578125" style="255" customWidth="1"/>
    <col min="5385" max="5632" width="9.140625" style="255"/>
    <col min="5633" max="5633" width="5.42578125" style="255" customWidth="1"/>
    <col min="5634" max="5634" width="10.42578125" style="255" customWidth="1"/>
    <col min="5635" max="5635" width="41.42578125" style="255" customWidth="1"/>
    <col min="5636" max="5636" width="9" style="255" customWidth="1"/>
    <col min="5637" max="5637" width="6.28515625" style="255" customWidth="1"/>
    <col min="5638" max="5638" width="7.28515625" style="255" customWidth="1"/>
    <col min="5639" max="5639" width="8.5703125" style="255" customWidth="1"/>
    <col min="5640" max="5640" width="9.42578125" style="255" customWidth="1"/>
    <col min="5641" max="5888" width="9.140625" style="255"/>
    <col min="5889" max="5889" width="5.42578125" style="255" customWidth="1"/>
    <col min="5890" max="5890" width="10.42578125" style="255" customWidth="1"/>
    <col min="5891" max="5891" width="41.42578125" style="255" customWidth="1"/>
    <col min="5892" max="5892" width="9" style="255" customWidth="1"/>
    <col min="5893" max="5893" width="6.28515625" style="255" customWidth="1"/>
    <col min="5894" max="5894" width="7.28515625" style="255" customWidth="1"/>
    <col min="5895" max="5895" width="8.5703125" style="255" customWidth="1"/>
    <col min="5896" max="5896" width="9.42578125" style="255" customWidth="1"/>
    <col min="5897" max="6144" width="9.140625" style="255"/>
    <col min="6145" max="6145" width="5.42578125" style="255" customWidth="1"/>
    <col min="6146" max="6146" width="10.42578125" style="255" customWidth="1"/>
    <col min="6147" max="6147" width="41.42578125" style="255" customWidth="1"/>
    <col min="6148" max="6148" width="9" style="255" customWidth="1"/>
    <col min="6149" max="6149" width="6.28515625" style="255" customWidth="1"/>
    <col min="6150" max="6150" width="7.28515625" style="255" customWidth="1"/>
    <col min="6151" max="6151" width="8.5703125" style="255" customWidth="1"/>
    <col min="6152" max="6152" width="9.42578125" style="255" customWidth="1"/>
    <col min="6153" max="6400" width="9.140625" style="255"/>
    <col min="6401" max="6401" width="5.42578125" style="255" customWidth="1"/>
    <col min="6402" max="6402" width="10.42578125" style="255" customWidth="1"/>
    <col min="6403" max="6403" width="41.42578125" style="255" customWidth="1"/>
    <col min="6404" max="6404" width="9" style="255" customWidth="1"/>
    <col min="6405" max="6405" width="6.28515625" style="255" customWidth="1"/>
    <col min="6406" max="6406" width="7.28515625" style="255" customWidth="1"/>
    <col min="6407" max="6407" width="8.5703125" style="255" customWidth="1"/>
    <col min="6408" max="6408" width="9.42578125" style="255" customWidth="1"/>
    <col min="6409" max="6656" width="9.140625" style="255"/>
    <col min="6657" max="6657" width="5.42578125" style="255" customWidth="1"/>
    <col min="6658" max="6658" width="10.42578125" style="255" customWidth="1"/>
    <col min="6659" max="6659" width="41.42578125" style="255" customWidth="1"/>
    <col min="6660" max="6660" width="9" style="255" customWidth="1"/>
    <col min="6661" max="6661" width="6.28515625" style="255" customWidth="1"/>
    <col min="6662" max="6662" width="7.28515625" style="255" customWidth="1"/>
    <col min="6663" max="6663" width="8.5703125" style="255" customWidth="1"/>
    <col min="6664" max="6664" width="9.42578125" style="255" customWidth="1"/>
    <col min="6665" max="6912" width="9.140625" style="255"/>
    <col min="6913" max="6913" width="5.42578125" style="255" customWidth="1"/>
    <col min="6914" max="6914" width="10.42578125" style="255" customWidth="1"/>
    <col min="6915" max="6915" width="41.42578125" style="255" customWidth="1"/>
    <col min="6916" max="6916" width="9" style="255" customWidth="1"/>
    <col min="6917" max="6917" width="6.28515625" style="255" customWidth="1"/>
    <col min="6918" max="6918" width="7.28515625" style="255" customWidth="1"/>
    <col min="6919" max="6919" width="8.5703125" style="255" customWidth="1"/>
    <col min="6920" max="6920" width="9.42578125" style="255" customWidth="1"/>
    <col min="6921" max="7168" width="9.140625" style="255"/>
    <col min="7169" max="7169" width="5.42578125" style="255" customWidth="1"/>
    <col min="7170" max="7170" width="10.42578125" style="255" customWidth="1"/>
    <col min="7171" max="7171" width="41.42578125" style="255" customWidth="1"/>
    <col min="7172" max="7172" width="9" style="255" customWidth="1"/>
    <col min="7173" max="7173" width="6.28515625" style="255" customWidth="1"/>
    <col min="7174" max="7174" width="7.28515625" style="255" customWidth="1"/>
    <col min="7175" max="7175" width="8.5703125" style="255" customWidth="1"/>
    <col min="7176" max="7176" width="9.42578125" style="255" customWidth="1"/>
    <col min="7177" max="7424" width="9.140625" style="255"/>
    <col min="7425" max="7425" width="5.42578125" style="255" customWidth="1"/>
    <col min="7426" max="7426" width="10.42578125" style="255" customWidth="1"/>
    <col min="7427" max="7427" width="41.42578125" style="255" customWidth="1"/>
    <col min="7428" max="7428" width="9" style="255" customWidth="1"/>
    <col min="7429" max="7429" width="6.28515625" style="255" customWidth="1"/>
    <col min="7430" max="7430" width="7.28515625" style="255" customWidth="1"/>
    <col min="7431" max="7431" width="8.5703125" style="255" customWidth="1"/>
    <col min="7432" max="7432" width="9.42578125" style="255" customWidth="1"/>
    <col min="7433" max="7680" width="9.140625" style="255"/>
    <col min="7681" max="7681" width="5.42578125" style="255" customWidth="1"/>
    <col min="7682" max="7682" width="10.42578125" style="255" customWidth="1"/>
    <col min="7683" max="7683" width="41.42578125" style="255" customWidth="1"/>
    <col min="7684" max="7684" width="9" style="255" customWidth="1"/>
    <col min="7685" max="7685" width="6.28515625" style="255" customWidth="1"/>
    <col min="7686" max="7686" width="7.28515625" style="255" customWidth="1"/>
    <col min="7687" max="7687" width="8.5703125" style="255" customWidth="1"/>
    <col min="7688" max="7688" width="9.42578125" style="255" customWidth="1"/>
    <col min="7689" max="7936" width="9.140625" style="255"/>
    <col min="7937" max="7937" width="5.42578125" style="255" customWidth="1"/>
    <col min="7938" max="7938" width="10.42578125" style="255" customWidth="1"/>
    <col min="7939" max="7939" width="41.42578125" style="255" customWidth="1"/>
    <col min="7940" max="7940" width="9" style="255" customWidth="1"/>
    <col min="7941" max="7941" width="6.28515625" style="255" customWidth="1"/>
    <col min="7942" max="7942" width="7.28515625" style="255" customWidth="1"/>
    <col min="7943" max="7943" width="8.5703125" style="255" customWidth="1"/>
    <col min="7944" max="7944" width="9.42578125" style="255" customWidth="1"/>
    <col min="7945" max="8192" width="9.140625" style="255"/>
    <col min="8193" max="8193" width="5.42578125" style="255" customWidth="1"/>
    <col min="8194" max="8194" width="10.42578125" style="255" customWidth="1"/>
    <col min="8195" max="8195" width="41.42578125" style="255" customWidth="1"/>
    <col min="8196" max="8196" width="9" style="255" customWidth="1"/>
    <col min="8197" max="8197" width="6.28515625" style="255" customWidth="1"/>
    <col min="8198" max="8198" width="7.28515625" style="255" customWidth="1"/>
    <col min="8199" max="8199" width="8.5703125" style="255" customWidth="1"/>
    <col min="8200" max="8200" width="9.42578125" style="255" customWidth="1"/>
    <col min="8201" max="8448" width="9.140625" style="255"/>
    <col min="8449" max="8449" width="5.42578125" style="255" customWidth="1"/>
    <col min="8450" max="8450" width="10.42578125" style="255" customWidth="1"/>
    <col min="8451" max="8451" width="41.42578125" style="255" customWidth="1"/>
    <col min="8452" max="8452" width="9" style="255" customWidth="1"/>
    <col min="8453" max="8453" width="6.28515625" style="255" customWidth="1"/>
    <col min="8454" max="8454" width="7.28515625" style="255" customWidth="1"/>
    <col min="8455" max="8455" width="8.5703125" style="255" customWidth="1"/>
    <col min="8456" max="8456" width="9.42578125" style="255" customWidth="1"/>
    <col min="8457" max="8704" width="9.140625" style="255"/>
    <col min="8705" max="8705" width="5.42578125" style="255" customWidth="1"/>
    <col min="8706" max="8706" width="10.42578125" style="255" customWidth="1"/>
    <col min="8707" max="8707" width="41.42578125" style="255" customWidth="1"/>
    <col min="8708" max="8708" width="9" style="255" customWidth="1"/>
    <col min="8709" max="8709" width="6.28515625" style="255" customWidth="1"/>
    <col min="8710" max="8710" width="7.28515625" style="255" customWidth="1"/>
    <col min="8711" max="8711" width="8.5703125" style="255" customWidth="1"/>
    <col min="8712" max="8712" width="9.42578125" style="255" customWidth="1"/>
    <col min="8713" max="8960" width="9.140625" style="255"/>
    <col min="8961" max="8961" width="5.42578125" style="255" customWidth="1"/>
    <col min="8962" max="8962" width="10.42578125" style="255" customWidth="1"/>
    <col min="8963" max="8963" width="41.42578125" style="255" customWidth="1"/>
    <col min="8964" max="8964" width="9" style="255" customWidth="1"/>
    <col min="8965" max="8965" width="6.28515625" style="255" customWidth="1"/>
    <col min="8966" max="8966" width="7.28515625" style="255" customWidth="1"/>
    <col min="8967" max="8967" width="8.5703125" style="255" customWidth="1"/>
    <col min="8968" max="8968" width="9.42578125" style="255" customWidth="1"/>
    <col min="8969" max="9216" width="9.140625" style="255"/>
    <col min="9217" max="9217" width="5.42578125" style="255" customWidth="1"/>
    <col min="9218" max="9218" width="10.42578125" style="255" customWidth="1"/>
    <col min="9219" max="9219" width="41.42578125" style="255" customWidth="1"/>
    <col min="9220" max="9220" width="9" style="255" customWidth="1"/>
    <col min="9221" max="9221" width="6.28515625" style="255" customWidth="1"/>
    <col min="9222" max="9222" width="7.28515625" style="255" customWidth="1"/>
    <col min="9223" max="9223" width="8.5703125" style="255" customWidth="1"/>
    <col min="9224" max="9224" width="9.42578125" style="255" customWidth="1"/>
    <col min="9225" max="9472" width="9.140625" style="255"/>
    <col min="9473" max="9473" width="5.42578125" style="255" customWidth="1"/>
    <col min="9474" max="9474" width="10.42578125" style="255" customWidth="1"/>
    <col min="9475" max="9475" width="41.42578125" style="255" customWidth="1"/>
    <col min="9476" max="9476" width="9" style="255" customWidth="1"/>
    <col min="9477" max="9477" width="6.28515625" style="255" customWidth="1"/>
    <col min="9478" max="9478" width="7.28515625" style="255" customWidth="1"/>
    <col min="9479" max="9479" width="8.5703125" style="255" customWidth="1"/>
    <col min="9480" max="9480" width="9.42578125" style="255" customWidth="1"/>
    <col min="9481" max="9728" width="9.140625" style="255"/>
    <col min="9729" max="9729" width="5.42578125" style="255" customWidth="1"/>
    <col min="9730" max="9730" width="10.42578125" style="255" customWidth="1"/>
    <col min="9731" max="9731" width="41.42578125" style="255" customWidth="1"/>
    <col min="9732" max="9732" width="9" style="255" customWidth="1"/>
    <col min="9733" max="9733" width="6.28515625" style="255" customWidth="1"/>
    <col min="9734" max="9734" width="7.28515625" style="255" customWidth="1"/>
    <col min="9735" max="9735" width="8.5703125" style="255" customWidth="1"/>
    <col min="9736" max="9736" width="9.42578125" style="255" customWidth="1"/>
    <col min="9737" max="9984" width="9.140625" style="255"/>
    <col min="9985" max="9985" width="5.42578125" style="255" customWidth="1"/>
    <col min="9986" max="9986" width="10.42578125" style="255" customWidth="1"/>
    <col min="9987" max="9987" width="41.42578125" style="255" customWidth="1"/>
    <col min="9988" max="9988" width="9" style="255" customWidth="1"/>
    <col min="9989" max="9989" width="6.28515625" style="255" customWidth="1"/>
    <col min="9990" max="9990" width="7.28515625" style="255" customWidth="1"/>
    <col min="9991" max="9991" width="8.5703125" style="255" customWidth="1"/>
    <col min="9992" max="9992" width="9.42578125" style="255" customWidth="1"/>
    <col min="9993" max="10240" width="9.140625" style="255"/>
    <col min="10241" max="10241" width="5.42578125" style="255" customWidth="1"/>
    <col min="10242" max="10242" width="10.42578125" style="255" customWidth="1"/>
    <col min="10243" max="10243" width="41.42578125" style="255" customWidth="1"/>
    <col min="10244" max="10244" width="9" style="255" customWidth="1"/>
    <col min="10245" max="10245" width="6.28515625" style="255" customWidth="1"/>
    <col min="10246" max="10246" width="7.28515625" style="255" customWidth="1"/>
    <col min="10247" max="10247" width="8.5703125" style="255" customWidth="1"/>
    <col min="10248" max="10248" width="9.42578125" style="255" customWidth="1"/>
    <col min="10249" max="10496" width="9.140625" style="255"/>
    <col min="10497" max="10497" width="5.42578125" style="255" customWidth="1"/>
    <col min="10498" max="10498" width="10.42578125" style="255" customWidth="1"/>
    <col min="10499" max="10499" width="41.42578125" style="255" customWidth="1"/>
    <col min="10500" max="10500" width="9" style="255" customWidth="1"/>
    <col min="10501" max="10501" width="6.28515625" style="255" customWidth="1"/>
    <col min="10502" max="10502" width="7.28515625" style="255" customWidth="1"/>
    <col min="10503" max="10503" width="8.5703125" style="255" customWidth="1"/>
    <col min="10504" max="10504" width="9.42578125" style="255" customWidth="1"/>
    <col min="10505" max="10752" width="9.140625" style="255"/>
    <col min="10753" max="10753" width="5.42578125" style="255" customWidth="1"/>
    <col min="10754" max="10754" width="10.42578125" style="255" customWidth="1"/>
    <col min="10755" max="10755" width="41.42578125" style="255" customWidth="1"/>
    <col min="10756" max="10756" width="9" style="255" customWidth="1"/>
    <col min="10757" max="10757" width="6.28515625" style="255" customWidth="1"/>
    <col min="10758" max="10758" width="7.28515625" style="255" customWidth="1"/>
    <col min="10759" max="10759" width="8.5703125" style="255" customWidth="1"/>
    <col min="10760" max="10760" width="9.42578125" style="255" customWidth="1"/>
    <col min="10761" max="11008" width="9.140625" style="255"/>
    <col min="11009" max="11009" width="5.42578125" style="255" customWidth="1"/>
    <col min="11010" max="11010" width="10.42578125" style="255" customWidth="1"/>
    <col min="11011" max="11011" width="41.42578125" style="255" customWidth="1"/>
    <col min="11012" max="11012" width="9" style="255" customWidth="1"/>
    <col min="11013" max="11013" width="6.28515625" style="255" customWidth="1"/>
    <col min="11014" max="11014" width="7.28515625" style="255" customWidth="1"/>
    <col min="11015" max="11015" width="8.5703125" style="255" customWidth="1"/>
    <col min="11016" max="11016" width="9.42578125" style="255" customWidth="1"/>
    <col min="11017" max="11264" width="9.140625" style="255"/>
    <col min="11265" max="11265" width="5.42578125" style="255" customWidth="1"/>
    <col min="11266" max="11266" width="10.42578125" style="255" customWidth="1"/>
    <col min="11267" max="11267" width="41.42578125" style="255" customWidth="1"/>
    <col min="11268" max="11268" width="9" style="255" customWidth="1"/>
    <col min="11269" max="11269" width="6.28515625" style="255" customWidth="1"/>
    <col min="11270" max="11270" width="7.28515625" style="255" customWidth="1"/>
    <col min="11271" max="11271" width="8.5703125" style="255" customWidth="1"/>
    <col min="11272" max="11272" width="9.42578125" style="255" customWidth="1"/>
    <col min="11273" max="11520" width="9.140625" style="255"/>
    <col min="11521" max="11521" width="5.42578125" style="255" customWidth="1"/>
    <col min="11522" max="11522" width="10.42578125" style="255" customWidth="1"/>
    <col min="11523" max="11523" width="41.42578125" style="255" customWidth="1"/>
    <col min="11524" max="11524" width="9" style="255" customWidth="1"/>
    <col min="11525" max="11525" width="6.28515625" style="255" customWidth="1"/>
    <col min="11526" max="11526" width="7.28515625" style="255" customWidth="1"/>
    <col min="11527" max="11527" width="8.5703125" style="255" customWidth="1"/>
    <col min="11528" max="11528" width="9.42578125" style="255" customWidth="1"/>
    <col min="11529" max="11776" width="9.140625" style="255"/>
    <col min="11777" max="11777" width="5.42578125" style="255" customWidth="1"/>
    <col min="11778" max="11778" width="10.42578125" style="255" customWidth="1"/>
    <col min="11779" max="11779" width="41.42578125" style="255" customWidth="1"/>
    <col min="11780" max="11780" width="9" style="255" customWidth="1"/>
    <col min="11781" max="11781" width="6.28515625" style="255" customWidth="1"/>
    <col min="11782" max="11782" width="7.28515625" style="255" customWidth="1"/>
    <col min="11783" max="11783" width="8.5703125" style="255" customWidth="1"/>
    <col min="11784" max="11784" width="9.42578125" style="255" customWidth="1"/>
    <col min="11785" max="12032" width="9.140625" style="255"/>
    <col min="12033" max="12033" width="5.42578125" style="255" customWidth="1"/>
    <col min="12034" max="12034" width="10.42578125" style="255" customWidth="1"/>
    <col min="12035" max="12035" width="41.42578125" style="255" customWidth="1"/>
    <col min="12036" max="12036" width="9" style="255" customWidth="1"/>
    <col min="12037" max="12037" width="6.28515625" style="255" customWidth="1"/>
    <col min="12038" max="12038" width="7.28515625" style="255" customWidth="1"/>
    <col min="12039" max="12039" width="8.5703125" style="255" customWidth="1"/>
    <col min="12040" max="12040" width="9.42578125" style="255" customWidth="1"/>
    <col min="12041" max="12288" width="9.140625" style="255"/>
    <col min="12289" max="12289" width="5.42578125" style="255" customWidth="1"/>
    <col min="12290" max="12290" width="10.42578125" style="255" customWidth="1"/>
    <col min="12291" max="12291" width="41.42578125" style="255" customWidth="1"/>
    <col min="12292" max="12292" width="9" style="255" customWidth="1"/>
    <col min="12293" max="12293" width="6.28515625" style="255" customWidth="1"/>
    <col min="12294" max="12294" width="7.28515625" style="255" customWidth="1"/>
    <col min="12295" max="12295" width="8.5703125" style="255" customWidth="1"/>
    <col min="12296" max="12296" width="9.42578125" style="255" customWidth="1"/>
    <col min="12297" max="12544" width="9.140625" style="255"/>
    <col min="12545" max="12545" width="5.42578125" style="255" customWidth="1"/>
    <col min="12546" max="12546" width="10.42578125" style="255" customWidth="1"/>
    <col min="12547" max="12547" width="41.42578125" style="255" customWidth="1"/>
    <col min="12548" max="12548" width="9" style="255" customWidth="1"/>
    <col min="12549" max="12549" width="6.28515625" style="255" customWidth="1"/>
    <col min="12550" max="12550" width="7.28515625" style="255" customWidth="1"/>
    <col min="12551" max="12551" width="8.5703125" style="255" customWidth="1"/>
    <col min="12552" max="12552" width="9.42578125" style="255" customWidth="1"/>
    <col min="12553" max="12800" width="9.140625" style="255"/>
    <col min="12801" max="12801" width="5.42578125" style="255" customWidth="1"/>
    <col min="12802" max="12802" width="10.42578125" style="255" customWidth="1"/>
    <col min="12803" max="12803" width="41.42578125" style="255" customWidth="1"/>
    <col min="12804" max="12804" width="9" style="255" customWidth="1"/>
    <col min="12805" max="12805" width="6.28515625" style="255" customWidth="1"/>
    <col min="12806" max="12806" width="7.28515625" style="255" customWidth="1"/>
    <col min="12807" max="12807" width="8.5703125" style="255" customWidth="1"/>
    <col min="12808" max="12808" width="9.42578125" style="255" customWidth="1"/>
    <col min="12809" max="13056" width="9.140625" style="255"/>
    <col min="13057" max="13057" width="5.42578125" style="255" customWidth="1"/>
    <col min="13058" max="13058" width="10.42578125" style="255" customWidth="1"/>
    <col min="13059" max="13059" width="41.42578125" style="255" customWidth="1"/>
    <col min="13060" max="13060" width="9" style="255" customWidth="1"/>
    <col min="13061" max="13061" width="6.28515625" style="255" customWidth="1"/>
    <col min="13062" max="13062" width="7.28515625" style="255" customWidth="1"/>
    <col min="13063" max="13063" width="8.5703125" style="255" customWidth="1"/>
    <col min="13064" max="13064" width="9.42578125" style="255" customWidth="1"/>
    <col min="13065" max="13312" width="9.140625" style="255"/>
    <col min="13313" max="13313" width="5.42578125" style="255" customWidth="1"/>
    <col min="13314" max="13314" width="10.42578125" style="255" customWidth="1"/>
    <col min="13315" max="13315" width="41.42578125" style="255" customWidth="1"/>
    <col min="13316" max="13316" width="9" style="255" customWidth="1"/>
    <col min="13317" max="13317" width="6.28515625" style="255" customWidth="1"/>
    <col min="13318" max="13318" width="7.28515625" style="255" customWidth="1"/>
    <col min="13319" max="13319" width="8.5703125" style="255" customWidth="1"/>
    <col min="13320" max="13320" width="9.42578125" style="255" customWidth="1"/>
    <col min="13321" max="13568" width="9.140625" style="255"/>
    <col min="13569" max="13569" width="5.42578125" style="255" customWidth="1"/>
    <col min="13570" max="13570" width="10.42578125" style="255" customWidth="1"/>
    <col min="13571" max="13571" width="41.42578125" style="255" customWidth="1"/>
    <col min="13572" max="13572" width="9" style="255" customWidth="1"/>
    <col min="13573" max="13573" width="6.28515625" style="255" customWidth="1"/>
    <col min="13574" max="13574" width="7.28515625" style="255" customWidth="1"/>
    <col min="13575" max="13575" width="8.5703125" style="255" customWidth="1"/>
    <col min="13576" max="13576" width="9.42578125" style="255" customWidth="1"/>
    <col min="13577" max="13824" width="9.140625" style="255"/>
    <col min="13825" max="13825" width="5.42578125" style="255" customWidth="1"/>
    <col min="13826" max="13826" width="10.42578125" style="255" customWidth="1"/>
    <col min="13827" max="13827" width="41.42578125" style="255" customWidth="1"/>
    <col min="13828" max="13828" width="9" style="255" customWidth="1"/>
    <col min="13829" max="13829" width="6.28515625" style="255" customWidth="1"/>
    <col min="13830" max="13830" width="7.28515625" style="255" customWidth="1"/>
    <col min="13831" max="13831" width="8.5703125" style="255" customWidth="1"/>
    <col min="13832" max="13832" width="9.42578125" style="255" customWidth="1"/>
    <col min="13833" max="14080" width="9.140625" style="255"/>
    <col min="14081" max="14081" width="5.42578125" style="255" customWidth="1"/>
    <col min="14082" max="14082" width="10.42578125" style="255" customWidth="1"/>
    <col min="14083" max="14083" width="41.42578125" style="255" customWidth="1"/>
    <col min="14084" max="14084" width="9" style="255" customWidth="1"/>
    <col min="14085" max="14085" width="6.28515625" style="255" customWidth="1"/>
    <col min="14086" max="14086" width="7.28515625" style="255" customWidth="1"/>
    <col min="14087" max="14087" width="8.5703125" style="255" customWidth="1"/>
    <col min="14088" max="14088" width="9.42578125" style="255" customWidth="1"/>
    <col min="14089" max="14336" width="9.140625" style="255"/>
    <col min="14337" max="14337" width="5.42578125" style="255" customWidth="1"/>
    <col min="14338" max="14338" width="10.42578125" style="255" customWidth="1"/>
    <col min="14339" max="14339" width="41.42578125" style="255" customWidth="1"/>
    <col min="14340" max="14340" width="9" style="255" customWidth="1"/>
    <col min="14341" max="14341" width="6.28515625" style="255" customWidth="1"/>
    <col min="14342" max="14342" width="7.28515625" style="255" customWidth="1"/>
    <col min="14343" max="14343" width="8.5703125" style="255" customWidth="1"/>
    <col min="14344" max="14344" width="9.42578125" style="255" customWidth="1"/>
    <col min="14345" max="14592" width="9.140625" style="255"/>
    <col min="14593" max="14593" width="5.42578125" style="255" customWidth="1"/>
    <col min="14594" max="14594" width="10.42578125" style="255" customWidth="1"/>
    <col min="14595" max="14595" width="41.42578125" style="255" customWidth="1"/>
    <col min="14596" max="14596" width="9" style="255" customWidth="1"/>
    <col min="14597" max="14597" width="6.28515625" style="255" customWidth="1"/>
    <col min="14598" max="14598" width="7.28515625" style="255" customWidth="1"/>
    <col min="14599" max="14599" width="8.5703125" style="255" customWidth="1"/>
    <col min="14600" max="14600" width="9.42578125" style="255" customWidth="1"/>
    <col min="14601" max="14848" width="9.140625" style="255"/>
    <col min="14849" max="14849" width="5.42578125" style="255" customWidth="1"/>
    <col min="14850" max="14850" width="10.42578125" style="255" customWidth="1"/>
    <col min="14851" max="14851" width="41.42578125" style="255" customWidth="1"/>
    <col min="14852" max="14852" width="9" style="255" customWidth="1"/>
    <col min="14853" max="14853" width="6.28515625" style="255" customWidth="1"/>
    <col min="14854" max="14854" width="7.28515625" style="255" customWidth="1"/>
    <col min="14855" max="14855" width="8.5703125" style="255" customWidth="1"/>
    <col min="14856" max="14856" width="9.42578125" style="255" customWidth="1"/>
    <col min="14857" max="15104" width="9.140625" style="255"/>
    <col min="15105" max="15105" width="5.42578125" style="255" customWidth="1"/>
    <col min="15106" max="15106" width="10.42578125" style="255" customWidth="1"/>
    <col min="15107" max="15107" width="41.42578125" style="255" customWidth="1"/>
    <col min="15108" max="15108" width="9" style="255" customWidth="1"/>
    <col min="15109" max="15109" width="6.28515625" style="255" customWidth="1"/>
    <col min="15110" max="15110" width="7.28515625" style="255" customWidth="1"/>
    <col min="15111" max="15111" width="8.5703125" style="255" customWidth="1"/>
    <col min="15112" max="15112" width="9.42578125" style="255" customWidth="1"/>
    <col min="15113" max="15360" width="9.140625" style="255"/>
    <col min="15361" max="15361" width="5.42578125" style="255" customWidth="1"/>
    <col min="15362" max="15362" width="10.42578125" style="255" customWidth="1"/>
    <col min="15363" max="15363" width="41.42578125" style="255" customWidth="1"/>
    <col min="15364" max="15364" width="9" style="255" customWidth="1"/>
    <col min="15365" max="15365" width="6.28515625" style="255" customWidth="1"/>
    <col min="15366" max="15366" width="7.28515625" style="255" customWidth="1"/>
    <col min="15367" max="15367" width="8.5703125" style="255" customWidth="1"/>
    <col min="15368" max="15368" width="9.42578125" style="255" customWidth="1"/>
    <col min="15369" max="15616" width="9.140625" style="255"/>
    <col min="15617" max="15617" width="5.42578125" style="255" customWidth="1"/>
    <col min="15618" max="15618" width="10.42578125" style="255" customWidth="1"/>
    <col min="15619" max="15619" width="41.42578125" style="255" customWidth="1"/>
    <col min="15620" max="15620" width="9" style="255" customWidth="1"/>
    <col min="15621" max="15621" width="6.28515625" style="255" customWidth="1"/>
    <col min="15622" max="15622" width="7.28515625" style="255" customWidth="1"/>
    <col min="15623" max="15623" width="8.5703125" style="255" customWidth="1"/>
    <col min="15624" max="15624" width="9.42578125" style="255" customWidth="1"/>
    <col min="15625" max="15872" width="9.140625" style="255"/>
    <col min="15873" max="15873" width="5.42578125" style="255" customWidth="1"/>
    <col min="15874" max="15874" width="10.42578125" style="255" customWidth="1"/>
    <col min="15875" max="15875" width="41.42578125" style="255" customWidth="1"/>
    <col min="15876" max="15876" width="9" style="255" customWidth="1"/>
    <col min="15877" max="15877" width="6.28515625" style="255" customWidth="1"/>
    <col min="15878" max="15878" width="7.28515625" style="255" customWidth="1"/>
    <col min="15879" max="15879" width="8.5703125" style="255" customWidth="1"/>
    <col min="15880" max="15880" width="9.42578125" style="255" customWidth="1"/>
    <col min="15881" max="16128" width="9.140625" style="255"/>
    <col min="16129" max="16129" width="5.42578125" style="255" customWidth="1"/>
    <col min="16130" max="16130" width="10.42578125" style="255" customWidth="1"/>
    <col min="16131" max="16131" width="41.42578125" style="255" customWidth="1"/>
    <col min="16132" max="16132" width="9" style="255" customWidth="1"/>
    <col min="16133" max="16133" width="6.28515625" style="255" customWidth="1"/>
    <col min="16134" max="16134" width="7.28515625" style="255" customWidth="1"/>
    <col min="16135" max="16135" width="8.5703125" style="255" customWidth="1"/>
    <col min="16136" max="16136" width="9.42578125" style="255" customWidth="1"/>
    <col min="16137" max="16384" width="9.140625" style="255"/>
  </cols>
  <sheetData>
    <row r="1" spans="1:10" ht="27.75" customHeight="1" x14ac:dyDescent="0.2">
      <c r="A1" s="675" t="s">
        <v>490</v>
      </c>
      <c r="B1" s="675"/>
      <c r="C1" s="675"/>
      <c r="D1" s="675"/>
      <c r="E1" s="675"/>
      <c r="F1" s="675"/>
      <c r="G1" s="675"/>
      <c r="H1" s="303"/>
    </row>
    <row r="2" spans="1:10" ht="10.5" customHeight="1" x14ac:dyDescent="0.2">
      <c r="A2" s="303"/>
      <c r="B2" s="303"/>
      <c r="C2" s="303"/>
      <c r="D2" s="303"/>
      <c r="E2" s="303"/>
      <c r="F2" s="303"/>
      <c r="G2" s="303"/>
      <c r="H2" s="303"/>
    </row>
    <row r="3" spans="1:10" ht="66" customHeight="1" x14ac:dyDescent="0.2">
      <c r="A3" s="675" t="s">
        <v>337</v>
      </c>
      <c r="B3" s="675"/>
      <c r="C3" s="675"/>
      <c r="D3" s="675"/>
      <c r="E3" s="675"/>
      <c r="F3" s="675"/>
      <c r="G3" s="675"/>
      <c r="H3" s="675"/>
    </row>
    <row r="4" spans="1:10" ht="22.5" customHeight="1" x14ac:dyDescent="0.2">
      <c r="A4" s="675" t="s">
        <v>338</v>
      </c>
      <c r="B4" s="675"/>
      <c r="C4" s="675"/>
      <c r="D4" s="675"/>
      <c r="E4" s="315">
        <f>H58*0.001</f>
        <v>0</v>
      </c>
      <c r="F4" s="303" t="s">
        <v>339</v>
      </c>
      <c r="G4" s="303" t="s">
        <v>6</v>
      </c>
      <c r="H4" s="303"/>
    </row>
    <row r="5" spans="1:10" ht="22.5" customHeight="1" x14ac:dyDescent="0.2">
      <c r="A5" s="675" t="s">
        <v>340</v>
      </c>
      <c r="B5" s="675"/>
      <c r="C5" s="675"/>
      <c r="D5" s="675"/>
      <c r="E5" s="303">
        <f>H51*0.001</f>
        <v>0</v>
      </c>
      <c r="F5" s="303" t="s">
        <v>339</v>
      </c>
      <c r="G5" s="303" t="s">
        <v>6</v>
      </c>
      <c r="H5" s="303"/>
    </row>
    <row r="6" spans="1:10" ht="21.75" customHeight="1" x14ac:dyDescent="0.2">
      <c r="A6" s="756" t="s">
        <v>341</v>
      </c>
      <c r="B6" s="757"/>
      <c r="C6" s="757"/>
      <c r="D6" s="757"/>
      <c r="E6" s="757"/>
      <c r="F6" s="757"/>
      <c r="G6" s="757"/>
      <c r="H6" s="303"/>
    </row>
    <row r="7" spans="1:10" ht="18" customHeight="1" x14ac:dyDescent="0.2">
      <c r="A7" s="756"/>
      <c r="B7" s="757"/>
      <c r="C7" s="757"/>
      <c r="D7" s="757"/>
      <c r="E7" s="757"/>
      <c r="F7" s="757"/>
      <c r="G7" s="757"/>
      <c r="H7" s="303"/>
    </row>
    <row r="8" spans="1:10" ht="42.75" customHeight="1" x14ac:dyDescent="0.2">
      <c r="A8" s="750" t="s">
        <v>37</v>
      </c>
      <c r="B8" s="752" t="s">
        <v>38</v>
      </c>
      <c r="C8" s="753" t="s">
        <v>43</v>
      </c>
      <c r="D8" s="752" t="s">
        <v>54</v>
      </c>
      <c r="E8" s="733" t="s">
        <v>55</v>
      </c>
      <c r="F8" s="755"/>
      <c r="G8" s="733" t="s">
        <v>51</v>
      </c>
      <c r="H8" s="755"/>
    </row>
    <row r="9" spans="1:10" ht="79.5" customHeight="1" x14ac:dyDescent="0.2">
      <c r="A9" s="751"/>
      <c r="B9" s="751"/>
      <c r="C9" s="754"/>
      <c r="D9" s="751"/>
      <c r="E9" s="360" t="s">
        <v>57</v>
      </c>
      <c r="F9" s="360" t="s">
        <v>58</v>
      </c>
      <c r="G9" s="360" t="s">
        <v>57</v>
      </c>
      <c r="H9" s="360" t="s">
        <v>59</v>
      </c>
    </row>
    <row r="10" spans="1:10" ht="14.25" customHeight="1" x14ac:dyDescent="0.2">
      <c r="A10" s="108">
        <v>1</v>
      </c>
      <c r="B10" s="108">
        <v>2</v>
      </c>
      <c r="C10" s="311">
        <v>3</v>
      </c>
      <c r="D10" s="108">
        <v>4</v>
      </c>
      <c r="E10" s="108">
        <v>5</v>
      </c>
      <c r="F10" s="108">
        <v>6</v>
      </c>
      <c r="G10" s="108">
        <v>7</v>
      </c>
      <c r="H10" s="108">
        <v>8</v>
      </c>
    </row>
    <row r="11" spans="1:10" ht="45.75" customHeight="1" x14ac:dyDescent="0.2">
      <c r="A11" s="108">
        <v>1</v>
      </c>
      <c r="B11" s="108" t="s">
        <v>342</v>
      </c>
      <c r="C11" s="311" t="s">
        <v>343</v>
      </c>
      <c r="D11" s="108" t="s">
        <v>50</v>
      </c>
      <c r="E11" s="108"/>
      <c r="F11" s="108">
        <f>F14</f>
        <v>1</v>
      </c>
      <c r="G11" s="108"/>
      <c r="H11" s="316">
        <f>SUM(H12:H14)</f>
        <v>0</v>
      </c>
      <c r="J11" s="289"/>
    </row>
    <row r="12" spans="1:10" ht="20.25" customHeight="1" x14ac:dyDescent="0.2">
      <c r="A12" s="107">
        <f>A11+0.1</f>
        <v>1.1000000000000001</v>
      </c>
      <c r="B12" s="107"/>
      <c r="C12" s="319" t="s">
        <v>19</v>
      </c>
      <c r="D12" s="319" t="s">
        <v>1</v>
      </c>
      <c r="E12" s="319">
        <v>2.71</v>
      </c>
      <c r="F12" s="319">
        <f>F11*E12</f>
        <v>2.71</v>
      </c>
      <c r="G12" s="319"/>
      <c r="H12" s="321">
        <f>F12*G12</f>
        <v>0</v>
      </c>
      <c r="I12" s="289">
        <f>F12*G12</f>
        <v>0</v>
      </c>
    </row>
    <row r="13" spans="1:10" ht="19.5" customHeight="1" x14ac:dyDescent="0.2">
      <c r="A13" s="107">
        <f>A12+0.1</f>
        <v>1.2</v>
      </c>
      <c r="B13" s="107"/>
      <c r="C13" s="323" t="s">
        <v>162</v>
      </c>
      <c r="D13" s="323" t="s">
        <v>60</v>
      </c>
      <c r="E13" s="323">
        <v>0.06</v>
      </c>
      <c r="F13" s="324">
        <f>F11*E13</f>
        <v>0.06</v>
      </c>
      <c r="G13" s="323"/>
      <c r="H13" s="325">
        <f>F13*G13</f>
        <v>0</v>
      </c>
      <c r="I13" s="289">
        <f t="shared" ref="I13:I41" si="0">F13*G13</f>
        <v>0</v>
      </c>
    </row>
    <row r="14" spans="1:10" ht="18.75" customHeight="1" x14ac:dyDescent="0.2">
      <c r="A14" s="107">
        <f>A13+0.1</f>
        <v>1.3</v>
      </c>
      <c r="B14" s="107"/>
      <c r="C14" s="364" t="s">
        <v>344</v>
      </c>
      <c r="D14" s="107" t="s">
        <v>50</v>
      </c>
      <c r="E14" s="107"/>
      <c r="F14" s="107">
        <v>1</v>
      </c>
      <c r="G14" s="107"/>
      <c r="H14" s="327">
        <f>F14*G14</f>
        <v>0</v>
      </c>
      <c r="I14" s="289">
        <f t="shared" si="0"/>
        <v>0</v>
      </c>
    </row>
    <row r="15" spans="1:10" ht="33" customHeight="1" x14ac:dyDescent="0.2">
      <c r="A15" s="108">
        <v>2</v>
      </c>
      <c r="B15" s="108" t="s">
        <v>345</v>
      </c>
      <c r="C15" s="311" t="s">
        <v>346</v>
      </c>
      <c r="D15" s="108" t="s">
        <v>50</v>
      </c>
      <c r="E15" s="108"/>
      <c r="F15" s="108">
        <v>2</v>
      </c>
      <c r="G15" s="108"/>
      <c r="H15" s="316">
        <f>SUM(H16:H18)</f>
        <v>0</v>
      </c>
      <c r="I15" s="289">
        <f t="shared" si="0"/>
        <v>0</v>
      </c>
      <c r="J15" s="289"/>
    </row>
    <row r="16" spans="1:10" ht="20.25" customHeight="1" x14ac:dyDescent="0.2">
      <c r="A16" s="107">
        <f>A15+0.1</f>
        <v>2.1</v>
      </c>
      <c r="B16" s="107"/>
      <c r="C16" s="319" t="s">
        <v>19</v>
      </c>
      <c r="D16" s="319" t="s">
        <v>1</v>
      </c>
      <c r="E16" s="319">
        <v>1</v>
      </c>
      <c r="F16" s="319">
        <f>F15*E16</f>
        <v>2</v>
      </c>
      <c r="G16" s="319"/>
      <c r="H16" s="321">
        <f>F16*G16</f>
        <v>0</v>
      </c>
      <c r="I16" s="289">
        <f t="shared" si="0"/>
        <v>0</v>
      </c>
    </row>
    <row r="17" spans="1:10" ht="18" customHeight="1" x14ac:dyDescent="0.2">
      <c r="A17" s="107">
        <f>A16+0.1</f>
        <v>2.2000000000000002</v>
      </c>
      <c r="B17" s="107"/>
      <c r="C17" s="323" t="s">
        <v>162</v>
      </c>
      <c r="D17" s="323" t="s">
        <v>60</v>
      </c>
      <c r="E17" s="323">
        <v>0.05</v>
      </c>
      <c r="F17" s="324">
        <f>F15*E17</f>
        <v>0.1</v>
      </c>
      <c r="G17" s="323"/>
      <c r="H17" s="325">
        <f>F17*G17</f>
        <v>0</v>
      </c>
      <c r="I17" s="289">
        <f t="shared" si="0"/>
        <v>0</v>
      </c>
    </row>
    <row r="18" spans="1:10" ht="34.5" customHeight="1" x14ac:dyDescent="0.2">
      <c r="A18" s="107">
        <f>A17+0.1</f>
        <v>2.2999999999999998</v>
      </c>
      <c r="B18" s="107"/>
      <c r="C18" s="364" t="s">
        <v>347</v>
      </c>
      <c r="D18" s="107" t="s">
        <v>50</v>
      </c>
      <c r="E18" s="107"/>
      <c r="F18" s="107">
        <v>2</v>
      </c>
      <c r="G18" s="107"/>
      <c r="H18" s="327">
        <f>F18*G18</f>
        <v>0</v>
      </c>
      <c r="I18" s="289">
        <f t="shared" si="0"/>
        <v>0</v>
      </c>
    </row>
    <row r="19" spans="1:10" s="296" customFormat="1" ht="62.25" customHeight="1" x14ac:dyDescent="0.35">
      <c r="A19" s="361">
        <v>3</v>
      </c>
      <c r="B19" s="312" t="s">
        <v>348</v>
      </c>
      <c r="C19" s="361" t="s">
        <v>349</v>
      </c>
      <c r="D19" s="361" t="s">
        <v>350</v>
      </c>
      <c r="E19" s="3"/>
      <c r="F19" s="4">
        <v>25</v>
      </c>
      <c r="G19" s="4"/>
      <c r="H19" s="362">
        <f>SUM(H20:H22)</f>
        <v>0</v>
      </c>
      <c r="I19" s="295">
        <f>F19*G19</f>
        <v>0</v>
      </c>
      <c r="J19" s="379"/>
    </row>
    <row r="20" spans="1:10" s="296" customFormat="1" ht="21.75" customHeight="1" x14ac:dyDescent="0.35">
      <c r="A20" s="326">
        <f>A19+0.1</f>
        <v>3.1</v>
      </c>
      <c r="B20" s="365"/>
      <c r="C20" s="319" t="s">
        <v>19</v>
      </c>
      <c r="D20" s="366" t="s">
        <v>20</v>
      </c>
      <c r="E20" s="367">
        <v>0.52</v>
      </c>
      <c r="F20" s="367">
        <f>E20*F19</f>
        <v>13</v>
      </c>
      <c r="G20" s="367"/>
      <c r="H20" s="368">
        <f>F20*G20</f>
        <v>0</v>
      </c>
      <c r="I20" s="295">
        <f>F20*G20</f>
        <v>0</v>
      </c>
    </row>
    <row r="21" spans="1:10" s="296" customFormat="1" ht="20.25" customHeight="1" x14ac:dyDescent="0.35">
      <c r="A21" s="326">
        <f>A20+0.1</f>
        <v>3.2</v>
      </c>
      <c r="B21" s="365"/>
      <c r="C21" s="323" t="s">
        <v>162</v>
      </c>
      <c r="D21" s="369" t="s">
        <v>158</v>
      </c>
      <c r="E21" s="370">
        <v>0.26</v>
      </c>
      <c r="F21" s="371">
        <f>E21*F19</f>
        <v>6.5</v>
      </c>
      <c r="G21" s="371"/>
      <c r="H21" s="372">
        <f>F21*G21</f>
        <v>0</v>
      </c>
      <c r="I21" s="295">
        <f>F21*G21</f>
        <v>0</v>
      </c>
    </row>
    <row r="22" spans="1:10" s="296" customFormat="1" ht="21" customHeight="1" x14ac:dyDescent="0.35">
      <c r="A22" s="326">
        <f>A21+0.1</f>
        <v>3.3</v>
      </c>
      <c r="B22" s="365" t="s">
        <v>351</v>
      </c>
      <c r="C22" s="365" t="s">
        <v>352</v>
      </c>
      <c r="D22" s="365" t="s">
        <v>176</v>
      </c>
      <c r="E22" s="57"/>
      <c r="F22" s="343">
        <v>25</v>
      </c>
      <c r="G22" s="343"/>
      <c r="H22" s="373">
        <f>F22*G22</f>
        <v>0</v>
      </c>
      <c r="I22" s="295">
        <f>F22*G22</f>
        <v>0</v>
      </c>
    </row>
    <row r="23" spans="1:10" ht="48" customHeight="1" x14ac:dyDescent="0.2">
      <c r="A23" s="108">
        <v>4</v>
      </c>
      <c r="B23" s="108" t="s">
        <v>353</v>
      </c>
      <c r="C23" s="311" t="s">
        <v>354</v>
      </c>
      <c r="D23" s="108" t="s">
        <v>61</v>
      </c>
      <c r="E23" s="108"/>
      <c r="F23" s="108">
        <f>F26+F27</f>
        <v>45</v>
      </c>
      <c r="G23" s="108"/>
      <c r="H23" s="316">
        <f>SUM(H24:H27)</f>
        <v>0</v>
      </c>
      <c r="I23" s="289">
        <f t="shared" si="0"/>
        <v>0</v>
      </c>
      <c r="J23" s="289"/>
    </row>
    <row r="24" spans="1:10" ht="21" customHeight="1" x14ac:dyDescent="0.2">
      <c r="A24" s="107">
        <f>A23+0.1</f>
        <v>4.0999999999999996</v>
      </c>
      <c r="B24" s="107"/>
      <c r="C24" s="319" t="s">
        <v>19</v>
      </c>
      <c r="D24" s="319" t="s">
        <v>1</v>
      </c>
      <c r="E24" s="366">
        <v>7.0000000000000007E-2</v>
      </c>
      <c r="F24" s="319">
        <f>F23*E24</f>
        <v>3.15</v>
      </c>
      <c r="G24" s="319"/>
      <c r="H24" s="321">
        <f>F24*G24</f>
        <v>0</v>
      </c>
      <c r="I24" s="289">
        <f t="shared" si="0"/>
        <v>0</v>
      </c>
    </row>
    <row r="25" spans="1:10" ht="20.25" customHeight="1" x14ac:dyDescent="0.2">
      <c r="A25" s="107">
        <f>A24+0.1</f>
        <v>4.2</v>
      </c>
      <c r="B25" s="107"/>
      <c r="C25" s="323" t="s">
        <v>162</v>
      </c>
      <c r="D25" s="323" t="s">
        <v>60</v>
      </c>
      <c r="E25" s="369">
        <v>0.05</v>
      </c>
      <c r="F25" s="323">
        <f>F23*E25</f>
        <v>2.25</v>
      </c>
      <c r="G25" s="323"/>
      <c r="H25" s="325">
        <f>F25*G25</f>
        <v>0</v>
      </c>
      <c r="I25" s="289">
        <f t="shared" si="0"/>
        <v>0</v>
      </c>
    </row>
    <row r="26" spans="1:10" ht="22.5" customHeight="1" x14ac:dyDescent="0.2">
      <c r="A26" s="107">
        <f>A25+0.1</f>
        <v>4.3</v>
      </c>
      <c r="B26" s="107"/>
      <c r="C26" s="364" t="s">
        <v>355</v>
      </c>
      <c r="D26" s="107" t="s">
        <v>61</v>
      </c>
      <c r="E26" s="107"/>
      <c r="F26" s="107">
        <v>30</v>
      </c>
      <c r="G26" s="107"/>
      <c r="H26" s="327">
        <f>F26*G26</f>
        <v>0</v>
      </c>
      <c r="I26" s="289">
        <f t="shared" si="0"/>
        <v>0</v>
      </c>
    </row>
    <row r="27" spans="1:10" ht="23.25" customHeight="1" x14ac:dyDescent="0.2">
      <c r="A27" s="107">
        <f>A26+0.1</f>
        <v>4.4000000000000004</v>
      </c>
      <c r="B27" s="107"/>
      <c r="C27" s="364" t="s">
        <v>356</v>
      </c>
      <c r="D27" s="107" t="s">
        <v>61</v>
      </c>
      <c r="E27" s="107"/>
      <c r="F27" s="107">
        <v>15</v>
      </c>
      <c r="G27" s="107"/>
      <c r="H27" s="327">
        <f>F27*G27</f>
        <v>0</v>
      </c>
      <c r="I27" s="289">
        <f t="shared" si="0"/>
        <v>0</v>
      </c>
    </row>
    <row r="28" spans="1:10" ht="40.5" customHeight="1" x14ac:dyDescent="0.2">
      <c r="A28" s="108">
        <v>5</v>
      </c>
      <c r="B28" s="363" t="s">
        <v>357</v>
      </c>
      <c r="C28" s="311" t="s">
        <v>358</v>
      </c>
      <c r="D28" s="108" t="s">
        <v>50</v>
      </c>
      <c r="E28" s="108"/>
      <c r="F28" s="108">
        <v>3</v>
      </c>
      <c r="G28" s="108"/>
      <c r="H28" s="316">
        <f>SUM(H29:H32)</f>
        <v>0</v>
      </c>
      <c r="I28" s="289">
        <f t="shared" si="0"/>
        <v>0</v>
      </c>
      <c r="J28" s="289"/>
    </row>
    <row r="29" spans="1:10" ht="18.75" customHeight="1" x14ac:dyDescent="0.2">
      <c r="A29" s="107">
        <f>A28+0.1</f>
        <v>5.0999999999999996</v>
      </c>
      <c r="B29" s="107"/>
      <c r="C29" s="319" t="s">
        <v>19</v>
      </c>
      <c r="D29" s="319" t="s">
        <v>1</v>
      </c>
      <c r="E29" s="319">
        <v>0.2</v>
      </c>
      <c r="F29" s="319">
        <f>F28*E29</f>
        <v>0.6</v>
      </c>
      <c r="G29" s="319"/>
      <c r="H29" s="321">
        <f>F29*G29</f>
        <v>0</v>
      </c>
      <c r="I29" s="289">
        <f t="shared" si="0"/>
        <v>0</v>
      </c>
    </row>
    <row r="30" spans="1:10" ht="18.75" customHeight="1" x14ac:dyDescent="0.2">
      <c r="A30" s="107">
        <f>A29+0.1</f>
        <v>5.2</v>
      </c>
      <c r="B30" s="107"/>
      <c r="C30" s="323" t="s">
        <v>162</v>
      </c>
      <c r="D30" s="323" t="s">
        <v>60</v>
      </c>
      <c r="E30" s="323">
        <v>5.0000000000000001E-3</v>
      </c>
      <c r="F30" s="323">
        <f>F28*E30</f>
        <v>1.4999999999999999E-2</v>
      </c>
      <c r="G30" s="374"/>
      <c r="H30" s="325">
        <f>F30*G30</f>
        <v>0</v>
      </c>
      <c r="I30" s="289">
        <f t="shared" si="0"/>
        <v>0</v>
      </c>
    </row>
    <row r="31" spans="1:10" ht="21" customHeight="1" x14ac:dyDescent="0.2">
      <c r="A31" s="107">
        <f>A30+0.1</f>
        <v>5.3</v>
      </c>
      <c r="B31" s="107"/>
      <c r="C31" s="364" t="s">
        <v>359</v>
      </c>
      <c r="D31" s="107" t="s">
        <v>50</v>
      </c>
      <c r="E31" s="107"/>
      <c r="F31" s="107">
        <v>2</v>
      </c>
      <c r="G31" s="328"/>
      <c r="H31" s="327">
        <f>F31*G31</f>
        <v>0</v>
      </c>
      <c r="I31" s="289">
        <f t="shared" si="0"/>
        <v>0</v>
      </c>
    </row>
    <row r="32" spans="1:10" ht="21" customHeight="1" x14ac:dyDescent="0.2">
      <c r="A32" s="107">
        <f>A31+0.1</f>
        <v>5.4</v>
      </c>
      <c r="B32" s="107"/>
      <c r="C32" s="364" t="s">
        <v>360</v>
      </c>
      <c r="D32" s="107" t="s">
        <v>50</v>
      </c>
      <c r="E32" s="107"/>
      <c r="F32" s="107">
        <v>1</v>
      </c>
      <c r="G32" s="328"/>
      <c r="H32" s="327">
        <f>F32*G32</f>
        <v>0</v>
      </c>
      <c r="I32" s="289">
        <f t="shared" si="0"/>
        <v>0</v>
      </c>
    </row>
    <row r="33" spans="1:10" ht="54.75" customHeight="1" x14ac:dyDescent="0.2">
      <c r="A33" s="108">
        <v>6</v>
      </c>
      <c r="B33" s="363" t="s">
        <v>361</v>
      </c>
      <c r="C33" s="311" t="s">
        <v>362</v>
      </c>
      <c r="D33" s="108" t="s">
        <v>50</v>
      </c>
      <c r="E33" s="108"/>
      <c r="F33" s="108">
        <v>4</v>
      </c>
      <c r="G33" s="108"/>
      <c r="H33" s="316">
        <f>SUM(H34:H36)</f>
        <v>0</v>
      </c>
      <c r="I33" s="289">
        <f t="shared" si="0"/>
        <v>0</v>
      </c>
      <c r="J33" s="289"/>
    </row>
    <row r="34" spans="1:10" ht="21.75" customHeight="1" x14ac:dyDescent="0.2">
      <c r="A34" s="107">
        <f>A33+0.1</f>
        <v>6.1</v>
      </c>
      <c r="B34" s="107"/>
      <c r="C34" s="319" t="s">
        <v>19</v>
      </c>
      <c r="D34" s="319" t="s">
        <v>1</v>
      </c>
      <c r="E34" s="319">
        <v>0.22</v>
      </c>
      <c r="F34" s="319">
        <f>F33*E34</f>
        <v>0.88</v>
      </c>
      <c r="G34" s="319"/>
      <c r="H34" s="321">
        <f>F34*G34</f>
        <v>0</v>
      </c>
      <c r="I34" s="289">
        <f t="shared" si="0"/>
        <v>0</v>
      </c>
    </row>
    <row r="35" spans="1:10" ht="18.75" customHeight="1" x14ac:dyDescent="0.2">
      <c r="A35" s="107">
        <f>A34+0.1</f>
        <v>6.2</v>
      </c>
      <c r="B35" s="107"/>
      <c r="C35" s="323" t="s">
        <v>162</v>
      </c>
      <c r="D35" s="323" t="s">
        <v>60</v>
      </c>
      <c r="E35" s="323">
        <v>2E-3</v>
      </c>
      <c r="F35" s="323">
        <f>F33*E35</f>
        <v>8.0000000000000002E-3</v>
      </c>
      <c r="G35" s="374"/>
      <c r="H35" s="325">
        <f>F35*G35</f>
        <v>0</v>
      </c>
      <c r="I35" s="289">
        <f t="shared" si="0"/>
        <v>0</v>
      </c>
    </row>
    <row r="36" spans="1:10" ht="20.25" customHeight="1" x14ac:dyDescent="0.2">
      <c r="A36" s="107">
        <f>A35+0.1</f>
        <v>6.3</v>
      </c>
      <c r="B36" s="107"/>
      <c r="C36" s="364" t="s">
        <v>363</v>
      </c>
      <c r="D36" s="107" t="s">
        <v>50</v>
      </c>
      <c r="E36" s="107"/>
      <c r="F36" s="107">
        <v>4</v>
      </c>
      <c r="G36" s="107"/>
      <c r="H36" s="327">
        <f>F36*G36</f>
        <v>0</v>
      </c>
      <c r="I36" s="289">
        <f t="shared" si="0"/>
        <v>0</v>
      </c>
    </row>
    <row r="37" spans="1:10" ht="37.5" customHeight="1" x14ac:dyDescent="0.2">
      <c r="A37" s="108">
        <v>7</v>
      </c>
      <c r="B37" s="108" t="s">
        <v>364</v>
      </c>
      <c r="C37" s="311" t="s">
        <v>365</v>
      </c>
      <c r="D37" s="108" t="s">
        <v>50</v>
      </c>
      <c r="E37" s="108"/>
      <c r="F37" s="108">
        <v>3</v>
      </c>
      <c r="G37" s="108"/>
      <c r="H37" s="316">
        <f>SUM(H38:H41)</f>
        <v>0</v>
      </c>
      <c r="I37" s="289">
        <f t="shared" si="0"/>
        <v>0</v>
      </c>
      <c r="J37" s="289"/>
    </row>
    <row r="38" spans="1:10" ht="21" customHeight="1" x14ac:dyDescent="0.2">
      <c r="A38" s="107">
        <f>A37+0.1</f>
        <v>7.1</v>
      </c>
      <c r="B38" s="107"/>
      <c r="C38" s="319" t="s">
        <v>19</v>
      </c>
      <c r="D38" s="319" t="s">
        <v>1</v>
      </c>
      <c r="E38" s="319">
        <v>2</v>
      </c>
      <c r="F38" s="319">
        <f>F37*E38</f>
        <v>6</v>
      </c>
      <c r="G38" s="319"/>
      <c r="H38" s="321">
        <f>F38*G38</f>
        <v>0</v>
      </c>
      <c r="I38" s="289">
        <f t="shared" si="0"/>
        <v>0</v>
      </c>
    </row>
    <row r="39" spans="1:10" ht="20.25" customHeight="1" x14ac:dyDescent="0.2">
      <c r="A39" s="107">
        <f>A38+0.1</f>
        <v>7.2</v>
      </c>
      <c r="B39" s="107"/>
      <c r="C39" s="323" t="s">
        <v>162</v>
      </c>
      <c r="D39" s="323" t="s">
        <v>60</v>
      </c>
      <c r="E39" s="323">
        <v>0.96</v>
      </c>
      <c r="F39" s="323">
        <f>F37*E39</f>
        <v>2.88</v>
      </c>
      <c r="G39" s="323"/>
      <c r="H39" s="325">
        <f>F39*G39</f>
        <v>0</v>
      </c>
      <c r="I39" s="289">
        <f t="shared" si="0"/>
        <v>0</v>
      </c>
    </row>
    <row r="40" spans="1:10" ht="20.25" customHeight="1" x14ac:dyDescent="0.2">
      <c r="A40" s="107">
        <f>A39+0.1</f>
        <v>7.3</v>
      </c>
      <c r="B40" s="107"/>
      <c r="C40" s="364" t="s">
        <v>366</v>
      </c>
      <c r="D40" s="107" t="s">
        <v>50</v>
      </c>
      <c r="E40" s="107"/>
      <c r="F40" s="107">
        <v>3</v>
      </c>
      <c r="G40" s="107"/>
      <c r="H40" s="327">
        <f>F40*G40</f>
        <v>0</v>
      </c>
      <c r="I40" s="289"/>
    </row>
    <row r="41" spans="1:10" ht="18.75" customHeight="1" x14ac:dyDescent="0.2">
      <c r="A41" s="107">
        <f>A40+0.1</f>
        <v>7.4</v>
      </c>
      <c r="B41" s="107"/>
      <c r="C41" s="364" t="s">
        <v>367</v>
      </c>
      <c r="D41" s="107" t="s">
        <v>50</v>
      </c>
      <c r="E41" s="107"/>
      <c r="F41" s="107">
        <v>1</v>
      </c>
      <c r="G41" s="107"/>
      <c r="H41" s="327">
        <f>F41*G41</f>
        <v>0</v>
      </c>
      <c r="I41" s="289">
        <f t="shared" si="0"/>
        <v>0</v>
      </c>
    </row>
    <row r="42" spans="1:10" ht="44.25" customHeight="1" x14ac:dyDescent="0.2">
      <c r="A42" s="108">
        <v>8</v>
      </c>
      <c r="B42" s="363" t="s">
        <v>368</v>
      </c>
      <c r="C42" s="311" t="s">
        <v>369</v>
      </c>
      <c r="D42" s="108" t="s">
        <v>50</v>
      </c>
      <c r="E42" s="108"/>
      <c r="F42" s="108">
        <v>3</v>
      </c>
      <c r="G42" s="108"/>
      <c r="H42" s="316">
        <f>SUM(H43:H45)</f>
        <v>0</v>
      </c>
      <c r="J42" s="289"/>
    </row>
    <row r="43" spans="1:10" ht="24.75" customHeight="1" x14ac:dyDescent="0.2">
      <c r="A43" s="107">
        <f>A42+0.1</f>
        <v>8.1</v>
      </c>
      <c r="B43" s="107"/>
      <c r="C43" s="319" t="s">
        <v>19</v>
      </c>
      <c r="D43" s="319" t="s">
        <v>1</v>
      </c>
      <c r="E43" s="319">
        <v>0.9</v>
      </c>
      <c r="F43" s="319">
        <f>F42*E43</f>
        <v>2.7</v>
      </c>
      <c r="G43" s="375"/>
      <c r="H43" s="321">
        <f>F43*G43</f>
        <v>0</v>
      </c>
      <c r="I43" s="255">
        <f>G43*F43</f>
        <v>0</v>
      </c>
    </row>
    <row r="44" spans="1:10" ht="24.75" customHeight="1" x14ac:dyDescent="0.2">
      <c r="A44" s="107">
        <f>A43+0.1</f>
        <v>8.1999999999999993</v>
      </c>
      <c r="B44" s="107"/>
      <c r="C44" s="323" t="s">
        <v>162</v>
      </c>
      <c r="D44" s="323" t="s">
        <v>60</v>
      </c>
      <c r="E44" s="323">
        <v>7.0000000000000007E-2</v>
      </c>
      <c r="F44" s="323">
        <f>F42*E44</f>
        <v>0.21</v>
      </c>
      <c r="G44" s="323"/>
      <c r="H44" s="325">
        <f>F44*G44</f>
        <v>0</v>
      </c>
    </row>
    <row r="45" spans="1:10" ht="33.75" customHeight="1" x14ac:dyDescent="0.2">
      <c r="A45" s="107">
        <f>A44+0.1</f>
        <v>8.3000000000000007</v>
      </c>
      <c r="B45" s="107"/>
      <c r="C45" s="364" t="s">
        <v>370</v>
      </c>
      <c r="D45" s="107" t="s">
        <v>61</v>
      </c>
      <c r="E45" s="107"/>
      <c r="F45" s="107">
        <f>2.5*3</f>
        <v>7.5</v>
      </c>
      <c r="G45" s="107"/>
      <c r="H45" s="327">
        <f>F45*G45</f>
        <v>0</v>
      </c>
    </row>
    <row r="46" spans="1:10" ht="39.75" customHeight="1" x14ac:dyDescent="0.2">
      <c r="A46" s="108">
        <v>9</v>
      </c>
      <c r="B46" s="108" t="s">
        <v>371</v>
      </c>
      <c r="C46" s="311" t="s">
        <v>372</v>
      </c>
      <c r="D46" s="108" t="s">
        <v>61</v>
      </c>
      <c r="E46" s="108"/>
      <c r="F46" s="108">
        <v>12</v>
      </c>
      <c r="G46" s="108"/>
      <c r="H46" s="316">
        <f>SUM(H47:H49)</f>
        <v>0</v>
      </c>
      <c r="J46" s="289"/>
    </row>
    <row r="47" spans="1:10" ht="24.75" customHeight="1" x14ac:dyDescent="0.2">
      <c r="A47" s="107">
        <f>A46+0.1</f>
        <v>9.1</v>
      </c>
      <c r="B47" s="107"/>
      <c r="C47" s="319" t="s">
        <v>19</v>
      </c>
      <c r="D47" s="319" t="s">
        <v>1</v>
      </c>
      <c r="E47" s="319">
        <v>0.12</v>
      </c>
      <c r="F47" s="319">
        <f>F46*E47</f>
        <v>1.44</v>
      </c>
      <c r="G47" s="319"/>
      <c r="H47" s="321">
        <f>G47*F47</f>
        <v>0</v>
      </c>
    </row>
    <row r="48" spans="1:10" ht="21.75" customHeight="1" x14ac:dyDescent="0.2">
      <c r="A48" s="107">
        <f>A47+0.1</f>
        <v>9.1999999999999993</v>
      </c>
      <c r="B48" s="107"/>
      <c r="C48" s="323" t="s">
        <v>162</v>
      </c>
      <c r="D48" s="323" t="s">
        <v>60</v>
      </c>
      <c r="E48" s="323">
        <v>8.9999999999999993E-3</v>
      </c>
      <c r="F48" s="323">
        <f>F46*E48</f>
        <v>0.108</v>
      </c>
      <c r="G48" s="323"/>
      <c r="H48" s="325">
        <f>F48*G48</f>
        <v>0</v>
      </c>
    </row>
    <row r="49" spans="1:12" ht="24.75" customHeight="1" x14ac:dyDescent="0.2">
      <c r="A49" s="107">
        <f>A48+0.1</f>
        <v>9.3000000000000007</v>
      </c>
      <c r="B49" s="107"/>
      <c r="C49" s="364" t="s">
        <v>373</v>
      </c>
      <c r="D49" s="107" t="s">
        <v>61</v>
      </c>
      <c r="E49" s="107"/>
      <c r="F49" s="107">
        <v>12</v>
      </c>
      <c r="G49" s="107"/>
      <c r="H49" s="327">
        <f>G49*F49</f>
        <v>0</v>
      </c>
      <c r="L49" s="289"/>
    </row>
    <row r="50" spans="1:12" ht="39.75" customHeight="1" x14ac:dyDescent="0.2">
      <c r="A50" s="108"/>
      <c r="B50" s="108"/>
      <c r="C50" s="311" t="s">
        <v>63</v>
      </c>
      <c r="D50" s="108" t="s">
        <v>6</v>
      </c>
      <c r="E50" s="108"/>
      <c r="F50" s="108"/>
      <c r="G50" s="108"/>
      <c r="H50" s="316">
        <f>H46+H42+H37+H33+H28+H23+H19+H15+H11</f>
        <v>0</v>
      </c>
      <c r="J50" s="289"/>
    </row>
    <row r="51" spans="1:12" ht="23.25" customHeight="1" x14ac:dyDescent="0.2">
      <c r="A51" s="108"/>
      <c r="B51" s="108"/>
      <c r="C51" s="376" t="s">
        <v>539</v>
      </c>
      <c r="D51" s="319" t="s">
        <v>10</v>
      </c>
      <c r="E51" s="55"/>
      <c r="F51" s="55"/>
      <c r="G51" s="55"/>
      <c r="H51" s="321">
        <f>H47+H43+H38+H34+H29+H24+H20+H16+H12</f>
        <v>0</v>
      </c>
    </row>
    <row r="52" spans="1:12" ht="25.5" customHeight="1" x14ac:dyDescent="0.2">
      <c r="A52" s="108"/>
      <c r="B52" s="108"/>
      <c r="C52" s="377" t="s">
        <v>182</v>
      </c>
      <c r="D52" s="323" t="s">
        <v>60</v>
      </c>
      <c r="E52" s="290"/>
      <c r="F52" s="290"/>
      <c r="G52" s="290"/>
      <c r="H52" s="325">
        <f>H48+H44+H39+H35+H30+H25+H21+H17+H13</f>
        <v>0</v>
      </c>
      <c r="L52" s="255" t="s">
        <v>36</v>
      </c>
    </row>
    <row r="53" spans="1:12" ht="26.25" customHeight="1" x14ac:dyDescent="0.2">
      <c r="A53" s="108"/>
      <c r="B53" s="108"/>
      <c r="C53" s="378" t="s">
        <v>374</v>
      </c>
      <c r="D53" s="107" t="s">
        <v>6</v>
      </c>
      <c r="E53" s="107"/>
      <c r="F53" s="107"/>
      <c r="G53" s="107"/>
      <c r="H53" s="327">
        <f>H50-H51-H52</f>
        <v>0</v>
      </c>
      <c r="J53" s="289"/>
    </row>
    <row r="54" spans="1:12" ht="48" customHeight="1" x14ac:dyDescent="0.2">
      <c r="A54" s="108"/>
      <c r="B54" s="108"/>
      <c r="C54" s="311" t="s">
        <v>64</v>
      </c>
      <c r="D54" s="108" t="s">
        <v>6</v>
      </c>
      <c r="E54" s="108"/>
      <c r="F54" s="108"/>
      <c r="G54" s="108"/>
      <c r="H54" s="7">
        <f>H51+H52+H53</f>
        <v>0</v>
      </c>
      <c r="I54" s="289"/>
    </row>
    <row r="55" spans="1:12" ht="25.5" customHeight="1" x14ac:dyDescent="0.2">
      <c r="A55" s="108"/>
      <c r="B55" s="107"/>
      <c r="C55" s="364" t="s">
        <v>375</v>
      </c>
      <c r="D55" s="107" t="s">
        <v>6</v>
      </c>
      <c r="E55" s="107"/>
      <c r="F55" s="381"/>
      <c r="G55" s="107"/>
      <c r="H55" s="380">
        <f>H51*0.75</f>
        <v>0</v>
      </c>
    </row>
    <row r="56" spans="1:12" ht="21.75" customHeight="1" x14ac:dyDescent="0.2">
      <c r="A56" s="108"/>
      <c r="B56" s="108"/>
      <c r="C56" s="311" t="s">
        <v>46</v>
      </c>
      <c r="D56" s="108" t="s">
        <v>6</v>
      </c>
      <c r="E56" s="108"/>
      <c r="F56" s="108"/>
      <c r="G56" s="108"/>
      <c r="H56" s="7">
        <f>H54+H55</f>
        <v>0</v>
      </c>
      <c r="J56" s="289"/>
    </row>
    <row r="57" spans="1:12" ht="24" customHeight="1" x14ac:dyDescent="0.2">
      <c r="A57" s="108"/>
      <c r="B57" s="107"/>
      <c r="C57" s="364" t="s">
        <v>65</v>
      </c>
      <c r="D57" s="107" t="s">
        <v>6</v>
      </c>
      <c r="E57" s="107"/>
      <c r="F57" s="107"/>
      <c r="G57" s="107"/>
      <c r="H57" s="327">
        <f>H56*0.08</f>
        <v>0</v>
      </c>
    </row>
    <row r="58" spans="1:12" ht="27" customHeight="1" x14ac:dyDescent="0.2">
      <c r="A58" s="108"/>
      <c r="B58" s="108"/>
      <c r="C58" s="311" t="s">
        <v>59</v>
      </c>
      <c r="D58" s="108" t="s">
        <v>6</v>
      </c>
      <c r="E58" s="108"/>
      <c r="F58" s="108"/>
      <c r="G58" s="108"/>
      <c r="H58" s="7">
        <f>H56+H57</f>
        <v>0</v>
      </c>
      <c r="J58" s="289"/>
    </row>
    <row r="59" spans="1:12" x14ac:dyDescent="0.2">
      <c r="A59" s="303"/>
      <c r="B59" s="303"/>
      <c r="C59" s="303"/>
      <c r="D59" s="303"/>
      <c r="E59" s="303"/>
      <c r="F59" s="303"/>
      <c r="G59" s="303"/>
      <c r="H59" s="303"/>
    </row>
    <row r="60" spans="1:12" x14ac:dyDescent="0.2">
      <c r="A60" s="303"/>
      <c r="B60" s="303"/>
      <c r="C60" s="303"/>
      <c r="D60" s="303"/>
      <c r="E60" s="303"/>
      <c r="F60" s="303"/>
      <c r="G60" s="303"/>
      <c r="H60" s="303"/>
    </row>
    <row r="61" spans="1:12" ht="16.5" customHeight="1" x14ac:dyDescent="0.2">
      <c r="A61" s="303"/>
      <c r="B61" s="303"/>
      <c r="C61" s="303"/>
      <c r="D61" s="303"/>
      <c r="E61" s="675"/>
      <c r="F61" s="675"/>
      <c r="G61" s="675"/>
      <c r="H61" s="303"/>
    </row>
  </sheetData>
  <mergeCells count="13">
    <mergeCell ref="A7:G7"/>
    <mergeCell ref="A1:G1"/>
    <mergeCell ref="A3:H3"/>
    <mergeCell ref="A4:D4"/>
    <mergeCell ref="A5:D5"/>
    <mergeCell ref="A6:G6"/>
    <mergeCell ref="E61:G61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zoomScaleNormal="100" workbookViewId="0">
      <selection activeCell="C39" sqref="C39:G39"/>
    </sheetView>
  </sheetViews>
  <sheetFormatPr defaultRowHeight="18" x14ac:dyDescent="0.2"/>
  <cols>
    <col min="1" max="1" width="5.85546875" style="259" customWidth="1"/>
    <col min="2" max="2" width="10.5703125" style="259" customWidth="1"/>
    <col min="3" max="3" width="34.7109375" style="259" customWidth="1"/>
    <col min="4" max="4" width="7.7109375" style="259" customWidth="1"/>
    <col min="5" max="5" width="6.7109375" style="259" customWidth="1"/>
    <col min="6" max="6" width="7.5703125" style="259" customWidth="1"/>
    <col min="7" max="7" width="6.7109375" style="259" customWidth="1"/>
    <col min="8" max="8" width="8.7109375" style="259" customWidth="1"/>
    <col min="9" max="9" width="10.7109375" style="259" bestFit="1" customWidth="1"/>
    <col min="10" max="10" width="9.28515625" style="259" customWidth="1"/>
    <col min="11" max="11" width="12.28515625" style="259" bestFit="1" customWidth="1"/>
    <col min="12" max="256" width="9.140625" style="259"/>
    <col min="257" max="257" width="5.85546875" style="259" customWidth="1"/>
    <col min="258" max="258" width="10.5703125" style="259" customWidth="1"/>
    <col min="259" max="259" width="43.140625" style="259" customWidth="1"/>
    <col min="260" max="260" width="7.7109375" style="259" customWidth="1"/>
    <col min="261" max="261" width="6.7109375" style="259" customWidth="1"/>
    <col min="262" max="262" width="7.5703125" style="259" customWidth="1"/>
    <col min="263" max="263" width="6.7109375" style="259" customWidth="1"/>
    <col min="264" max="264" width="8.7109375" style="259" customWidth="1"/>
    <col min="265" max="265" width="10.7109375" style="259" bestFit="1" customWidth="1"/>
    <col min="266" max="266" width="9.28515625" style="259" customWidth="1"/>
    <col min="267" max="267" width="12.28515625" style="259" bestFit="1" customWidth="1"/>
    <col min="268" max="512" width="9.140625" style="259"/>
    <col min="513" max="513" width="5.85546875" style="259" customWidth="1"/>
    <col min="514" max="514" width="10.5703125" style="259" customWidth="1"/>
    <col min="515" max="515" width="43.140625" style="259" customWidth="1"/>
    <col min="516" max="516" width="7.7109375" style="259" customWidth="1"/>
    <col min="517" max="517" width="6.7109375" style="259" customWidth="1"/>
    <col min="518" max="518" width="7.5703125" style="259" customWidth="1"/>
    <col min="519" max="519" width="6.7109375" style="259" customWidth="1"/>
    <col min="520" max="520" width="8.7109375" style="259" customWidth="1"/>
    <col min="521" max="521" width="10.7109375" style="259" bestFit="1" customWidth="1"/>
    <col min="522" max="522" width="9.28515625" style="259" customWidth="1"/>
    <col min="523" max="523" width="12.28515625" style="259" bestFit="1" customWidth="1"/>
    <col min="524" max="768" width="9.140625" style="259"/>
    <col min="769" max="769" width="5.85546875" style="259" customWidth="1"/>
    <col min="770" max="770" width="10.5703125" style="259" customWidth="1"/>
    <col min="771" max="771" width="43.140625" style="259" customWidth="1"/>
    <col min="772" max="772" width="7.7109375" style="259" customWidth="1"/>
    <col min="773" max="773" width="6.7109375" style="259" customWidth="1"/>
    <col min="774" max="774" width="7.5703125" style="259" customWidth="1"/>
    <col min="775" max="775" width="6.7109375" style="259" customWidth="1"/>
    <col min="776" max="776" width="8.7109375" style="259" customWidth="1"/>
    <col min="777" max="777" width="10.7109375" style="259" bestFit="1" customWidth="1"/>
    <col min="778" max="778" width="9.28515625" style="259" customWidth="1"/>
    <col min="779" max="779" width="12.28515625" style="259" bestFit="1" customWidth="1"/>
    <col min="780" max="1024" width="9.140625" style="259"/>
    <col min="1025" max="1025" width="5.85546875" style="259" customWidth="1"/>
    <col min="1026" max="1026" width="10.5703125" style="259" customWidth="1"/>
    <col min="1027" max="1027" width="43.140625" style="259" customWidth="1"/>
    <col min="1028" max="1028" width="7.7109375" style="259" customWidth="1"/>
    <col min="1029" max="1029" width="6.7109375" style="259" customWidth="1"/>
    <col min="1030" max="1030" width="7.5703125" style="259" customWidth="1"/>
    <col min="1031" max="1031" width="6.7109375" style="259" customWidth="1"/>
    <col min="1032" max="1032" width="8.7109375" style="259" customWidth="1"/>
    <col min="1033" max="1033" width="10.7109375" style="259" bestFit="1" customWidth="1"/>
    <col min="1034" max="1034" width="9.28515625" style="259" customWidth="1"/>
    <col min="1035" max="1035" width="12.28515625" style="259" bestFit="1" customWidth="1"/>
    <col min="1036" max="1280" width="9.140625" style="259"/>
    <col min="1281" max="1281" width="5.85546875" style="259" customWidth="1"/>
    <col min="1282" max="1282" width="10.5703125" style="259" customWidth="1"/>
    <col min="1283" max="1283" width="43.140625" style="259" customWidth="1"/>
    <col min="1284" max="1284" width="7.7109375" style="259" customWidth="1"/>
    <col min="1285" max="1285" width="6.7109375" style="259" customWidth="1"/>
    <col min="1286" max="1286" width="7.5703125" style="259" customWidth="1"/>
    <col min="1287" max="1287" width="6.7109375" style="259" customWidth="1"/>
    <col min="1288" max="1288" width="8.7109375" style="259" customWidth="1"/>
    <col min="1289" max="1289" width="10.7109375" style="259" bestFit="1" customWidth="1"/>
    <col min="1290" max="1290" width="9.28515625" style="259" customWidth="1"/>
    <col min="1291" max="1291" width="12.28515625" style="259" bestFit="1" customWidth="1"/>
    <col min="1292" max="1536" width="9.140625" style="259"/>
    <col min="1537" max="1537" width="5.85546875" style="259" customWidth="1"/>
    <col min="1538" max="1538" width="10.5703125" style="259" customWidth="1"/>
    <col min="1539" max="1539" width="43.140625" style="259" customWidth="1"/>
    <col min="1540" max="1540" width="7.7109375" style="259" customWidth="1"/>
    <col min="1541" max="1541" width="6.7109375" style="259" customWidth="1"/>
    <col min="1542" max="1542" width="7.5703125" style="259" customWidth="1"/>
    <col min="1543" max="1543" width="6.7109375" style="259" customWidth="1"/>
    <col min="1544" max="1544" width="8.7109375" style="259" customWidth="1"/>
    <col min="1545" max="1545" width="10.7109375" style="259" bestFit="1" customWidth="1"/>
    <col min="1546" max="1546" width="9.28515625" style="259" customWidth="1"/>
    <col min="1547" max="1547" width="12.28515625" style="259" bestFit="1" customWidth="1"/>
    <col min="1548" max="1792" width="9.140625" style="259"/>
    <col min="1793" max="1793" width="5.85546875" style="259" customWidth="1"/>
    <col min="1794" max="1794" width="10.5703125" style="259" customWidth="1"/>
    <col min="1795" max="1795" width="43.140625" style="259" customWidth="1"/>
    <col min="1796" max="1796" width="7.7109375" style="259" customWidth="1"/>
    <col min="1797" max="1797" width="6.7109375" style="259" customWidth="1"/>
    <col min="1798" max="1798" width="7.5703125" style="259" customWidth="1"/>
    <col min="1799" max="1799" width="6.7109375" style="259" customWidth="1"/>
    <col min="1800" max="1800" width="8.7109375" style="259" customWidth="1"/>
    <col min="1801" max="1801" width="10.7109375" style="259" bestFit="1" customWidth="1"/>
    <col min="1802" max="1802" width="9.28515625" style="259" customWidth="1"/>
    <col min="1803" max="1803" width="12.28515625" style="259" bestFit="1" customWidth="1"/>
    <col min="1804" max="2048" width="9.140625" style="259"/>
    <col min="2049" max="2049" width="5.85546875" style="259" customWidth="1"/>
    <col min="2050" max="2050" width="10.5703125" style="259" customWidth="1"/>
    <col min="2051" max="2051" width="43.140625" style="259" customWidth="1"/>
    <col min="2052" max="2052" width="7.7109375" style="259" customWidth="1"/>
    <col min="2053" max="2053" width="6.7109375" style="259" customWidth="1"/>
    <col min="2054" max="2054" width="7.5703125" style="259" customWidth="1"/>
    <col min="2055" max="2055" width="6.7109375" style="259" customWidth="1"/>
    <col min="2056" max="2056" width="8.7109375" style="259" customWidth="1"/>
    <col min="2057" max="2057" width="10.7109375" style="259" bestFit="1" customWidth="1"/>
    <col min="2058" max="2058" width="9.28515625" style="259" customWidth="1"/>
    <col min="2059" max="2059" width="12.28515625" style="259" bestFit="1" customWidth="1"/>
    <col min="2060" max="2304" width="9.140625" style="259"/>
    <col min="2305" max="2305" width="5.85546875" style="259" customWidth="1"/>
    <col min="2306" max="2306" width="10.5703125" style="259" customWidth="1"/>
    <col min="2307" max="2307" width="43.140625" style="259" customWidth="1"/>
    <col min="2308" max="2308" width="7.7109375" style="259" customWidth="1"/>
    <col min="2309" max="2309" width="6.7109375" style="259" customWidth="1"/>
    <col min="2310" max="2310" width="7.5703125" style="259" customWidth="1"/>
    <col min="2311" max="2311" width="6.7109375" style="259" customWidth="1"/>
    <col min="2312" max="2312" width="8.7109375" style="259" customWidth="1"/>
    <col min="2313" max="2313" width="10.7109375" style="259" bestFit="1" customWidth="1"/>
    <col min="2314" max="2314" width="9.28515625" style="259" customWidth="1"/>
    <col min="2315" max="2315" width="12.28515625" style="259" bestFit="1" customWidth="1"/>
    <col min="2316" max="2560" width="9.140625" style="259"/>
    <col min="2561" max="2561" width="5.85546875" style="259" customWidth="1"/>
    <col min="2562" max="2562" width="10.5703125" style="259" customWidth="1"/>
    <col min="2563" max="2563" width="43.140625" style="259" customWidth="1"/>
    <col min="2564" max="2564" width="7.7109375" style="259" customWidth="1"/>
    <col min="2565" max="2565" width="6.7109375" style="259" customWidth="1"/>
    <col min="2566" max="2566" width="7.5703125" style="259" customWidth="1"/>
    <col min="2567" max="2567" width="6.7109375" style="259" customWidth="1"/>
    <col min="2568" max="2568" width="8.7109375" style="259" customWidth="1"/>
    <col min="2569" max="2569" width="10.7109375" style="259" bestFit="1" customWidth="1"/>
    <col min="2570" max="2570" width="9.28515625" style="259" customWidth="1"/>
    <col min="2571" max="2571" width="12.28515625" style="259" bestFit="1" customWidth="1"/>
    <col min="2572" max="2816" width="9.140625" style="259"/>
    <col min="2817" max="2817" width="5.85546875" style="259" customWidth="1"/>
    <col min="2818" max="2818" width="10.5703125" style="259" customWidth="1"/>
    <col min="2819" max="2819" width="43.140625" style="259" customWidth="1"/>
    <col min="2820" max="2820" width="7.7109375" style="259" customWidth="1"/>
    <col min="2821" max="2821" width="6.7109375" style="259" customWidth="1"/>
    <col min="2822" max="2822" width="7.5703125" style="259" customWidth="1"/>
    <col min="2823" max="2823" width="6.7109375" style="259" customWidth="1"/>
    <col min="2824" max="2824" width="8.7109375" style="259" customWidth="1"/>
    <col min="2825" max="2825" width="10.7109375" style="259" bestFit="1" customWidth="1"/>
    <col min="2826" max="2826" width="9.28515625" style="259" customWidth="1"/>
    <col min="2827" max="2827" width="12.28515625" style="259" bestFit="1" customWidth="1"/>
    <col min="2828" max="3072" width="9.140625" style="259"/>
    <col min="3073" max="3073" width="5.85546875" style="259" customWidth="1"/>
    <col min="3074" max="3074" width="10.5703125" style="259" customWidth="1"/>
    <col min="3075" max="3075" width="43.140625" style="259" customWidth="1"/>
    <col min="3076" max="3076" width="7.7109375" style="259" customWidth="1"/>
    <col min="3077" max="3077" width="6.7109375" style="259" customWidth="1"/>
    <col min="3078" max="3078" width="7.5703125" style="259" customWidth="1"/>
    <col min="3079" max="3079" width="6.7109375" style="259" customWidth="1"/>
    <col min="3080" max="3080" width="8.7109375" style="259" customWidth="1"/>
    <col min="3081" max="3081" width="10.7109375" style="259" bestFit="1" customWidth="1"/>
    <col min="3082" max="3082" width="9.28515625" style="259" customWidth="1"/>
    <col min="3083" max="3083" width="12.28515625" style="259" bestFit="1" customWidth="1"/>
    <col min="3084" max="3328" width="9.140625" style="259"/>
    <col min="3329" max="3329" width="5.85546875" style="259" customWidth="1"/>
    <col min="3330" max="3330" width="10.5703125" style="259" customWidth="1"/>
    <col min="3331" max="3331" width="43.140625" style="259" customWidth="1"/>
    <col min="3332" max="3332" width="7.7109375" style="259" customWidth="1"/>
    <col min="3333" max="3333" width="6.7109375" style="259" customWidth="1"/>
    <col min="3334" max="3334" width="7.5703125" style="259" customWidth="1"/>
    <col min="3335" max="3335" width="6.7109375" style="259" customWidth="1"/>
    <col min="3336" max="3336" width="8.7109375" style="259" customWidth="1"/>
    <col min="3337" max="3337" width="10.7109375" style="259" bestFit="1" customWidth="1"/>
    <col min="3338" max="3338" width="9.28515625" style="259" customWidth="1"/>
    <col min="3339" max="3339" width="12.28515625" style="259" bestFit="1" customWidth="1"/>
    <col min="3340" max="3584" width="9.140625" style="259"/>
    <col min="3585" max="3585" width="5.85546875" style="259" customWidth="1"/>
    <col min="3586" max="3586" width="10.5703125" style="259" customWidth="1"/>
    <col min="3587" max="3587" width="43.140625" style="259" customWidth="1"/>
    <col min="3588" max="3588" width="7.7109375" style="259" customWidth="1"/>
    <col min="3589" max="3589" width="6.7109375" style="259" customWidth="1"/>
    <col min="3590" max="3590" width="7.5703125" style="259" customWidth="1"/>
    <col min="3591" max="3591" width="6.7109375" style="259" customWidth="1"/>
    <col min="3592" max="3592" width="8.7109375" style="259" customWidth="1"/>
    <col min="3593" max="3593" width="10.7109375" style="259" bestFit="1" customWidth="1"/>
    <col min="3594" max="3594" width="9.28515625" style="259" customWidth="1"/>
    <col min="3595" max="3595" width="12.28515625" style="259" bestFit="1" customWidth="1"/>
    <col min="3596" max="3840" width="9.140625" style="259"/>
    <col min="3841" max="3841" width="5.85546875" style="259" customWidth="1"/>
    <col min="3842" max="3842" width="10.5703125" style="259" customWidth="1"/>
    <col min="3843" max="3843" width="43.140625" style="259" customWidth="1"/>
    <col min="3844" max="3844" width="7.7109375" style="259" customWidth="1"/>
    <col min="3845" max="3845" width="6.7109375" style="259" customWidth="1"/>
    <col min="3846" max="3846" width="7.5703125" style="259" customWidth="1"/>
    <col min="3847" max="3847" width="6.7109375" style="259" customWidth="1"/>
    <col min="3848" max="3848" width="8.7109375" style="259" customWidth="1"/>
    <col min="3849" max="3849" width="10.7109375" style="259" bestFit="1" customWidth="1"/>
    <col min="3850" max="3850" width="9.28515625" style="259" customWidth="1"/>
    <col min="3851" max="3851" width="12.28515625" style="259" bestFit="1" customWidth="1"/>
    <col min="3852" max="4096" width="9.140625" style="259"/>
    <col min="4097" max="4097" width="5.85546875" style="259" customWidth="1"/>
    <col min="4098" max="4098" width="10.5703125" style="259" customWidth="1"/>
    <col min="4099" max="4099" width="43.140625" style="259" customWidth="1"/>
    <col min="4100" max="4100" width="7.7109375" style="259" customWidth="1"/>
    <col min="4101" max="4101" width="6.7109375" style="259" customWidth="1"/>
    <col min="4102" max="4102" width="7.5703125" style="259" customWidth="1"/>
    <col min="4103" max="4103" width="6.7109375" style="259" customWidth="1"/>
    <col min="4104" max="4104" width="8.7109375" style="259" customWidth="1"/>
    <col min="4105" max="4105" width="10.7109375" style="259" bestFit="1" customWidth="1"/>
    <col min="4106" max="4106" width="9.28515625" style="259" customWidth="1"/>
    <col min="4107" max="4107" width="12.28515625" style="259" bestFit="1" customWidth="1"/>
    <col min="4108" max="4352" width="9.140625" style="259"/>
    <col min="4353" max="4353" width="5.85546875" style="259" customWidth="1"/>
    <col min="4354" max="4354" width="10.5703125" style="259" customWidth="1"/>
    <col min="4355" max="4355" width="43.140625" style="259" customWidth="1"/>
    <col min="4356" max="4356" width="7.7109375" style="259" customWidth="1"/>
    <col min="4357" max="4357" width="6.7109375" style="259" customWidth="1"/>
    <col min="4358" max="4358" width="7.5703125" style="259" customWidth="1"/>
    <col min="4359" max="4359" width="6.7109375" style="259" customWidth="1"/>
    <col min="4360" max="4360" width="8.7109375" style="259" customWidth="1"/>
    <col min="4361" max="4361" width="10.7109375" style="259" bestFit="1" customWidth="1"/>
    <col min="4362" max="4362" width="9.28515625" style="259" customWidth="1"/>
    <col min="4363" max="4363" width="12.28515625" style="259" bestFit="1" customWidth="1"/>
    <col min="4364" max="4608" width="9.140625" style="259"/>
    <col min="4609" max="4609" width="5.85546875" style="259" customWidth="1"/>
    <col min="4610" max="4610" width="10.5703125" style="259" customWidth="1"/>
    <col min="4611" max="4611" width="43.140625" style="259" customWidth="1"/>
    <col min="4612" max="4612" width="7.7109375" style="259" customWidth="1"/>
    <col min="4613" max="4613" width="6.7109375" style="259" customWidth="1"/>
    <col min="4614" max="4614" width="7.5703125" style="259" customWidth="1"/>
    <col min="4615" max="4615" width="6.7109375" style="259" customWidth="1"/>
    <col min="4616" max="4616" width="8.7109375" style="259" customWidth="1"/>
    <col min="4617" max="4617" width="10.7109375" style="259" bestFit="1" customWidth="1"/>
    <col min="4618" max="4618" width="9.28515625" style="259" customWidth="1"/>
    <col min="4619" max="4619" width="12.28515625" style="259" bestFit="1" customWidth="1"/>
    <col min="4620" max="4864" width="9.140625" style="259"/>
    <col min="4865" max="4865" width="5.85546875" style="259" customWidth="1"/>
    <col min="4866" max="4866" width="10.5703125" style="259" customWidth="1"/>
    <col min="4867" max="4867" width="43.140625" style="259" customWidth="1"/>
    <col min="4868" max="4868" width="7.7109375" style="259" customWidth="1"/>
    <col min="4869" max="4869" width="6.7109375" style="259" customWidth="1"/>
    <col min="4870" max="4870" width="7.5703125" style="259" customWidth="1"/>
    <col min="4871" max="4871" width="6.7109375" style="259" customWidth="1"/>
    <col min="4872" max="4872" width="8.7109375" style="259" customWidth="1"/>
    <col min="4873" max="4873" width="10.7109375" style="259" bestFit="1" customWidth="1"/>
    <col min="4874" max="4874" width="9.28515625" style="259" customWidth="1"/>
    <col min="4875" max="4875" width="12.28515625" style="259" bestFit="1" customWidth="1"/>
    <col min="4876" max="5120" width="9.140625" style="259"/>
    <col min="5121" max="5121" width="5.85546875" style="259" customWidth="1"/>
    <col min="5122" max="5122" width="10.5703125" style="259" customWidth="1"/>
    <col min="5123" max="5123" width="43.140625" style="259" customWidth="1"/>
    <col min="5124" max="5124" width="7.7109375" style="259" customWidth="1"/>
    <col min="5125" max="5125" width="6.7109375" style="259" customWidth="1"/>
    <col min="5126" max="5126" width="7.5703125" style="259" customWidth="1"/>
    <col min="5127" max="5127" width="6.7109375" style="259" customWidth="1"/>
    <col min="5128" max="5128" width="8.7109375" style="259" customWidth="1"/>
    <col min="5129" max="5129" width="10.7109375" style="259" bestFit="1" customWidth="1"/>
    <col min="5130" max="5130" width="9.28515625" style="259" customWidth="1"/>
    <col min="5131" max="5131" width="12.28515625" style="259" bestFit="1" customWidth="1"/>
    <col min="5132" max="5376" width="9.140625" style="259"/>
    <col min="5377" max="5377" width="5.85546875" style="259" customWidth="1"/>
    <col min="5378" max="5378" width="10.5703125" style="259" customWidth="1"/>
    <col min="5379" max="5379" width="43.140625" style="259" customWidth="1"/>
    <col min="5380" max="5380" width="7.7109375" style="259" customWidth="1"/>
    <col min="5381" max="5381" width="6.7109375" style="259" customWidth="1"/>
    <col min="5382" max="5382" width="7.5703125" style="259" customWidth="1"/>
    <col min="5383" max="5383" width="6.7109375" style="259" customWidth="1"/>
    <col min="5384" max="5384" width="8.7109375" style="259" customWidth="1"/>
    <col min="5385" max="5385" width="10.7109375" style="259" bestFit="1" customWidth="1"/>
    <col min="5386" max="5386" width="9.28515625" style="259" customWidth="1"/>
    <col min="5387" max="5387" width="12.28515625" style="259" bestFit="1" customWidth="1"/>
    <col min="5388" max="5632" width="9.140625" style="259"/>
    <col min="5633" max="5633" width="5.85546875" style="259" customWidth="1"/>
    <col min="5634" max="5634" width="10.5703125" style="259" customWidth="1"/>
    <col min="5635" max="5635" width="43.140625" style="259" customWidth="1"/>
    <col min="5636" max="5636" width="7.7109375" style="259" customWidth="1"/>
    <col min="5637" max="5637" width="6.7109375" style="259" customWidth="1"/>
    <col min="5638" max="5638" width="7.5703125" style="259" customWidth="1"/>
    <col min="5639" max="5639" width="6.7109375" style="259" customWidth="1"/>
    <col min="5640" max="5640" width="8.7109375" style="259" customWidth="1"/>
    <col min="5641" max="5641" width="10.7109375" style="259" bestFit="1" customWidth="1"/>
    <col min="5642" max="5642" width="9.28515625" style="259" customWidth="1"/>
    <col min="5643" max="5643" width="12.28515625" style="259" bestFit="1" customWidth="1"/>
    <col min="5644" max="5888" width="9.140625" style="259"/>
    <col min="5889" max="5889" width="5.85546875" style="259" customWidth="1"/>
    <col min="5890" max="5890" width="10.5703125" style="259" customWidth="1"/>
    <col min="5891" max="5891" width="43.140625" style="259" customWidth="1"/>
    <col min="5892" max="5892" width="7.7109375" style="259" customWidth="1"/>
    <col min="5893" max="5893" width="6.7109375" style="259" customWidth="1"/>
    <col min="5894" max="5894" width="7.5703125" style="259" customWidth="1"/>
    <col min="5895" max="5895" width="6.7109375" style="259" customWidth="1"/>
    <col min="5896" max="5896" width="8.7109375" style="259" customWidth="1"/>
    <col min="5897" max="5897" width="10.7109375" style="259" bestFit="1" customWidth="1"/>
    <col min="5898" max="5898" width="9.28515625" style="259" customWidth="1"/>
    <col min="5899" max="5899" width="12.28515625" style="259" bestFit="1" customWidth="1"/>
    <col min="5900" max="6144" width="9.140625" style="259"/>
    <col min="6145" max="6145" width="5.85546875" style="259" customWidth="1"/>
    <col min="6146" max="6146" width="10.5703125" style="259" customWidth="1"/>
    <col min="6147" max="6147" width="43.140625" style="259" customWidth="1"/>
    <col min="6148" max="6148" width="7.7109375" style="259" customWidth="1"/>
    <col min="6149" max="6149" width="6.7109375" style="259" customWidth="1"/>
    <col min="6150" max="6150" width="7.5703125" style="259" customWidth="1"/>
    <col min="6151" max="6151" width="6.7109375" style="259" customWidth="1"/>
    <col min="6152" max="6152" width="8.7109375" style="259" customWidth="1"/>
    <col min="6153" max="6153" width="10.7109375" style="259" bestFit="1" customWidth="1"/>
    <col min="6154" max="6154" width="9.28515625" style="259" customWidth="1"/>
    <col min="6155" max="6155" width="12.28515625" style="259" bestFit="1" customWidth="1"/>
    <col min="6156" max="6400" width="9.140625" style="259"/>
    <col min="6401" max="6401" width="5.85546875" style="259" customWidth="1"/>
    <col min="6402" max="6402" width="10.5703125" style="259" customWidth="1"/>
    <col min="6403" max="6403" width="43.140625" style="259" customWidth="1"/>
    <col min="6404" max="6404" width="7.7109375" style="259" customWidth="1"/>
    <col min="6405" max="6405" width="6.7109375" style="259" customWidth="1"/>
    <col min="6406" max="6406" width="7.5703125" style="259" customWidth="1"/>
    <col min="6407" max="6407" width="6.7109375" style="259" customWidth="1"/>
    <col min="6408" max="6408" width="8.7109375" style="259" customWidth="1"/>
    <col min="6409" max="6409" width="10.7109375" style="259" bestFit="1" customWidth="1"/>
    <col min="6410" max="6410" width="9.28515625" style="259" customWidth="1"/>
    <col min="6411" max="6411" width="12.28515625" style="259" bestFit="1" customWidth="1"/>
    <col min="6412" max="6656" width="9.140625" style="259"/>
    <col min="6657" max="6657" width="5.85546875" style="259" customWidth="1"/>
    <col min="6658" max="6658" width="10.5703125" style="259" customWidth="1"/>
    <col min="6659" max="6659" width="43.140625" style="259" customWidth="1"/>
    <col min="6660" max="6660" width="7.7109375" style="259" customWidth="1"/>
    <col min="6661" max="6661" width="6.7109375" style="259" customWidth="1"/>
    <col min="6662" max="6662" width="7.5703125" style="259" customWidth="1"/>
    <col min="6663" max="6663" width="6.7109375" style="259" customWidth="1"/>
    <col min="6664" max="6664" width="8.7109375" style="259" customWidth="1"/>
    <col min="6665" max="6665" width="10.7109375" style="259" bestFit="1" customWidth="1"/>
    <col min="6666" max="6666" width="9.28515625" style="259" customWidth="1"/>
    <col min="6667" max="6667" width="12.28515625" style="259" bestFit="1" customWidth="1"/>
    <col min="6668" max="6912" width="9.140625" style="259"/>
    <col min="6913" max="6913" width="5.85546875" style="259" customWidth="1"/>
    <col min="6914" max="6914" width="10.5703125" style="259" customWidth="1"/>
    <col min="6915" max="6915" width="43.140625" style="259" customWidth="1"/>
    <col min="6916" max="6916" width="7.7109375" style="259" customWidth="1"/>
    <col min="6917" max="6917" width="6.7109375" style="259" customWidth="1"/>
    <col min="6918" max="6918" width="7.5703125" style="259" customWidth="1"/>
    <col min="6919" max="6919" width="6.7109375" style="259" customWidth="1"/>
    <col min="6920" max="6920" width="8.7109375" style="259" customWidth="1"/>
    <col min="6921" max="6921" width="10.7109375" style="259" bestFit="1" customWidth="1"/>
    <col min="6922" max="6922" width="9.28515625" style="259" customWidth="1"/>
    <col min="6923" max="6923" width="12.28515625" style="259" bestFit="1" customWidth="1"/>
    <col min="6924" max="7168" width="9.140625" style="259"/>
    <col min="7169" max="7169" width="5.85546875" style="259" customWidth="1"/>
    <col min="7170" max="7170" width="10.5703125" style="259" customWidth="1"/>
    <col min="7171" max="7171" width="43.140625" style="259" customWidth="1"/>
    <col min="7172" max="7172" width="7.7109375" style="259" customWidth="1"/>
    <col min="7173" max="7173" width="6.7109375" style="259" customWidth="1"/>
    <col min="7174" max="7174" width="7.5703125" style="259" customWidth="1"/>
    <col min="7175" max="7175" width="6.7109375" style="259" customWidth="1"/>
    <col min="7176" max="7176" width="8.7109375" style="259" customWidth="1"/>
    <col min="7177" max="7177" width="10.7109375" style="259" bestFit="1" customWidth="1"/>
    <col min="7178" max="7178" width="9.28515625" style="259" customWidth="1"/>
    <col min="7179" max="7179" width="12.28515625" style="259" bestFit="1" customWidth="1"/>
    <col min="7180" max="7424" width="9.140625" style="259"/>
    <col min="7425" max="7425" width="5.85546875" style="259" customWidth="1"/>
    <col min="7426" max="7426" width="10.5703125" style="259" customWidth="1"/>
    <col min="7427" max="7427" width="43.140625" style="259" customWidth="1"/>
    <col min="7428" max="7428" width="7.7109375" style="259" customWidth="1"/>
    <col min="7429" max="7429" width="6.7109375" style="259" customWidth="1"/>
    <col min="7430" max="7430" width="7.5703125" style="259" customWidth="1"/>
    <col min="7431" max="7431" width="6.7109375" style="259" customWidth="1"/>
    <col min="7432" max="7432" width="8.7109375" style="259" customWidth="1"/>
    <col min="7433" max="7433" width="10.7109375" style="259" bestFit="1" customWidth="1"/>
    <col min="7434" max="7434" width="9.28515625" style="259" customWidth="1"/>
    <col min="7435" max="7435" width="12.28515625" style="259" bestFit="1" customWidth="1"/>
    <col min="7436" max="7680" width="9.140625" style="259"/>
    <col min="7681" max="7681" width="5.85546875" style="259" customWidth="1"/>
    <col min="7682" max="7682" width="10.5703125" style="259" customWidth="1"/>
    <col min="7683" max="7683" width="43.140625" style="259" customWidth="1"/>
    <col min="7684" max="7684" width="7.7109375" style="259" customWidth="1"/>
    <col min="7685" max="7685" width="6.7109375" style="259" customWidth="1"/>
    <col min="7686" max="7686" width="7.5703125" style="259" customWidth="1"/>
    <col min="7687" max="7687" width="6.7109375" style="259" customWidth="1"/>
    <col min="7688" max="7688" width="8.7109375" style="259" customWidth="1"/>
    <col min="7689" max="7689" width="10.7109375" style="259" bestFit="1" customWidth="1"/>
    <col min="7690" max="7690" width="9.28515625" style="259" customWidth="1"/>
    <col min="7691" max="7691" width="12.28515625" style="259" bestFit="1" customWidth="1"/>
    <col min="7692" max="7936" width="9.140625" style="259"/>
    <col min="7937" max="7937" width="5.85546875" style="259" customWidth="1"/>
    <col min="7938" max="7938" width="10.5703125" style="259" customWidth="1"/>
    <col min="7939" max="7939" width="43.140625" style="259" customWidth="1"/>
    <col min="7940" max="7940" width="7.7109375" style="259" customWidth="1"/>
    <col min="7941" max="7941" width="6.7109375" style="259" customWidth="1"/>
    <col min="7942" max="7942" width="7.5703125" style="259" customWidth="1"/>
    <col min="7943" max="7943" width="6.7109375" style="259" customWidth="1"/>
    <col min="7944" max="7944" width="8.7109375" style="259" customWidth="1"/>
    <col min="7945" max="7945" width="10.7109375" style="259" bestFit="1" customWidth="1"/>
    <col min="7946" max="7946" width="9.28515625" style="259" customWidth="1"/>
    <col min="7947" max="7947" width="12.28515625" style="259" bestFit="1" customWidth="1"/>
    <col min="7948" max="8192" width="9.140625" style="259"/>
    <col min="8193" max="8193" width="5.85546875" style="259" customWidth="1"/>
    <col min="8194" max="8194" width="10.5703125" style="259" customWidth="1"/>
    <col min="8195" max="8195" width="43.140625" style="259" customWidth="1"/>
    <col min="8196" max="8196" width="7.7109375" style="259" customWidth="1"/>
    <col min="8197" max="8197" width="6.7109375" style="259" customWidth="1"/>
    <col min="8198" max="8198" width="7.5703125" style="259" customWidth="1"/>
    <col min="8199" max="8199" width="6.7109375" style="259" customWidth="1"/>
    <col min="8200" max="8200" width="8.7109375" style="259" customWidth="1"/>
    <col min="8201" max="8201" width="10.7109375" style="259" bestFit="1" customWidth="1"/>
    <col min="8202" max="8202" width="9.28515625" style="259" customWidth="1"/>
    <col min="8203" max="8203" width="12.28515625" style="259" bestFit="1" customWidth="1"/>
    <col min="8204" max="8448" width="9.140625" style="259"/>
    <col min="8449" max="8449" width="5.85546875" style="259" customWidth="1"/>
    <col min="8450" max="8450" width="10.5703125" style="259" customWidth="1"/>
    <col min="8451" max="8451" width="43.140625" style="259" customWidth="1"/>
    <col min="8452" max="8452" width="7.7109375" style="259" customWidth="1"/>
    <col min="8453" max="8453" width="6.7109375" style="259" customWidth="1"/>
    <col min="8454" max="8454" width="7.5703125" style="259" customWidth="1"/>
    <col min="8455" max="8455" width="6.7109375" style="259" customWidth="1"/>
    <col min="8456" max="8456" width="8.7109375" style="259" customWidth="1"/>
    <col min="8457" max="8457" width="10.7109375" style="259" bestFit="1" customWidth="1"/>
    <col min="8458" max="8458" width="9.28515625" style="259" customWidth="1"/>
    <col min="8459" max="8459" width="12.28515625" style="259" bestFit="1" customWidth="1"/>
    <col min="8460" max="8704" width="9.140625" style="259"/>
    <col min="8705" max="8705" width="5.85546875" style="259" customWidth="1"/>
    <col min="8706" max="8706" width="10.5703125" style="259" customWidth="1"/>
    <col min="8707" max="8707" width="43.140625" style="259" customWidth="1"/>
    <col min="8708" max="8708" width="7.7109375" style="259" customWidth="1"/>
    <col min="8709" max="8709" width="6.7109375" style="259" customWidth="1"/>
    <col min="8710" max="8710" width="7.5703125" style="259" customWidth="1"/>
    <col min="8711" max="8711" width="6.7109375" style="259" customWidth="1"/>
    <col min="8712" max="8712" width="8.7109375" style="259" customWidth="1"/>
    <col min="8713" max="8713" width="10.7109375" style="259" bestFit="1" customWidth="1"/>
    <col min="8714" max="8714" width="9.28515625" style="259" customWidth="1"/>
    <col min="8715" max="8715" width="12.28515625" style="259" bestFit="1" customWidth="1"/>
    <col min="8716" max="8960" width="9.140625" style="259"/>
    <col min="8961" max="8961" width="5.85546875" style="259" customWidth="1"/>
    <col min="8962" max="8962" width="10.5703125" style="259" customWidth="1"/>
    <col min="8963" max="8963" width="43.140625" style="259" customWidth="1"/>
    <col min="8964" max="8964" width="7.7109375" style="259" customWidth="1"/>
    <col min="8965" max="8965" width="6.7109375" style="259" customWidth="1"/>
    <col min="8966" max="8966" width="7.5703125" style="259" customWidth="1"/>
    <col min="8967" max="8967" width="6.7109375" style="259" customWidth="1"/>
    <col min="8968" max="8968" width="8.7109375" style="259" customWidth="1"/>
    <col min="8969" max="8969" width="10.7109375" style="259" bestFit="1" customWidth="1"/>
    <col min="8970" max="8970" width="9.28515625" style="259" customWidth="1"/>
    <col min="8971" max="8971" width="12.28515625" style="259" bestFit="1" customWidth="1"/>
    <col min="8972" max="9216" width="9.140625" style="259"/>
    <col min="9217" max="9217" width="5.85546875" style="259" customWidth="1"/>
    <col min="9218" max="9218" width="10.5703125" style="259" customWidth="1"/>
    <col min="9219" max="9219" width="43.140625" style="259" customWidth="1"/>
    <col min="9220" max="9220" width="7.7109375" style="259" customWidth="1"/>
    <col min="9221" max="9221" width="6.7109375" style="259" customWidth="1"/>
    <col min="9222" max="9222" width="7.5703125" style="259" customWidth="1"/>
    <col min="9223" max="9223" width="6.7109375" style="259" customWidth="1"/>
    <col min="9224" max="9224" width="8.7109375" style="259" customWidth="1"/>
    <col min="9225" max="9225" width="10.7109375" style="259" bestFit="1" customWidth="1"/>
    <col min="9226" max="9226" width="9.28515625" style="259" customWidth="1"/>
    <col min="9227" max="9227" width="12.28515625" style="259" bestFit="1" customWidth="1"/>
    <col min="9228" max="9472" width="9.140625" style="259"/>
    <col min="9473" max="9473" width="5.85546875" style="259" customWidth="1"/>
    <col min="9474" max="9474" width="10.5703125" style="259" customWidth="1"/>
    <col min="9475" max="9475" width="43.140625" style="259" customWidth="1"/>
    <col min="9476" max="9476" width="7.7109375" style="259" customWidth="1"/>
    <col min="9477" max="9477" width="6.7109375" style="259" customWidth="1"/>
    <col min="9478" max="9478" width="7.5703125" style="259" customWidth="1"/>
    <col min="9479" max="9479" width="6.7109375" style="259" customWidth="1"/>
    <col min="9480" max="9480" width="8.7109375" style="259" customWidth="1"/>
    <col min="9481" max="9481" width="10.7109375" style="259" bestFit="1" customWidth="1"/>
    <col min="9482" max="9482" width="9.28515625" style="259" customWidth="1"/>
    <col min="9483" max="9483" width="12.28515625" style="259" bestFit="1" customWidth="1"/>
    <col min="9484" max="9728" width="9.140625" style="259"/>
    <col min="9729" max="9729" width="5.85546875" style="259" customWidth="1"/>
    <col min="9730" max="9730" width="10.5703125" style="259" customWidth="1"/>
    <col min="9731" max="9731" width="43.140625" style="259" customWidth="1"/>
    <col min="9732" max="9732" width="7.7109375" style="259" customWidth="1"/>
    <col min="9733" max="9733" width="6.7109375" style="259" customWidth="1"/>
    <col min="9734" max="9734" width="7.5703125" style="259" customWidth="1"/>
    <col min="9735" max="9735" width="6.7109375" style="259" customWidth="1"/>
    <col min="9736" max="9736" width="8.7109375" style="259" customWidth="1"/>
    <col min="9737" max="9737" width="10.7109375" style="259" bestFit="1" customWidth="1"/>
    <col min="9738" max="9738" width="9.28515625" style="259" customWidth="1"/>
    <col min="9739" max="9739" width="12.28515625" style="259" bestFit="1" customWidth="1"/>
    <col min="9740" max="9984" width="9.140625" style="259"/>
    <col min="9985" max="9985" width="5.85546875" style="259" customWidth="1"/>
    <col min="9986" max="9986" width="10.5703125" style="259" customWidth="1"/>
    <col min="9987" max="9987" width="43.140625" style="259" customWidth="1"/>
    <col min="9988" max="9988" width="7.7109375" style="259" customWidth="1"/>
    <col min="9989" max="9989" width="6.7109375" style="259" customWidth="1"/>
    <col min="9990" max="9990" width="7.5703125" style="259" customWidth="1"/>
    <col min="9991" max="9991" width="6.7109375" style="259" customWidth="1"/>
    <col min="9992" max="9992" width="8.7109375" style="259" customWidth="1"/>
    <col min="9993" max="9993" width="10.7109375" style="259" bestFit="1" customWidth="1"/>
    <col min="9994" max="9994" width="9.28515625" style="259" customWidth="1"/>
    <col min="9995" max="9995" width="12.28515625" style="259" bestFit="1" customWidth="1"/>
    <col min="9996" max="10240" width="9.140625" style="259"/>
    <col min="10241" max="10241" width="5.85546875" style="259" customWidth="1"/>
    <col min="10242" max="10242" width="10.5703125" style="259" customWidth="1"/>
    <col min="10243" max="10243" width="43.140625" style="259" customWidth="1"/>
    <col min="10244" max="10244" width="7.7109375" style="259" customWidth="1"/>
    <col min="10245" max="10245" width="6.7109375" style="259" customWidth="1"/>
    <col min="10246" max="10246" width="7.5703125" style="259" customWidth="1"/>
    <col min="10247" max="10247" width="6.7109375" style="259" customWidth="1"/>
    <col min="10248" max="10248" width="8.7109375" style="259" customWidth="1"/>
    <col min="10249" max="10249" width="10.7109375" style="259" bestFit="1" customWidth="1"/>
    <col min="10250" max="10250" width="9.28515625" style="259" customWidth="1"/>
    <col min="10251" max="10251" width="12.28515625" style="259" bestFit="1" customWidth="1"/>
    <col min="10252" max="10496" width="9.140625" style="259"/>
    <col min="10497" max="10497" width="5.85546875" style="259" customWidth="1"/>
    <col min="10498" max="10498" width="10.5703125" style="259" customWidth="1"/>
    <col min="10499" max="10499" width="43.140625" style="259" customWidth="1"/>
    <col min="10500" max="10500" width="7.7109375" style="259" customWidth="1"/>
    <col min="10501" max="10501" width="6.7109375" style="259" customWidth="1"/>
    <col min="10502" max="10502" width="7.5703125" style="259" customWidth="1"/>
    <col min="10503" max="10503" width="6.7109375" style="259" customWidth="1"/>
    <col min="10504" max="10504" width="8.7109375" style="259" customWidth="1"/>
    <col min="10505" max="10505" width="10.7109375" style="259" bestFit="1" customWidth="1"/>
    <col min="10506" max="10506" width="9.28515625" style="259" customWidth="1"/>
    <col min="10507" max="10507" width="12.28515625" style="259" bestFit="1" customWidth="1"/>
    <col min="10508" max="10752" width="9.140625" style="259"/>
    <col min="10753" max="10753" width="5.85546875" style="259" customWidth="1"/>
    <col min="10754" max="10754" width="10.5703125" style="259" customWidth="1"/>
    <col min="10755" max="10755" width="43.140625" style="259" customWidth="1"/>
    <col min="10756" max="10756" width="7.7109375" style="259" customWidth="1"/>
    <col min="10757" max="10757" width="6.7109375" style="259" customWidth="1"/>
    <col min="10758" max="10758" width="7.5703125" style="259" customWidth="1"/>
    <col min="10759" max="10759" width="6.7109375" style="259" customWidth="1"/>
    <col min="10760" max="10760" width="8.7109375" style="259" customWidth="1"/>
    <col min="10761" max="10761" width="10.7109375" style="259" bestFit="1" customWidth="1"/>
    <col min="10762" max="10762" width="9.28515625" style="259" customWidth="1"/>
    <col min="10763" max="10763" width="12.28515625" style="259" bestFit="1" customWidth="1"/>
    <col min="10764" max="11008" width="9.140625" style="259"/>
    <col min="11009" max="11009" width="5.85546875" style="259" customWidth="1"/>
    <col min="11010" max="11010" width="10.5703125" style="259" customWidth="1"/>
    <col min="11011" max="11011" width="43.140625" style="259" customWidth="1"/>
    <col min="11012" max="11012" width="7.7109375" style="259" customWidth="1"/>
    <col min="11013" max="11013" width="6.7109375" style="259" customWidth="1"/>
    <col min="11014" max="11014" width="7.5703125" style="259" customWidth="1"/>
    <col min="11015" max="11015" width="6.7109375" style="259" customWidth="1"/>
    <col min="11016" max="11016" width="8.7109375" style="259" customWidth="1"/>
    <col min="11017" max="11017" width="10.7109375" style="259" bestFit="1" customWidth="1"/>
    <col min="11018" max="11018" width="9.28515625" style="259" customWidth="1"/>
    <col min="11019" max="11019" width="12.28515625" style="259" bestFit="1" customWidth="1"/>
    <col min="11020" max="11264" width="9.140625" style="259"/>
    <col min="11265" max="11265" width="5.85546875" style="259" customWidth="1"/>
    <col min="11266" max="11266" width="10.5703125" style="259" customWidth="1"/>
    <col min="11267" max="11267" width="43.140625" style="259" customWidth="1"/>
    <col min="11268" max="11268" width="7.7109375" style="259" customWidth="1"/>
    <col min="11269" max="11269" width="6.7109375" style="259" customWidth="1"/>
    <col min="11270" max="11270" width="7.5703125" style="259" customWidth="1"/>
    <col min="11271" max="11271" width="6.7109375" style="259" customWidth="1"/>
    <col min="11272" max="11272" width="8.7109375" style="259" customWidth="1"/>
    <col min="11273" max="11273" width="10.7109375" style="259" bestFit="1" customWidth="1"/>
    <col min="11274" max="11274" width="9.28515625" style="259" customWidth="1"/>
    <col min="11275" max="11275" width="12.28515625" style="259" bestFit="1" customWidth="1"/>
    <col min="11276" max="11520" width="9.140625" style="259"/>
    <col min="11521" max="11521" width="5.85546875" style="259" customWidth="1"/>
    <col min="11522" max="11522" width="10.5703125" style="259" customWidth="1"/>
    <col min="11523" max="11523" width="43.140625" style="259" customWidth="1"/>
    <col min="11524" max="11524" width="7.7109375" style="259" customWidth="1"/>
    <col min="11525" max="11525" width="6.7109375" style="259" customWidth="1"/>
    <col min="11526" max="11526" width="7.5703125" style="259" customWidth="1"/>
    <col min="11527" max="11527" width="6.7109375" style="259" customWidth="1"/>
    <col min="11528" max="11528" width="8.7109375" style="259" customWidth="1"/>
    <col min="11529" max="11529" width="10.7109375" style="259" bestFit="1" customWidth="1"/>
    <col min="11530" max="11530" width="9.28515625" style="259" customWidth="1"/>
    <col min="11531" max="11531" width="12.28515625" style="259" bestFit="1" customWidth="1"/>
    <col min="11532" max="11776" width="9.140625" style="259"/>
    <col min="11777" max="11777" width="5.85546875" style="259" customWidth="1"/>
    <col min="11778" max="11778" width="10.5703125" style="259" customWidth="1"/>
    <col min="11779" max="11779" width="43.140625" style="259" customWidth="1"/>
    <col min="11780" max="11780" width="7.7109375" style="259" customWidth="1"/>
    <col min="11781" max="11781" width="6.7109375" style="259" customWidth="1"/>
    <col min="11782" max="11782" width="7.5703125" style="259" customWidth="1"/>
    <col min="11783" max="11783" width="6.7109375" style="259" customWidth="1"/>
    <col min="11784" max="11784" width="8.7109375" style="259" customWidth="1"/>
    <col min="11785" max="11785" width="10.7109375" style="259" bestFit="1" customWidth="1"/>
    <col min="11786" max="11786" width="9.28515625" style="259" customWidth="1"/>
    <col min="11787" max="11787" width="12.28515625" style="259" bestFit="1" customWidth="1"/>
    <col min="11788" max="12032" width="9.140625" style="259"/>
    <col min="12033" max="12033" width="5.85546875" style="259" customWidth="1"/>
    <col min="12034" max="12034" width="10.5703125" style="259" customWidth="1"/>
    <col min="12035" max="12035" width="43.140625" style="259" customWidth="1"/>
    <col min="12036" max="12036" width="7.7109375" style="259" customWidth="1"/>
    <col min="12037" max="12037" width="6.7109375" style="259" customWidth="1"/>
    <col min="12038" max="12038" width="7.5703125" style="259" customWidth="1"/>
    <col min="12039" max="12039" width="6.7109375" style="259" customWidth="1"/>
    <col min="12040" max="12040" width="8.7109375" style="259" customWidth="1"/>
    <col min="12041" max="12041" width="10.7109375" style="259" bestFit="1" customWidth="1"/>
    <col min="12042" max="12042" width="9.28515625" style="259" customWidth="1"/>
    <col min="12043" max="12043" width="12.28515625" style="259" bestFit="1" customWidth="1"/>
    <col min="12044" max="12288" width="9.140625" style="259"/>
    <col min="12289" max="12289" width="5.85546875" style="259" customWidth="1"/>
    <col min="12290" max="12290" width="10.5703125" style="259" customWidth="1"/>
    <col min="12291" max="12291" width="43.140625" style="259" customWidth="1"/>
    <col min="12292" max="12292" width="7.7109375" style="259" customWidth="1"/>
    <col min="12293" max="12293" width="6.7109375" style="259" customWidth="1"/>
    <col min="12294" max="12294" width="7.5703125" style="259" customWidth="1"/>
    <col min="12295" max="12295" width="6.7109375" style="259" customWidth="1"/>
    <col min="12296" max="12296" width="8.7109375" style="259" customWidth="1"/>
    <col min="12297" max="12297" width="10.7109375" style="259" bestFit="1" customWidth="1"/>
    <col min="12298" max="12298" width="9.28515625" style="259" customWidth="1"/>
    <col min="12299" max="12299" width="12.28515625" style="259" bestFit="1" customWidth="1"/>
    <col min="12300" max="12544" width="9.140625" style="259"/>
    <col min="12545" max="12545" width="5.85546875" style="259" customWidth="1"/>
    <col min="12546" max="12546" width="10.5703125" style="259" customWidth="1"/>
    <col min="12547" max="12547" width="43.140625" style="259" customWidth="1"/>
    <col min="12548" max="12548" width="7.7109375" style="259" customWidth="1"/>
    <col min="12549" max="12549" width="6.7109375" style="259" customWidth="1"/>
    <col min="12550" max="12550" width="7.5703125" style="259" customWidth="1"/>
    <col min="12551" max="12551" width="6.7109375" style="259" customWidth="1"/>
    <col min="12552" max="12552" width="8.7109375" style="259" customWidth="1"/>
    <col min="12553" max="12553" width="10.7109375" style="259" bestFit="1" customWidth="1"/>
    <col min="12554" max="12554" width="9.28515625" style="259" customWidth="1"/>
    <col min="12555" max="12555" width="12.28515625" style="259" bestFit="1" customWidth="1"/>
    <col min="12556" max="12800" width="9.140625" style="259"/>
    <col min="12801" max="12801" width="5.85546875" style="259" customWidth="1"/>
    <col min="12802" max="12802" width="10.5703125" style="259" customWidth="1"/>
    <col min="12803" max="12803" width="43.140625" style="259" customWidth="1"/>
    <col min="12804" max="12804" width="7.7109375" style="259" customWidth="1"/>
    <col min="12805" max="12805" width="6.7109375" style="259" customWidth="1"/>
    <col min="12806" max="12806" width="7.5703125" style="259" customWidth="1"/>
    <col min="12807" max="12807" width="6.7109375" style="259" customWidth="1"/>
    <col min="12808" max="12808" width="8.7109375" style="259" customWidth="1"/>
    <col min="12809" max="12809" width="10.7109375" style="259" bestFit="1" customWidth="1"/>
    <col min="12810" max="12810" width="9.28515625" style="259" customWidth="1"/>
    <col min="12811" max="12811" width="12.28515625" style="259" bestFit="1" customWidth="1"/>
    <col min="12812" max="13056" width="9.140625" style="259"/>
    <col min="13057" max="13057" width="5.85546875" style="259" customWidth="1"/>
    <col min="13058" max="13058" width="10.5703125" style="259" customWidth="1"/>
    <col min="13059" max="13059" width="43.140625" style="259" customWidth="1"/>
    <col min="13060" max="13060" width="7.7109375" style="259" customWidth="1"/>
    <col min="13061" max="13061" width="6.7109375" style="259" customWidth="1"/>
    <col min="13062" max="13062" width="7.5703125" style="259" customWidth="1"/>
    <col min="13063" max="13063" width="6.7109375" style="259" customWidth="1"/>
    <col min="13064" max="13064" width="8.7109375" style="259" customWidth="1"/>
    <col min="13065" max="13065" width="10.7109375" style="259" bestFit="1" customWidth="1"/>
    <col min="13066" max="13066" width="9.28515625" style="259" customWidth="1"/>
    <col min="13067" max="13067" width="12.28515625" style="259" bestFit="1" customWidth="1"/>
    <col min="13068" max="13312" width="9.140625" style="259"/>
    <col min="13313" max="13313" width="5.85546875" style="259" customWidth="1"/>
    <col min="13314" max="13314" width="10.5703125" style="259" customWidth="1"/>
    <col min="13315" max="13315" width="43.140625" style="259" customWidth="1"/>
    <col min="13316" max="13316" width="7.7109375" style="259" customWidth="1"/>
    <col min="13317" max="13317" width="6.7109375" style="259" customWidth="1"/>
    <col min="13318" max="13318" width="7.5703125" style="259" customWidth="1"/>
    <col min="13319" max="13319" width="6.7109375" style="259" customWidth="1"/>
    <col min="13320" max="13320" width="8.7109375" style="259" customWidth="1"/>
    <col min="13321" max="13321" width="10.7109375" style="259" bestFit="1" customWidth="1"/>
    <col min="13322" max="13322" width="9.28515625" style="259" customWidth="1"/>
    <col min="13323" max="13323" width="12.28515625" style="259" bestFit="1" customWidth="1"/>
    <col min="13324" max="13568" width="9.140625" style="259"/>
    <col min="13569" max="13569" width="5.85546875" style="259" customWidth="1"/>
    <col min="13570" max="13570" width="10.5703125" style="259" customWidth="1"/>
    <col min="13571" max="13571" width="43.140625" style="259" customWidth="1"/>
    <col min="13572" max="13572" width="7.7109375" style="259" customWidth="1"/>
    <col min="13573" max="13573" width="6.7109375" style="259" customWidth="1"/>
    <col min="13574" max="13574" width="7.5703125" style="259" customWidth="1"/>
    <col min="13575" max="13575" width="6.7109375" style="259" customWidth="1"/>
    <col min="13576" max="13576" width="8.7109375" style="259" customWidth="1"/>
    <col min="13577" max="13577" width="10.7109375" style="259" bestFit="1" customWidth="1"/>
    <col min="13578" max="13578" width="9.28515625" style="259" customWidth="1"/>
    <col min="13579" max="13579" width="12.28515625" style="259" bestFit="1" customWidth="1"/>
    <col min="13580" max="13824" width="9.140625" style="259"/>
    <col min="13825" max="13825" width="5.85546875" style="259" customWidth="1"/>
    <col min="13826" max="13826" width="10.5703125" style="259" customWidth="1"/>
    <col min="13827" max="13827" width="43.140625" style="259" customWidth="1"/>
    <col min="13828" max="13828" width="7.7109375" style="259" customWidth="1"/>
    <col min="13829" max="13829" width="6.7109375" style="259" customWidth="1"/>
    <col min="13830" max="13830" width="7.5703125" style="259" customWidth="1"/>
    <col min="13831" max="13831" width="6.7109375" style="259" customWidth="1"/>
    <col min="13832" max="13832" width="8.7109375" style="259" customWidth="1"/>
    <col min="13833" max="13833" width="10.7109375" style="259" bestFit="1" customWidth="1"/>
    <col min="13834" max="13834" width="9.28515625" style="259" customWidth="1"/>
    <col min="13835" max="13835" width="12.28515625" style="259" bestFit="1" customWidth="1"/>
    <col min="13836" max="14080" width="9.140625" style="259"/>
    <col min="14081" max="14081" width="5.85546875" style="259" customWidth="1"/>
    <col min="14082" max="14082" width="10.5703125" style="259" customWidth="1"/>
    <col min="14083" max="14083" width="43.140625" style="259" customWidth="1"/>
    <col min="14084" max="14084" width="7.7109375" style="259" customWidth="1"/>
    <col min="14085" max="14085" width="6.7109375" style="259" customWidth="1"/>
    <col min="14086" max="14086" width="7.5703125" style="259" customWidth="1"/>
    <col min="14087" max="14087" width="6.7109375" style="259" customWidth="1"/>
    <col min="14088" max="14088" width="8.7109375" style="259" customWidth="1"/>
    <col min="14089" max="14089" width="10.7109375" style="259" bestFit="1" customWidth="1"/>
    <col min="14090" max="14090" width="9.28515625" style="259" customWidth="1"/>
    <col min="14091" max="14091" width="12.28515625" style="259" bestFit="1" customWidth="1"/>
    <col min="14092" max="14336" width="9.140625" style="259"/>
    <col min="14337" max="14337" width="5.85546875" style="259" customWidth="1"/>
    <col min="14338" max="14338" width="10.5703125" style="259" customWidth="1"/>
    <col min="14339" max="14339" width="43.140625" style="259" customWidth="1"/>
    <col min="14340" max="14340" width="7.7109375" style="259" customWidth="1"/>
    <col min="14341" max="14341" width="6.7109375" style="259" customWidth="1"/>
    <col min="14342" max="14342" width="7.5703125" style="259" customWidth="1"/>
    <col min="14343" max="14343" width="6.7109375" style="259" customWidth="1"/>
    <col min="14344" max="14344" width="8.7109375" style="259" customWidth="1"/>
    <col min="14345" max="14345" width="10.7109375" style="259" bestFit="1" customWidth="1"/>
    <col min="14346" max="14346" width="9.28515625" style="259" customWidth="1"/>
    <col min="14347" max="14347" width="12.28515625" style="259" bestFit="1" customWidth="1"/>
    <col min="14348" max="14592" width="9.140625" style="259"/>
    <col min="14593" max="14593" width="5.85546875" style="259" customWidth="1"/>
    <col min="14594" max="14594" width="10.5703125" style="259" customWidth="1"/>
    <col min="14595" max="14595" width="43.140625" style="259" customWidth="1"/>
    <col min="14596" max="14596" width="7.7109375" style="259" customWidth="1"/>
    <col min="14597" max="14597" width="6.7109375" style="259" customWidth="1"/>
    <col min="14598" max="14598" width="7.5703125" style="259" customWidth="1"/>
    <col min="14599" max="14599" width="6.7109375" style="259" customWidth="1"/>
    <col min="14600" max="14600" width="8.7109375" style="259" customWidth="1"/>
    <col min="14601" max="14601" width="10.7109375" style="259" bestFit="1" customWidth="1"/>
    <col min="14602" max="14602" width="9.28515625" style="259" customWidth="1"/>
    <col min="14603" max="14603" width="12.28515625" style="259" bestFit="1" customWidth="1"/>
    <col min="14604" max="14848" width="9.140625" style="259"/>
    <col min="14849" max="14849" width="5.85546875" style="259" customWidth="1"/>
    <col min="14850" max="14850" width="10.5703125" style="259" customWidth="1"/>
    <col min="14851" max="14851" width="43.140625" style="259" customWidth="1"/>
    <col min="14852" max="14852" width="7.7109375" style="259" customWidth="1"/>
    <col min="14853" max="14853" width="6.7109375" style="259" customWidth="1"/>
    <col min="14854" max="14854" width="7.5703125" style="259" customWidth="1"/>
    <col min="14855" max="14855" width="6.7109375" style="259" customWidth="1"/>
    <col min="14856" max="14856" width="8.7109375" style="259" customWidth="1"/>
    <col min="14857" max="14857" width="10.7109375" style="259" bestFit="1" customWidth="1"/>
    <col min="14858" max="14858" width="9.28515625" style="259" customWidth="1"/>
    <col min="14859" max="14859" width="12.28515625" style="259" bestFit="1" customWidth="1"/>
    <col min="14860" max="15104" width="9.140625" style="259"/>
    <col min="15105" max="15105" width="5.85546875" style="259" customWidth="1"/>
    <col min="15106" max="15106" width="10.5703125" style="259" customWidth="1"/>
    <col min="15107" max="15107" width="43.140625" style="259" customWidth="1"/>
    <col min="15108" max="15108" width="7.7109375" style="259" customWidth="1"/>
    <col min="15109" max="15109" width="6.7109375" style="259" customWidth="1"/>
    <col min="15110" max="15110" width="7.5703125" style="259" customWidth="1"/>
    <col min="15111" max="15111" width="6.7109375" style="259" customWidth="1"/>
    <col min="15112" max="15112" width="8.7109375" style="259" customWidth="1"/>
    <col min="15113" max="15113" width="10.7109375" style="259" bestFit="1" customWidth="1"/>
    <col min="15114" max="15114" width="9.28515625" style="259" customWidth="1"/>
    <col min="15115" max="15115" width="12.28515625" style="259" bestFit="1" customWidth="1"/>
    <col min="15116" max="15360" width="9.140625" style="259"/>
    <col min="15361" max="15361" width="5.85546875" style="259" customWidth="1"/>
    <col min="15362" max="15362" width="10.5703125" style="259" customWidth="1"/>
    <col min="15363" max="15363" width="43.140625" style="259" customWidth="1"/>
    <col min="15364" max="15364" width="7.7109375" style="259" customWidth="1"/>
    <col min="15365" max="15365" width="6.7109375" style="259" customWidth="1"/>
    <col min="15366" max="15366" width="7.5703125" style="259" customWidth="1"/>
    <col min="15367" max="15367" width="6.7109375" style="259" customWidth="1"/>
    <col min="15368" max="15368" width="8.7109375" style="259" customWidth="1"/>
    <col min="15369" max="15369" width="10.7109375" style="259" bestFit="1" customWidth="1"/>
    <col min="15370" max="15370" width="9.28515625" style="259" customWidth="1"/>
    <col min="15371" max="15371" width="12.28515625" style="259" bestFit="1" customWidth="1"/>
    <col min="15372" max="15616" width="9.140625" style="259"/>
    <col min="15617" max="15617" width="5.85546875" style="259" customWidth="1"/>
    <col min="15618" max="15618" width="10.5703125" style="259" customWidth="1"/>
    <col min="15619" max="15619" width="43.140625" style="259" customWidth="1"/>
    <col min="15620" max="15620" width="7.7109375" style="259" customWidth="1"/>
    <col min="15621" max="15621" width="6.7109375" style="259" customWidth="1"/>
    <col min="15622" max="15622" width="7.5703125" style="259" customWidth="1"/>
    <col min="15623" max="15623" width="6.7109375" style="259" customWidth="1"/>
    <col min="15624" max="15624" width="8.7109375" style="259" customWidth="1"/>
    <col min="15625" max="15625" width="10.7109375" style="259" bestFit="1" customWidth="1"/>
    <col min="15626" max="15626" width="9.28515625" style="259" customWidth="1"/>
    <col min="15627" max="15627" width="12.28515625" style="259" bestFit="1" customWidth="1"/>
    <col min="15628" max="15872" width="9.140625" style="259"/>
    <col min="15873" max="15873" width="5.85546875" style="259" customWidth="1"/>
    <col min="15874" max="15874" width="10.5703125" style="259" customWidth="1"/>
    <col min="15875" max="15875" width="43.140625" style="259" customWidth="1"/>
    <col min="15876" max="15876" width="7.7109375" style="259" customWidth="1"/>
    <col min="15877" max="15877" width="6.7109375" style="259" customWidth="1"/>
    <col min="15878" max="15878" width="7.5703125" style="259" customWidth="1"/>
    <col min="15879" max="15879" width="6.7109375" style="259" customWidth="1"/>
    <col min="15880" max="15880" width="8.7109375" style="259" customWidth="1"/>
    <col min="15881" max="15881" width="10.7109375" style="259" bestFit="1" customWidth="1"/>
    <col min="15882" max="15882" width="9.28515625" style="259" customWidth="1"/>
    <col min="15883" max="15883" width="12.28515625" style="259" bestFit="1" customWidth="1"/>
    <col min="15884" max="16128" width="9.140625" style="259"/>
    <col min="16129" max="16129" width="5.85546875" style="259" customWidth="1"/>
    <col min="16130" max="16130" width="10.5703125" style="259" customWidth="1"/>
    <col min="16131" max="16131" width="43.140625" style="259" customWidth="1"/>
    <col min="16132" max="16132" width="7.7109375" style="259" customWidth="1"/>
    <col min="16133" max="16133" width="6.7109375" style="259" customWidth="1"/>
    <col min="16134" max="16134" width="7.5703125" style="259" customWidth="1"/>
    <col min="16135" max="16135" width="6.7109375" style="259" customWidth="1"/>
    <col min="16136" max="16136" width="8.7109375" style="259" customWidth="1"/>
    <col min="16137" max="16137" width="10.7109375" style="259" bestFit="1" customWidth="1"/>
    <col min="16138" max="16138" width="9.28515625" style="259" customWidth="1"/>
    <col min="16139" max="16139" width="12.28515625" style="259" bestFit="1" customWidth="1"/>
    <col min="16140" max="16384" width="9.140625" style="259"/>
  </cols>
  <sheetData>
    <row r="1" spans="1:10" ht="33.75" customHeight="1" x14ac:dyDescent="0.2">
      <c r="A1" s="749" t="s">
        <v>491</v>
      </c>
      <c r="B1" s="749"/>
      <c r="C1" s="749"/>
      <c r="D1" s="749"/>
      <c r="E1" s="749"/>
      <c r="F1" s="749"/>
      <c r="G1" s="749"/>
      <c r="H1" s="749"/>
    </row>
    <row r="2" spans="1:10" ht="47.25" customHeight="1" x14ac:dyDescent="0.2">
      <c r="A2" s="749" t="s">
        <v>520</v>
      </c>
      <c r="B2" s="749"/>
      <c r="C2" s="749"/>
      <c r="D2" s="749"/>
      <c r="E2" s="749"/>
      <c r="F2" s="749"/>
      <c r="G2" s="749"/>
      <c r="H2" s="749"/>
      <c r="J2" s="259" t="s">
        <v>36</v>
      </c>
    </row>
    <row r="3" spans="1:10" ht="30.75" customHeight="1" x14ac:dyDescent="0.2">
      <c r="A3" s="396"/>
      <c r="B3" s="396"/>
      <c r="C3" s="312" t="s">
        <v>12</v>
      </c>
      <c r="D3" s="382">
        <f>H36/1000</f>
        <v>0</v>
      </c>
      <c r="E3" s="382"/>
      <c r="F3" s="741" t="s">
        <v>9</v>
      </c>
      <c r="G3" s="741"/>
      <c r="H3" s="741"/>
    </row>
    <row r="4" spans="1:10" ht="20.100000000000001" customHeight="1" x14ac:dyDescent="0.2">
      <c r="A4" s="759" t="s">
        <v>14</v>
      </c>
      <c r="B4" s="759"/>
      <c r="C4" s="760" t="s">
        <v>173</v>
      </c>
      <c r="D4" s="760"/>
      <c r="E4" s="760"/>
      <c r="F4" s="760"/>
      <c r="G4" s="760"/>
      <c r="H4" s="760"/>
    </row>
    <row r="5" spans="1:10" ht="30.75" customHeight="1" x14ac:dyDescent="0.2">
      <c r="A5" s="761" t="s">
        <v>521</v>
      </c>
      <c r="B5" s="761"/>
      <c r="C5" s="761"/>
      <c r="D5" s="761"/>
      <c r="E5" s="761"/>
      <c r="F5" s="761"/>
      <c r="G5" s="761"/>
      <c r="H5" s="761"/>
    </row>
    <row r="6" spans="1:10" ht="44.25" customHeight="1" x14ac:dyDescent="0.2">
      <c r="A6" s="762" t="s">
        <v>37</v>
      </c>
      <c r="B6" s="764" t="s">
        <v>14</v>
      </c>
      <c r="C6" s="762" t="s">
        <v>15</v>
      </c>
      <c r="D6" s="764" t="s">
        <v>74</v>
      </c>
      <c r="E6" s="729" t="s">
        <v>16</v>
      </c>
      <c r="F6" s="730"/>
      <c r="G6" s="729" t="s">
        <v>12</v>
      </c>
      <c r="H6" s="730"/>
    </row>
    <row r="7" spans="1:10" ht="81.75" customHeight="1" x14ac:dyDescent="0.2">
      <c r="A7" s="763"/>
      <c r="B7" s="765"/>
      <c r="C7" s="763"/>
      <c r="D7" s="766"/>
      <c r="E7" s="394" t="s">
        <v>174</v>
      </c>
      <c r="F7" s="394" t="s">
        <v>175</v>
      </c>
      <c r="G7" s="394" t="s">
        <v>174</v>
      </c>
      <c r="H7" s="395" t="s">
        <v>17</v>
      </c>
    </row>
    <row r="8" spans="1:10" ht="12.75" customHeight="1" x14ac:dyDescent="0.2">
      <c r="A8" s="310">
        <v>1</v>
      </c>
      <c r="B8" s="310">
        <v>2</v>
      </c>
      <c r="C8" s="310">
        <v>3</v>
      </c>
      <c r="D8" s="291">
        <v>4</v>
      </c>
      <c r="E8" s="291">
        <v>5</v>
      </c>
      <c r="F8" s="291">
        <v>6</v>
      </c>
      <c r="G8" s="291">
        <v>7</v>
      </c>
      <c r="H8" s="310">
        <v>8</v>
      </c>
    </row>
    <row r="9" spans="1:10" ht="36" customHeight="1" x14ac:dyDescent="0.2">
      <c r="A9" s="291">
        <v>1</v>
      </c>
      <c r="B9" s="291" t="s">
        <v>184</v>
      </c>
      <c r="C9" s="291" t="s">
        <v>185</v>
      </c>
      <c r="D9" s="291" t="s">
        <v>176</v>
      </c>
      <c r="E9" s="291"/>
      <c r="F9" s="384">
        <v>20</v>
      </c>
      <c r="G9" s="385"/>
      <c r="H9" s="386">
        <f>SUM(H10:H12)</f>
        <v>0</v>
      </c>
      <c r="I9" s="297"/>
    </row>
    <row r="10" spans="1:10" ht="36.75" customHeight="1" x14ac:dyDescent="0.2">
      <c r="A10" s="326">
        <f>A9+0.1</f>
        <v>1.1000000000000001</v>
      </c>
      <c r="B10" s="291"/>
      <c r="C10" s="319" t="s">
        <v>19</v>
      </c>
      <c r="D10" s="318" t="s">
        <v>20</v>
      </c>
      <c r="E10" s="318">
        <v>0.28000000000000003</v>
      </c>
      <c r="F10" s="397">
        <f>F9*E10</f>
        <v>5.6</v>
      </c>
      <c r="G10" s="397"/>
      <c r="H10" s="398">
        <f>F10*G10</f>
        <v>0</v>
      </c>
      <c r="I10" s="297"/>
      <c r="J10" s="112"/>
    </row>
    <row r="11" spans="1:10" ht="21.75" customHeight="1" x14ac:dyDescent="0.2">
      <c r="A11" s="326">
        <f>A10+0.1</f>
        <v>1.2</v>
      </c>
      <c r="B11" s="291"/>
      <c r="C11" s="323" t="s">
        <v>162</v>
      </c>
      <c r="D11" s="322" t="s">
        <v>158</v>
      </c>
      <c r="E11" s="322">
        <v>1.6E-2</v>
      </c>
      <c r="F11" s="322">
        <f>E11*F9</f>
        <v>0.32</v>
      </c>
      <c r="G11" s="322"/>
      <c r="H11" s="399">
        <f>F11*G11</f>
        <v>0</v>
      </c>
      <c r="I11" s="297"/>
    </row>
    <row r="12" spans="1:10" ht="21.75" customHeight="1" x14ac:dyDescent="0.2">
      <c r="A12" s="326">
        <f>A11+0.1</f>
        <v>1.3</v>
      </c>
      <c r="B12" s="291"/>
      <c r="C12" s="326" t="s">
        <v>186</v>
      </c>
      <c r="D12" s="326" t="s">
        <v>176</v>
      </c>
      <c r="E12" s="326"/>
      <c r="F12" s="400">
        <v>20</v>
      </c>
      <c r="G12" s="401"/>
      <c r="H12" s="402">
        <f>F12*G12</f>
        <v>0</v>
      </c>
      <c r="I12" s="297"/>
    </row>
    <row r="13" spans="1:10" ht="49.5" customHeight="1" x14ac:dyDescent="0.2">
      <c r="A13" s="291">
        <v>2</v>
      </c>
      <c r="B13" s="388" t="s">
        <v>187</v>
      </c>
      <c r="C13" s="291" t="s">
        <v>188</v>
      </c>
      <c r="D13" s="291" t="s">
        <v>157</v>
      </c>
      <c r="E13" s="291"/>
      <c r="F13" s="384">
        <v>1</v>
      </c>
      <c r="G13" s="385"/>
      <c r="H13" s="386">
        <f>SUM(H14:H16)</f>
        <v>0</v>
      </c>
      <c r="I13" s="297"/>
    </row>
    <row r="14" spans="1:10" ht="36.75" customHeight="1" x14ac:dyDescent="0.2">
      <c r="A14" s="326">
        <f>A13+0.1</f>
        <v>2.1</v>
      </c>
      <c r="B14" s="291"/>
      <c r="C14" s="319" t="s">
        <v>19</v>
      </c>
      <c r="D14" s="318" t="s">
        <v>20</v>
      </c>
      <c r="E14" s="318">
        <v>75</v>
      </c>
      <c r="F14" s="397">
        <f>F13*E14</f>
        <v>75</v>
      </c>
      <c r="G14" s="397"/>
      <c r="H14" s="398">
        <f>F14*G14</f>
        <v>0</v>
      </c>
      <c r="I14" s="297"/>
      <c r="J14" s="112"/>
    </row>
    <row r="15" spans="1:10" ht="21.75" customHeight="1" x14ac:dyDescent="0.2">
      <c r="A15" s="326">
        <f>A14+0.1</f>
        <v>2.2000000000000002</v>
      </c>
      <c r="B15" s="291"/>
      <c r="C15" s="323" t="s">
        <v>162</v>
      </c>
      <c r="D15" s="322" t="s">
        <v>158</v>
      </c>
      <c r="E15" s="322">
        <v>0.08</v>
      </c>
      <c r="F15" s="322">
        <f>E15*F13</f>
        <v>0.08</v>
      </c>
      <c r="G15" s="322"/>
      <c r="H15" s="399">
        <f>F15*G15</f>
        <v>0</v>
      </c>
      <c r="I15" s="297"/>
    </row>
    <row r="16" spans="1:10" ht="51" customHeight="1" x14ac:dyDescent="0.2">
      <c r="A16" s="291">
        <f>A15+0.1</f>
        <v>2.2999999999999998</v>
      </c>
      <c r="B16" s="291"/>
      <c r="C16" s="310" t="s">
        <v>189</v>
      </c>
      <c r="D16" s="291" t="s">
        <v>157</v>
      </c>
      <c r="E16" s="291"/>
      <c r="F16" s="385">
        <v>1</v>
      </c>
      <c r="G16" s="389"/>
      <c r="H16" s="387">
        <f>F16*G16</f>
        <v>0</v>
      </c>
      <c r="I16" s="297"/>
    </row>
    <row r="17" spans="1:12" ht="29.25" customHeight="1" x14ac:dyDescent="0.2">
      <c r="A17" s="291">
        <v>3</v>
      </c>
      <c r="B17" s="291" t="s">
        <v>190</v>
      </c>
      <c r="C17" s="291" t="s">
        <v>191</v>
      </c>
      <c r="D17" s="291" t="s">
        <v>157</v>
      </c>
      <c r="E17" s="291"/>
      <c r="F17" s="384">
        <v>1</v>
      </c>
      <c r="G17" s="385"/>
      <c r="H17" s="386">
        <f>SUM(H18:H19)</f>
        <v>0</v>
      </c>
      <c r="I17" s="297"/>
    </row>
    <row r="18" spans="1:12" ht="36.75" customHeight="1" x14ac:dyDescent="0.2">
      <c r="A18" s="326">
        <f>A17+0.1</f>
        <v>3.1</v>
      </c>
      <c r="B18" s="291"/>
      <c r="C18" s="319" t="s">
        <v>19</v>
      </c>
      <c r="D18" s="318" t="s">
        <v>20</v>
      </c>
      <c r="E18" s="318">
        <v>19</v>
      </c>
      <c r="F18" s="397">
        <f>F17*E18</f>
        <v>19</v>
      </c>
      <c r="G18" s="397"/>
      <c r="H18" s="398">
        <f>F18*G18</f>
        <v>0</v>
      </c>
      <c r="I18" s="297"/>
      <c r="J18" s="112"/>
    </row>
    <row r="19" spans="1:12" ht="21.75" customHeight="1" x14ac:dyDescent="0.2">
      <c r="A19" s="326">
        <f>A18+0.1</f>
        <v>3.2</v>
      </c>
      <c r="B19" s="312"/>
      <c r="C19" s="403" t="s">
        <v>191</v>
      </c>
      <c r="D19" s="326" t="s">
        <v>157</v>
      </c>
      <c r="E19" s="326"/>
      <c r="F19" s="400">
        <v>1</v>
      </c>
      <c r="G19" s="400"/>
      <c r="H19" s="402">
        <f>F19*G19</f>
        <v>0</v>
      </c>
      <c r="I19" s="297"/>
    </row>
    <row r="20" spans="1:12" ht="39" customHeight="1" x14ac:dyDescent="0.2">
      <c r="A20" s="291">
        <v>4</v>
      </c>
      <c r="B20" s="388" t="s">
        <v>177</v>
      </c>
      <c r="C20" s="291" t="s">
        <v>178</v>
      </c>
      <c r="D20" s="291" t="s">
        <v>157</v>
      </c>
      <c r="E20" s="291"/>
      <c r="F20" s="384">
        <v>1</v>
      </c>
      <c r="G20" s="385"/>
      <c r="H20" s="386">
        <f>SUM(H21:H23)</f>
        <v>0</v>
      </c>
      <c r="I20" s="297"/>
    </row>
    <row r="21" spans="1:12" ht="25.5" customHeight="1" x14ac:dyDescent="0.2">
      <c r="A21" s="326">
        <f>A20+0.1</f>
        <v>4.0999999999999996</v>
      </c>
      <c r="B21" s="291"/>
      <c r="C21" s="319" t="s">
        <v>19</v>
      </c>
      <c r="D21" s="318" t="s">
        <v>20</v>
      </c>
      <c r="E21" s="318">
        <v>2</v>
      </c>
      <c r="F21" s="397">
        <f>F20*E21</f>
        <v>2</v>
      </c>
      <c r="G21" s="397"/>
      <c r="H21" s="398">
        <f>F21*G21</f>
        <v>0</v>
      </c>
      <c r="I21" s="297"/>
    </row>
    <row r="22" spans="1:12" ht="21.75" customHeight="1" x14ac:dyDescent="0.2">
      <c r="A22" s="326">
        <f>A21+0.1</f>
        <v>4.2</v>
      </c>
      <c r="B22" s="291"/>
      <c r="C22" s="323" t="s">
        <v>162</v>
      </c>
      <c r="D22" s="322" t="s">
        <v>158</v>
      </c>
      <c r="E22" s="322">
        <v>4.9000000000000002E-2</v>
      </c>
      <c r="F22" s="322">
        <f>E22*F20</f>
        <v>4.9000000000000002E-2</v>
      </c>
      <c r="G22" s="322"/>
      <c r="H22" s="399">
        <f>F22*G22</f>
        <v>0</v>
      </c>
      <c r="I22" s="297"/>
    </row>
    <row r="23" spans="1:12" ht="28.5" customHeight="1" x14ac:dyDescent="0.2">
      <c r="A23" s="326">
        <f>A22+0.1</f>
        <v>4.3</v>
      </c>
      <c r="B23" s="312"/>
      <c r="C23" s="403" t="s">
        <v>179</v>
      </c>
      <c r="D23" s="326" t="s">
        <v>157</v>
      </c>
      <c r="E23" s="326"/>
      <c r="F23" s="400">
        <v>1</v>
      </c>
      <c r="G23" s="401"/>
      <c r="H23" s="402">
        <f>F23*G23</f>
        <v>0</v>
      </c>
      <c r="I23" s="297"/>
    </row>
    <row r="24" spans="1:12" ht="48" customHeight="1" x14ac:dyDescent="0.2">
      <c r="A24" s="291">
        <v>5</v>
      </c>
      <c r="B24" s="388" t="s">
        <v>192</v>
      </c>
      <c r="C24" s="291" t="s">
        <v>193</v>
      </c>
      <c r="D24" s="291" t="s">
        <v>157</v>
      </c>
      <c r="E24" s="291"/>
      <c r="F24" s="384">
        <v>3</v>
      </c>
      <c r="G24" s="385"/>
      <c r="H24" s="386">
        <f>SUM(H25:H27)</f>
        <v>0</v>
      </c>
      <c r="I24" s="297"/>
    </row>
    <row r="25" spans="1:12" ht="36.75" customHeight="1" x14ac:dyDescent="0.2">
      <c r="A25" s="326">
        <f>A24+0.1</f>
        <v>5.0999999999999996</v>
      </c>
      <c r="B25" s="291"/>
      <c r="C25" s="319" t="s">
        <v>19</v>
      </c>
      <c r="D25" s="318" t="s">
        <v>20</v>
      </c>
      <c r="E25" s="318">
        <v>10</v>
      </c>
      <c r="F25" s="397">
        <f>F24*E25</f>
        <v>30</v>
      </c>
      <c r="G25" s="397"/>
      <c r="H25" s="398">
        <f>F25*G25</f>
        <v>0</v>
      </c>
      <c r="I25" s="297"/>
      <c r="J25" s="112"/>
    </row>
    <row r="26" spans="1:12" ht="21.75" customHeight="1" x14ac:dyDescent="0.2">
      <c r="A26" s="326">
        <f>A25+0.1</f>
        <v>5.2</v>
      </c>
      <c r="B26" s="326" t="s">
        <v>194</v>
      </c>
      <c r="C26" s="323" t="s">
        <v>162</v>
      </c>
      <c r="D26" s="322" t="s">
        <v>158</v>
      </c>
      <c r="E26" s="322">
        <v>1.78</v>
      </c>
      <c r="F26" s="322">
        <f>E26*F24</f>
        <v>5.34</v>
      </c>
      <c r="G26" s="322"/>
      <c r="H26" s="399">
        <f>F26*G26</f>
        <v>0</v>
      </c>
      <c r="I26" s="297"/>
    </row>
    <row r="27" spans="1:12" ht="45.75" customHeight="1" x14ac:dyDescent="0.2">
      <c r="A27" s="326">
        <f>A26+0.1</f>
        <v>5.3</v>
      </c>
      <c r="B27" s="403" t="s">
        <v>195</v>
      </c>
      <c r="C27" s="326" t="s">
        <v>193</v>
      </c>
      <c r="D27" s="326" t="s">
        <v>157</v>
      </c>
      <c r="E27" s="326"/>
      <c r="F27" s="400">
        <v>3</v>
      </c>
      <c r="G27" s="401"/>
      <c r="H27" s="402">
        <f>F27*G27</f>
        <v>0</v>
      </c>
      <c r="I27" s="297"/>
    </row>
    <row r="28" spans="1:12" ht="37.5" customHeight="1" x14ac:dyDescent="0.2">
      <c r="A28" s="390"/>
      <c r="B28" s="310"/>
      <c r="C28" s="291" t="s">
        <v>180</v>
      </c>
      <c r="D28" s="291"/>
      <c r="E28" s="291"/>
      <c r="F28" s="291"/>
      <c r="G28" s="291"/>
      <c r="H28" s="389">
        <f>H9+H13+H17+H20+H24</f>
        <v>0</v>
      </c>
      <c r="L28" s="259" t="s">
        <v>36</v>
      </c>
    </row>
    <row r="29" spans="1:12" ht="24.75" customHeight="1" x14ac:dyDescent="0.2">
      <c r="A29" s="390"/>
      <c r="B29" s="291"/>
      <c r="C29" s="319" t="s">
        <v>181</v>
      </c>
      <c r="D29" s="319" t="s">
        <v>10</v>
      </c>
      <c r="E29" s="326"/>
      <c r="F29" s="326"/>
      <c r="G29" s="326"/>
      <c r="H29" s="398">
        <f>H10+H14+H18+H21+H25</f>
        <v>0</v>
      </c>
      <c r="J29" s="112"/>
    </row>
    <row r="30" spans="1:12" ht="24.75" customHeight="1" x14ac:dyDescent="0.2">
      <c r="A30" s="291"/>
      <c r="B30" s="291"/>
      <c r="C30" s="377" t="s">
        <v>182</v>
      </c>
      <c r="D30" s="323" t="s">
        <v>60</v>
      </c>
      <c r="E30" s="318"/>
      <c r="F30" s="397"/>
      <c r="G30" s="397"/>
      <c r="H30" s="399">
        <f>H11+H15+H22+H26</f>
        <v>0</v>
      </c>
      <c r="J30" s="112"/>
    </row>
    <row r="31" spans="1:12" ht="20.25" customHeight="1" x14ac:dyDescent="0.2">
      <c r="A31" s="291"/>
      <c r="B31" s="291"/>
      <c r="C31" s="326" t="s">
        <v>183</v>
      </c>
      <c r="D31" s="326" t="s">
        <v>10</v>
      </c>
      <c r="E31" s="322"/>
      <c r="F31" s="404"/>
      <c r="G31" s="404"/>
      <c r="H31" s="405">
        <f>H28-H29-H30</f>
        <v>0</v>
      </c>
    </row>
    <row r="32" spans="1:12" ht="50.25" customHeight="1" x14ac:dyDescent="0.2">
      <c r="A32" s="291"/>
      <c r="B32" s="291"/>
      <c r="C32" s="291" t="s">
        <v>18</v>
      </c>
      <c r="D32" s="291" t="s">
        <v>10</v>
      </c>
      <c r="E32" s="291"/>
      <c r="F32" s="385"/>
      <c r="G32" s="385"/>
      <c r="H32" s="389">
        <f>SUM(H29:H31)</f>
        <v>0</v>
      </c>
    </row>
    <row r="33" spans="1:11" ht="36" customHeight="1" x14ac:dyDescent="0.2">
      <c r="A33" s="291"/>
      <c r="B33" s="291"/>
      <c r="C33" s="326" t="s">
        <v>517</v>
      </c>
      <c r="D33" s="326" t="s">
        <v>10</v>
      </c>
      <c r="E33" s="326"/>
      <c r="F33" s="400"/>
      <c r="G33" s="400"/>
      <c r="H33" s="405">
        <f>H29*0.72</f>
        <v>0</v>
      </c>
      <c r="J33" s="297"/>
    </row>
    <row r="34" spans="1:11" ht="23.25" customHeight="1" x14ac:dyDescent="0.2">
      <c r="A34" s="291"/>
      <c r="B34" s="291"/>
      <c r="C34" s="291" t="s">
        <v>11</v>
      </c>
      <c r="D34" s="291" t="s">
        <v>10</v>
      </c>
      <c r="E34" s="291"/>
      <c r="F34" s="385"/>
      <c r="G34" s="385"/>
      <c r="H34" s="389">
        <f>H32+H33</f>
        <v>0</v>
      </c>
      <c r="J34" s="297"/>
      <c r="K34" s="297"/>
    </row>
    <row r="35" spans="1:11" ht="27" customHeight="1" x14ac:dyDescent="0.2">
      <c r="A35" s="291"/>
      <c r="B35" s="391"/>
      <c r="C35" s="326" t="s">
        <v>196</v>
      </c>
      <c r="D35" s="326" t="s">
        <v>10</v>
      </c>
      <c r="E35" s="326"/>
      <c r="F35" s="400"/>
      <c r="G35" s="400"/>
      <c r="H35" s="405">
        <f>H34*0.08</f>
        <v>0</v>
      </c>
      <c r="J35" s="297"/>
    </row>
    <row r="36" spans="1:11" ht="27" customHeight="1" x14ac:dyDescent="0.2">
      <c r="A36" s="291"/>
      <c r="B36" s="291"/>
      <c r="C36" s="291" t="s">
        <v>17</v>
      </c>
      <c r="D36" s="291" t="s">
        <v>10</v>
      </c>
      <c r="E36" s="291"/>
      <c r="F36" s="291"/>
      <c r="G36" s="291"/>
      <c r="H36" s="389">
        <f>H34+H35</f>
        <v>0</v>
      </c>
      <c r="I36" s="297"/>
      <c r="J36" s="297"/>
    </row>
    <row r="37" spans="1:11" ht="19.5" customHeight="1" x14ac:dyDescent="0.2">
      <c r="A37" s="392"/>
      <c r="B37" s="392"/>
      <c r="C37" s="392"/>
      <c r="D37" s="392"/>
      <c r="E37" s="392"/>
      <c r="F37" s="392"/>
      <c r="G37" s="392"/>
      <c r="H37" s="393"/>
      <c r="I37" s="297"/>
      <c r="J37" s="297"/>
    </row>
    <row r="38" spans="1:11" x14ac:dyDescent="0.2">
      <c r="A38" s="392"/>
      <c r="B38" s="392"/>
      <c r="C38" s="392"/>
      <c r="D38" s="392"/>
      <c r="E38" s="392"/>
      <c r="F38" s="392"/>
      <c r="G38" s="392"/>
      <c r="H38" s="393"/>
      <c r="I38" s="297"/>
    </row>
    <row r="39" spans="1:11" ht="24" customHeight="1" x14ac:dyDescent="0.2">
      <c r="A39" s="392"/>
      <c r="B39" s="392"/>
      <c r="C39" s="406"/>
      <c r="D39" s="406"/>
      <c r="E39" s="758"/>
      <c r="F39" s="758"/>
      <c r="G39" s="758"/>
      <c r="H39" s="393"/>
      <c r="I39" s="297"/>
      <c r="J39" s="112"/>
    </row>
    <row r="40" spans="1:11" ht="23.25" customHeight="1" x14ac:dyDescent="0.2">
      <c r="B40" s="298"/>
      <c r="J40" s="112"/>
    </row>
    <row r="41" spans="1:11" ht="20.100000000000001" customHeight="1" x14ac:dyDescent="0.2"/>
    <row r="42" spans="1:11" ht="20.100000000000001" customHeight="1" x14ac:dyDescent="0.2"/>
    <row r="43" spans="1:11" ht="20.100000000000001" customHeight="1" x14ac:dyDescent="0.2"/>
    <row r="44" spans="1:11" ht="20.100000000000001" customHeight="1" x14ac:dyDescent="0.2"/>
    <row r="45" spans="1:11" ht="20.100000000000001" customHeight="1" x14ac:dyDescent="0.2"/>
    <row r="46" spans="1:11" ht="20.100000000000001" customHeight="1" x14ac:dyDescent="0.2"/>
    <row r="47" spans="1:11" ht="20.100000000000001" customHeight="1" x14ac:dyDescent="0.2"/>
    <row r="48" spans="1:1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</sheetData>
  <mergeCells count="13">
    <mergeCell ref="A1:H1"/>
    <mergeCell ref="A2:H2"/>
    <mergeCell ref="F3:H3"/>
    <mergeCell ref="E39:G39"/>
    <mergeCell ref="A4:B4"/>
    <mergeCell ref="C4:H4"/>
    <mergeCell ref="A5:H5"/>
    <mergeCell ref="A6:A7"/>
    <mergeCell ref="B6:B7"/>
    <mergeCell ref="C6:C7"/>
    <mergeCell ref="D6:D7"/>
    <mergeCell ref="E6:F6"/>
    <mergeCell ref="G6:H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5"/>
  <sheetViews>
    <sheetView view="pageBreakPreview" zoomScale="87" zoomScaleNormal="100" zoomScaleSheetLayoutView="87" workbookViewId="0">
      <selection activeCell="J46" sqref="J46"/>
    </sheetView>
  </sheetViews>
  <sheetFormatPr defaultRowHeight="12.75" x14ac:dyDescent="0.2"/>
  <cols>
    <col min="1" max="1" width="5" style="37" customWidth="1"/>
    <col min="2" max="2" width="9.85546875" style="37" customWidth="1"/>
    <col min="3" max="3" width="37.5703125" style="37" customWidth="1"/>
    <col min="4" max="4" width="10" style="37" customWidth="1"/>
    <col min="5" max="8" width="7.85546875" style="37" customWidth="1"/>
    <col min="12" max="12" width="6.140625" customWidth="1"/>
    <col min="13" max="13" width="7.140625" customWidth="1"/>
    <col min="257" max="257" width="5" customWidth="1"/>
    <col min="258" max="258" width="9.85546875" customWidth="1"/>
    <col min="259" max="259" width="37.5703125" customWidth="1"/>
    <col min="260" max="260" width="10" customWidth="1"/>
    <col min="261" max="264" width="7.85546875" customWidth="1"/>
    <col min="268" max="268" width="6.140625" customWidth="1"/>
    <col min="269" max="269" width="7.140625" customWidth="1"/>
    <col min="513" max="513" width="5" customWidth="1"/>
    <col min="514" max="514" width="9.85546875" customWidth="1"/>
    <col min="515" max="515" width="37.5703125" customWidth="1"/>
    <col min="516" max="516" width="10" customWidth="1"/>
    <col min="517" max="520" width="7.85546875" customWidth="1"/>
    <col min="524" max="524" width="6.140625" customWidth="1"/>
    <col min="525" max="525" width="7.140625" customWidth="1"/>
    <col min="769" max="769" width="5" customWidth="1"/>
    <col min="770" max="770" width="9.85546875" customWidth="1"/>
    <col min="771" max="771" width="37.5703125" customWidth="1"/>
    <col min="772" max="772" width="10" customWidth="1"/>
    <col min="773" max="776" width="7.85546875" customWidth="1"/>
    <col min="780" max="780" width="6.140625" customWidth="1"/>
    <col min="781" max="781" width="7.140625" customWidth="1"/>
    <col min="1025" max="1025" width="5" customWidth="1"/>
    <col min="1026" max="1026" width="9.85546875" customWidth="1"/>
    <col min="1027" max="1027" width="37.5703125" customWidth="1"/>
    <col min="1028" max="1028" width="10" customWidth="1"/>
    <col min="1029" max="1032" width="7.85546875" customWidth="1"/>
    <col min="1036" max="1036" width="6.140625" customWidth="1"/>
    <col min="1037" max="1037" width="7.140625" customWidth="1"/>
    <col min="1281" max="1281" width="5" customWidth="1"/>
    <col min="1282" max="1282" width="9.85546875" customWidth="1"/>
    <col min="1283" max="1283" width="37.5703125" customWidth="1"/>
    <col min="1284" max="1284" width="10" customWidth="1"/>
    <col min="1285" max="1288" width="7.85546875" customWidth="1"/>
    <col min="1292" max="1292" width="6.140625" customWidth="1"/>
    <col min="1293" max="1293" width="7.140625" customWidth="1"/>
    <col min="1537" max="1537" width="5" customWidth="1"/>
    <col min="1538" max="1538" width="9.85546875" customWidth="1"/>
    <col min="1539" max="1539" width="37.5703125" customWidth="1"/>
    <col min="1540" max="1540" width="10" customWidth="1"/>
    <col min="1541" max="1544" width="7.85546875" customWidth="1"/>
    <col min="1548" max="1548" width="6.140625" customWidth="1"/>
    <col min="1549" max="1549" width="7.140625" customWidth="1"/>
    <col min="1793" max="1793" width="5" customWidth="1"/>
    <col min="1794" max="1794" width="9.85546875" customWidth="1"/>
    <col min="1795" max="1795" width="37.5703125" customWidth="1"/>
    <col min="1796" max="1796" width="10" customWidth="1"/>
    <col min="1797" max="1800" width="7.85546875" customWidth="1"/>
    <col min="1804" max="1804" width="6.140625" customWidth="1"/>
    <col min="1805" max="1805" width="7.140625" customWidth="1"/>
    <col min="2049" max="2049" width="5" customWidth="1"/>
    <col min="2050" max="2050" width="9.85546875" customWidth="1"/>
    <col min="2051" max="2051" width="37.5703125" customWidth="1"/>
    <col min="2052" max="2052" width="10" customWidth="1"/>
    <col min="2053" max="2056" width="7.85546875" customWidth="1"/>
    <col min="2060" max="2060" width="6.140625" customWidth="1"/>
    <col min="2061" max="2061" width="7.140625" customWidth="1"/>
    <col min="2305" max="2305" width="5" customWidth="1"/>
    <col min="2306" max="2306" width="9.85546875" customWidth="1"/>
    <col min="2307" max="2307" width="37.5703125" customWidth="1"/>
    <col min="2308" max="2308" width="10" customWidth="1"/>
    <col min="2309" max="2312" width="7.85546875" customWidth="1"/>
    <col min="2316" max="2316" width="6.140625" customWidth="1"/>
    <col min="2317" max="2317" width="7.140625" customWidth="1"/>
    <col min="2561" max="2561" width="5" customWidth="1"/>
    <col min="2562" max="2562" width="9.85546875" customWidth="1"/>
    <col min="2563" max="2563" width="37.5703125" customWidth="1"/>
    <col min="2564" max="2564" width="10" customWidth="1"/>
    <col min="2565" max="2568" width="7.85546875" customWidth="1"/>
    <col min="2572" max="2572" width="6.140625" customWidth="1"/>
    <col min="2573" max="2573" width="7.140625" customWidth="1"/>
    <col min="2817" max="2817" width="5" customWidth="1"/>
    <col min="2818" max="2818" width="9.85546875" customWidth="1"/>
    <col min="2819" max="2819" width="37.5703125" customWidth="1"/>
    <col min="2820" max="2820" width="10" customWidth="1"/>
    <col min="2821" max="2824" width="7.85546875" customWidth="1"/>
    <col min="2828" max="2828" width="6.140625" customWidth="1"/>
    <col min="2829" max="2829" width="7.140625" customWidth="1"/>
    <col min="3073" max="3073" width="5" customWidth="1"/>
    <col min="3074" max="3074" width="9.85546875" customWidth="1"/>
    <col min="3075" max="3075" width="37.5703125" customWidth="1"/>
    <col min="3076" max="3076" width="10" customWidth="1"/>
    <col min="3077" max="3080" width="7.85546875" customWidth="1"/>
    <col min="3084" max="3084" width="6.140625" customWidth="1"/>
    <col min="3085" max="3085" width="7.140625" customWidth="1"/>
    <col min="3329" max="3329" width="5" customWidth="1"/>
    <col min="3330" max="3330" width="9.85546875" customWidth="1"/>
    <col min="3331" max="3331" width="37.5703125" customWidth="1"/>
    <col min="3332" max="3332" width="10" customWidth="1"/>
    <col min="3333" max="3336" width="7.85546875" customWidth="1"/>
    <col min="3340" max="3340" width="6.140625" customWidth="1"/>
    <col min="3341" max="3341" width="7.140625" customWidth="1"/>
    <col min="3585" max="3585" width="5" customWidth="1"/>
    <col min="3586" max="3586" width="9.85546875" customWidth="1"/>
    <col min="3587" max="3587" width="37.5703125" customWidth="1"/>
    <col min="3588" max="3588" width="10" customWidth="1"/>
    <col min="3589" max="3592" width="7.85546875" customWidth="1"/>
    <col min="3596" max="3596" width="6.140625" customWidth="1"/>
    <col min="3597" max="3597" width="7.140625" customWidth="1"/>
    <col min="3841" max="3841" width="5" customWidth="1"/>
    <col min="3842" max="3842" width="9.85546875" customWidth="1"/>
    <col min="3843" max="3843" width="37.5703125" customWidth="1"/>
    <col min="3844" max="3844" width="10" customWidth="1"/>
    <col min="3845" max="3848" width="7.85546875" customWidth="1"/>
    <col min="3852" max="3852" width="6.140625" customWidth="1"/>
    <col min="3853" max="3853" width="7.140625" customWidth="1"/>
    <col min="4097" max="4097" width="5" customWidth="1"/>
    <col min="4098" max="4098" width="9.85546875" customWidth="1"/>
    <col min="4099" max="4099" width="37.5703125" customWidth="1"/>
    <col min="4100" max="4100" width="10" customWidth="1"/>
    <col min="4101" max="4104" width="7.85546875" customWidth="1"/>
    <col min="4108" max="4108" width="6.140625" customWidth="1"/>
    <col min="4109" max="4109" width="7.140625" customWidth="1"/>
    <col min="4353" max="4353" width="5" customWidth="1"/>
    <col min="4354" max="4354" width="9.85546875" customWidth="1"/>
    <col min="4355" max="4355" width="37.5703125" customWidth="1"/>
    <col min="4356" max="4356" width="10" customWidth="1"/>
    <col min="4357" max="4360" width="7.85546875" customWidth="1"/>
    <col min="4364" max="4364" width="6.140625" customWidth="1"/>
    <col min="4365" max="4365" width="7.140625" customWidth="1"/>
    <col min="4609" max="4609" width="5" customWidth="1"/>
    <col min="4610" max="4610" width="9.85546875" customWidth="1"/>
    <col min="4611" max="4611" width="37.5703125" customWidth="1"/>
    <col min="4612" max="4612" width="10" customWidth="1"/>
    <col min="4613" max="4616" width="7.85546875" customWidth="1"/>
    <col min="4620" max="4620" width="6.140625" customWidth="1"/>
    <col min="4621" max="4621" width="7.140625" customWidth="1"/>
    <col min="4865" max="4865" width="5" customWidth="1"/>
    <col min="4866" max="4866" width="9.85546875" customWidth="1"/>
    <col min="4867" max="4867" width="37.5703125" customWidth="1"/>
    <col min="4868" max="4868" width="10" customWidth="1"/>
    <col min="4869" max="4872" width="7.85546875" customWidth="1"/>
    <col min="4876" max="4876" width="6.140625" customWidth="1"/>
    <col min="4877" max="4877" width="7.140625" customWidth="1"/>
    <col min="5121" max="5121" width="5" customWidth="1"/>
    <col min="5122" max="5122" width="9.85546875" customWidth="1"/>
    <col min="5123" max="5123" width="37.5703125" customWidth="1"/>
    <col min="5124" max="5124" width="10" customWidth="1"/>
    <col min="5125" max="5128" width="7.85546875" customWidth="1"/>
    <col min="5132" max="5132" width="6.140625" customWidth="1"/>
    <col min="5133" max="5133" width="7.140625" customWidth="1"/>
    <col min="5377" max="5377" width="5" customWidth="1"/>
    <col min="5378" max="5378" width="9.85546875" customWidth="1"/>
    <col min="5379" max="5379" width="37.5703125" customWidth="1"/>
    <col min="5380" max="5380" width="10" customWidth="1"/>
    <col min="5381" max="5384" width="7.85546875" customWidth="1"/>
    <col min="5388" max="5388" width="6.140625" customWidth="1"/>
    <col min="5389" max="5389" width="7.140625" customWidth="1"/>
    <col min="5633" max="5633" width="5" customWidth="1"/>
    <col min="5634" max="5634" width="9.85546875" customWidth="1"/>
    <col min="5635" max="5635" width="37.5703125" customWidth="1"/>
    <col min="5636" max="5636" width="10" customWidth="1"/>
    <col min="5637" max="5640" width="7.85546875" customWidth="1"/>
    <col min="5644" max="5644" width="6.140625" customWidth="1"/>
    <col min="5645" max="5645" width="7.140625" customWidth="1"/>
    <col min="5889" max="5889" width="5" customWidth="1"/>
    <col min="5890" max="5890" width="9.85546875" customWidth="1"/>
    <col min="5891" max="5891" width="37.5703125" customWidth="1"/>
    <col min="5892" max="5892" width="10" customWidth="1"/>
    <col min="5893" max="5896" width="7.85546875" customWidth="1"/>
    <col min="5900" max="5900" width="6.140625" customWidth="1"/>
    <col min="5901" max="5901" width="7.140625" customWidth="1"/>
    <col min="6145" max="6145" width="5" customWidth="1"/>
    <col min="6146" max="6146" width="9.85546875" customWidth="1"/>
    <col min="6147" max="6147" width="37.5703125" customWidth="1"/>
    <col min="6148" max="6148" width="10" customWidth="1"/>
    <col min="6149" max="6152" width="7.85546875" customWidth="1"/>
    <col min="6156" max="6156" width="6.140625" customWidth="1"/>
    <col min="6157" max="6157" width="7.140625" customWidth="1"/>
    <col min="6401" max="6401" width="5" customWidth="1"/>
    <col min="6402" max="6402" width="9.85546875" customWidth="1"/>
    <col min="6403" max="6403" width="37.5703125" customWidth="1"/>
    <col min="6404" max="6404" width="10" customWidth="1"/>
    <col min="6405" max="6408" width="7.85546875" customWidth="1"/>
    <col min="6412" max="6412" width="6.140625" customWidth="1"/>
    <col min="6413" max="6413" width="7.140625" customWidth="1"/>
    <col min="6657" max="6657" width="5" customWidth="1"/>
    <col min="6658" max="6658" width="9.85546875" customWidth="1"/>
    <col min="6659" max="6659" width="37.5703125" customWidth="1"/>
    <col min="6660" max="6660" width="10" customWidth="1"/>
    <col min="6661" max="6664" width="7.85546875" customWidth="1"/>
    <col min="6668" max="6668" width="6.140625" customWidth="1"/>
    <col min="6669" max="6669" width="7.140625" customWidth="1"/>
    <col min="6913" max="6913" width="5" customWidth="1"/>
    <col min="6914" max="6914" width="9.85546875" customWidth="1"/>
    <col min="6915" max="6915" width="37.5703125" customWidth="1"/>
    <col min="6916" max="6916" width="10" customWidth="1"/>
    <col min="6917" max="6920" width="7.85546875" customWidth="1"/>
    <col min="6924" max="6924" width="6.140625" customWidth="1"/>
    <col min="6925" max="6925" width="7.140625" customWidth="1"/>
    <col min="7169" max="7169" width="5" customWidth="1"/>
    <col min="7170" max="7170" width="9.85546875" customWidth="1"/>
    <col min="7171" max="7171" width="37.5703125" customWidth="1"/>
    <col min="7172" max="7172" width="10" customWidth="1"/>
    <col min="7173" max="7176" width="7.85546875" customWidth="1"/>
    <col min="7180" max="7180" width="6.140625" customWidth="1"/>
    <col min="7181" max="7181" width="7.140625" customWidth="1"/>
    <col min="7425" max="7425" width="5" customWidth="1"/>
    <col min="7426" max="7426" width="9.85546875" customWidth="1"/>
    <col min="7427" max="7427" width="37.5703125" customWidth="1"/>
    <col min="7428" max="7428" width="10" customWidth="1"/>
    <col min="7429" max="7432" width="7.85546875" customWidth="1"/>
    <col min="7436" max="7436" width="6.140625" customWidth="1"/>
    <col min="7437" max="7437" width="7.140625" customWidth="1"/>
    <col min="7681" max="7681" width="5" customWidth="1"/>
    <col min="7682" max="7682" width="9.85546875" customWidth="1"/>
    <col min="7683" max="7683" width="37.5703125" customWidth="1"/>
    <col min="7684" max="7684" width="10" customWidth="1"/>
    <col min="7685" max="7688" width="7.85546875" customWidth="1"/>
    <col min="7692" max="7692" width="6.140625" customWidth="1"/>
    <col min="7693" max="7693" width="7.140625" customWidth="1"/>
    <col min="7937" max="7937" width="5" customWidth="1"/>
    <col min="7938" max="7938" width="9.85546875" customWidth="1"/>
    <col min="7939" max="7939" width="37.5703125" customWidth="1"/>
    <col min="7940" max="7940" width="10" customWidth="1"/>
    <col min="7941" max="7944" width="7.85546875" customWidth="1"/>
    <col min="7948" max="7948" width="6.140625" customWidth="1"/>
    <col min="7949" max="7949" width="7.140625" customWidth="1"/>
    <col min="8193" max="8193" width="5" customWidth="1"/>
    <col min="8194" max="8194" width="9.85546875" customWidth="1"/>
    <col min="8195" max="8195" width="37.5703125" customWidth="1"/>
    <col min="8196" max="8196" width="10" customWidth="1"/>
    <col min="8197" max="8200" width="7.85546875" customWidth="1"/>
    <col min="8204" max="8204" width="6.140625" customWidth="1"/>
    <col min="8205" max="8205" width="7.140625" customWidth="1"/>
    <col min="8449" max="8449" width="5" customWidth="1"/>
    <col min="8450" max="8450" width="9.85546875" customWidth="1"/>
    <col min="8451" max="8451" width="37.5703125" customWidth="1"/>
    <col min="8452" max="8452" width="10" customWidth="1"/>
    <col min="8453" max="8456" width="7.85546875" customWidth="1"/>
    <col min="8460" max="8460" width="6.140625" customWidth="1"/>
    <col min="8461" max="8461" width="7.140625" customWidth="1"/>
    <col min="8705" max="8705" width="5" customWidth="1"/>
    <col min="8706" max="8706" width="9.85546875" customWidth="1"/>
    <col min="8707" max="8707" width="37.5703125" customWidth="1"/>
    <col min="8708" max="8708" width="10" customWidth="1"/>
    <col min="8709" max="8712" width="7.85546875" customWidth="1"/>
    <col min="8716" max="8716" width="6.140625" customWidth="1"/>
    <col min="8717" max="8717" width="7.140625" customWidth="1"/>
    <col min="8961" max="8961" width="5" customWidth="1"/>
    <col min="8962" max="8962" width="9.85546875" customWidth="1"/>
    <col min="8963" max="8963" width="37.5703125" customWidth="1"/>
    <col min="8964" max="8964" width="10" customWidth="1"/>
    <col min="8965" max="8968" width="7.85546875" customWidth="1"/>
    <col min="8972" max="8972" width="6.140625" customWidth="1"/>
    <col min="8973" max="8973" width="7.140625" customWidth="1"/>
    <col min="9217" max="9217" width="5" customWidth="1"/>
    <col min="9218" max="9218" width="9.85546875" customWidth="1"/>
    <col min="9219" max="9219" width="37.5703125" customWidth="1"/>
    <col min="9220" max="9220" width="10" customWidth="1"/>
    <col min="9221" max="9224" width="7.85546875" customWidth="1"/>
    <col min="9228" max="9228" width="6.140625" customWidth="1"/>
    <col min="9229" max="9229" width="7.140625" customWidth="1"/>
    <col min="9473" max="9473" width="5" customWidth="1"/>
    <col min="9474" max="9474" width="9.85546875" customWidth="1"/>
    <col min="9475" max="9475" width="37.5703125" customWidth="1"/>
    <col min="9476" max="9476" width="10" customWidth="1"/>
    <col min="9477" max="9480" width="7.85546875" customWidth="1"/>
    <col min="9484" max="9484" width="6.140625" customWidth="1"/>
    <col min="9485" max="9485" width="7.140625" customWidth="1"/>
    <col min="9729" max="9729" width="5" customWidth="1"/>
    <col min="9730" max="9730" width="9.85546875" customWidth="1"/>
    <col min="9731" max="9731" width="37.5703125" customWidth="1"/>
    <col min="9732" max="9732" width="10" customWidth="1"/>
    <col min="9733" max="9736" width="7.85546875" customWidth="1"/>
    <col min="9740" max="9740" width="6.140625" customWidth="1"/>
    <col min="9741" max="9741" width="7.140625" customWidth="1"/>
    <col min="9985" max="9985" width="5" customWidth="1"/>
    <col min="9986" max="9986" width="9.85546875" customWidth="1"/>
    <col min="9987" max="9987" width="37.5703125" customWidth="1"/>
    <col min="9988" max="9988" width="10" customWidth="1"/>
    <col min="9989" max="9992" width="7.85546875" customWidth="1"/>
    <col min="9996" max="9996" width="6.140625" customWidth="1"/>
    <col min="9997" max="9997" width="7.140625" customWidth="1"/>
    <col min="10241" max="10241" width="5" customWidth="1"/>
    <col min="10242" max="10242" width="9.85546875" customWidth="1"/>
    <col min="10243" max="10243" width="37.5703125" customWidth="1"/>
    <col min="10244" max="10244" width="10" customWidth="1"/>
    <col min="10245" max="10248" width="7.85546875" customWidth="1"/>
    <col min="10252" max="10252" width="6.140625" customWidth="1"/>
    <col min="10253" max="10253" width="7.140625" customWidth="1"/>
    <col min="10497" max="10497" width="5" customWidth="1"/>
    <col min="10498" max="10498" width="9.85546875" customWidth="1"/>
    <col min="10499" max="10499" width="37.5703125" customWidth="1"/>
    <col min="10500" max="10500" width="10" customWidth="1"/>
    <col min="10501" max="10504" width="7.85546875" customWidth="1"/>
    <col min="10508" max="10508" width="6.140625" customWidth="1"/>
    <col min="10509" max="10509" width="7.140625" customWidth="1"/>
    <col min="10753" max="10753" width="5" customWidth="1"/>
    <col min="10754" max="10754" width="9.85546875" customWidth="1"/>
    <col min="10755" max="10755" width="37.5703125" customWidth="1"/>
    <col min="10756" max="10756" width="10" customWidth="1"/>
    <col min="10757" max="10760" width="7.85546875" customWidth="1"/>
    <col min="10764" max="10764" width="6.140625" customWidth="1"/>
    <col min="10765" max="10765" width="7.140625" customWidth="1"/>
    <col min="11009" max="11009" width="5" customWidth="1"/>
    <col min="11010" max="11010" width="9.85546875" customWidth="1"/>
    <col min="11011" max="11011" width="37.5703125" customWidth="1"/>
    <col min="11012" max="11012" width="10" customWidth="1"/>
    <col min="11013" max="11016" width="7.85546875" customWidth="1"/>
    <col min="11020" max="11020" width="6.140625" customWidth="1"/>
    <col min="11021" max="11021" width="7.140625" customWidth="1"/>
    <col min="11265" max="11265" width="5" customWidth="1"/>
    <col min="11266" max="11266" width="9.85546875" customWidth="1"/>
    <col min="11267" max="11267" width="37.5703125" customWidth="1"/>
    <col min="11268" max="11268" width="10" customWidth="1"/>
    <col min="11269" max="11272" width="7.85546875" customWidth="1"/>
    <col min="11276" max="11276" width="6.140625" customWidth="1"/>
    <col min="11277" max="11277" width="7.140625" customWidth="1"/>
    <col min="11521" max="11521" width="5" customWidth="1"/>
    <col min="11522" max="11522" width="9.85546875" customWidth="1"/>
    <col min="11523" max="11523" width="37.5703125" customWidth="1"/>
    <col min="11524" max="11524" width="10" customWidth="1"/>
    <col min="11525" max="11528" width="7.85546875" customWidth="1"/>
    <col min="11532" max="11532" width="6.140625" customWidth="1"/>
    <col min="11533" max="11533" width="7.140625" customWidth="1"/>
    <col min="11777" max="11777" width="5" customWidth="1"/>
    <col min="11778" max="11778" width="9.85546875" customWidth="1"/>
    <col min="11779" max="11779" width="37.5703125" customWidth="1"/>
    <col min="11780" max="11780" width="10" customWidth="1"/>
    <col min="11781" max="11784" width="7.85546875" customWidth="1"/>
    <col min="11788" max="11788" width="6.140625" customWidth="1"/>
    <col min="11789" max="11789" width="7.140625" customWidth="1"/>
    <col min="12033" max="12033" width="5" customWidth="1"/>
    <col min="12034" max="12034" width="9.85546875" customWidth="1"/>
    <col min="12035" max="12035" width="37.5703125" customWidth="1"/>
    <col min="12036" max="12036" width="10" customWidth="1"/>
    <col min="12037" max="12040" width="7.85546875" customWidth="1"/>
    <col min="12044" max="12044" width="6.140625" customWidth="1"/>
    <col min="12045" max="12045" width="7.140625" customWidth="1"/>
    <col min="12289" max="12289" width="5" customWidth="1"/>
    <col min="12290" max="12290" width="9.85546875" customWidth="1"/>
    <col min="12291" max="12291" width="37.5703125" customWidth="1"/>
    <col min="12292" max="12292" width="10" customWidth="1"/>
    <col min="12293" max="12296" width="7.85546875" customWidth="1"/>
    <col min="12300" max="12300" width="6.140625" customWidth="1"/>
    <col min="12301" max="12301" width="7.140625" customWidth="1"/>
    <col min="12545" max="12545" width="5" customWidth="1"/>
    <col min="12546" max="12546" width="9.85546875" customWidth="1"/>
    <col min="12547" max="12547" width="37.5703125" customWidth="1"/>
    <col min="12548" max="12548" width="10" customWidth="1"/>
    <col min="12549" max="12552" width="7.85546875" customWidth="1"/>
    <col min="12556" max="12556" width="6.140625" customWidth="1"/>
    <col min="12557" max="12557" width="7.140625" customWidth="1"/>
    <col min="12801" max="12801" width="5" customWidth="1"/>
    <col min="12802" max="12802" width="9.85546875" customWidth="1"/>
    <col min="12803" max="12803" width="37.5703125" customWidth="1"/>
    <col min="12804" max="12804" width="10" customWidth="1"/>
    <col min="12805" max="12808" width="7.85546875" customWidth="1"/>
    <col min="12812" max="12812" width="6.140625" customWidth="1"/>
    <col min="12813" max="12813" width="7.140625" customWidth="1"/>
    <col min="13057" max="13057" width="5" customWidth="1"/>
    <col min="13058" max="13058" width="9.85546875" customWidth="1"/>
    <col min="13059" max="13059" width="37.5703125" customWidth="1"/>
    <col min="13060" max="13060" width="10" customWidth="1"/>
    <col min="13061" max="13064" width="7.85546875" customWidth="1"/>
    <col min="13068" max="13068" width="6.140625" customWidth="1"/>
    <col min="13069" max="13069" width="7.140625" customWidth="1"/>
    <col min="13313" max="13313" width="5" customWidth="1"/>
    <col min="13314" max="13314" width="9.85546875" customWidth="1"/>
    <col min="13315" max="13315" width="37.5703125" customWidth="1"/>
    <col min="13316" max="13316" width="10" customWidth="1"/>
    <col min="13317" max="13320" width="7.85546875" customWidth="1"/>
    <col min="13324" max="13324" width="6.140625" customWidth="1"/>
    <col min="13325" max="13325" width="7.140625" customWidth="1"/>
    <col min="13569" max="13569" width="5" customWidth="1"/>
    <col min="13570" max="13570" width="9.85546875" customWidth="1"/>
    <col min="13571" max="13571" width="37.5703125" customWidth="1"/>
    <col min="13572" max="13572" width="10" customWidth="1"/>
    <col min="13573" max="13576" width="7.85546875" customWidth="1"/>
    <col min="13580" max="13580" width="6.140625" customWidth="1"/>
    <col min="13581" max="13581" width="7.140625" customWidth="1"/>
    <col min="13825" max="13825" width="5" customWidth="1"/>
    <col min="13826" max="13826" width="9.85546875" customWidth="1"/>
    <col min="13827" max="13827" width="37.5703125" customWidth="1"/>
    <col min="13828" max="13828" width="10" customWidth="1"/>
    <col min="13829" max="13832" width="7.85546875" customWidth="1"/>
    <col min="13836" max="13836" width="6.140625" customWidth="1"/>
    <col min="13837" max="13837" width="7.140625" customWidth="1"/>
    <col min="14081" max="14081" width="5" customWidth="1"/>
    <col min="14082" max="14082" width="9.85546875" customWidth="1"/>
    <col min="14083" max="14083" width="37.5703125" customWidth="1"/>
    <col min="14084" max="14084" width="10" customWidth="1"/>
    <col min="14085" max="14088" width="7.85546875" customWidth="1"/>
    <col min="14092" max="14092" width="6.140625" customWidth="1"/>
    <col min="14093" max="14093" width="7.140625" customWidth="1"/>
    <col min="14337" max="14337" width="5" customWidth="1"/>
    <col min="14338" max="14338" width="9.85546875" customWidth="1"/>
    <col min="14339" max="14339" width="37.5703125" customWidth="1"/>
    <col min="14340" max="14340" width="10" customWidth="1"/>
    <col min="14341" max="14344" width="7.85546875" customWidth="1"/>
    <col min="14348" max="14348" width="6.140625" customWidth="1"/>
    <col min="14349" max="14349" width="7.140625" customWidth="1"/>
    <col min="14593" max="14593" width="5" customWidth="1"/>
    <col min="14594" max="14594" width="9.85546875" customWidth="1"/>
    <col min="14595" max="14595" width="37.5703125" customWidth="1"/>
    <col min="14596" max="14596" width="10" customWidth="1"/>
    <col min="14597" max="14600" width="7.85546875" customWidth="1"/>
    <col min="14604" max="14604" width="6.140625" customWidth="1"/>
    <col min="14605" max="14605" width="7.140625" customWidth="1"/>
    <col min="14849" max="14849" width="5" customWidth="1"/>
    <col min="14850" max="14850" width="9.85546875" customWidth="1"/>
    <col min="14851" max="14851" width="37.5703125" customWidth="1"/>
    <col min="14852" max="14852" width="10" customWidth="1"/>
    <col min="14853" max="14856" width="7.85546875" customWidth="1"/>
    <col min="14860" max="14860" width="6.140625" customWidth="1"/>
    <col min="14861" max="14861" width="7.140625" customWidth="1"/>
    <col min="15105" max="15105" width="5" customWidth="1"/>
    <col min="15106" max="15106" width="9.85546875" customWidth="1"/>
    <col min="15107" max="15107" width="37.5703125" customWidth="1"/>
    <col min="15108" max="15108" width="10" customWidth="1"/>
    <col min="15109" max="15112" width="7.85546875" customWidth="1"/>
    <col min="15116" max="15116" width="6.140625" customWidth="1"/>
    <col min="15117" max="15117" width="7.140625" customWidth="1"/>
    <col min="15361" max="15361" width="5" customWidth="1"/>
    <col min="15362" max="15362" width="9.85546875" customWidth="1"/>
    <col min="15363" max="15363" width="37.5703125" customWidth="1"/>
    <col min="15364" max="15364" width="10" customWidth="1"/>
    <col min="15365" max="15368" width="7.85546875" customWidth="1"/>
    <col min="15372" max="15372" width="6.140625" customWidth="1"/>
    <col min="15373" max="15373" width="7.140625" customWidth="1"/>
    <col min="15617" max="15617" width="5" customWidth="1"/>
    <col min="15618" max="15618" width="9.85546875" customWidth="1"/>
    <col min="15619" max="15619" width="37.5703125" customWidth="1"/>
    <col min="15620" max="15620" width="10" customWidth="1"/>
    <col min="15621" max="15624" width="7.85546875" customWidth="1"/>
    <col min="15628" max="15628" width="6.140625" customWidth="1"/>
    <col min="15629" max="15629" width="7.140625" customWidth="1"/>
    <col min="15873" max="15873" width="5" customWidth="1"/>
    <col min="15874" max="15874" width="9.85546875" customWidth="1"/>
    <col min="15875" max="15875" width="37.5703125" customWidth="1"/>
    <col min="15876" max="15876" width="10" customWidth="1"/>
    <col min="15877" max="15880" width="7.85546875" customWidth="1"/>
    <col min="15884" max="15884" width="6.140625" customWidth="1"/>
    <col min="15885" max="15885" width="7.140625" customWidth="1"/>
    <col min="16129" max="16129" width="5" customWidth="1"/>
    <col min="16130" max="16130" width="9.85546875" customWidth="1"/>
    <col min="16131" max="16131" width="37.5703125" customWidth="1"/>
    <col min="16132" max="16132" width="10" customWidth="1"/>
    <col min="16133" max="16136" width="7.85546875" customWidth="1"/>
    <col min="16140" max="16140" width="6.140625" customWidth="1"/>
    <col min="16141" max="16141" width="7.140625" customWidth="1"/>
  </cols>
  <sheetData>
    <row r="1" spans="1:11" ht="26.25" customHeight="1" x14ac:dyDescent="0.2">
      <c r="A1" s="682" t="s">
        <v>479</v>
      </c>
      <c r="B1" s="682"/>
      <c r="C1" s="682"/>
      <c r="D1" s="682"/>
      <c r="E1" s="682"/>
      <c r="F1" s="682"/>
      <c r="G1" s="682"/>
      <c r="H1" s="682"/>
    </row>
    <row r="2" spans="1:11" ht="19.5" customHeight="1" x14ac:dyDescent="0.2">
      <c r="A2" s="707" t="s">
        <v>480</v>
      </c>
      <c r="B2" s="707"/>
      <c r="C2" s="707"/>
      <c r="D2" s="707"/>
      <c r="E2" s="707"/>
      <c r="F2" s="707"/>
      <c r="G2" s="707"/>
      <c r="H2" s="707"/>
    </row>
    <row r="3" spans="1:11" ht="18" customHeight="1" x14ac:dyDescent="0.2">
      <c r="A3" s="149"/>
      <c r="B3" s="778" t="s">
        <v>444</v>
      </c>
      <c r="C3" s="778"/>
      <c r="D3" s="150">
        <f>H50/1000</f>
        <v>0</v>
      </c>
      <c r="E3" s="779" t="s">
        <v>445</v>
      </c>
      <c r="F3" s="779"/>
      <c r="G3" s="779"/>
      <c r="H3" s="151"/>
    </row>
    <row r="4" spans="1:11" ht="24" customHeight="1" x14ac:dyDescent="0.2">
      <c r="A4" s="767" t="s">
        <v>531</v>
      </c>
      <c r="B4" s="767"/>
      <c r="C4" s="768" t="s">
        <v>530</v>
      </c>
      <c r="D4" s="768"/>
      <c r="E4" s="768"/>
      <c r="F4" s="768"/>
      <c r="G4" s="768"/>
      <c r="H4" s="768"/>
    </row>
    <row r="5" spans="1:11" ht="15.75" customHeight="1" x14ac:dyDescent="0.2">
      <c r="A5" s="769" t="s">
        <v>529</v>
      </c>
      <c r="B5" s="769"/>
      <c r="C5" s="769"/>
      <c r="D5" s="769"/>
      <c r="E5" s="769"/>
      <c r="F5" s="769"/>
      <c r="G5" s="769"/>
      <c r="H5" s="769"/>
    </row>
    <row r="6" spans="1:11" ht="48.75" customHeight="1" x14ac:dyDescent="0.2">
      <c r="A6" s="770" t="s">
        <v>37</v>
      </c>
      <c r="B6" s="772" t="s">
        <v>446</v>
      </c>
      <c r="C6" s="774" t="s">
        <v>447</v>
      </c>
      <c r="D6" s="772" t="s">
        <v>448</v>
      </c>
      <c r="E6" s="776" t="s">
        <v>449</v>
      </c>
      <c r="F6" s="777"/>
      <c r="G6" s="776" t="s">
        <v>450</v>
      </c>
      <c r="H6" s="777"/>
    </row>
    <row r="7" spans="1:11" ht="88.5" customHeight="1" thickBot="1" x14ac:dyDescent="0.25">
      <c r="A7" s="771"/>
      <c r="B7" s="773"/>
      <c r="C7" s="775"/>
      <c r="D7" s="773"/>
      <c r="E7" s="152" t="s">
        <v>451</v>
      </c>
      <c r="F7" s="152" t="s">
        <v>452</v>
      </c>
      <c r="G7" s="152" t="s">
        <v>451</v>
      </c>
      <c r="H7" s="153" t="s">
        <v>453</v>
      </c>
    </row>
    <row r="8" spans="1:11" ht="17.25" customHeight="1" thickBot="1" x14ac:dyDescent="0.25">
      <c r="A8" s="154">
        <v>1</v>
      </c>
      <c r="B8" s="155">
        <v>2</v>
      </c>
      <c r="C8" s="155">
        <v>3</v>
      </c>
      <c r="D8" s="155">
        <v>4</v>
      </c>
      <c r="E8" s="155">
        <v>5</v>
      </c>
      <c r="F8" s="156">
        <v>6</v>
      </c>
      <c r="G8" s="156">
        <v>7</v>
      </c>
      <c r="H8" s="157">
        <v>8</v>
      </c>
    </row>
    <row r="9" spans="1:11" ht="54" customHeight="1" thickBot="1" x14ac:dyDescent="0.25">
      <c r="A9" s="159">
        <v>1</v>
      </c>
      <c r="B9" s="160" t="s">
        <v>89</v>
      </c>
      <c r="C9" s="161" t="s">
        <v>502</v>
      </c>
      <c r="D9" s="162" t="s">
        <v>3</v>
      </c>
      <c r="E9" s="163"/>
      <c r="F9" s="164">
        <f>F11*1.3</f>
        <v>2.67</v>
      </c>
      <c r="G9" s="165"/>
      <c r="H9" s="166">
        <f>H10</f>
        <v>0</v>
      </c>
      <c r="I9" s="158"/>
    </row>
    <row r="10" spans="1:11" ht="27.75" customHeight="1" thickBot="1" x14ac:dyDescent="0.25">
      <c r="A10" s="167">
        <v>1.1000000000000001</v>
      </c>
      <c r="B10" s="168"/>
      <c r="C10" s="169" t="s">
        <v>90</v>
      </c>
      <c r="D10" s="170" t="s">
        <v>91</v>
      </c>
      <c r="E10" s="168">
        <v>2.06</v>
      </c>
      <c r="F10" s="171">
        <f>F9*E10</f>
        <v>5.5</v>
      </c>
      <c r="G10" s="168"/>
      <c r="H10" s="172">
        <f>G10*F10</f>
        <v>0</v>
      </c>
      <c r="I10" s="158"/>
    </row>
    <row r="11" spans="1:11" ht="77.25" customHeight="1" thickBot="1" x14ac:dyDescent="0.25">
      <c r="A11" s="159">
        <v>2</v>
      </c>
      <c r="B11" s="160" t="s">
        <v>455</v>
      </c>
      <c r="C11" s="161" t="s">
        <v>456</v>
      </c>
      <c r="D11" s="162" t="s">
        <v>457</v>
      </c>
      <c r="E11" s="187"/>
      <c r="F11" s="164">
        <v>2.0499999999999998</v>
      </c>
      <c r="G11" s="163"/>
      <c r="H11" s="188">
        <f>SUM(H12:H18)</f>
        <v>0</v>
      </c>
      <c r="I11" s="158"/>
      <c r="K11" s="12"/>
    </row>
    <row r="12" spans="1:11" ht="27" customHeight="1" x14ac:dyDescent="0.2">
      <c r="A12" s="174">
        <f>A11+0.1</f>
        <v>2.1</v>
      </c>
      <c r="B12" s="189"/>
      <c r="C12" s="169" t="s">
        <v>90</v>
      </c>
      <c r="D12" s="170" t="s">
        <v>91</v>
      </c>
      <c r="E12" s="175">
        <v>6.66</v>
      </c>
      <c r="F12" s="175">
        <f>F11*E12</f>
        <v>13.65</v>
      </c>
      <c r="G12" s="175"/>
      <c r="H12" s="177">
        <f>G12*F12</f>
        <v>0</v>
      </c>
      <c r="I12" s="158"/>
    </row>
    <row r="13" spans="1:11" ht="27" customHeight="1" x14ac:dyDescent="0.2">
      <c r="A13" s="174">
        <v>2.2000000000000002</v>
      </c>
      <c r="B13" s="178"/>
      <c r="C13" s="179" t="s">
        <v>458</v>
      </c>
      <c r="D13" s="180" t="s">
        <v>459</v>
      </c>
      <c r="E13" s="180">
        <v>0.59</v>
      </c>
      <c r="F13" s="180">
        <f>F11*E13</f>
        <v>1.21</v>
      </c>
      <c r="G13" s="180"/>
      <c r="H13" s="177">
        <f t="shared" ref="H13:H18" si="0">G13*F13</f>
        <v>0</v>
      </c>
      <c r="I13" s="158"/>
    </row>
    <row r="14" spans="1:11" ht="27" customHeight="1" thickBot="1" x14ac:dyDescent="0.25">
      <c r="A14" s="174">
        <f t="shared" ref="A14:A18" si="1">A13+0.1</f>
        <v>2.2999999999999998</v>
      </c>
      <c r="B14" s="178"/>
      <c r="C14" s="182" t="s">
        <v>460</v>
      </c>
      <c r="D14" s="183" t="s">
        <v>461</v>
      </c>
      <c r="E14" s="190">
        <v>1.0149999999999999</v>
      </c>
      <c r="F14" s="183">
        <f>F11*E14</f>
        <v>2.08</v>
      </c>
      <c r="G14" s="183"/>
      <c r="H14" s="314">
        <f t="shared" si="0"/>
        <v>0</v>
      </c>
      <c r="I14" s="158"/>
    </row>
    <row r="15" spans="1:11" ht="27" customHeight="1" thickBot="1" x14ac:dyDescent="0.25">
      <c r="A15" s="174">
        <f t="shared" si="1"/>
        <v>2.4</v>
      </c>
      <c r="B15" s="178"/>
      <c r="C15" s="182" t="s">
        <v>462</v>
      </c>
      <c r="D15" s="182" t="s">
        <v>463</v>
      </c>
      <c r="E15" s="191" t="s">
        <v>96</v>
      </c>
      <c r="F15" s="192">
        <f>F11*30</f>
        <v>61.5</v>
      </c>
      <c r="G15" s="193"/>
      <c r="H15" s="314">
        <f t="shared" si="0"/>
        <v>0</v>
      </c>
      <c r="I15" s="158"/>
    </row>
    <row r="16" spans="1:11" ht="27" customHeight="1" x14ac:dyDescent="0.2">
      <c r="A16" s="174">
        <f t="shared" si="1"/>
        <v>2.5</v>
      </c>
      <c r="B16" s="178"/>
      <c r="C16" s="182" t="s">
        <v>465</v>
      </c>
      <c r="D16" s="182" t="s">
        <v>466</v>
      </c>
      <c r="E16" s="190">
        <v>0.80300000000000005</v>
      </c>
      <c r="F16" s="194">
        <f>F11*E16</f>
        <v>1.65</v>
      </c>
      <c r="G16" s="183"/>
      <c r="H16" s="314">
        <f t="shared" si="0"/>
        <v>0</v>
      </c>
      <c r="I16" s="158"/>
    </row>
    <row r="17" spans="1:9" ht="27" customHeight="1" x14ac:dyDescent="0.2">
      <c r="A17" s="174">
        <f t="shared" si="1"/>
        <v>2.6</v>
      </c>
      <c r="B17" s="184"/>
      <c r="C17" s="185" t="s">
        <v>467</v>
      </c>
      <c r="D17" s="186" t="s">
        <v>461</v>
      </c>
      <c r="E17" s="195">
        <v>3.8999999999999998E-3</v>
      </c>
      <c r="F17" s="186">
        <f>F11*E17</f>
        <v>0.01</v>
      </c>
      <c r="G17" s="186"/>
      <c r="H17" s="314">
        <f t="shared" si="0"/>
        <v>0</v>
      </c>
      <c r="I17" s="158"/>
    </row>
    <row r="18" spans="1:9" ht="27" customHeight="1" thickBot="1" x14ac:dyDescent="0.25">
      <c r="A18" s="174">
        <f t="shared" si="1"/>
        <v>2.7</v>
      </c>
      <c r="B18" s="178"/>
      <c r="C18" s="182" t="s">
        <v>473</v>
      </c>
      <c r="D18" s="183" t="s">
        <v>459</v>
      </c>
      <c r="E18" s="183">
        <v>0.13</v>
      </c>
      <c r="F18" s="183">
        <f>F11*E18</f>
        <v>0.27</v>
      </c>
      <c r="G18" s="183"/>
      <c r="H18" s="314">
        <f t="shared" si="0"/>
        <v>0</v>
      </c>
      <c r="I18" s="158"/>
    </row>
    <row r="19" spans="1:9" ht="54" customHeight="1" thickBot="1" x14ac:dyDescent="0.25">
      <c r="A19" s="159">
        <v>3</v>
      </c>
      <c r="B19" s="160" t="s">
        <v>503</v>
      </c>
      <c r="C19" s="161" t="s">
        <v>502</v>
      </c>
      <c r="D19" s="162" t="s">
        <v>3</v>
      </c>
      <c r="E19" s="163"/>
      <c r="F19" s="164">
        <f>F9-F11</f>
        <v>0.62</v>
      </c>
      <c r="G19" s="165"/>
      <c r="H19" s="166">
        <f>H20</f>
        <v>0</v>
      </c>
      <c r="I19" s="158"/>
    </row>
    <row r="20" spans="1:9" ht="39.75" customHeight="1" thickBot="1" x14ac:dyDescent="0.25">
      <c r="A20" s="167">
        <v>3.1</v>
      </c>
      <c r="B20" s="168"/>
      <c r="C20" s="169" t="s">
        <v>90</v>
      </c>
      <c r="D20" s="170" t="s">
        <v>454</v>
      </c>
      <c r="E20" s="168">
        <v>1.21</v>
      </c>
      <c r="F20" s="171">
        <f>F19*E20</f>
        <v>0.75</v>
      </c>
      <c r="G20" s="168"/>
      <c r="H20" s="172">
        <f>G20*F20</f>
        <v>0</v>
      </c>
      <c r="I20" s="158"/>
    </row>
    <row r="21" spans="1:9" ht="35.25" customHeight="1" x14ac:dyDescent="0.2">
      <c r="A21" s="242">
        <v>4</v>
      </c>
      <c r="B21" s="243" t="s">
        <v>503</v>
      </c>
      <c r="C21" s="244" t="s">
        <v>504</v>
      </c>
      <c r="D21" s="216" t="s">
        <v>3</v>
      </c>
      <c r="E21" s="245"/>
      <c r="F21" s="246">
        <f>2.05</f>
        <v>2.0499999999999998</v>
      </c>
      <c r="G21" s="247"/>
      <c r="H21" s="217">
        <f>H22+H23</f>
        <v>0</v>
      </c>
      <c r="I21" s="158"/>
    </row>
    <row r="22" spans="1:9" ht="27.75" customHeight="1" x14ac:dyDescent="0.2">
      <c r="A22" s="182">
        <f>A21+0.1</f>
        <v>4.0999999999999996</v>
      </c>
      <c r="B22" s="208"/>
      <c r="C22" s="169" t="s">
        <v>536</v>
      </c>
      <c r="D22" s="170" t="s">
        <v>91</v>
      </c>
      <c r="E22" s="208">
        <v>1.21</v>
      </c>
      <c r="F22" s="228">
        <f>F21*E22</f>
        <v>2.48</v>
      </c>
      <c r="G22" s="208"/>
      <c r="H22" s="221">
        <f>G22*F22</f>
        <v>0</v>
      </c>
      <c r="I22" s="158"/>
    </row>
    <row r="23" spans="1:9" ht="27.75" customHeight="1" thickBot="1" x14ac:dyDescent="0.25">
      <c r="A23" s="167">
        <f>A22+0.1</f>
        <v>4.2</v>
      </c>
      <c r="B23" s="236"/>
      <c r="C23" s="237" t="s">
        <v>25</v>
      </c>
      <c r="D23" s="238" t="s">
        <v>67</v>
      </c>
      <c r="E23" s="239">
        <v>1.85</v>
      </c>
      <c r="F23" s="240">
        <f>F21*E23</f>
        <v>3.79</v>
      </c>
      <c r="G23" s="239"/>
      <c r="H23" s="241">
        <f>G23*F23</f>
        <v>0</v>
      </c>
      <c r="I23" s="158"/>
    </row>
    <row r="24" spans="1:9" ht="37.5" customHeight="1" thickBot="1" x14ac:dyDescent="0.25">
      <c r="A24" s="196">
        <f>A21+1</f>
        <v>5</v>
      </c>
      <c r="B24" s="160" t="s">
        <v>468</v>
      </c>
      <c r="C24" s="161" t="s">
        <v>469</v>
      </c>
      <c r="D24" s="197" t="s">
        <v>67</v>
      </c>
      <c r="E24" s="198"/>
      <c r="F24" s="199">
        <v>0.79700000000000004</v>
      </c>
      <c r="G24" s="155"/>
      <c r="H24" s="166">
        <f>H25+H26+H27+H28+H29+H30+H31</f>
        <v>0</v>
      </c>
      <c r="I24" s="158"/>
    </row>
    <row r="25" spans="1:9" ht="25.5" customHeight="1" x14ac:dyDescent="0.2">
      <c r="A25" s="174">
        <f>A24+0.1</f>
        <v>5.0999999999999996</v>
      </c>
      <c r="B25" s="189"/>
      <c r="C25" s="169" t="s">
        <v>90</v>
      </c>
      <c r="D25" s="170" t="s">
        <v>91</v>
      </c>
      <c r="E25" s="175">
        <f>9.15*1.15</f>
        <v>10.52</v>
      </c>
      <c r="F25" s="176">
        <f>F24*E25</f>
        <v>8.3800000000000008</v>
      </c>
      <c r="G25" s="175"/>
      <c r="H25" s="177">
        <f>G25*F25</f>
        <v>0</v>
      </c>
      <c r="I25" s="158"/>
    </row>
    <row r="26" spans="1:9" ht="25.5" customHeight="1" thickBot="1" x14ac:dyDescent="0.25">
      <c r="A26" s="174">
        <v>5.2</v>
      </c>
      <c r="B26" s="178"/>
      <c r="C26" s="179" t="s">
        <v>458</v>
      </c>
      <c r="D26" s="180" t="s">
        <v>459</v>
      </c>
      <c r="E26" s="180">
        <v>1.92</v>
      </c>
      <c r="F26" s="200">
        <f>F24*E26</f>
        <v>1.53</v>
      </c>
      <c r="G26" s="180"/>
      <c r="H26" s="313">
        <f>G26*F26</f>
        <v>0</v>
      </c>
      <c r="I26" s="158"/>
    </row>
    <row r="27" spans="1:9" ht="25.5" customHeight="1" thickBot="1" x14ac:dyDescent="0.25">
      <c r="A27" s="174">
        <f t="shared" ref="A27:A31" si="2">A26+0.1</f>
        <v>5.3</v>
      </c>
      <c r="B27" s="178"/>
      <c r="C27" s="201" t="s">
        <v>470</v>
      </c>
      <c r="D27" s="182" t="s">
        <v>62</v>
      </c>
      <c r="E27" s="191" t="s">
        <v>96</v>
      </c>
      <c r="F27" s="202">
        <f>F24*1000</f>
        <v>797</v>
      </c>
      <c r="G27" s="193"/>
      <c r="H27" s="314">
        <f t="shared" ref="H27:H31" si="3">G27*F27</f>
        <v>0</v>
      </c>
      <c r="I27" s="158"/>
    </row>
    <row r="28" spans="1:9" ht="25.5" customHeight="1" thickBot="1" x14ac:dyDescent="0.25">
      <c r="A28" s="174">
        <f t="shared" si="2"/>
        <v>5.4</v>
      </c>
      <c r="B28" s="178"/>
      <c r="C28" s="182" t="s">
        <v>471</v>
      </c>
      <c r="D28" s="182" t="s">
        <v>463</v>
      </c>
      <c r="E28" s="191"/>
      <c r="F28" s="202">
        <v>22</v>
      </c>
      <c r="G28" s="193"/>
      <c r="H28" s="314">
        <f t="shared" si="3"/>
        <v>0</v>
      </c>
      <c r="I28" s="158"/>
    </row>
    <row r="29" spans="1:9" ht="25.5" customHeight="1" x14ac:dyDescent="0.2">
      <c r="A29" s="174">
        <f t="shared" si="2"/>
        <v>5.5</v>
      </c>
      <c r="B29" s="178"/>
      <c r="C29" s="182" t="s">
        <v>464</v>
      </c>
      <c r="D29" s="182" t="s">
        <v>463</v>
      </c>
      <c r="E29" s="191">
        <v>2</v>
      </c>
      <c r="F29" s="194">
        <f>F24*E29</f>
        <v>1.59</v>
      </c>
      <c r="G29" s="193"/>
      <c r="H29" s="314">
        <f t="shared" si="3"/>
        <v>0</v>
      </c>
      <c r="I29" s="158"/>
    </row>
    <row r="30" spans="1:9" ht="25.5" customHeight="1" x14ac:dyDescent="0.2">
      <c r="A30" s="174">
        <f t="shared" si="2"/>
        <v>5.6</v>
      </c>
      <c r="B30" s="178"/>
      <c r="C30" s="182" t="s">
        <v>472</v>
      </c>
      <c r="D30" s="182" t="s">
        <v>463</v>
      </c>
      <c r="E30" s="190">
        <v>2</v>
      </c>
      <c r="F30" s="194">
        <f>F24*E30</f>
        <v>1.59</v>
      </c>
      <c r="G30" s="183"/>
      <c r="H30" s="314">
        <f t="shared" si="3"/>
        <v>0</v>
      </c>
      <c r="I30" s="158"/>
    </row>
    <row r="31" spans="1:9" ht="25.5" customHeight="1" thickBot="1" x14ac:dyDescent="0.25">
      <c r="A31" s="174">
        <f t="shared" si="2"/>
        <v>5.7</v>
      </c>
      <c r="B31" s="184"/>
      <c r="C31" s="185" t="s">
        <v>473</v>
      </c>
      <c r="D31" s="183" t="s">
        <v>459</v>
      </c>
      <c r="E31" s="186">
        <v>2.78</v>
      </c>
      <c r="F31" s="186">
        <f>F24*E31</f>
        <v>2.2200000000000002</v>
      </c>
      <c r="G31" s="186"/>
      <c r="H31" s="314">
        <f t="shared" si="3"/>
        <v>0</v>
      </c>
      <c r="I31" s="158"/>
    </row>
    <row r="32" spans="1:9" ht="72.75" customHeight="1" thickBot="1" x14ac:dyDescent="0.25">
      <c r="A32" s="203">
        <f>A24+1</f>
        <v>6</v>
      </c>
      <c r="B32" s="204" t="s">
        <v>35</v>
      </c>
      <c r="C32" s="205" t="s">
        <v>474</v>
      </c>
      <c r="D32" s="197" t="s">
        <v>475</v>
      </c>
      <c r="E32" s="206"/>
      <c r="F32" s="197">
        <v>28</v>
      </c>
      <c r="G32" s="206"/>
      <c r="H32" s="188">
        <f>H33+H34+H35+H36+H37</f>
        <v>0</v>
      </c>
      <c r="I32" s="158"/>
    </row>
    <row r="33" spans="1:13" ht="18" x14ac:dyDescent="0.2">
      <c r="A33" s="174">
        <f>A32+0.1</f>
        <v>6.1</v>
      </c>
      <c r="B33" s="207"/>
      <c r="C33" s="169" t="s">
        <v>90</v>
      </c>
      <c r="D33" s="170" t="s">
        <v>91</v>
      </c>
      <c r="E33" s="175">
        <v>0.4</v>
      </c>
      <c r="F33" s="207">
        <f>F32*E33</f>
        <v>11.2</v>
      </c>
      <c r="G33" s="175"/>
      <c r="H33" s="177">
        <f>G33*F33</f>
        <v>0</v>
      </c>
      <c r="I33" s="158"/>
    </row>
    <row r="34" spans="1:13" ht="18" x14ac:dyDescent="0.2">
      <c r="A34" s="174">
        <f>A33+0.1</f>
        <v>6.2</v>
      </c>
      <c r="B34" s="208"/>
      <c r="C34" s="179" t="s">
        <v>458</v>
      </c>
      <c r="D34" s="180" t="s">
        <v>459</v>
      </c>
      <c r="E34" s="209">
        <v>2.9999999999999997E-4</v>
      </c>
      <c r="F34" s="210">
        <f>F32*E34</f>
        <v>8.0000000000000002E-3</v>
      </c>
      <c r="G34" s="180"/>
      <c r="H34" s="177">
        <f>G34*F34</f>
        <v>0</v>
      </c>
      <c r="I34" s="158"/>
      <c r="M34" s="248"/>
    </row>
    <row r="35" spans="1:13" ht="22.5" customHeight="1" x14ac:dyDescent="0.2">
      <c r="A35" s="174">
        <f>A34+0.1</f>
        <v>6.3</v>
      </c>
      <c r="B35" s="208"/>
      <c r="C35" s="182" t="s">
        <v>476</v>
      </c>
      <c r="D35" s="182" t="s">
        <v>62</v>
      </c>
      <c r="E35" s="183" t="s">
        <v>96</v>
      </c>
      <c r="F35" s="211">
        <f>F32*0.35</f>
        <v>9.8000000000000007</v>
      </c>
      <c r="G35" s="183"/>
      <c r="H35" s="177">
        <f>G35*F35</f>
        <v>0</v>
      </c>
      <c r="I35" s="158"/>
    </row>
    <row r="36" spans="1:13" ht="22.5" customHeight="1" x14ac:dyDescent="0.2">
      <c r="A36" s="174">
        <f>A35+0.1</f>
        <v>6.4</v>
      </c>
      <c r="B36" s="212"/>
      <c r="C36" s="185" t="s">
        <v>477</v>
      </c>
      <c r="D36" s="182" t="s">
        <v>62</v>
      </c>
      <c r="E36" s="186" t="s">
        <v>96</v>
      </c>
      <c r="F36" s="213">
        <f>F32*0.35</f>
        <v>9.8000000000000007</v>
      </c>
      <c r="G36" s="183"/>
      <c r="H36" s="177">
        <f>G36*F36</f>
        <v>0</v>
      </c>
      <c r="I36" s="158"/>
    </row>
    <row r="37" spans="1:13" ht="22.5" customHeight="1" thickBot="1" x14ac:dyDescent="0.25">
      <c r="A37" s="174">
        <f>A36+0.1</f>
        <v>6.5</v>
      </c>
      <c r="B37" s="212"/>
      <c r="C37" s="185" t="s">
        <v>473</v>
      </c>
      <c r="D37" s="183" t="s">
        <v>6</v>
      </c>
      <c r="E37" s="195">
        <v>1.9E-3</v>
      </c>
      <c r="F37" s="214">
        <f>F32*E37</f>
        <v>5.2999999999999999E-2</v>
      </c>
      <c r="G37" s="186"/>
      <c r="H37" s="177">
        <f>G37*F37</f>
        <v>0</v>
      </c>
      <c r="I37" s="158"/>
    </row>
    <row r="38" spans="1:13" ht="57.75" customHeight="1" thickBot="1" x14ac:dyDescent="0.25">
      <c r="A38" s="173">
        <f>A32+1</f>
        <v>7</v>
      </c>
      <c r="B38" s="161" t="s">
        <v>478</v>
      </c>
      <c r="C38" s="161" t="s">
        <v>500</v>
      </c>
      <c r="D38" s="161" t="s">
        <v>522</v>
      </c>
      <c r="E38" s="215"/>
      <c r="F38" s="162">
        <v>40</v>
      </c>
      <c r="G38" s="216"/>
      <c r="H38" s="217">
        <f>H39+H40+H41+H42+H43+H44+H45</f>
        <v>0</v>
      </c>
      <c r="I38" s="158"/>
    </row>
    <row r="39" spans="1:13" ht="19.5" customHeight="1" x14ac:dyDescent="0.2">
      <c r="A39" s="174">
        <f>A38+0.1</f>
        <v>7.1</v>
      </c>
      <c r="B39" s="218"/>
      <c r="C39" s="169" t="s">
        <v>90</v>
      </c>
      <c r="D39" s="170" t="s">
        <v>91</v>
      </c>
      <c r="E39" s="219">
        <v>0.439</v>
      </c>
      <c r="F39" s="176">
        <f>F38*E39</f>
        <v>17.559999999999999</v>
      </c>
      <c r="G39" s="220"/>
      <c r="H39" s="221">
        <f>G39*F39</f>
        <v>0</v>
      </c>
      <c r="I39" s="158"/>
    </row>
    <row r="40" spans="1:13" ht="19.5" customHeight="1" x14ac:dyDescent="0.2">
      <c r="A40" s="174">
        <f t="shared" ref="A40:A45" si="4">A39+0.1</f>
        <v>7.2</v>
      </c>
      <c r="B40" s="182"/>
      <c r="C40" s="179" t="s">
        <v>458</v>
      </c>
      <c r="D40" s="180" t="s">
        <v>459</v>
      </c>
      <c r="E40" s="181">
        <v>3.5000000000000003E-2</v>
      </c>
      <c r="F40" s="180">
        <f>F38*E40</f>
        <v>1.4</v>
      </c>
      <c r="G40" s="180"/>
      <c r="H40" s="221">
        <f t="shared" ref="H40:H45" si="5">G40*F40</f>
        <v>0</v>
      </c>
      <c r="I40" s="158"/>
    </row>
    <row r="41" spans="1:13" ht="29.25" customHeight="1" x14ac:dyDescent="0.2">
      <c r="A41" s="174">
        <f t="shared" si="4"/>
        <v>7.3</v>
      </c>
      <c r="B41" s="182"/>
      <c r="C41" s="182" t="s">
        <v>501</v>
      </c>
      <c r="D41" s="182" t="s">
        <v>4</v>
      </c>
      <c r="E41" s="183">
        <v>1.1000000000000001</v>
      </c>
      <c r="F41" s="211">
        <f>F38*E41</f>
        <v>44</v>
      </c>
      <c r="G41" s="183"/>
      <c r="H41" s="221">
        <f t="shared" si="5"/>
        <v>0</v>
      </c>
      <c r="I41" s="158"/>
    </row>
    <row r="42" spans="1:13" ht="19.5" customHeight="1" x14ac:dyDescent="0.2">
      <c r="A42" s="174">
        <f t="shared" si="4"/>
        <v>7.4</v>
      </c>
      <c r="B42" s="182"/>
      <c r="C42" s="182" t="s">
        <v>532</v>
      </c>
      <c r="D42" s="183" t="s">
        <v>67</v>
      </c>
      <c r="E42" s="222">
        <v>2.9999999999999997E-4</v>
      </c>
      <c r="F42" s="222">
        <f>F38*E42</f>
        <v>1.2E-2</v>
      </c>
      <c r="G42" s="223"/>
      <c r="H42" s="221">
        <f t="shared" si="5"/>
        <v>0</v>
      </c>
      <c r="I42" s="158"/>
    </row>
    <row r="43" spans="1:13" ht="19.5" customHeight="1" x14ac:dyDescent="0.2">
      <c r="A43" s="174">
        <f t="shared" si="4"/>
        <v>7.5</v>
      </c>
      <c r="B43" s="182"/>
      <c r="C43" s="182" t="s">
        <v>533</v>
      </c>
      <c r="D43" s="183" t="s">
        <v>62</v>
      </c>
      <c r="E43" s="183">
        <v>0.15</v>
      </c>
      <c r="F43" s="183">
        <f>F38*E43</f>
        <v>6</v>
      </c>
      <c r="G43" s="183"/>
      <c r="H43" s="221">
        <f t="shared" si="5"/>
        <v>0</v>
      </c>
      <c r="I43" s="158"/>
    </row>
    <row r="44" spans="1:13" ht="19.5" customHeight="1" x14ac:dyDescent="0.2">
      <c r="A44" s="174">
        <f t="shared" si="4"/>
        <v>7.6</v>
      </c>
      <c r="B44" s="182"/>
      <c r="C44" s="182" t="s">
        <v>534</v>
      </c>
      <c r="D44" s="183" t="s">
        <v>66</v>
      </c>
      <c r="E44" s="183" t="s">
        <v>96</v>
      </c>
      <c r="F44" s="211">
        <f>F38*8</f>
        <v>320</v>
      </c>
      <c r="G44" s="183"/>
      <c r="H44" s="221">
        <f t="shared" si="5"/>
        <v>0</v>
      </c>
      <c r="I44" s="158"/>
    </row>
    <row r="45" spans="1:13" ht="19.5" customHeight="1" x14ac:dyDescent="0.2">
      <c r="A45" s="174">
        <f t="shared" si="4"/>
        <v>7.7</v>
      </c>
      <c r="B45" s="185"/>
      <c r="C45" s="185" t="s">
        <v>535</v>
      </c>
      <c r="D45" s="185" t="s">
        <v>6</v>
      </c>
      <c r="E45" s="195">
        <v>8.1600000000000006E-2</v>
      </c>
      <c r="F45" s="186">
        <f>F38*E45</f>
        <v>3.26</v>
      </c>
      <c r="G45" s="183"/>
      <c r="H45" s="221">
        <f t="shared" si="5"/>
        <v>0</v>
      </c>
      <c r="I45" s="158"/>
    </row>
    <row r="46" spans="1:13" ht="51" customHeight="1" x14ac:dyDescent="0.2">
      <c r="A46" s="148"/>
      <c r="B46" s="148"/>
      <c r="C46" s="16" t="s">
        <v>112</v>
      </c>
      <c r="D46" s="148" t="s">
        <v>6</v>
      </c>
      <c r="E46" s="148"/>
      <c r="F46" s="148"/>
      <c r="G46" s="148"/>
      <c r="H46" s="33">
        <f>H38+H32+H24+H19+H11+H9</f>
        <v>0</v>
      </c>
    </row>
    <row r="47" spans="1:13" ht="19.5" customHeight="1" x14ac:dyDescent="0.2">
      <c r="A47" s="57"/>
      <c r="B47" s="57"/>
      <c r="C47" s="57" t="s">
        <v>69</v>
      </c>
      <c r="D47" s="34">
        <v>0.08</v>
      </c>
      <c r="E47" s="57"/>
      <c r="F47" s="57"/>
      <c r="G47" s="57"/>
      <c r="H47" s="18">
        <f>H46*D47</f>
        <v>0</v>
      </c>
    </row>
    <row r="48" spans="1:13" ht="19.5" customHeight="1" x14ac:dyDescent="0.2">
      <c r="A48" s="57"/>
      <c r="B48" s="57"/>
      <c r="C48" s="57" t="s">
        <v>46</v>
      </c>
      <c r="D48" s="57" t="s">
        <v>6</v>
      </c>
      <c r="E48" s="57"/>
      <c r="F48" s="57"/>
      <c r="G48" s="57"/>
      <c r="H48" s="6">
        <f>H47+H46</f>
        <v>0</v>
      </c>
    </row>
    <row r="49" spans="1:8" ht="19.5" customHeight="1" x14ac:dyDescent="0.2">
      <c r="A49" s="57"/>
      <c r="B49" s="57"/>
      <c r="C49" s="57" t="s">
        <v>113</v>
      </c>
      <c r="D49" s="34">
        <v>0.06</v>
      </c>
      <c r="E49" s="57"/>
      <c r="F49" s="57"/>
      <c r="G49" s="57"/>
      <c r="H49" s="18">
        <f>H48*D49</f>
        <v>0</v>
      </c>
    </row>
    <row r="50" spans="1:8" ht="19.5" customHeight="1" x14ac:dyDescent="0.2">
      <c r="A50" s="57"/>
      <c r="B50" s="57"/>
      <c r="C50" s="3" t="s">
        <v>59</v>
      </c>
      <c r="D50" s="57" t="s">
        <v>6</v>
      </c>
      <c r="E50" s="57"/>
      <c r="F50" s="57"/>
      <c r="G50" s="57"/>
      <c r="H50" s="6">
        <f>SUM(H48:H49)</f>
        <v>0</v>
      </c>
    </row>
    <row r="51" spans="1:8" ht="13.5" x14ac:dyDescent="0.2">
      <c r="A51" s="35"/>
      <c r="B51" s="35"/>
      <c r="C51" s="32"/>
      <c r="D51" s="35"/>
      <c r="E51" s="35"/>
      <c r="F51" s="35"/>
      <c r="G51" s="35"/>
      <c r="H51" s="36"/>
    </row>
    <row r="52" spans="1:8" ht="13.5" x14ac:dyDescent="0.2">
      <c r="A52" s="35"/>
      <c r="B52" s="35"/>
      <c r="C52" s="147"/>
      <c r="D52" s="683"/>
      <c r="E52" s="683"/>
      <c r="F52" s="683"/>
      <c r="G52" s="35"/>
      <c r="H52" s="35"/>
    </row>
    <row r="53" spans="1:8" ht="13.5" x14ac:dyDescent="0.2">
      <c r="A53" s="224"/>
      <c r="B53" s="224"/>
      <c r="C53" s="225"/>
      <c r="D53" s="226"/>
      <c r="E53" s="226"/>
      <c r="F53" s="226"/>
      <c r="G53" s="227"/>
      <c r="H53" s="224"/>
    </row>
    <row r="54" spans="1:8" ht="13.5" x14ac:dyDescent="0.2">
      <c r="A54" s="224"/>
      <c r="B54" s="224"/>
      <c r="C54" s="225"/>
      <c r="D54" s="226"/>
      <c r="E54" s="226"/>
      <c r="F54" s="226"/>
      <c r="G54" s="227"/>
      <c r="H54" s="224"/>
    </row>
    <row r="55" spans="1:8" ht="13.5" x14ac:dyDescent="0.2">
      <c r="A55" s="224"/>
      <c r="B55" s="224"/>
      <c r="C55" s="225"/>
      <c r="D55" s="226"/>
      <c r="E55" s="226"/>
      <c r="F55" s="226"/>
      <c r="G55" s="227"/>
      <c r="H55" s="224"/>
    </row>
  </sheetData>
  <mergeCells count="14">
    <mergeCell ref="A1:H1"/>
    <mergeCell ref="A2:H2"/>
    <mergeCell ref="B3:C3"/>
    <mergeCell ref="E3:G3"/>
    <mergeCell ref="G6:H6"/>
    <mergeCell ref="D52:F52"/>
    <mergeCell ref="A4:B4"/>
    <mergeCell ref="C4:H4"/>
    <mergeCell ref="A5:H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95"/>
  <sheetViews>
    <sheetView zoomScaleNormal="100" workbookViewId="0">
      <selection activeCell="J54" sqref="J54:J57"/>
    </sheetView>
  </sheetViews>
  <sheetFormatPr defaultRowHeight="16.5" x14ac:dyDescent="0.2"/>
  <cols>
    <col min="1" max="1" width="6.5703125" style="255" customWidth="1"/>
    <col min="2" max="2" width="9.42578125" style="255" customWidth="1"/>
    <col min="3" max="4" width="9.140625" style="255"/>
    <col min="5" max="5" width="13.7109375" style="255" customWidth="1"/>
    <col min="6" max="6" width="7.5703125" style="255" customWidth="1"/>
    <col min="7" max="7" width="8.140625" style="255" customWidth="1"/>
    <col min="8" max="8" width="8" style="255" customWidth="1"/>
    <col min="9" max="9" width="7.7109375" style="255" customWidth="1"/>
    <col min="10" max="10" width="8.28515625" style="255" customWidth="1"/>
    <col min="11" max="256" width="9.140625" style="255"/>
    <col min="257" max="257" width="6.5703125" style="255" customWidth="1"/>
    <col min="258" max="258" width="9.42578125" style="255" customWidth="1"/>
    <col min="259" max="260" width="9.140625" style="255"/>
    <col min="261" max="261" width="17.140625" style="255" customWidth="1"/>
    <col min="262" max="262" width="7.5703125" style="255" customWidth="1"/>
    <col min="263" max="263" width="8.140625" style="255" customWidth="1"/>
    <col min="264" max="264" width="8" style="255" customWidth="1"/>
    <col min="265" max="265" width="7.7109375" style="255" customWidth="1"/>
    <col min="266" max="266" width="8.28515625" style="255" customWidth="1"/>
    <col min="267" max="512" width="9.140625" style="255"/>
    <col min="513" max="513" width="6.5703125" style="255" customWidth="1"/>
    <col min="514" max="514" width="9.42578125" style="255" customWidth="1"/>
    <col min="515" max="516" width="9.140625" style="255"/>
    <col min="517" max="517" width="17.140625" style="255" customWidth="1"/>
    <col min="518" max="518" width="7.5703125" style="255" customWidth="1"/>
    <col min="519" max="519" width="8.140625" style="255" customWidth="1"/>
    <col min="520" max="520" width="8" style="255" customWidth="1"/>
    <col min="521" max="521" width="7.7109375" style="255" customWidth="1"/>
    <col min="522" max="522" width="8.28515625" style="255" customWidth="1"/>
    <col min="523" max="768" width="9.140625" style="255"/>
    <col min="769" max="769" width="6.5703125" style="255" customWidth="1"/>
    <col min="770" max="770" width="9.42578125" style="255" customWidth="1"/>
    <col min="771" max="772" width="9.140625" style="255"/>
    <col min="773" max="773" width="17.140625" style="255" customWidth="1"/>
    <col min="774" max="774" width="7.5703125" style="255" customWidth="1"/>
    <col min="775" max="775" width="8.140625" style="255" customWidth="1"/>
    <col min="776" max="776" width="8" style="255" customWidth="1"/>
    <col min="777" max="777" width="7.7109375" style="255" customWidth="1"/>
    <col min="778" max="778" width="8.28515625" style="255" customWidth="1"/>
    <col min="779" max="1024" width="9.140625" style="255"/>
    <col min="1025" max="1025" width="6.5703125" style="255" customWidth="1"/>
    <col min="1026" max="1026" width="9.42578125" style="255" customWidth="1"/>
    <col min="1027" max="1028" width="9.140625" style="255"/>
    <col min="1029" max="1029" width="17.140625" style="255" customWidth="1"/>
    <col min="1030" max="1030" width="7.5703125" style="255" customWidth="1"/>
    <col min="1031" max="1031" width="8.140625" style="255" customWidth="1"/>
    <col min="1032" max="1032" width="8" style="255" customWidth="1"/>
    <col min="1033" max="1033" width="7.7109375" style="255" customWidth="1"/>
    <col min="1034" max="1034" width="8.28515625" style="255" customWidth="1"/>
    <col min="1035" max="1280" width="9.140625" style="255"/>
    <col min="1281" max="1281" width="6.5703125" style="255" customWidth="1"/>
    <col min="1282" max="1282" width="9.42578125" style="255" customWidth="1"/>
    <col min="1283" max="1284" width="9.140625" style="255"/>
    <col min="1285" max="1285" width="17.140625" style="255" customWidth="1"/>
    <col min="1286" max="1286" width="7.5703125" style="255" customWidth="1"/>
    <col min="1287" max="1287" width="8.140625" style="255" customWidth="1"/>
    <col min="1288" max="1288" width="8" style="255" customWidth="1"/>
    <col min="1289" max="1289" width="7.7109375" style="255" customWidth="1"/>
    <col min="1290" max="1290" width="8.28515625" style="255" customWidth="1"/>
    <col min="1291" max="1536" width="9.140625" style="255"/>
    <col min="1537" max="1537" width="6.5703125" style="255" customWidth="1"/>
    <col min="1538" max="1538" width="9.42578125" style="255" customWidth="1"/>
    <col min="1539" max="1540" width="9.140625" style="255"/>
    <col min="1541" max="1541" width="17.140625" style="255" customWidth="1"/>
    <col min="1542" max="1542" width="7.5703125" style="255" customWidth="1"/>
    <col min="1543" max="1543" width="8.140625" style="255" customWidth="1"/>
    <col min="1544" max="1544" width="8" style="255" customWidth="1"/>
    <col min="1545" max="1545" width="7.7109375" style="255" customWidth="1"/>
    <col min="1546" max="1546" width="8.28515625" style="255" customWidth="1"/>
    <col min="1547" max="1792" width="9.140625" style="255"/>
    <col min="1793" max="1793" width="6.5703125" style="255" customWidth="1"/>
    <col min="1794" max="1794" width="9.42578125" style="255" customWidth="1"/>
    <col min="1795" max="1796" width="9.140625" style="255"/>
    <col min="1797" max="1797" width="17.140625" style="255" customWidth="1"/>
    <col min="1798" max="1798" width="7.5703125" style="255" customWidth="1"/>
    <col min="1799" max="1799" width="8.140625" style="255" customWidth="1"/>
    <col min="1800" max="1800" width="8" style="255" customWidth="1"/>
    <col min="1801" max="1801" width="7.7109375" style="255" customWidth="1"/>
    <col min="1802" max="1802" width="8.28515625" style="255" customWidth="1"/>
    <col min="1803" max="2048" width="9.140625" style="255"/>
    <col min="2049" max="2049" width="6.5703125" style="255" customWidth="1"/>
    <col min="2050" max="2050" width="9.42578125" style="255" customWidth="1"/>
    <col min="2051" max="2052" width="9.140625" style="255"/>
    <col min="2053" max="2053" width="17.140625" style="255" customWidth="1"/>
    <col min="2054" max="2054" width="7.5703125" style="255" customWidth="1"/>
    <col min="2055" max="2055" width="8.140625" style="255" customWidth="1"/>
    <col min="2056" max="2056" width="8" style="255" customWidth="1"/>
    <col min="2057" max="2057" width="7.7109375" style="255" customWidth="1"/>
    <col min="2058" max="2058" width="8.28515625" style="255" customWidth="1"/>
    <col min="2059" max="2304" width="9.140625" style="255"/>
    <col min="2305" max="2305" width="6.5703125" style="255" customWidth="1"/>
    <col min="2306" max="2306" width="9.42578125" style="255" customWidth="1"/>
    <col min="2307" max="2308" width="9.140625" style="255"/>
    <col min="2309" max="2309" width="17.140625" style="255" customWidth="1"/>
    <col min="2310" max="2310" width="7.5703125" style="255" customWidth="1"/>
    <col min="2311" max="2311" width="8.140625" style="255" customWidth="1"/>
    <col min="2312" max="2312" width="8" style="255" customWidth="1"/>
    <col min="2313" max="2313" width="7.7109375" style="255" customWidth="1"/>
    <col min="2314" max="2314" width="8.28515625" style="255" customWidth="1"/>
    <col min="2315" max="2560" width="9.140625" style="255"/>
    <col min="2561" max="2561" width="6.5703125" style="255" customWidth="1"/>
    <col min="2562" max="2562" width="9.42578125" style="255" customWidth="1"/>
    <col min="2563" max="2564" width="9.140625" style="255"/>
    <col min="2565" max="2565" width="17.140625" style="255" customWidth="1"/>
    <col min="2566" max="2566" width="7.5703125" style="255" customWidth="1"/>
    <col min="2567" max="2567" width="8.140625" style="255" customWidth="1"/>
    <col min="2568" max="2568" width="8" style="255" customWidth="1"/>
    <col min="2569" max="2569" width="7.7109375" style="255" customWidth="1"/>
    <col min="2570" max="2570" width="8.28515625" style="255" customWidth="1"/>
    <col min="2571" max="2816" width="9.140625" style="255"/>
    <col min="2817" max="2817" width="6.5703125" style="255" customWidth="1"/>
    <col min="2818" max="2818" width="9.42578125" style="255" customWidth="1"/>
    <col min="2819" max="2820" width="9.140625" style="255"/>
    <col min="2821" max="2821" width="17.140625" style="255" customWidth="1"/>
    <col min="2822" max="2822" width="7.5703125" style="255" customWidth="1"/>
    <col min="2823" max="2823" width="8.140625" style="255" customWidth="1"/>
    <col min="2824" max="2824" width="8" style="255" customWidth="1"/>
    <col min="2825" max="2825" width="7.7109375" style="255" customWidth="1"/>
    <col min="2826" max="2826" width="8.28515625" style="255" customWidth="1"/>
    <col min="2827" max="3072" width="9.140625" style="255"/>
    <col min="3073" max="3073" width="6.5703125" style="255" customWidth="1"/>
    <col min="3074" max="3074" width="9.42578125" style="255" customWidth="1"/>
    <col min="3075" max="3076" width="9.140625" style="255"/>
    <col min="3077" max="3077" width="17.140625" style="255" customWidth="1"/>
    <col min="3078" max="3078" width="7.5703125" style="255" customWidth="1"/>
    <col min="3079" max="3079" width="8.140625" style="255" customWidth="1"/>
    <col min="3080" max="3080" width="8" style="255" customWidth="1"/>
    <col min="3081" max="3081" width="7.7109375" style="255" customWidth="1"/>
    <col min="3082" max="3082" width="8.28515625" style="255" customWidth="1"/>
    <col min="3083" max="3328" width="9.140625" style="255"/>
    <col min="3329" max="3329" width="6.5703125" style="255" customWidth="1"/>
    <col min="3330" max="3330" width="9.42578125" style="255" customWidth="1"/>
    <col min="3331" max="3332" width="9.140625" style="255"/>
    <col min="3333" max="3333" width="17.140625" style="255" customWidth="1"/>
    <col min="3334" max="3334" width="7.5703125" style="255" customWidth="1"/>
    <col min="3335" max="3335" width="8.140625" style="255" customWidth="1"/>
    <col min="3336" max="3336" width="8" style="255" customWidth="1"/>
    <col min="3337" max="3337" width="7.7109375" style="255" customWidth="1"/>
    <col min="3338" max="3338" width="8.28515625" style="255" customWidth="1"/>
    <col min="3339" max="3584" width="9.140625" style="255"/>
    <col min="3585" max="3585" width="6.5703125" style="255" customWidth="1"/>
    <col min="3586" max="3586" width="9.42578125" style="255" customWidth="1"/>
    <col min="3587" max="3588" width="9.140625" style="255"/>
    <col min="3589" max="3589" width="17.140625" style="255" customWidth="1"/>
    <col min="3590" max="3590" width="7.5703125" style="255" customWidth="1"/>
    <col min="3591" max="3591" width="8.140625" style="255" customWidth="1"/>
    <col min="3592" max="3592" width="8" style="255" customWidth="1"/>
    <col min="3593" max="3593" width="7.7109375" style="255" customWidth="1"/>
    <col min="3594" max="3594" width="8.28515625" style="255" customWidth="1"/>
    <col min="3595" max="3840" width="9.140625" style="255"/>
    <col min="3841" max="3841" width="6.5703125" style="255" customWidth="1"/>
    <col min="3842" max="3842" width="9.42578125" style="255" customWidth="1"/>
    <col min="3843" max="3844" width="9.140625" style="255"/>
    <col min="3845" max="3845" width="17.140625" style="255" customWidth="1"/>
    <col min="3846" max="3846" width="7.5703125" style="255" customWidth="1"/>
    <col min="3847" max="3847" width="8.140625" style="255" customWidth="1"/>
    <col min="3848" max="3848" width="8" style="255" customWidth="1"/>
    <col min="3849" max="3849" width="7.7109375" style="255" customWidth="1"/>
    <col min="3850" max="3850" width="8.28515625" style="255" customWidth="1"/>
    <col min="3851" max="4096" width="9.140625" style="255"/>
    <col min="4097" max="4097" width="6.5703125" style="255" customWidth="1"/>
    <col min="4098" max="4098" width="9.42578125" style="255" customWidth="1"/>
    <col min="4099" max="4100" width="9.140625" style="255"/>
    <col min="4101" max="4101" width="17.140625" style="255" customWidth="1"/>
    <col min="4102" max="4102" width="7.5703125" style="255" customWidth="1"/>
    <col min="4103" max="4103" width="8.140625" style="255" customWidth="1"/>
    <col min="4104" max="4104" width="8" style="255" customWidth="1"/>
    <col min="4105" max="4105" width="7.7109375" style="255" customWidth="1"/>
    <col min="4106" max="4106" width="8.28515625" style="255" customWidth="1"/>
    <col min="4107" max="4352" width="9.140625" style="255"/>
    <col min="4353" max="4353" width="6.5703125" style="255" customWidth="1"/>
    <col min="4354" max="4354" width="9.42578125" style="255" customWidth="1"/>
    <col min="4355" max="4356" width="9.140625" style="255"/>
    <col min="4357" max="4357" width="17.140625" style="255" customWidth="1"/>
    <col min="4358" max="4358" width="7.5703125" style="255" customWidth="1"/>
    <col min="4359" max="4359" width="8.140625" style="255" customWidth="1"/>
    <col min="4360" max="4360" width="8" style="255" customWidth="1"/>
    <col min="4361" max="4361" width="7.7109375" style="255" customWidth="1"/>
    <col min="4362" max="4362" width="8.28515625" style="255" customWidth="1"/>
    <col min="4363" max="4608" width="9.140625" style="255"/>
    <col min="4609" max="4609" width="6.5703125" style="255" customWidth="1"/>
    <col min="4610" max="4610" width="9.42578125" style="255" customWidth="1"/>
    <col min="4611" max="4612" width="9.140625" style="255"/>
    <col min="4613" max="4613" width="17.140625" style="255" customWidth="1"/>
    <col min="4614" max="4614" width="7.5703125" style="255" customWidth="1"/>
    <col min="4615" max="4615" width="8.140625" style="255" customWidth="1"/>
    <col min="4616" max="4616" width="8" style="255" customWidth="1"/>
    <col min="4617" max="4617" width="7.7109375" style="255" customWidth="1"/>
    <col min="4618" max="4618" width="8.28515625" style="255" customWidth="1"/>
    <col min="4619" max="4864" width="9.140625" style="255"/>
    <col min="4865" max="4865" width="6.5703125" style="255" customWidth="1"/>
    <col min="4866" max="4866" width="9.42578125" style="255" customWidth="1"/>
    <col min="4867" max="4868" width="9.140625" style="255"/>
    <col min="4869" max="4869" width="17.140625" style="255" customWidth="1"/>
    <col min="4870" max="4870" width="7.5703125" style="255" customWidth="1"/>
    <col min="4871" max="4871" width="8.140625" style="255" customWidth="1"/>
    <col min="4872" max="4872" width="8" style="255" customWidth="1"/>
    <col min="4873" max="4873" width="7.7109375" style="255" customWidth="1"/>
    <col min="4874" max="4874" width="8.28515625" style="255" customWidth="1"/>
    <col min="4875" max="5120" width="9.140625" style="255"/>
    <col min="5121" max="5121" width="6.5703125" style="255" customWidth="1"/>
    <col min="5122" max="5122" width="9.42578125" style="255" customWidth="1"/>
    <col min="5123" max="5124" width="9.140625" style="255"/>
    <col min="5125" max="5125" width="17.140625" style="255" customWidth="1"/>
    <col min="5126" max="5126" width="7.5703125" style="255" customWidth="1"/>
    <col min="5127" max="5127" width="8.140625" style="255" customWidth="1"/>
    <col min="5128" max="5128" width="8" style="255" customWidth="1"/>
    <col min="5129" max="5129" width="7.7109375" style="255" customWidth="1"/>
    <col min="5130" max="5130" width="8.28515625" style="255" customWidth="1"/>
    <col min="5131" max="5376" width="9.140625" style="255"/>
    <col min="5377" max="5377" width="6.5703125" style="255" customWidth="1"/>
    <col min="5378" max="5378" width="9.42578125" style="255" customWidth="1"/>
    <col min="5379" max="5380" width="9.140625" style="255"/>
    <col min="5381" max="5381" width="17.140625" style="255" customWidth="1"/>
    <col min="5382" max="5382" width="7.5703125" style="255" customWidth="1"/>
    <col min="5383" max="5383" width="8.140625" style="255" customWidth="1"/>
    <col min="5384" max="5384" width="8" style="255" customWidth="1"/>
    <col min="5385" max="5385" width="7.7109375" style="255" customWidth="1"/>
    <col min="5386" max="5386" width="8.28515625" style="255" customWidth="1"/>
    <col min="5387" max="5632" width="9.140625" style="255"/>
    <col min="5633" max="5633" width="6.5703125" style="255" customWidth="1"/>
    <col min="5634" max="5634" width="9.42578125" style="255" customWidth="1"/>
    <col min="5635" max="5636" width="9.140625" style="255"/>
    <col min="5637" max="5637" width="17.140625" style="255" customWidth="1"/>
    <col min="5638" max="5638" width="7.5703125" style="255" customWidth="1"/>
    <col min="5639" max="5639" width="8.140625" style="255" customWidth="1"/>
    <col min="5640" max="5640" width="8" style="255" customWidth="1"/>
    <col min="5641" max="5641" width="7.7109375" style="255" customWidth="1"/>
    <col min="5642" max="5642" width="8.28515625" style="255" customWidth="1"/>
    <col min="5643" max="5888" width="9.140625" style="255"/>
    <col min="5889" max="5889" width="6.5703125" style="255" customWidth="1"/>
    <col min="5890" max="5890" width="9.42578125" style="255" customWidth="1"/>
    <col min="5891" max="5892" width="9.140625" style="255"/>
    <col min="5893" max="5893" width="17.140625" style="255" customWidth="1"/>
    <col min="5894" max="5894" width="7.5703125" style="255" customWidth="1"/>
    <col min="5895" max="5895" width="8.140625" style="255" customWidth="1"/>
    <col min="5896" max="5896" width="8" style="255" customWidth="1"/>
    <col min="5897" max="5897" width="7.7109375" style="255" customWidth="1"/>
    <col min="5898" max="5898" width="8.28515625" style="255" customWidth="1"/>
    <col min="5899" max="6144" width="9.140625" style="255"/>
    <col min="6145" max="6145" width="6.5703125" style="255" customWidth="1"/>
    <col min="6146" max="6146" width="9.42578125" style="255" customWidth="1"/>
    <col min="6147" max="6148" width="9.140625" style="255"/>
    <col min="6149" max="6149" width="17.140625" style="255" customWidth="1"/>
    <col min="6150" max="6150" width="7.5703125" style="255" customWidth="1"/>
    <col min="6151" max="6151" width="8.140625" style="255" customWidth="1"/>
    <col min="6152" max="6152" width="8" style="255" customWidth="1"/>
    <col min="6153" max="6153" width="7.7109375" style="255" customWidth="1"/>
    <col min="6154" max="6154" width="8.28515625" style="255" customWidth="1"/>
    <col min="6155" max="6400" width="9.140625" style="255"/>
    <col min="6401" max="6401" width="6.5703125" style="255" customWidth="1"/>
    <col min="6402" max="6402" width="9.42578125" style="255" customWidth="1"/>
    <col min="6403" max="6404" width="9.140625" style="255"/>
    <col min="6405" max="6405" width="17.140625" style="255" customWidth="1"/>
    <col min="6406" max="6406" width="7.5703125" style="255" customWidth="1"/>
    <col min="6407" max="6407" width="8.140625" style="255" customWidth="1"/>
    <col min="6408" max="6408" width="8" style="255" customWidth="1"/>
    <col min="6409" max="6409" width="7.7109375" style="255" customWidth="1"/>
    <col min="6410" max="6410" width="8.28515625" style="255" customWidth="1"/>
    <col min="6411" max="6656" width="9.140625" style="255"/>
    <col min="6657" max="6657" width="6.5703125" style="255" customWidth="1"/>
    <col min="6658" max="6658" width="9.42578125" style="255" customWidth="1"/>
    <col min="6659" max="6660" width="9.140625" style="255"/>
    <col min="6661" max="6661" width="17.140625" style="255" customWidth="1"/>
    <col min="6662" max="6662" width="7.5703125" style="255" customWidth="1"/>
    <col min="6663" max="6663" width="8.140625" style="255" customWidth="1"/>
    <col min="6664" max="6664" width="8" style="255" customWidth="1"/>
    <col min="6665" max="6665" width="7.7109375" style="255" customWidth="1"/>
    <col min="6666" max="6666" width="8.28515625" style="255" customWidth="1"/>
    <col min="6667" max="6912" width="9.140625" style="255"/>
    <col min="6913" max="6913" width="6.5703125" style="255" customWidth="1"/>
    <col min="6914" max="6914" width="9.42578125" style="255" customWidth="1"/>
    <col min="6915" max="6916" width="9.140625" style="255"/>
    <col min="6917" max="6917" width="17.140625" style="255" customWidth="1"/>
    <col min="6918" max="6918" width="7.5703125" style="255" customWidth="1"/>
    <col min="6919" max="6919" width="8.140625" style="255" customWidth="1"/>
    <col min="6920" max="6920" width="8" style="255" customWidth="1"/>
    <col min="6921" max="6921" width="7.7109375" style="255" customWidth="1"/>
    <col min="6922" max="6922" width="8.28515625" style="255" customWidth="1"/>
    <col min="6923" max="7168" width="9.140625" style="255"/>
    <col min="7169" max="7169" width="6.5703125" style="255" customWidth="1"/>
    <col min="7170" max="7170" width="9.42578125" style="255" customWidth="1"/>
    <col min="7171" max="7172" width="9.140625" style="255"/>
    <col min="7173" max="7173" width="17.140625" style="255" customWidth="1"/>
    <col min="7174" max="7174" width="7.5703125" style="255" customWidth="1"/>
    <col min="7175" max="7175" width="8.140625" style="255" customWidth="1"/>
    <col min="7176" max="7176" width="8" style="255" customWidth="1"/>
    <col min="7177" max="7177" width="7.7109375" style="255" customWidth="1"/>
    <col min="7178" max="7178" width="8.28515625" style="255" customWidth="1"/>
    <col min="7179" max="7424" width="9.140625" style="255"/>
    <col min="7425" max="7425" width="6.5703125" style="255" customWidth="1"/>
    <col min="7426" max="7426" width="9.42578125" style="255" customWidth="1"/>
    <col min="7427" max="7428" width="9.140625" style="255"/>
    <col min="7429" max="7429" width="17.140625" style="255" customWidth="1"/>
    <col min="7430" max="7430" width="7.5703125" style="255" customWidth="1"/>
    <col min="7431" max="7431" width="8.140625" style="255" customWidth="1"/>
    <col min="7432" max="7432" width="8" style="255" customWidth="1"/>
    <col min="7433" max="7433" width="7.7109375" style="255" customWidth="1"/>
    <col min="7434" max="7434" width="8.28515625" style="255" customWidth="1"/>
    <col min="7435" max="7680" width="9.140625" style="255"/>
    <col min="7681" max="7681" width="6.5703125" style="255" customWidth="1"/>
    <col min="7682" max="7682" width="9.42578125" style="255" customWidth="1"/>
    <col min="7683" max="7684" width="9.140625" style="255"/>
    <col min="7685" max="7685" width="17.140625" style="255" customWidth="1"/>
    <col min="7686" max="7686" width="7.5703125" style="255" customWidth="1"/>
    <col min="7687" max="7687" width="8.140625" style="255" customWidth="1"/>
    <col min="7688" max="7688" width="8" style="255" customWidth="1"/>
    <col min="7689" max="7689" width="7.7109375" style="255" customWidth="1"/>
    <col min="7690" max="7690" width="8.28515625" style="255" customWidth="1"/>
    <col min="7691" max="7936" width="9.140625" style="255"/>
    <col min="7937" max="7937" width="6.5703125" style="255" customWidth="1"/>
    <col min="7938" max="7938" width="9.42578125" style="255" customWidth="1"/>
    <col min="7939" max="7940" width="9.140625" style="255"/>
    <col min="7941" max="7941" width="17.140625" style="255" customWidth="1"/>
    <col min="7942" max="7942" width="7.5703125" style="255" customWidth="1"/>
    <col min="7943" max="7943" width="8.140625" style="255" customWidth="1"/>
    <col min="7944" max="7944" width="8" style="255" customWidth="1"/>
    <col min="7945" max="7945" width="7.7109375" style="255" customWidth="1"/>
    <col min="7946" max="7946" width="8.28515625" style="255" customWidth="1"/>
    <col min="7947" max="8192" width="9.140625" style="255"/>
    <col min="8193" max="8193" width="6.5703125" style="255" customWidth="1"/>
    <col min="8194" max="8194" width="9.42578125" style="255" customWidth="1"/>
    <col min="8195" max="8196" width="9.140625" style="255"/>
    <col min="8197" max="8197" width="17.140625" style="255" customWidth="1"/>
    <col min="8198" max="8198" width="7.5703125" style="255" customWidth="1"/>
    <col min="8199" max="8199" width="8.140625" style="255" customWidth="1"/>
    <col min="8200" max="8200" width="8" style="255" customWidth="1"/>
    <col min="8201" max="8201" width="7.7109375" style="255" customWidth="1"/>
    <col min="8202" max="8202" width="8.28515625" style="255" customWidth="1"/>
    <col min="8203" max="8448" width="9.140625" style="255"/>
    <col min="8449" max="8449" width="6.5703125" style="255" customWidth="1"/>
    <col min="8450" max="8450" width="9.42578125" style="255" customWidth="1"/>
    <col min="8451" max="8452" width="9.140625" style="255"/>
    <col min="8453" max="8453" width="17.140625" style="255" customWidth="1"/>
    <col min="8454" max="8454" width="7.5703125" style="255" customWidth="1"/>
    <col min="8455" max="8455" width="8.140625" style="255" customWidth="1"/>
    <col min="8456" max="8456" width="8" style="255" customWidth="1"/>
    <col min="8457" max="8457" width="7.7109375" style="255" customWidth="1"/>
    <col min="8458" max="8458" width="8.28515625" style="255" customWidth="1"/>
    <col min="8459" max="8704" width="9.140625" style="255"/>
    <col min="8705" max="8705" width="6.5703125" style="255" customWidth="1"/>
    <col min="8706" max="8706" width="9.42578125" style="255" customWidth="1"/>
    <col min="8707" max="8708" width="9.140625" style="255"/>
    <col min="8709" max="8709" width="17.140625" style="255" customWidth="1"/>
    <col min="8710" max="8710" width="7.5703125" style="255" customWidth="1"/>
    <col min="8711" max="8711" width="8.140625" style="255" customWidth="1"/>
    <col min="8712" max="8712" width="8" style="255" customWidth="1"/>
    <col min="8713" max="8713" width="7.7109375" style="255" customWidth="1"/>
    <col min="8714" max="8714" width="8.28515625" style="255" customWidth="1"/>
    <col min="8715" max="8960" width="9.140625" style="255"/>
    <col min="8961" max="8961" width="6.5703125" style="255" customWidth="1"/>
    <col min="8962" max="8962" width="9.42578125" style="255" customWidth="1"/>
    <col min="8963" max="8964" width="9.140625" style="255"/>
    <col min="8965" max="8965" width="17.140625" style="255" customWidth="1"/>
    <col min="8966" max="8966" width="7.5703125" style="255" customWidth="1"/>
    <col min="8967" max="8967" width="8.140625" style="255" customWidth="1"/>
    <col min="8968" max="8968" width="8" style="255" customWidth="1"/>
    <col min="8969" max="8969" width="7.7109375" style="255" customWidth="1"/>
    <col min="8970" max="8970" width="8.28515625" style="255" customWidth="1"/>
    <col min="8971" max="9216" width="9.140625" style="255"/>
    <col min="9217" max="9217" width="6.5703125" style="255" customWidth="1"/>
    <col min="9218" max="9218" width="9.42578125" style="255" customWidth="1"/>
    <col min="9219" max="9220" width="9.140625" style="255"/>
    <col min="9221" max="9221" width="17.140625" style="255" customWidth="1"/>
    <col min="9222" max="9222" width="7.5703125" style="255" customWidth="1"/>
    <col min="9223" max="9223" width="8.140625" style="255" customWidth="1"/>
    <col min="9224" max="9224" width="8" style="255" customWidth="1"/>
    <col min="9225" max="9225" width="7.7109375" style="255" customWidth="1"/>
    <col min="9226" max="9226" width="8.28515625" style="255" customWidth="1"/>
    <col min="9227" max="9472" width="9.140625" style="255"/>
    <col min="9473" max="9473" width="6.5703125" style="255" customWidth="1"/>
    <col min="9474" max="9474" width="9.42578125" style="255" customWidth="1"/>
    <col min="9475" max="9476" width="9.140625" style="255"/>
    <col min="9477" max="9477" width="17.140625" style="255" customWidth="1"/>
    <col min="9478" max="9478" width="7.5703125" style="255" customWidth="1"/>
    <col min="9479" max="9479" width="8.140625" style="255" customWidth="1"/>
    <col min="9480" max="9480" width="8" style="255" customWidth="1"/>
    <col min="9481" max="9481" width="7.7109375" style="255" customWidth="1"/>
    <col min="9482" max="9482" width="8.28515625" style="255" customWidth="1"/>
    <col min="9483" max="9728" width="9.140625" style="255"/>
    <col min="9729" max="9729" width="6.5703125" style="255" customWidth="1"/>
    <col min="9730" max="9730" width="9.42578125" style="255" customWidth="1"/>
    <col min="9731" max="9732" width="9.140625" style="255"/>
    <col min="9733" max="9733" width="17.140625" style="255" customWidth="1"/>
    <col min="9734" max="9734" width="7.5703125" style="255" customWidth="1"/>
    <col min="9735" max="9735" width="8.140625" style="255" customWidth="1"/>
    <col min="9736" max="9736" width="8" style="255" customWidth="1"/>
    <col min="9737" max="9737" width="7.7109375" style="255" customWidth="1"/>
    <col min="9738" max="9738" width="8.28515625" style="255" customWidth="1"/>
    <col min="9739" max="9984" width="9.140625" style="255"/>
    <col min="9985" max="9985" width="6.5703125" style="255" customWidth="1"/>
    <col min="9986" max="9986" width="9.42578125" style="255" customWidth="1"/>
    <col min="9987" max="9988" width="9.140625" style="255"/>
    <col min="9989" max="9989" width="17.140625" style="255" customWidth="1"/>
    <col min="9990" max="9990" width="7.5703125" style="255" customWidth="1"/>
    <col min="9991" max="9991" width="8.140625" style="255" customWidth="1"/>
    <col min="9992" max="9992" width="8" style="255" customWidth="1"/>
    <col min="9993" max="9993" width="7.7109375" style="255" customWidth="1"/>
    <col min="9994" max="9994" width="8.28515625" style="255" customWidth="1"/>
    <col min="9995" max="10240" width="9.140625" style="255"/>
    <col min="10241" max="10241" width="6.5703125" style="255" customWidth="1"/>
    <col min="10242" max="10242" width="9.42578125" style="255" customWidth="1"/>
    <col min="10243" max="10244" width="9.140625" style="255"/>
    <col min="10245" max="10245" width="17.140625" style="255" customWidth="1"/>
    <col min="10246" max="10246" width="7.5703125" style="255" customWidth="1"/>
    <col min="10247" max="10247" width="8.140625" style="255" customWidth="1"/>
    <col min="10248" max="10248" width="8" style="255" customWidth="1"/>
    <col min="10249" max="10249" width="7.7109375" style="255" customWidth="1"/>
    <col min="10250" max="10250" width="8.28515625" style="255" customWidth="1"/>
    <col min="10251" max="10496" width="9.140625" style="255"/>
    <col min="10497" max="10497" width="6.5703125" style="255" customWidth="1"/>
    <col min="10498" max="10498" width="9.42578125" style="255" customWidth="1"/>
    <col min="10499" max="10500" width="9.140625" style="255"/>
    <col min="10501" max="10501" width="17.140625" style="255" customWidth="1"/>
    <col min="10502" max="10502" width="7.5703125" style="255" customWidth="1"/>
    <col min="10503" max="10503" width="8.140625" style="255" customWidth="1"/>
    <col min="10504" max="10504" width="8" style="255" customWidth="1"/>
    <col min="10505" max="10505" width="7.7109375" style="255" customWidth="1"/>
    <col min="10506" max="10506" width="8.28515625" style="255" customWidth="1"/>
    <col min="10507" max="10752" width="9.140625" style="255"/>
    <col min="10753" max="10753" width="6.5703125" style="255" customWidth="1"/>
    <col min="10754" max="10754" width="9.42578125" style="255" customWidth="1"/>
    <col min="10755" max="10756" width="9.140625" style="255"/>
    <col min="10757" max="10757" width="17.140625" style="255" customWidth="1"/>
    <col min="10758" max="10758" width="7.5703125" style="255" customWidth="1"/>
    <col min="10759" max="10759" width="8.140625" style="255" customWidth="1"/>
    <col min="10760" max="10760" width="8" style="255" customWidth="1"/>
    <col min="10761" max="10761" width="7.7109375" style="255" customWidth="1"/>
    <col min="10762" max="10762" width="8.28515625" style="255" customWidth="1"/>
    <col min="10763" max="11008" width="9.140625" style="255"/>
    <col min="11009" max="11009" width="6.5703125" style="255" customWidth="1"/>
    <col min="11010" max="11010" width="9.42578125" style="255" customWidth="1"/>
    <col min="11011" max="11012" width="9.140625" style="255"/>
    <col min="11013" max="11013" width="17.140625" style="255" customWidth="1"/>
    <col min="11014" max="11014" width="7.5703125" style="255" customWidth="1"/>
    <col min="11015" max="11015" width="8.140625" style="255" customWidth="1"/>
    <col min="11016" max="11016" width="8" style="255" customWidth="1"/>
    <col min="11017" max="11017" width="7.7109375" style="255" customWidth="1"/>
    <col min="11018" max="11018" width="8.28515625" style="255" customWidth="1"/>
    <col min="11019" max="11264" width="9.140625" style="255"/>
    <col min="11265" max="11265" width="6.5703125" style="255" customWidth="1"/>
    <col min="11266" max="11266" width="9.42578125" style="255" customWidth="1"/>
    <col min="11267" max="11268" width="9.140625" style="255"/>
    <col min="11269" max="11269" width="17.140625" style="255" customWidth="1"/>
    <col min="11270" max="11270" width="7.5703125" style="255" customWidth="1"/>
    <col min="11271" max="11271" width="8.140625" style="255" customWidth="1"/>
    <col min="11272" max="11272" width="8" style="255" customWidth="1"/>
    <col min="11273" max="11273" width="7.7109375" style="255" customWidth="1"/>
    <col min="11274" max="11274" width="8.28515625" style="255" customWidth="1"/>
    <col min="11275" max="11520" width="9.140625" style="255"/>
    <col min="11521" max="11521" width="6.5703125" style="255" customWidth="1"/>
    <col min="11522" max="11522" width="9.42578125" style="255" customWidth="1"/>
    <col min="11523" max="11524" width="9.140625" style="255"/>
    <col min="11525" max="11525" width="17.140625" style="255" customWidth="1"/>
    <col min="11526" max="11526" width="7.5703125" style="255" customWidth="1"/>
    <col min="11527" max="11527" width="8.140625" style="255" customWidth="1"/>
    <col min="11528" max="11528" width="8" style="255" customWidth="1"/>
    <col min="11529" max="11529" width="7.7109375" style="255" customWidth="1"/>
    <col min="11530" max="11530" width="8.28515625" style="255" customWidth="1"/>
    <col min="11531" max="11776" width="9.140625" style="255"/>
    <col min="11777" max="11777" width="6.5703125" style="255" customWidth="1"/>
    <col min="11778" max="11778" width="9.42578125" style="255" customWidth="1"/>
    <col min="11779" max="11780" width="9.140625" style="255"/>
    <col min="11781" max="11781" width="17.140625" style="255" customWidth="1"/>
    <col min="11782" max="11782" width="7.5703125" style="255" customWidth="1"/>
    <col min="11783" max="11783" width="8.140625" style="255" customWidth="1"/>
    <col min="11784" max="11784" width="8" style="255" customWidth="1"/>
    <col min="11785" max="11785" width="7.7109375" style="255" customWidth="1"/>
    <col min="11786" max="11786" width="8.28515625" style="255" customWidth="1"/>
    <col min="11787" max="12032" width="9.140625" style="255"/>
    <col min="12033" max="12033" width="6.5703125" style="255" customWidth="1"/>
    <col min="12034" max="12034" width="9.42578125" style="255" customWidth="1"/>
    <col min="12035" max="12036" width="9.140625" style="255"/>
    <col min="12037" max="12037" width="17.140625" style="255" customWidth="1"/>
    <col min="12038" max="12038" width="7.5703125" style="255" customWidth="1"/>
    <col min="12039" max="12039" width="8.140625" style="255" customWidth="1"/>
    <col min="12040" max="12040" width="8" style="255" customWidth="1"/>
    <col min="12041" max="12041" width="7.7109375" style="255" customWidth="1"/>
    <col min="12042" max="12042" width="8.28515625" style="255" customWidth="1"/>
    <col min="12043" max="12288" width="9.140625" style="255"/>
    <col min="12289" max="12289" width="6.5703125" style="255" customWidth="1"/>
    <col min="12290" max="12290" width="9.42578125" style="255" customWidth="1"/>
    <col min="12291" max="12292" width="9.140625" style="255"/>
    <col min="12293" max="12293" width="17.140625" style="255" customWidth="1"/>
    <col min="12294" max="12294" width="7.5703125" style="255" customWidth="1"/>
    <col min="12295" max="12295" width="8.140625" style="255" customWidth="1"/>
    <col min="12296" max="12296" width="8" style="255" customWidth="1"/>
    <col min="12297" max="12297" width="7.7109375" style="255" customWidth="1"/>
    <col min="12298" max="12298" width="8.28515625" style="255" customWidth="1"/>
    <col min="12299" max="12544" width="9.140625" style="255"/>
    <col min="12545" max="12545" width="6.5703125" style="255" customWidth="1"/>
    <col min="12546" max="12546" width="9.42578125" style="255" customWidth="1"/>
    <col min="12547" max="12548" width="9.140625" style="255"/>
    <col min="12549" max="12549" width="17.140625" style="255" customWidth="1"/>
    <col min="12550" max="12550" width="7.5703125" style="255" customWidth="1"/>
    <col min="12551" max="12551" width="8.140625" style="255" customWidth="1"/>
    <col min="12552" max="12552" width="8" style="255" customWidth="1"/>
    <col min="12553" max="12553" width="7.7109375" style="255" customWidth="1"/>
    <col min="12554" max="12554" width="8.28515625" style="255" customWidth="1"/>
    <col min="12555" max="12800" width="9.140625" style="255"/>
    <col min="12801" max="12801" width="6.5703125" style="255" customWidth="1"/>
    <col min="12802" max="12802" width="9.42578125" style="255" customWidth="1"/>
    <col min="12803" max="12804" width="9.140625" style="255"/>
    <col min="12805" max="12805" width="17.140625" style="255" customWidth="1"/>
    <col min="12806" max="12806" width="7.5703125" style="255" customWidth="1"/>
    <col min="12807" max="12807" width="8.140625" style="255" customWidth="1"/>
    <col min="12808" max="12808" width="8" style="255" customWidth="1"/>
    <col min="12809" max="12809" width="7.7109375" style="255" customWidth="1"/>
    <col min="12810" max="12810" width="8.28515625" style="255" customWidth="1"/>
    <col min="12811" max="13056" width="9.140625" style="255"/>
    <col min="13057" max="13057" width="6.5703125" style="255" customWidth="1"/>
    <col min="13058" max="13058" width="9.42578125" style="255" customWidth="1"/>
    <col min="13059" max="13060" width="9.140625" style="255"/>
    <col min="13061" max="13061" width="17.140625" style="255" customWidth="1"/>
    <col min="13062" max="13062" width="7.5703125" style="255" customWidth="1"/>
    <col min="13063" max="13063" width="8.140625" style="255" customWidth="1"/>
    <col min="13064" max="13064" width="8" style="255" customWidth="1"/>
    <col min="13065" max="13065" width="7.7109375" style="255" customWidth="1"/>
    <col min="13066" max="13066" width="8.28515625" style="255" customWidth="1"/>
    <col min="13067" max="13312" width="9.140625" style="255"/>
    <col min="13313" max="13313" width="6.5703125" style="255" customWidth="1"/>
    <col min="13314" max="13314" width="9.42578125" style="255" customWidth="1"/>
    <col min="13315" max="13316" width="9.140625" style="255"/>
    <col min="13317" max="13317" width="17.140625" style="255" customWidth="1"/>
    <col min="13318" max="13318" width="7.5703125" style="255" customWidth="1"/>
    <col min="13319" max="13319" width="8.140625" style="255" customWidth="1"/>
    <col min="13320" max="13320" width="8" style="255" customWidth="1"/>
    <col min="13321" max="13321" width="7.7109375" style="255" customWidth="1"/>
    <col min="13322" max="13322" width="8.28515625" style="255" customWidth="1"/>
    <col min="13323" max="13568" width="9.140625" style="255"/>
    <col min="13569" max="13569" width="6.5703125" style="255" customWidth="1"/>
    <col min="13570" max="13570" width="9.42578125" style="255" customWidth="1"/>
    <col min="13571" max="13572" width="9.140625" style="255"/>
    <col min="13573" max="13573" width="17.140625" style="255" customWidth="1"/>
    <col min="13574" max="13574" width="7.5703125" style="255" customWidth="1"/>
    <col min="13575" max="13575" width="8.140625" style="255" customWidth="1"/>
    <col min="13576" max="13576" width="8" style="255" customWidth="1"/>
    <col min="13577" max="13577" width="7.7109375" style="255" customWidth="1"/>
    <col min="13578" max="13578" width="8.28515625" style="255" customWidth="1"/>
    <col min="13579" max="13824" width="9.140625" style="255"/>
    <col min="13825" max="13825" width="6.5703125" style="255" customWidth="1"/>
    <col min="13826" max="13826" width="9.42578125" style="255" customWidth="1"/>
    <col min="13827" max="13828" width="9.140625" style="255"/>
    <col min="13829" max="13829" width="17.140625" style="255" customWidth="1"/>
    <col min="13830" max="13830" width="7.5703125" style="255" customWidth="1"/>
    <col min="13831" max="13831" width="8.140625" style="255" customWidth="1"/>
    <col min="13832" max="13832" width="8" style="255" customWidth="1"/>
    <col min="13833" max="13833" width="7.7109375" style="255" customWidth="1"/>
    <col min="13834" max="13834" width="8.28515625" style="255" customWidth="1"/>
    <col min="13835" max="14080" width="9.140625" style="255"/>
    <col min="14081" max="14081" width="6.5703125" style="255" customWidth="1"/>
    <col min="14082" max="14082" width="9.42578125" style="255" customWidth="1"/>
    <col min="14083" max="14084" width="9.140625" style="255"/>
    <col min="14085" max="14085" width="17.140625" style="255" customWidth="1"/>
    <col min="14086" max="14086" width="7.5703125" style="255" customWidth="1"/>
    <col min="14087" max="14087" width="8.140625" style="255" customWidth="1"/>
    <col min="14088" max="14088" width="8" style="255" customWidth="1"/>
    <col min="14089" max="14089" width="7.7109375" style="255" customWidth="1"/>
    <col min="14090" max="14090" width="8.28515625" style="255" customWidth="1"/>
    <col min="14091" max="14336" width="9.140625" style="255"/>
    <col min="14337" max="14337" width="6.5703125" style="255" customWidth="1"/>
    <col min="14338" max="14338" width="9.42578125" style="255" customWidth="1"/>
    <col min="14339" max="14340" width="9.140625" style="255"/>
    <col min="14341" max="14341" width="17.140625" style="255" customWidth="1"/>
    <col min="14342" max="14342" width="7.5703125" style="255" customWidth="1"/>
    <col min="14343" max="14343" width="8.140625" style="255" customWidth="1"/>
    <col min="14344" max="14344" width="8" style="255" customWidth="1"/>
    <col min="14345" max="14345" width="7.7109375" style="255" customWidth="1"/>
    <col min="14346" max="14346" width="8.28515625" style="255" customWidth="1"/>
    <col min="14347" max="14592" width="9.140625" style="255"/>
    <col min="14593" max="14593" width="6.5703125" style="255" customWidth="1"/>
    <col min="14594" max="14594" width="9.42578125" style="255" customWidth="1"/>
    <col min="14595" max="14596" width="9.140625" style="255"/>
    <col min="14597" max="14597" width="17.140625" style="255" customWidth="1"/>
    <col min="14598" max="14598" width="7.5703125" style="255" customWidth="1"/>
    <col min="14599" max="14599" width="8.140625" style="255" customWidth="1"/>
    <col min="14600" max="14600" width="8" style="255" customWidth="1"/>
    <col min="14601" max="14601" width="7.7109375" style="255" customWidth="1"/>
    <col min="14602" max="14602" width="8.28515625" style="255" customWidth="1"/>
    <col min="14603" max="14848" width="9.140625" style="255"/>
    <col min="14849" max="14849" width="6.5703125" style="255" customWidth="1"/>
    <col min="14850" max="14850" width="9.42578125" style="255" customWidth="1"/>
    <col min="14851" max="14852" width="9.140625" style="255"/>
    <col min="14853" max="14853" width="17.140625" style="255" customWidth="1"/>
    <col min="14854" max="14854" width="7.5703125" style="255" customWidth="1"/>
    <col min="14855" max="14855" width="8.140625" style="255" customWidth="1"/>
    <col min="14856" max="14856" width="8" style="255" customWidth="1"/>
    <col min="14857" max="14857" width="7.7109375" style="255" customWidth="1"/>
    <col min="14858" max="14858" width="8.28515625" style="255" customWidth="1"/>
    <col min="14859" max="15104" width="9.140625" style="255"/>
    <col min="15105" max="15105" width="6.5703125" style="255" customWidth="1"/>
    <col min="15106" max="15106" width="9.42578125" style="255" customWidth="1"/>
    <col min="15107" max="15108" width="9.140625" style="255"/>
    <col min="15109" max="15109" width="17.140625" style="255" customWidth="1"/>
    <col min="15110" max="15110" width="7.5703125" style="255" customWidth="1"/>
    <col min="15111" max="15111" width="8.140625" style="255" customWidth="1"/>
    <col min="15112" max="15112" width="8" style="255" customWidth="1"/>
    <col min="15113" max="15113" width="7.7109375" style="255" customWidth="1"/>
    <col min="15114" max="15114" width="8.28515625" style="255" customWidth="1"/>
    <col min="15115" max="15360" width="9.140625" style="255"/>
    <col min="15361" max="15361" width="6.5703125" style="255" customWidth="1"/>
    <col min="15362" max="15362" width="9.42578125" style="255" customWidth="1"/>
    <col min="15363" max="15364" width="9.140625" style="255"/>
    <col min="15365" max="15365" width="17.140625" style="255" customWidth="1"/>
    <col min="15366" max="15366" width="7.5703125" style="255" customWidth="1"/>
    <col min="15367" max="15367" width="8.140625" style="255" customWidth="1"/>
    <col min="15368" max="15368" width="8" style="255" customWidth="1"/>
    <col min="15369" max="15369" width="7.7109375" style="255" customWidth="1"/>
    <col min="15370" max="15370" width="8.28515625" style="255" customWidth="1"/>
    <col min="15371" max="15616" width="9.140625" style="255"/>
    <col min="15617" max="15617" width="6.5703125" style="255" customWidth="1"/>
    <col min="15618" max="15618" width="9.42578125" style="255" customWidth="1"/>
    <col min="15619" max="15620" width="9.140625" style="255"/>
    <col min="15621" max="15621" width="17.140625" style="255" customWidth="1"/>
    <col min="15622" max="15622" width="7.5703125" style="255" customWidth="1"/>
    <col min="15623" max="15623" width="8.140625" style="255" customWidth="1"/>
    <col min="15624" max="15624" width="8" style="255" customWidth="1"/>
    <col min="15625" max="15625" width="7.7109375" style="255" customWidth="1"/>
    <col min="15626" max="15626" width="8.28515625" style="255" customWidth="1"/>
    <col min="15627" max="15872" width="9.140625" style="255"/>
    <col min="15873" max="15873" width="6.5703125" style="255" customWidth="1"/>
    <col min="15874" max="15874" width="9.42578125" style="255" customWidth="1"/>
    <col min="15875" max="15876" width="9.140625" style="255"/>
    <col min="15877" max="15877" width="17.140625" style="255" customWidth="1"/>
    <col min="15878" max="15878" width="7.5703125" style="255" customWidth="1"/>
    <col min="15879" max="15879" width="8.140625" style="255" customWidth="1"/>
    <col min="15880" max="15880" width="8" style="255" customWidth="1"/>
    <col min="15881" max="15881" width="7.7109375" style="255" customWidth="1"/>
    <col min="15882" max="15882" width="8.28515625" style="255" customWidth="1"/>
    <col min="15883" max="16128" width="9.140625" style="255"/>
    <col min="16129" max="16129" width="6.5703125" style="255" customWidth="1"/>
    <col min="16130" max="16130" width="9.42578125" style="255" customWidth="1"/>
    <col min="16131" max="16132" width="9.140625" style="255"/>
    <col min="16133" max="16133" width="17.140625" style="255" customWidth="1"/>
    <col min="16134" max="16134" width="7.5703125" style="255" customWidth="1"/>
    <col min="16135" max="16135" width="8.140625" style="255" customWidth="1"/>
    <col min="16136" max="16136" width="8" style="255" customWidth="1"/>
    <col min="16137" max="16137" width="7.7109375" style="255" customWidth="1"/>
    <col min="16138" max="16138" width="8.28515625" style="255" customWidth="1"/>
    <col min="16139" max="16384" width="9.140625" style="255"/>
  </cols>
  <sheetData>
    <row r="1" spans="1:10" ht="27.75" customHeight="1" x14ac:dyDescent="0.2">
      <c r="A1" s="749" t="s">
        <v>516</v>
      </c>
      <c r="B1" s="749"/>
      <c r="C1" s="749"/>
      <c r="D1" s="749"/>
      <c r="E1" s="749"/>
      <c r="F1" s="749"/>
      <c r="G1" s="749"/>
      <c r="H1" s="749"/>
      <c r="I1" s="749"/>
      <c r="J1" s="303"/>
    </row>
    <row r="2" spans="1:10" ht="56.25" customHeight="1" x14ac:dyDescent="0.2">
      <c r="A2" s="749" t="s">
        <v>507</v>
      </c>
      <c r="B2" s="749"/>
      <c r="C2" s="749"/>
      <c r="D2" s="749"/>
      <c r="E2" s="749"/>
      <c r="F2" s="749"/>
      <c r="G2" s="749"/>
      <c r="H2" s="749"/>
      <c r="I2" s="749"/>
      <c r="J2" s="303"/>
    </row>
    <row r="3" spans="1:10" ht="22.5" customHeight="1" x14ac:dyDescent="0.2">
      <c r="A3" s="749" t="s">
        <v>197</v>
      </c>
      <c r="B3" s="749"/>
      <c r="C3" s="749"/>
      <c r="D3" s="749"/>
      <c r="E3" s="749"/>
      <c r="F3" s="749"/>
      <c r="G3" s="315">
        <f>J91/1000</f>
        <v>0</v>
      </c>
      <c r="H3" s="312" t="s">
        <v>198</v>
      </c>
      <c r="I3" s="312" t="s">
        <v>10</v>
      </c>
      <c r="J3" s="303"/>
    </row>
    <row r="4" spans="1:10" ht="16.5" customHeight="1" x14ac:dyDescent="0.2">
      <c r="A4" s="759" t="s">
        <v>205</v>
      </c>
      <c r="B4" s="759"/>
      <c r="C4" s="759"/>
      <c r="D4" s="759"/>
      <c r="E4" s="759"/>
      <c r="F4" s="408"/>
      <c r="G4" s="299"/>
      <c r="H4" s="299"/>
      <c r="I4" s="299"/>
      <c r="J4" s="303"/>
    </row>
    <row r="5" spans="1:10" ht="16.5" customHeight="1" x14ac:dyDescent="0.2">
      <c r="A5" s="759" t="s">
        <v>528</v>
      </c>
      <c r="B5" s="759"/>
      <c r="C5" s="759"/>
      <c r="D5" s="759"/>
      <c r="E5" s="759"/>
      <c r="F5" s="759"/>
      <c r="G5" s="299"/>
      <c r="H5" s="299"/>
      <c r="I5" s="299"/>
      <c r="J5" s="303"/>
    </row>
    <row r="6" spans="1:10" ht="42.75" customHeight="1" x14ac:dyDescent="0.2">
      <c r="A6" s="762" t="s">
        <v>37</v>
      </c>
      <c r="B6" s="764" t="s">
        <v>14</v>
      </c>
      <c r="C6" s="788" t="s">
        <v>199</v>
      </c>
      <c r="D6" s="789"/>
      <c r="E6" s="790"/>
      <c r="F6" s="764" t="s">
        <v>200</v>
      </c>
      <c r="G6" s="729" t="s">
        <v>16</v>
      </c>
      <c r="H6" s="730"/>
      <c r="I6" s="729" t="s">
        <v>197</v>
      </c>
      <c r="J6" s="730"/>
    </row>
    <row r="7" spans="1:10" ht="73.5" customHeight="1" x14ac:dyDescent="0.2">
      <c r="A7" s="763"/>
      <c r="B7" s="763"/>
      <c r="C7" s="791"/>
      <c r="D7" s="792"/>
      <c r="E7" s="793"/>
      <c r="F7" s="763"/>
      <c r="G7" s="394" t="s">
        <v>201</v>
      </c>
      <c r="H7" s="394" t="s">
        <v>175</v>
      </c>
      <c r="I7" s="394" t="s">
        <v>206</v>
      </c>
      <c r="J7" s="394" t="s">
        <v>17</v>
      </c>
    </row>
    <row r="8" spans="1:10" ht="70.5" customHeight="1" x14ac:dyDescent="0.2">
      <c r="A8" s="108">
        <v>1</v>
      </c>
      <c r="B8" s="291" t="s">
        <v>207</v>
      </c>
      <c r="C8" s="781" t="s">
        <v>208</v>
      </c>
      <c r="D8" s="742"/>
      <c r="E8" s="724"/>
      <c r="F8" s="291" t="s">
        <v>209</v>
      </c>
      <c r="G8" s="55"/>
      <c r="H8" s="108">
        <v>0.2</v>
      </c>
      <c r="I8" s="108"/>
      <c r="J8" s="316">
        <f>SUM(J9:J12)</f>
        <v>0</v>
      </c>
    </row>
    <row r="9" spans="1:10" x14ac:dyDescent="0.2">
      <c r="A9" s="107">
        <f>A8+0.1</f>
        <v>1.1000000000000001</v>
      </c>
      <c r="B9" s="107"/>
      <c r="C9" s="782" t="s">
        <v>19</v>
      </c>
      <c r="D9" s="783"/>
      <c r="E9" s="784"/>
      <c r="F9" s="318" t="s">
        <v>20</v>
      </c>
      <c r="G9" s="319">
        <v>58.3</v>
      </c>
      <c r="H9" s="320">
        <f>H8*G9</f>
        <v>11.66</v>
      </c>
      <c r="I9" s="319"/>
      <c r="J9" s="321">
        <f>H9*I9</f>
        <v>0</v>
      </c>
    </row>
    <row r="10" spans="1:10" x14ac:dyDescent="0.2">
      <c r="A10" s="107">
        <f>A9+0.1</f>
        <v>1.2</v>
      </c>
      <c r="B10" s="107"/>
      <c r="C10" s="785" t="s">
        <v>162</v>
      </c>
      <c r="D10" s="786"/>
      <c r="E10" s="787"/>
      <c r="F10" s="322" t="s">
        <v>158</v>
      </c>
      <c r="G10" s="323">
        <v>0.46</v>
      </c>
      <c r="H10" s="324">
        <f>G10*H8</f>
        <v>0.09</v>
      </c>
      <c r="I10" s="323"/>
      <c r="J10" s="325">
        <f>H10*I10</f>
        <v>0</v>
      </c>
    </row>
    <row r="11" spans="1:10" x14ac:dyDescent="0.2">
      <c r="A11" s="107">
        <f>A10+0.1</f>
        <v>1.3</v>
      </c>
      <c r="B11" s="107" t="s">
        <v>35</v>
      </c>
      <c r="C11" s="729" t="s">
        <v>210</v>
      </c>
      <c r="D11" s="780"/>
      <c r="E11" s="730"/>
      <c r="F11" s="326" t="s">
        <v>176</v>
      </c>
      <c r="G11" s="107">
        <v>100</v>
      </c>
      <c r="H11" s="107">
        <f>H8*G11</f>
        <v>20</v>
      </c>
      <c r="I11" s="107"/>
      <c r="J11" s="327">
        <f>H11*I11</f>
        <v>0</v>
      </c>
    </row>
    <row r="12" spans="1:10" x14ac:dyDescent="0.2">
      <c r="A12" s="107">
        <v>1.4</v>
      </c>
      <c r="B12" s="107"/>
      <c r="C12" s="729" t="s">
        <v>204</v>
      </c>
      <c r="D12" s="780"/>
      <c r="E12" s="730"/>
      <c r="F12" s="322" t="s">
        <v>158</v>
      </c>
      <c r="G12" s="107">
        <v>20.8</v>
      </c>
      <c r="H12" s="107">
        <f>H8*G12</f>
        <v>4.16</v>
      </c>
      <c r="I12" s="107"/>
      <c r="J12" s="327">
        <f>H12*I12</f>
        <v>0</v>
      </c>
    </row>
    <row r="13" spans="1:10" ht="70.5" customHeight="1" x14ac:dyDescent="0.2">
      <c r="A13" s="108">
        <v>3</v>
      </c>
      <c r="B13" s="291" t="s">
        <v>211</v>
      </c>
      <c r="C13" s="781" t="s">
        <v>430</v>
      </c>
      <c r="D13" s="742"/>
      <c r="E13" s="724"/>
      <c r="F13" s="291" t="s">
        <v>209</v>
      </c>
      <c r="G13" s="55"/>
      <c r="H13" s="108">
        <v>5.22</v>
      </c>
      <c r="I13" s="108"/>
      <c r="J13" s="316">
        <f>SUM(J14:J17)</f>
        <v>0</v>
      </c>
    </row>
    <row r="14" spans="1:10" x14ac:dyDescent="0.2">
      <c r="A14" s="107">
        <f>A13+0.1</f>
        <v>3.1</v>
      </c>
      <c r="B14" s="107"/>
      <c r="C14" s="782" t="s">
        <v>19</v>
      </c>
      <c r="D14" s="783"/>
      <c r="E14" s="784"/>
      <c r="F14" s="318" t="s">
        <v>20</v>
      </c>
      <c r="G14" s="319">
        <v>60.9</v>
      </c>
      <c r="H14" s="320">
        <f>H13*G14</f>
        <v>317.89999999999998</v>
      </c>
      <c r="I14" s="319"/>
      <c r="J14" s="321">
        <f>H14*I14</f>
        <v>0</v>
      </c>
    </row>
    <row r="15" spans="1:10" ht="16.5" customHeight="1" x14ac:dyDescent="0.2">
      <c r="A15" s="107">
        <f>A14+0.1</f>
        <v>3.2</v>
      </c>
      <c r="B15" s="107"/>
      <c r="C15" s="785" t="s">
        <v>162</v>
      </c>
      <c r="D15" s="786"/>
      <c r="E15" s="787"/>
      <c r="F15" s="322" t="s">
        <v>158</v>
      </c>
      <c r="G15" s="323">
        <v>0.21</v>
      </c>
      <c r="H15" s="324">
        <f>G15*H13</f>
        <v>1.1000000000000001</v>
      </c>
      <c r="I15" s="323"/>
      <c r="J15" s="325">
        <f>H15*I15</f>
        <v>0</v>
      </c>
    </row>
    <row r="16" spans="1:10" x14ac:dyDescent="0.2">
      <c r="A16" s="107">
        <f>A15+0.1</f>
        <v>3.3</v>
      </c>
      <c r="B16" s="107" t="s">
        <v>35</v>
      </c>
      <c r="C16" s="729" t="s">
        <v>431</v>
      </c>
      <c r="D16" s="780"/>
      <c r="E16" s="730"/>
      <c r="F16" s="326" t="s">
        <v>176</v>
      </c>
      <c r="G16" s="107">
        <v>100</v>
      </c>
      <c r="H16" s="107">
        <f>H13*G16</f>
        <v>522</v>
      </c>
      <c r="I16" s="107"/>
      <c r="J16" s="327">
        <f>H16*I16</f>
        <v>0</v>
      </c>
    </row>
    <row r="17" spans="1:10" x14ac:dyDescent="0.2">
      <c r="A17" s="107">
        <v>1.4</v>
      </c>
      <c r="B17" s="107"/>
      <c r="C17" s="729" t="s">
        <v>204</v>
      </c>
      <c r="D17" s="780"/>
      <c r="E17" s="730"/>
      <c r="F17" s="326" t="s">
        <v>158</v>
      </c>
      <c r="G17" s="107">
        <v>5.6</v>
      </c>
      <c r="H17" s="107">
        <f>H13*G17</f>
        <v>29.231999999999999</v>
      </c>
      <c r="I17" s="107"/>
      <c r="J17" s="327">
        <f>H17*I17</f>
        <v>0</v>
      </c>
    </row>
    <row r="18" spans="1:10" ht="70.5" customHeight="1" x14ac:dyDescent="0.2">
      <c r="A18" s="108">
        <v>4</v>
      </c>
      <c r="B18" s="291" t="s">
        <v>211</v>
      </c>
      <c r="C18" s="781" t="s">
        <v>432</v>
      </c>
      <c r="D18" s="742"/>
      <c r="E18" s="724"/>
      <c r="F18" s="291" t="s">
        <v>276</v>
      </c>
      <c r="G18" s="55"/>
      <c r="H18" s="108">
        <v>1</v>
      </c>
      <c r="I18" s="108"/>
      <c r="J18" s="316">
        <f>SUM(J19:J22)</f>
        <v>0</v>
      </c>
    </row>
    <row r="19" spans="1:10" ht="16.5" customHeight="1" x14ac:dyDescent="0.2">
      <c r="A19" s="107">
        <f>A18+0.1</f>
        <v>4.0999999999999996</v>
      </c>
      <c r="B19" s="107"/>
      <c r="C19" s="782" t="s">
        <v>19</v>
      </c>
      <c r="D19" s="783"/>
      <c r="E19" s="784"/>
      <c r="F19" s="318" t="s">
        <v>20</v>
      </c>
      <c r="G19" s="319">
        <v>20</v>
      </c>
      <c r="H19" s="320">
        <f>H18*G19</f>
        <v>20</v>
      </c>
      <c r="I19" s="319"/>
      <c r="J19" s="321">
        <f>H19*I19</f>
        <v>0</v>
      </c>
    </row>
    <row r="20" spans="1:10" ht="16.5" customHeight="1" x14ac:dyDescent="0.2">
      <c r="A20" s="107">
        <f>A19+0.1</f>
        <v>4.2</v>
      </c>
      <c r="B20" s="107"/>
      <c r="C20" s="785" t="s">
        <v>162</v>
      </c>
      <c r="D20" s="786"/>
      <c r="E20" s="787"/>
      <c r="F20" s="322" t="s">
        <v>158</v>
      </c>
      <c r="G20" s="323">
        <v>5</v>
      </c>
      <c r="H20" s="324">
        <f>G20*H18</f>
        <v>5</v>
      </c>
      <c r="I20" s="323"/>
      <c r="J20" s="325">
        <f>H20*I20</f>
        <v>0</v>
      </c>
    </row>
    <row r="21" spans="1:10" x14ac:dyDescent="0.2">
      <c r="A21" s="107">
        <f>A20+0.1</f>
        <v>4.3</v>
      </c>
      <c r="B21" s="107" t="s">
        <v>35</v>
      </c>
      <c r="C21" s="729" t="s">
        <v>433</v>
      </c>
      <c r="D21" s="780"/>
      <c r="E21" s="730"/>
      <c r="F21" s="326" t="s">
        <v>176</v>
      </c>
      <c r="G21" s="107"/>
      <c r="H21" s="107">
        <v>1</v>
      </c>
      <c r="I21" s="107"/>
      <c r="J21" s="327">
        <f>H21*I21</f>
        <v>0</v>
      </c>
    </row>
    <row r="22" spans="1:10" x14ac:dyDescent="0.2">
      <c r="A22" s="107">
        <v>1.4</v>
      </c>
      <c r="B22" s="107"/>
      <c r="C22" s="729" t="s">
        <v>434</v>
      </c>
      <c r="D22" s="780"/>
      <c r="E22" s="730"/>
      <c r="F22" s="326" t="s">
        <v>157</v>
      </c>
      <c r="G22" s="107"/>
      <c r="H22" s="107">
        <v>1</v>
      </c>
      <c r="I22" s="107"/>
      <c r="J22" s="327">
        <f>H22*I22</f>
        <v>0</v>
      </c>
    </row>
    <row r="23" spans="1:10" ht="54" customHeight="1" x14ac:dyDescent="0.2">
      <c r="A23" s="108"/>
      <c r="B23" s="291"/>
      <c r="C23" s="781" t="s">
        <v>435</v>
      </c>
      <c r="D23" s="794"/>
      <c r="E23" s="795"/>
      <c r="F23" s="291" t="s">
        <v>157</v>
      </c>
      <c r="G23" s="55"/>
      <c r="H23" s="108">
        <v>3</v>
      </c>
      <c r="I23" s="108"/>
      <c r="J23" s="316">
        <f>J24+J25+J26+J27</f>
        <v>0</v>
      </c>
    </row>
    <row r="24" spans="1:10" ht="16.5" customHeight="1" x14ac:dyDescent="0.2">
      <c r="A24" s="107">
        <f>A23+0.1</f>
        <v>0.1</v>
      </c>
      <c r="B24" s="107"/>
      <c r="C24" s="782" t="s">
        <v>19</v>
      </c>
      <c r="D24" s="783"/>
      <c r="E24" s="784"/>
      <c r="F24" s="318" t="s">
        <v>20</v>
      </c>
      <c r="G24" s="319">
        <v>6</v>
      </c>
      <c r="H24" s="320">
        <f>H23*G24</f>
        <v>18</v>
      </c>
      <c r="I24" s="319"/>
      <c r="J24" s="321">
        <f>H24*I24</f>
        <v>0</v>
      </c>
    </row>
    <row r="25" spans="1:10" ht="16.5" customHeight="1" x14ac:dyDescent="0.2">
      <c r="A25" s="107">
        <f>A24+0.1</f>
        <v>0.2</v>
      </c>
      <c r="B25" s="107"/>
      <c r="C25" s="785" t="s">
        <v>162</v>
      </c>
      <c r="D25" s="786"/>
      <c r="E25" s="787"/>
      <c r="F25" s="322" t="s">
        <v>158</v>
      </c>
      <c r="G25" s="323">
        <v>0.21</v>
      </c>
      <c r="H25" s="324">
        <f>G25*H23</f>
        <v>0.63</v>
      </c>
      <c r="I25" s="323"/>
      <c r="J25" s="325">
        <f>H25*I25</f>
        <v>0</v>
      </c>
    </row>
    <row r="26" spans="1:10" ht="16.5" customHeight="1" x14ac:dyDescent="0.2">
      <c r="A26" s="107">
        <f>A25+0.1</f>
        <v>0.3</v>
      </c>
      <c r="B26" s="107" t="s">
        <v>35</v>
      </c>
      <c r="C26" s="729" t="s">
        <v>436</v>
      </c>
      <c r="D26" s="780"/>
      <c r="E26" s="730"/>
      <c r="F26" s="326" t="s">
        <v>157</v>
      </c>
      <c r="G26" s="107">
        <v>1</v>
      </c>
      <c r="H26" s="107">
        <f>H23*G26</f>
        <v>3</v>
      </c>
      <c r="I26" s="107"/>
      <c r="J26" s="327">
        <f>H26*I26</f>
        <v>0</v>
      </c>
    </row>
    <row r="27" spans="1:10" ht="16.5" customHeight="1" x14ac:dyDescent="0.2">
      <c r="A27" s="107">
        <v>1.4</v>
      </c>
      <c r="B27" s="107"/>
      <c r="C27" s="729" t="s">
        <v>204</v>
      </c>
      <c r="D27" s="780"/>
      <c r="E27" s="730"/>
      <c r="F27" s="326" t="s">
        <v>158</v>
      </c>
      <c r="G27" s="107">
        <v>1</v>
      </c>
      <c r="H27" s="107">
        <f>H23*G27</f>
        <v>3</v>
      </c>
      <c r="I27" s="107"/>
      <c r="J27" s="327">
        <f>H27*I27</f>
        <v>0</v>
      </c>
    </row>
    <row r="28" spans="1:10" ht="70.5" customHeight="1" x14ac:dyDescent="0.2">
      <c r="A28" s="108">
        <v>6</v>
      </c>
      <c r="B28" s="291" t="s">
        <v>212</v>
      </c>
      <c r="C28" s="781" t="s">
        <v>437</v>
      </c>
      <c r="D28" s="742"/>
      <c r="E28" s="724"/>
      <c r="F28" s="291" t="s">
        <v>88</v>
      </c>
      <c r="G28" s="55"/>
      <c r="H28" s="108">
        <v>2</v>
      </c>
      <c r="I28" s="108"/>
      <c r="J28" s="316">
        <f>SUM(J29:J32)</f>
        <v>0</v>
      </c>
    </row>
    <row r="29" spans="1:10" ht="16.5" customHeight="1" x14ac:dyDescent="0.2">
      <c r="A29" s="107">
        <f>A28+0.1</f>
        <v>6.1</v>
      </c>
      <c r="B29" s="107"/>
      <c r="C29" s="782" t="s">
        <v>19</v>
      </c>
      <c r="D29" s="783"/>
      <c r="E29" s="784"/>
      <c r="F29" s="318" t="s">
        <v>20</v>
      </c>
      <c r="G29" s="319">
        <v>2.52</v>
      </c>
      <c r="H29" s="320">
        <f>H28*G29</f>
        <v>5.04</v>
      </c>
      <c r="I29" s="319"/>
      <c r="J29" s="321">
        <f>H29*I29</f>
        <v>0</v>
      </c>
    </row>
    <row r="30" spans="1:10" ht="16.5" customHeight="1" x14ac:dyDescent="0.2">
      <c r="A30" s="107">
        <f>A29+0.1</f>
        <v>6.2</v>
      </c>
      <c r="B30" s="107"/>
      <c r="C30" s="785" t="s">
        <v>162</v>
      </c>
      <c r="D30" s="786"/>
      <c r="E30" s="787"/>
      <c r="F30" s="322" t="s">
        <v>158</v>
      </c>
      <c r="G30" s="323">
        <v>2.2999999999999998</v>
      </c>
      <c r="H30" s="324">
        <f>G30*H28</f>
        <v>4.5999999999999996</v>
      </c>
      <c r="I30" s="323"/>
      <c r="J30" s="325">
        <f>H30*I30</f>
        <v>0</v>
      </c>
    </row>
    <row r="31" spans="1:10" ht="27" customHeight="1" x14ac:dyDescent="0.2">
      <c r="A31" s="107">
        <f>A30+0.1</f>
        <v>6.3</v>
      </c>
      <c r="B31" s="107" t="s">
        <v>35</v>
      </c>
      <c r="C31" s="729" t="s">
        <v>219</v>
      </c>
      <c r="D31" s="780"/>
      <c r="E31" s="730"/>
      <c r="F31" s="326" t="s">
        <v>88</v>
      </c>
      <c r="G31" s="107">
        <v>1</v>
      </c>
      <c r="H31" s="107">
        <f>H28*G31</f>
        <v>2</v>
      </c>
      <c r="I31" s="107"/>
      <c r="J31" s="327">
        <f>H31*I31</f>
        <v>0</v>
      </c>
    </row>
    <row r="32" spans="1:10" x14ac:dyDescent="0.2">
      <c r="A32" s="107">
        <v>1.4</v>
      </c>
      <c r="B32" s="107"/>
      <c r="C32" s="729" t="s">
        <v>204</v>
      </c>
      <c r="D32" s="780"/>
      <c r="E32" s="730"/>
      <c r="F32" s="326" t="s">
        <v>158</v>
      </c>
      <c r="G32" s="107">
        <v>0.25</v>
      </c>
      <c r="H32" s="107">
        <f>H28*G32</f>
        <v>0.5</v>
      </c>
      <c r="I32" s="107"/>
      <c r="J32" s="327">
        <f>H32*I32</f>
        <v>0</v>
      </c>
    </row>
    <row r="33" spans="1:10" ht="70.5" customHeight="1" x14ac:dyDescent="0.2">
      <c r="A33" s="108">
        <v>7</v>
      </c>
      <c r="B33" s="291" t="s">
        <v>211</v>
      </c>
      <c r="C33" s="781" t="s">
        <v>293</v>
      </c>
      <c r="D33" s="742"/>
      <c r="E33" s="724"/>
      <c r="F33" s="291" t="s">
        <v>159</v>
      </c>
      <c r="G33" s="55"/>
      <c r="H33" s="108">
        <v>3</v>
      </c>
      <c r="I33" s="108"/>
      <c r="J33" s="316">
        <f>SUM(J34:J37)</f>
        <v>0</v>
      </c>
    </row>
    <row r="34" spans="1:10" ht="16.5" customHeight="1" x14ac:dyDescent="0.2">
      <c r="A34" s="107">
        <f>A33+0.1</f>
        <v>7.1</v>
      </c>
      <c r="B34" s="107"/>
      <c r="C34" s="782" t="s">
        <v>19</v>
      </c>
      <c r="D34" s="783"/>
      <c r="E34" s="784"/>
      <c r="F34" s="318" t="s">
        <v>20</v>
      </c>
      <c r="G34" s="319">
        <v>2.52</v>
      </c>
      <c r="H34" s="320">
        <f>H33*G34</f>
        <v>7.56</v>
      </c>
      <c r="I34" s="319"/>
      <c r="J34" s="321">
        <f>H34*I34</f>
        <v>0</v>
      </c>
    </row>
    <row r="35" spans="1:10" ht="16.5" customHeight="1" x14ac:dyDescent="0.2">
      <c r="A35" s="107">
        <f>A34+0.1</f>
        <v>7.2</v>
      </c>
      <c r="B35" s="107"/>
      <c r="C35" s="785" t="s">
        <v>162</v>
      </c>
      <c r="D35" s="786"/>
      <c r="E35" s="787"/>
      <c r="F35" s="322" t="s">
        <v>158</v>
      </c>
      <c r="G35" s="323">
        <v>2.2999999999999998</v>
      </c>
      <c r="H35" s="324">
        <f>G35*H33</f>
        <v>6.9</v>
      </c>
      <c r="I35" s="323"/>
      <c r="J35" s="325">
        <f>H35*I35</f>
        <v>0</v>
      </c>
    </row>
    <row r="36" spans="1:10" x14ac:dyDescent="0.2">
      <c r="A36" s="107">
        <f>A35+0.1</f>
        <v>7.3</v>
      </c>
      <c r="B36" s="107" t="s">
        <v>35</v>
      </c>
      <c r="C36" s="729" t="s">
        <v>292</v>
      </c>
      <c r="D36" s="780"/>
      <c r="E36" s="730"/>
      <c r="F36" s="326" t="s">
        <v>159</v>
      </c>
      <c r="G36" s="107">
        <v>1</v>
      </c>
      <c r="H36" s="107">
        <f>H33*G36</f>
        <v>3</v>
      </c>
      <c r="I36" s="107"/>
      <c r="J36" s="327">
        <f>H36*I36</f>
        <v>0</v>
      </c>
    </row>
    <row r="37" spans="1:10" x14ac:dyDescent="0.2">
      <c r="A37" s="107">
        <v>7.4</v>
      </c>
      <c r="B37" s="107"/>
      <c r="C37" s="729" t="s">
        <v>204</v>
      </c>
      <c r="D37" s="780"/>
      <c r="E37" s="730"/>
      <c r="F37" s="326" t="s">
        <v>158</v>
      </c>
      <c r="G37" s="107">
        <v>0.25</v>
      </c>
      <c r="H37" s="107">
        <f>H33*G37</f>
        <v>0.75</v>
      </c>
      <c r="I37" s="107"/>
      <c r="J37" s="327">
        <f>H37*I37</f>
        <v>0</v>
      </c>
    </row>
    <row r="38" spans="1:10" ht="72.75" customHeight="1" x14ac:dyDescent="0.2">
      <c r="A38" s="108">
        <v>8</v>
      </c>
      <c r="B38" s="291" t="s">
        <v>213</v>
      </c>
      <c r="C38" s="781" t="s">
        <v>214</v>
      </c>
      <c r="D38" s="794"/>
      <c r="E38" s="795"/>
      <c r="F38" s="291" t="s">
        <v>215</v>
      </c>
      <c r="G38" s="290"/>
      <c r="H38" s="108">
        <v>0.8</v>
      </c>
      <c r="I38" s="290"/>
      <c r="J38" s="316">
        <f>SUM(J39:J42)</f>
        <v>0</v>
      </c>
    </row>
    <row r="39" spans="1:10" ht="32.25" customHeight="1" x14ac:dyDescent="0.2">
      <c r="A39" s="107">
        <f>A38+0.1</f>
        <v>8.1</v>
      </c>
      <c r="B39" s="107"/>
      <c r="C39" s="782" t="s">
        <v>19</v>
      </c>
      <c r="D39" s="783"/>
      <c r="E39" s="784"/>
      <c r="F39" s="318" t="s">
        <v>20</v>
      </c>
      <c r="G39" s="319">
        <v>5.84</v>
      </c>
      <c r="H39" s="320">
        <f>H38*G39</f>
        <v>4.67</v>
      </c>
      <c r="I39" s="319"/>
      <c r="J39" s="321">
        <f>H39*I39</f>
        <v>0</v>
      </c>
    </row>
    <row r="40" spans="1:10" ht="16.5" customHeight="1" x14ac:dyDescent="0.2">
      <c r="A40" s="107">
        <f>A39+0.1</f>
        <v>8.1999999999999993</v>
      </c>
      <c r="B40" s="107"/>
      <c r="C40" s="785" t="s">
        <v>162</v>
      </c>
      <c r="D40" s="786"/>
      <c r="E40" s="787"/>
      <c r="F40" s="322" t="s">
        <v>158</v>
      </c>
      <c r="G40" s="323">
        <v>2.27</v>
      </c>
      <c r="H40" s="324">
        <f>G40*H38</f>
        <v>1.82</v>
      </c>
      <c r="I40" s="323"/>
      <c r="J40" s="325">
        <f>H40*I40</f>
        <v>0</v>
      </c>
    </row>
    <row r="41" spans="1:10" ht="16.5" customHeight="1" x14ac:dyDescent="0.2">
      <c r="A41" s="107">
        <f>A40+0.1</f>
        <v>8.3000000000000007</v>
      </c>
      <c r="B41" s="107" t="s">
        <v>35</v>
      </c>
      <c r="C41" s="729" t="s">
        <v>216</v>
      </c>
      <c r="D41" s="780"/>
      <c r="E41" s="730"/>
      <c r="F41" s="326" t="s">
        <v>157</v>
      </c>
      <c r="G41" s="107">
        <v>10</v>
      </c>
      <c r="H41" s="107">
        <f>H38*G41</f>
        <v>8</v>
      </c>
      <c r="I41" s="107"/>
      <c r="J41" s="327">
        <f>H41*I41</f>
        <v>0</v>
      </c>
    </row>
    <row r="42" spans="1:10" ht="16.5" customHeight="1" x14ac:dyDescent="0.2">
      <c r="A42" s="107">
        <f>A41+0.1</f>
        <v>8.4</v>
      </c>
      <c r="B42" s="107"/>
      <c r="C42" s="729" t="s">
        <v>204</v>
      </c>
      <c r="D42" s="780"/>
      <c r="E42" s="730"/>
      <c r="F42" s="326" t="s">
        <v>158</v>
      </c>
      <c r="G42" s="107">
        <v>0.24</v>
      </c>
      <c r="H42" s="328">
        <f>G42*H38</f>
        <v>0.2</v>
      </c>
      <c r="I42" s="107"/>
      <c r="J42" s="327">
        <f>H42*I42</f>
        <v>0</v>
      </c>
    </row>
    <row r="43" spans="1:10" ht="106.5" customHeight="1" x14ac:dyDescent="0.2">
      <c r="A43" s="108">
        <v>9</v>
      </c>
      <c r="B43" s="291" t="s">
        <v>213</v>
      </c>
      <c r="C43" s="781" t="s">
        <v>217</v>
      </c>
      <c r="D43" s="794"/>
      <c r="E43" s="795"/>
      <c r="F43" s="291" t="s">
        <v>218</v>
      </c>
      <c r="G43" s="290"/>
      <c r="H43" s="108">
        <v>0.15</v>
      </c>
      <c r="I43" s="290"/>
      <c r="J43" s="316">
        <f>SUM(J44:J52)</f>
        <v>0</v>
      </c>
    </row>
    <row r="44" spans="1:10" ht="32.25" customHeight="1" x14ac:dyDescent="0.2">
      <c r="A44" s="107">
        <f t="shared" ref="A44:A51" si="0">A43+0.1</f>
        <v>9.1</v>
      </c>
      <c r="B44" s="107"/>
      <c r="C44" s="782" t="s">
        <v>19</v>
      </c>
      <c r="D44" s="783"/>
      <c r="E44" s="784"/>
      <c r="F44" s="318" t="s">
        <v>20</v>
      </c>
      <c r="G44" s="319">
        <v>146</v>
      </c>
      <c r="H44" s="320">
        <v>21.9</v>
      </c>
      <c r="I44" s="319"/>
      <c r="J44" s="321">
        <f>H44*I44</f>
        <v>0</v>
      </c>
    </row>
    <row r="45" spans="1:10" ht="16.5" customHeight="1" x14ac:dyDescent="0.2">
      <c r="A45" s="107">
        <f t="shared" si="0"/>
        <v>9.1999999999999993</v>
      </c>
      <c r="B45" s="107"/>
      <c r="C45" s="785" t="s">
        <v>162</v>
      </c>
      <c r="D45" s="786"/>
      <c r="E45" s="787"/>
      <c r="F45" s="322" t="s">
        <v>158</v>
      </c>
      <c r="G45" s="323">
        <v>55</v>
      </c>
      <c r="H45" s="324">
        <v>8.25</v>
      </c>
      <c r="I45" s="323"/>
      <c r="J45" s="321">
        <f t="shared" ref="J45:J52" si="1">H45*I45</f>
        <v>0</v>
      </c>
    </row>
    <row r="46" spans="1:10" ht="16.5" customHeight="1" x14ac:dyDescent="0.2">
      <c r="A46" s="107">
        <f t="shared" si="0"/>
        <v>9.3000000000000007</v>
      </c>
      <c r="B46" s="107" t="s">
        <v>35</v>
      </c>
      <c r="C46" s="729" t="s">
        <v>219</v>
      </c>
      <c r="D46" s="780"/>
      <c r="E46" s="730"/>
      <c r="F46" s="326" t="s">
        <v>88</v>
      </c>
      <c r="G46" s="107">
        <v>1.24</v>
      </c>
      <c r="H46" s="107">
        <v>0.186</v>
      </c>
      <c r="I46" s="107"/>
      <c r="J46" s="321">
        <f t="shared" si="1"/>
        <v>0</v>
      </c>
    </row>
    <row r="47" spans="1:10" ht="16.5" customHeight="1" x14ac:dyDescent="0.2">
      <c r="A47" s="107">
        <f t="shared" si="0"/>
        <v>9.4</v>
      </c>
      <c r="B47" s="107" t="s">
        <v>35</v>
      </c>
      <c r="C47" s="729" t="s">
        <v>220</v>
      </c>
      <c r="D47" s="780"/>
      <c r="E47" s="730"/>
      <c r="F47" s="326" t="s">
        <v>88</v>
      </c>
      <c r="G47" s="107">
        <v>0.38</v>
      </c>
      <c r="H47" s="107">
        <v>5.7000000000000002E-2</v>
      </c>
      <c r="I47" s="107"/>
      <c r="J47" s="321">
        <f t="shared" si="1"/>
        <v>0</v>
      </c>
    </row>
    <row r="48" spans="1:10" ht="16.5" customHeight="1" x14ac:dyDescent="0.2">
      <c r="A48" s="107">
        <f t="shared" si="0"/>
        <v>9.5</v>
      </c>
      <c r="B48" s="107" t="s">
        <v>35</v>
      </c>
      <c r="C48" s="729" t="s">
        <v>221</v>
      </c>
      <c r="D48" s="780"/>
      <c r="E48" s="730"/>
      <c r="F48" s="326" t="s">
        <v>153</v>
      </c>
      <c r="G48" s="107">
        <v>0.16</v>
      </c>
      <c r="H48" s="107">
        <v>2.4E-2</v>
      </c>
      <c r="I48" s="107"/>
      <c r="J48" s="321">
        <f t="shared" si="1"/>
        <v>0</v>
      </c>
    </row>
    <row r="49" spans="1:11" ht="16.5" customHeight="1" x14ac:dyDescent="0.2">
      <c r="A49" s="107">
        <f t="shared" si="0"/>
        <v>9.6</v>
      </c>
      <c r="B49" s="107" t="s">
        <v>35</v>
      </c>
      <c r="C49" s="729" t="s">
        <v>222</v>
      </c>
      <c r="D49" s="780"/>
      <c r="E49" s="730"/>
      <c r="F49" s="326" t="s">
        <v>88</v>
      </c>
      <c r="G49" s="107">
        <v>7.0000000000000007E-2</v>
      </c>
      <c r="H49" s="107">
        <v>1.302E-2</v>
      </c>
      <c r="I49" s="107"/>
      <c r="J49" s="321">
        <f t="shared" si="1"/>
        <v>0</v>
      </c>
    </row>
    <row r="50" spans="1:11" ht="33.75" customHeight="1" x14ac:dyDescent="0.2">
      <c r="A50" s="107">
        <f t="shared" si="0"/>
        <v>9.6999999999999993</v>
      </c>
      <c r="B50" s="107" t="s">
        <v>35</v>
      </c>
      <c r="C50" s="729" t="s">
        <v>223</v>
      </c>
      <c r="D50" s="780"/>
      <c r="E50" s="730"/>
      <c r="F50" s="326" t="s">
        <v>88</v>
      </c>
      <c r="G50" s="107">
        <v>1.38</v>
      </c>
      <c r="H50" s="107">
        <v>0.20699999999999999</v>
      </c>
      <c r="I50" s="107"/>
      <c r="J50" s="321">
        <f t="shared" si="1"/>
        <v>0</v>
      </c>
    </row>
    <row r="51" spans="1:11" ht="33.75" customHeight="1" x14ac:dyDescent="0.2">
      <c r="A51" s="107">
        <f t="shared" si="0"/>
        <v>9.8000000000000007</v>
      </c>
      <c r="B51" s="107" t="s">
        <v>35</v>
      </c>
      <c r="C51" s="729" t="s">
        <v>224</v>
      </c>
      <c r="D51" s="780"/>
      <c r="E51" s="730"/>
      <c r="F51" s="326" t="s">
        <v>159</v>
      </c>
      <c r="G51" s="107"/>
      <c r="H51" s="107">
        <v>1</v>
      </c>
      <c r="I51" s="107"/>
      <c r="J51" s="321">
        <f t="shared" si="1"/>
        <v>0</v>
      </c>
    </row>
    <row r="52" spans="1:11" ht="16.5" customHeight="1" x14ac:dyDescent="0.2">
      <c r="A52" s="107">
        <v>9.9</v>
      </c>
      <c r="B52" s="107"/>
      <c r="C52" s="729" t="s">
        <v>204</v>
      </c>
      <c r="D52" s="780"/>
      <c r="E52" s="730"/>
      <c r="F52" s="322" t="s">
        <v>158</v>
      </c>
      <c r="G52" s="107">
        <v>25.4</v>
      </c>
      <c r="H52" s="328">
        <v>3.8</v>
      </c>
      <c r="I52" s="107"/>
      <c r="J52" s="321">
        <f t="shared" si="1"/>
        <v>0</v>
      </c>
    </row>
    <row r="53" spans="1:11" ht="72.75" customHeight="1" x14ac:dyDescent="0.2">
      <c r="A53" s="108">
        <v>10</v>
      </c>
      <c r="B53" s="291" t="s">
        <v>225</v>
      </c>
      <c r="C53" s="781" t="s">
        <v>226</v>
      </c>
      <c r="D53" s="794"/>
      <c r="E53" s="795"/>
      <c r="F53" s="291" t="s">
        <v>159</v>
      </c>
      <c r="G53" s="290"/>
      <c r="H53" s="108">
        <v>1</v>
      </c>
      <c r="I53" s="290"/>
      <c r="J53" s="316">
        <f>SUM(J54:J57)</f>
        <v>0</v>
      </c>
    </row>
    <row r="54" spans="1:11" ht="32.25" customHeight="1" x14ac:dyDescent="0.2">
      <c r="A54" s="107">
        <f>A53+0.1</f>
        <v>10.1</v>
      </c>
      <c r="B54" s="107"/>
      <c r="C54" s="782" t="s">
        <v>19</v>
      </c>
      <c r="D54" s="783"/>
      <c r="E54" s="784"/>
      <c r="F54" s="318" t="s">
        <v>20</v>
      </c>
      <c r="G54" s="319">
        <v>25.2</v>
      </c>
      <c r="H54" s="320">
        <v>25.2</v>
      </c>
      <c r="I54" s="319"/>
      <c r="J54" s="321">
        <f>H54*I54</f>
        <v>0</v>
      </c>
    </row>
    <row r="55" spans="1:11" ht="16.5" customHeight="1" x14ac:dyDescent="0.2">
      <c r="A55" s="107">
        <f>A54+0.1</f>
        <v>10.199999999999999</v>
      </c>
      <c r="B55" s="107"/>
      <c r="C55" s="785" t="s">
        <v>162</v>
      </c>
      <c r="D55" s="786"/>
      <c r="E55" s="787"/>
      <c r="F55" s="322" t="s">
        <v>158</v>
      </c>
      <c r="G55" s="323">
        <v>2.2999999999999998</v>
      </c>
      <c r="H55" s="324">
        <v>2.2999999999999998</v>
      </c>
      <c r="I55" s="323"/>
      <c r="J55" s="321">
        <f t="shared" ref="J55:J57" si="2">H55*I55</f>
        <v>0</v>
      </c>
    </row>
    <row r="56" spans="1:11" ht="16.5" customHeight="1" x14ac:dyDescent="0.2">
      <c r="A56" s="107">
        <f>A55+0.1</f>
        <v>10.3</v>
      </c>
      <c r="B56" s="107" t="s">
        <v>35</v>
      </c>
      <c r="C56" s="729" t="s">
        <v>227</v>
      </c>
      <c r="D56" s="780"/>
      <c r="E56" s="730"/>
      <c r="F56" s="326" t="s">
        <v>157</v>
      </c>
      <c r="G56" s="107">
        <v>1</v>
      </c>
      <c r="H56" s="107">
        <v>1</v>
      </c>
      <c r="I56" s="107"/>
      <c r="J56" s="321">
        <f t="shared" si="2"/>
        <v>0</v>
      </c>
    </row>
    <row r="57" spans="1:11" ht="16.5" customHeight="1" x14ac:dyDescent="0.2">
      <c r="A57" s="107">
        <f>A56+0.1</f>
        <v>10.4</v>
      </c>
      <c r="B57" s="107"/>
      <c r="C57" s="729" t="s">
        <v>204</v>
      </c>
      <c r="D57" s="780"/>
      <c r="E57" s="730"/>
      <c r="F57" s="326" t="s">
        <v>158</v>
      </c>
      <c r="G57" s="107">
        <v>25.4</v>
      </c>
      <c r="H57" s="328">
        <v>25.4</v>
      </c>
      <c r="I57" s="107"/>
      <c r="J57" s="321">
        <f t="shared" si="2"/>
        <v>0</v>
      </c>
    </row>
    <row r="58" spans="1:11" ht="60" customHeight="1" x14ac:dyDescent="0.2">
      <c r="A58" s="108">
        <v>12</v>
      </c>
      <c r="B58" s="291" t="s">
        <v>228</v>
      </c>
      <c r="C58" s="781" t="s">
        <v>229</v>
      </c>
      <c r="D58" s="742"/>
      <c r="E58" s="724"/>
      <c r="F58" s="291" t="s">
        <v>88</v>
      </c>
      <c r="G58" s="290"/>
      <c r="H58" s="108">
        <v>10</v>
      </c>
      <c r="I58" s="290"/>
      <c r="J58" s="316">
        <f>SUM(J59:J60)</f>
        <v>0</v>
      </c>
    </row>
    <row r="59" spans="1:11" ht="36.75" customHeight="1" x14ac:dyDescent="0.2">
      <c r="A59" s="107">
        <f>A58+0.1</f>
        <v>12.1</v>
      </c>
      <c r="B59" s="107"/>
      <c r="C59" s="782" t="s">
        <v>19</v>
      </c>
      <c r="D59" s="783"/>
      <c r="E59" s="784"/>
      <c r="F59" s="318" t="s">
        <v>20</v>
      </c>
      <c r="G59" s="319">
        <v>1.8</v>
      </c>
      <c r="H59" s="320">
        <f>H58*G59</f>
        <v>18</v>
      </c>
      <c r="I59" s="319"/>
      <c r="J59" s="321">
        <f>H59*I59</f>
        <v>0</v>
      </c>
    </row>
    <row r="60" spans="1:11" ht="40.5" customHeight="1" x14ac:dyDescent="0.2">
      <c r="A60" s="107">
        <v>12.2</v>
      </c>
      <c r="B60" s="107"/>
      <c r="C60" s="729" t="s">
        <v>230</v>
      </c>
      <c r="D60" s="780"/>
      <c r="E60" s="730"/>
      <c r="F60" s="326" t="s">
        <v>88</v>
      </c>
      <c r="G60" s="107">
        <v>0.2</v>
      </c>
      <c r="H60" s="53">
        <f>H58*G60</f>
        <v>2</v>
      </c>
      <c r="I60" s="107"/>
      <c r="J60" s="327">
        <f>H60*I60</f>
        <v>0</v>
      </c>
    </row>
    <row r="61" spans="1:11" ht="60" customHeight="1" x14ac:dyDescent="0.2">
      <c r="A61" s="108">
        <v>13</v>
      </c>
      <c r="B61" s="291" t="s">
        <v>228</v>
      </c>
      <c r="C61" s="781" t="s">
        <v>231</v>
      </c>
      <c r="D61" s="742"/>
      <c r="E61" s="724"/>
      <c r="F61" s="291" t="s">
        <v>88</v>
      </c>
      <c r="G61" s="290"/>
      <c r="H61" s="108">
        <v>5</v>
      </c>
      <c r="I61" s="290"/>
      <c r="J61" s="316">
        <f>SUM(J62:J63)</f>
        <v>0</v>
      </c>
    </row>
    <row r="62" spans="1:11" ht="34.5" customHeight="1" x14ac:dyDescent="0.2">
      <c r="A62" s="107">
        <f>A61+0.1</f>
        <v>13.1</v>
      </c>
      <c r="B62" s="107"/>
      <c r="C62" s="782" t="s">
        <v>19</v>
      </c>
      <c r="D62" s="783"/>
      <c r="E62" s="784"/>
      <c r="F62" s="318" t="s">
        <v>20</v>
      </c>
      <c r="G62" s="319">
        <v>1.8</v>
      </c>
      <c r="H62" s="320">
        <f>H61*G62</f>
        <v>9</v>
      </c>
      <c r="I62" s="319"/>
      <c r="J62" s="321">
        <f>H62*I62</f>
        <v>0</v>
      </c>
    </row>
    <row r="63" spans="1:11" ht="20.25" customHeight="1" x14ac:dyDescent="0.2">
      <c r="A63" s="107">
        <v>13.2</v>
      </c>
      <c r="B63" s="107" t="s">
        <v>35</v>
      </c>
      <c r="C63" s="729" t="s">
        <v>230</v>
      </c>
      <c r="D63" s="780"/>
      <c r="E63" s="730"/>
      <c r="F63" s="326" t="s">
        <v>88</v>
      </c>
      <c r="G63" s="107">
        <v>0.2</v>
      </c>
      <c r="H63" s="53">
        <f>H61*G63</f>
        <v>1</v>
      </c>
      <c r="I63" s="107"/>
      <c r="J63" s="327">
        <f>H63*I63</f>
        <v>0</v>
      </c>
    </row>
    <row r="64" spans="1:11" ht="57" customHeight="1" x14ac:dyDescent="0.2">
      <c r="A64" s="108">
        <v>14</v>
      </c>
      <c r="B64" s="291" t="s">
        <v>233</v>
      </c>
      <c r="C64" s="781" t="s">
        <v>234</v>
      </c>
      <c r="D64" s="742"/>
      <c r="E64" s="724"/>
      <c r="F64" s="291" t="s">
        <v>235</v>
      </c>
      <c r="G64" s="290"/>
      <c r="H64" s="108">
        <v>1</v>
      </c>
      <c r="I64" s="290"/>
      <c r="J64" s="316">
        <f>SUM(J65:K65)</f>
        <v>0</v>
      </c>
      <c r="K64" s="300"/>
    </row>
    <row r="65" spans="1:16" ht="39" customHeight="1" x14ac:dyDescent="0.2">
      <c r="A65" s="107">
        <f>A64+0.1</f>
        <v>14.1</v>
      </c>
      <c r="B65" s="108"/>
      <c r="C65" s="782" t="s">
        <v>19</v>
      </c>
      <c r="D65" s="783"/>
      <c r="E65" s="784"/>
      <c r="F65" s="318" t="s">
        <v>20</v>
      </c>
      <c r="G65" s="409">
        <v>247.8</v>
      </c>
      <c r="H65" s="319">
        <f>H64*G65</f>
        <v>247.8</v>
      </c>
      <c r="I65" s="319"/>
      <c r="J65" s="321">
        <f>H65*I65</f>
        <v>0</v>
      </c>
    </row>
    <row r="66" spans="1:16" ht="51.75" customHeight="1" x14ac:dyDescent="0.2">
      <c r="A66" s="108">
        <v>15</v>
      </c>
      <c r="B66" s="291" t="s">
        <v>236</v>
      </c>
      <c r="C66" s="781" t="s">
        <v>237</v>
      </c>
      <c r="D66" s="742"/>
      <c r="E66" s="724"/>
      <c r="F66" s="291" t="s">
        <v>235</v>
      </c>
      <c r="G66" s="290"/>
      <c r="H66" s="108">
        <v>0.8</v>
      </c>
      <c r="I66" s="290"/>
      <c r="J66" s="316">
        <f>J67</f>
        <v>0</v>
      </c>
    </row>
    <row r="67" spans="1:16" ht="45.75" customHeight="1" x14ac:dyDescent="0.2">
      <c r="A67" s="107">
        <f>A66+0.1</f>
        <v>15.1</v>
      </c>
      <c r="B67" s="107"/>
      <c r="C67" s="782" t="s">
        <v>19</v>
      </c>
      <c r="D67" s="783"/>
      <c r="E67" s="784"/>
      <c r="F67" s="318" t="s">
        <v>20</v>
      </c>
      <c r="G67" s="319">
        <v>120</v>
      </c>
      <c r="H67" s="319">
        <f>H66*G67</f>
        <v>96</v>
      </c>
      <c r="I67" s="319"/>
      <c r="J67" s="321">
        <f>I67*H67</f>
        <v>0</v>
      </c>
    </row>
    <row r="68" spans="1:16" ht="70.5" customHeight="1" x14ac:dyDescent="0.2">
      <c r="A68" s="108">
        <v>16</v>
      </c>
      <c r="B68" s="291" t="s">
        <v>211</v>
      </c>
      <c r="C68" s="781" t="s">
        <v>438</v>
      </c>
      <c r="D68" s="742"/>
      <c r="E68" s="724"/>
      <c r="F68" s="291" t="s">
        <v>276</v>
      </c>
      <c r="G68" s="55"/>
      <c r="H68" s="108">
        <v>1</v>
      </c>
      <c r="I68" s="108"/>
      <c r="J68" s="316">
        <f>SUM(J69:J72)</f>
        <v>0</v>
      </c>
    </row>
    <row r="69" spans="1:16" ht="16.5" customHeight="1" x14ac:dyDescent="0.2">
      <c r="A69" s="107">
        <f>A68+0.1</f>
        <v>16.100000000000001</v>
      </c>
      <c r="B69" s="107"/>
      <c r="C69" s="782" t="s">
        <v>19</v>
      </c>
      <c r="D69" s="783"/>
      <c r="E69" s="784"/>
      <c r="F69" s="318" t="s">
        <v>20</v>
      </c>
      <c r="G69" s="319">
        <v>20</v>
      </c>
      <c r="H69" s="320">
        <f>H68*G69</f>
        <v>20</v>
      </c>
      <c r="I69" s="319"/>
      <c r="J69" s="321">
        <f>H69*I69</f>
        <v>0</v>
      </c>
    </row>
    <row r="70" spans="1:16" ht="16.5" customHeight="1" x14ac:dyDescent="0.2">
      <c r="A70" s="107">
        <f>A69+0.1</f>
        <v>16.2</v>
      </c>
      <c r="B70" s="107"/>
      <c r="C70" s="785" t="s">
        <v>162</v>
      </c>
      <c r="D70" s="786"/>
      <c r="E70" s="787"/>
      <c r="F70" s="322" t="s">
        <v>158</v>
      </c>
      <c r="G70" s="323">
        <v>5</v>
      </c>
      <c r="H70" s="324">
        <f>G70*H68</f>
        <v>5</v>
      </c>
      <c r="I70" s="323"/>
      <c r="J70" s="325">
        <f>H70*I70</f>
        <v>0</v>
      </c>
    </row>
    <row r="71" spans="1:16" x14ac:dyDescent="0.2">
      <c r="A71" s="107">
        <f>A70+0.1</f>
        <v>16.3</v>
      </c>
      <c r="B71" s="107" t="s">
        <v>35</v>
      </c>
      <c r="C71" s="729" t="s">
        <v>433</v>
      </c>
      <c r="D71" s="780"/>
      <c r="E71" s="730"/>
      <c r="F71" s="326" t="s">
        <v>176</v>
      </c>
      <c r="G71" s="107"/>
      <c r="H71" s="107">
        <v>1</v>
      </c>
      <c r="I71" s="107"/>
      <c r="J71" s="327">
        <f>H71*I71</f>
        <v>0</v>
      </c>
    </row>
    <row r="72" spans="1:16" x14ac:dyDescent="0.2">
      <c r="A72" s="107">
        <v>16.399999999999999</v>
      </c>
      <c r="B72" s="107"/>
      <c r="C72" s="729" t="s">
        <v>434</v>
      </c>
      <c r="D72" s="780"/>
      <c r="E72" s="730"/>
      <c r="F72" s="322" t="s">
        <v>157</v>
      </c>
      <c r="G72" s="107"/>
      <c r="H72" s="107">
        <v>1</v>
      </c>
      <c r="I72" s="107"/>
      <c r="J72" s="327">
        <f>H72*I72</f>
        <v>0</v>
      </c>
    </row>
    <row r="73" spans="1:16" ht="54" customHeight="1" x14ac:dyDescent="0.2">
      <c r="A73" s="108">
        <v>17</v>
      </c>
      <c r="B73" s="291" t="s">
        <v>232</v>
      </c>
      <c r="C73" s="781" t="s">
        <v>518</v>
      </c>
      <c r="D73" s="742"/>
      <c r="E73" s="724"/>
      <c r="F73" s="291" t="s">
        <v>439</v>
      </c>
      <c r="G73" s="290"/>
      <c r="H73" s="108">
        <v>2.9</v>
      </c>
      <c r="I73" s="290"/>
      <c r="J73" s="316">
        <f>J74+J75+J76+J77</f>
        <v>0</v>
      </c>
    </row>
    <row r="74" spans="1:16" ht="24" customHeight="1" x14ac:dyDescent="0.2">
      <c r="A74" s="107">
        <f>A73+0.1</f>
        <v>17.100000000000001</v>
      </c>
      <c r="B74" s="107"/>
      <c r="C74" s="782" t="s">
        <v>19</v>
      </c>
      <c r="D74" s="783"/>
      <c r="E74" s="784"/>
      <c r="F74" s="318" t="s">
        <v>20</v>
      </c>
      <c r="G74" s="319">
        <v>1.1499999999999999</v>
      </c>
      <c r="H74" s="320">
        <f>H73*G74</f>
        <v>3.34</v>
      </c>
      <c r="I74" s="319"/>
      <c r="J74" s="321">
        <f>H74*I74</f>
        <v>0</v>
      </c>
    </row>
    <row r="75" spans="1:16" ht="24" customHeight="1" x14ac:dyDescent="0.2">
      <c r="A75" s="107">
        <v>17.2</v>
      </c>
      <c r="B75" s="107" t="s">
        <v>35</v>
      </c>
      <c r="C75" s="785" t="s">
        <v>162</v>
      </c>
      <c r="D75" s="786"/>
      <c r="E75" s="787"/>
      <c r="F75" s="322" t="s">
        <v>158</v>
      </c>
      <c r="G75" s="323">
        <v>0.94</v>
      </c>
      <c r="H75" s="414">
        <f>H73*G75</f>
        <v>2.73</v>
      </c>
      <c r="I75" s="413"/>
      <c r="J75" s="412">
        <f>H75*I75</f>
        <v>0</v>
      </c>
    </row>
    <row r="76" spans="1:16" ht="47.25" customHeight="1" x14ac:dyDescent="0.2">
      <c r="A76" s="107">
        <v>17.3</v>
      </c>
      <c r="B76" s="107" t="s">
        <v>35</v>
      </c>
      <c r="C76" s="796" t="s">
        <v>440</v>
      </c>
      <c r="D76" s="780"/>
      <c r="E76" s="730"/>
      <c r="F76" s="326" t="s">
        <v>176</v>
      </c>
      <c r="G76" s="107">
        <v>100</v>
      </c>
      <c r="H76" s="53">
        <f>G76*H73</f>
        <v>290</v>
      </c>
      <c r="I76" s="107"/>
      <c r="J76" s="327">
        <f>H76*I76</f>
        <v>0</v>
      </c>
      <c r="N76" s="255" t="s">
        <v>36</v>
      </c>
    </row>
    <row r="77" spans="1:16" ht="24" customHeight="1" x14ac:dyDescent="0.2">
      <c r="A77" s="107">
        <v>17.399999999999999</v>
      </c>
      <c r="B77" s="107" t="s">
        <v>35</v>
      </c>
      <c r="C77" s="729" t="s">
        <v>204</v>
      </c>
      <c r="D77" s="780"/>
      <c r="E77" s="730"/>
      <c r="F77" s="326" t="s">
        <v>158</v>
      </c>
      <c r="G77" s="107">
        <v>5</v>
      </c>
      <c r="H77" s="53">
        <f>G77*H73</f>
        <v>14.5</v>
      </c>
      <c r="I77" s="107"/>
      <c r="J77" s="327">
        <f>H77*I77</f>
        <v>0</v>
      </c>
      <c r="P77" s="255" t="s">
        <v>36</v>
      </c>
    </row>
    <row r="78" spans="1:16" ht="54" customHeight="1" x14ac:dyDescent="0.2">
      <c r="A78" s="108">
        <v>18</v>
      </c>
      <c r="B78" s="291" t="s">
        <v>232</v>
      </c>
      <c r="C78" s="781" t="s">
        <v>441</v>
      </c>
      <c r="D78" s="742"/>
      <c r="E78" s="724"/>
      <c r="F78" s="291" t="s">
        <v>439</v>
      </c>
      <c r="G78" s="290"/>
      <c r="H78" s="108">
        <v>32</v>
      </c>
      <c r="I78" s="290"/>
      <c r="J78" s="316">
        <f>J79+J80+J81+J82</f>
        <v>0</v>
      </c>
      <c r="O78" s="255" t="s">
        <v>36</v>
      </c>
    </row>
    <row r="79" spans="1:16" ht="18.75" customHeight="1" x14ac:dyDescent="0.2">
      <c r="A79" s="107">
        <f>A78+0.1</f>
        <v>18.100000000000001</v>
      </c>
      <c r="B79" s="107"/>
      <c r="C79" s="782" t="s">
        <v>19</v>
      </c>
      <c r="D79" s="783"/>
      <c r="E79" s="784"/>
      <c r="F79" s="318" t="s">
        <v>20</v>
      </c>
      <c r="G79" s="319">
        <v>1.1499999999999999</v>
      </c>
      <c r="H79" s="320">
        <f>H78*G79</f>
        <v>36.799999999999997</v>
      </c>
      <c r="I79" s="319"/>
      <c r="J79" s="321">
        <f>H79*I79</f>
        <v>0</v>
      </c>
    </row>
    <row r="80" spans="1:16" ht="18.75" customHeight="1" x14ac:dyDescent="0.2">
      <c r="A80" s="107">
        <v>18.2</v>
      </c>
      <c r="B80" s="107" t="s">
        <v>35</v>
      </c>
      <c r="C80" s="785" t="s">
        <v>162</v>
      </c>
      <c r="D80" s="786"/>
      <c r="E80" s="787"/>
      <c r="F80" s="322" t="s">
        <v>158</v>
      </c>
      <c r="G80" s="413">
        <v>0.09</v>
      </c>
      <c r="H80" s="414">
        <f>H78*G80</f>
        <v>2.88</v>
      </c>
      <c r="I80" s="413"/>
      <c r="J80" s="412">
        <f>H80*I80</f>
        <v>0</v>
      </c>
    </row>
    <row r="81" spans="1:14" ht="33" customHeight="1" x14ac:dyDescent="0.2">
      <c r="A81" s="107">
        <v>18.3</v>
      </c>
      <c r="B81" s="107" t="s">
        <v>35</v>
      </c>
      <c r="C81" s="729" t="s">
        <v>442</v>
      </c>
      <c r="D81" s="780"/>
      <c r="E81" s="730"/>
      <c r="F81" s="326" t="s">
        <v>176</v>
      </c>
      <c r="G81" s="107">
        <v>100</v>
      </c>
      <c r="H81" s="53">
        <f>G81*H78</f>
        <v>3200</v>
      </c>
      <c r="I81" s="107"/>
      <c r="J81" s="327">
        <f>H81*I81</f>
        <v>0</v>
      </c>
    </row>
    <row r="82" spans="1:14" ht="18.75" customHeight="1" x14ac:dyDescent="0.2">
      <c r="A82" s="107">
        <v>18.399999999999999</v>
      </c>
      <c r="B82" s="107" t="s">
        <v>35</v>
      </c>
      <c r="C82" s="729" t="s">
        <v>204</v>
      </c>
      <c r="D82" s="780"/>
      <c r="E82" s="730"/>
      <c r="F82" s="326" t="s">
        <v>158</v>
      </c>
      <c r="G82" s="107">
        <v>0.5</v>
      </c>
      <c r="H82" s="53">
        <f>G82*H78</f>
        <v>16</v>
      </c>
      <c r="I82" s="107"/>
      <c r="J82" s="327">
        <f>H82*I82</f>
        <v>0</v>
      </c>
    </row>
    <row r="83" spans="1:14" ht="39" customHeight="1" x14ac:dyDescent="0.2">
      <c r="A83" s="108"/>
      <c r="B83" s="108"/>
      <c r="C83" s="781" t="s">
        <v>238</v>
      </c>
      <c r="D83" s="742"/>
      <c r="E83" s="724"/>
      <c r="F83" s="291" t="s">
        <v>10</v>
      </c>
      <c r="G83" s="55"/>
      <c r="H83" s="108"/>
      <c r="I83" s="108"/>
      <c r="J83" s="316">
        <f>J78+J73+J68+J66+J64+J61+J58+J53+J43+J38+J33+J28+J23+J18+J13+J8</f>
        <v>0</v>
      </c>
      <c r="L83" s="289"/>
    </row>
    <row r="84" spans="1:14" ht="22.5" customHeight="1" x14ac:dyDescent="0.2">
      <c r="A84" s="107"/>
      <c r="B84" s="107"/>
      <c r="C84" s="782" t="s">
        <v>540</v>
      </c>
      <c r="D84" s="783"/>
      <c r="E84" s="784"/>
      <c r="F84" s="410" t="s">
        <v>10</v>
      </c>
      <c r="G84" s="323"/>
      <c r="H84" s="319"/>
      <c r="I84" s="319"/>
      <c r="J84" s="321">
        <f>J67+J65+J62+J59+J39+J9</f>
        <v>0</v>
      </c>
    </row>
    <row r="85" spans="1:14" ht="21.75" customHeight="1" x14ac:dyDescent="0.2">
      <c r="A85" s="107"/>
      <c r="B85" s="107"/>
      <c r="C85" s="785" t="s">
        <v>239</v>
      </c>
      <c r="D85" s="786"/>
      <c r="E85" s="787"/>
      <c r="F85" s="415" t="s">
        <v>10</v>
      </c>
      <c r="G85" s="107"/>
      <c r="H85" s="323"/>
      <c r="I85" s="323"/>
      <c r="J85" s="325">
        <f>M87+J40+J10</f>
        <v>0</v>
      </c>
    </row>
    <row r="86" spans="1:14" ht="23.25" customHeight="1" x14ac:dyDescent="0.2">
      <c r="A86" s="107"/>
      <c r="B86" s="107"/>
      <c r="C86" s="729" t="s">
        <v>240</v>
      </c>
      <c r="D86" s="780"/>
      <c r="E86" s="730"/>
      <c r="F86" s="410" t="s">
        <v>10</v>
      </c>
      <c r="G86" s="107"/>
      <c r="H86" s="107"/>
      <c r="I86" s="107"/>
      <c r="J86" s="327">
        <f>J83-J84-J85</f>
        <v>0</v>
      </c>
    </row>
    <row r="87" spans="1:14" ht="61.5" customHeight="1" x14ac:dyDescent="0.2">
      <c r="A87" s="108"/>
      <c r="B87" s="108"/>
      <c r="C87" s="781" t="s">
        <v>241</v>
      </c>
      <c r="D87" s="742"/>
      <c r="E87" s="724"/>
      <c r="F87" s="301" t="s">
        <v>10</v>
      </c>
      <c r="G87" s="108"/>
      <c r="H87" s="108"/>
      <c r="I87" s="108"/>
      <c r="J87" s="316">
        <f>J84+J85+J86</f>
        <v>0</v>
      </c>
      <c r="N87" s="255" t="s">
        <v>36</v>
      </c>
    </row>
    <row r="88" spans="1:14" ht="22.5" customHeight="1" x14ac:dyDescent="0.2">
      <c r="A88" s="108"/>
      <c r="B88" s="108"/>
      <c r="C88" s="729" t="s">
        <v>294</v>
      </c>
      <c r="D88" s="780"/>
      <c r="E88" s="730"/>
      <c r="F88" s="411">
        <v>0.08</v>
      </c>
      <c r="G88" s="107"/>
      <c r="H88" s="107"/>
      <c r="I88" s="107"/>
      <c r="J88" s="327">
        <f>J87*F88</f>
        <v>0</v>
      </c>
    </row>
    <row r="89" spans="1:14" ht="22.5" customHeight="1" x14ac:dyDescent="0.2">
      <c r="A89" s="108"/>
      <c r="B89" s="108"/>
      <c r="C89" s="723" t="s">
        <v>11</v>
      </c>
      <c r="D89" s="742"/>
      <c r="E89" s="724"/>
      <c r="F89" s="301" t="s">
        <v>10</v>
      </c>
      <c r="G89" s="108"/>
      <c r="H89" s="108"/>
      <c r="I89" s="108"/>
      <c r="J89" s="7">
        <f>J87+J88</f>
        <v>0</v>
      </c>
    </row>
    <row r="90" spans="1:14" ht="22.5" customHeight="1" x14ac:dyDescent="0.2">
      <c r="A90" s="108"/>
      <c r="B90" s="108"/>
      <c r="C90" s="729" t="s">
        <v>295</v>
      </c>
      <c r="D90" s="780"/>
      <c r="E90" s="730"/>
      <c r="F90" s="411">
        <v>0.06</v>
      </c>
      <c r="G90" s="107"/>
      <c r="H90" s="107"/>
      <c r="I90" s="107"/>
      <c r="J90" s="327">
        <f>J89*F90</f>
        <v>0</v>
      </c>
    </row>
    <row r="91" spans="1:14" ht="22.5" customHeight="1" x14ac:dyDescent="0.2">
      <c r="A91" s="108"/>
      <c r="B91" s="108"/>
      <c r="C91" s="723" t="s">
        <v>17</v>
      </c>
      <c r="D91" s="742"/>
      <c r="E91" s="724"/>
      <c r="F91" s="108"/>
      <c r="G91" s="108"/>
      <c r="H91" s="108"/>
      <c r="I91" s="316"/>
      <c r="J91" s="1">
        <f>J89+J90</f>
        <v>0</v>
      </c>
    </row>
    <row r="92" spans="1:14" x14ac:dyDescent="0.2">
      <c r="A92" s="303"/>
      <c r="B92" s="303"/>
      <c r="C92" s="303"/>
      <c r="D92" s="303"/>
      <c r="E92" s="303"/>
      <c r="F92" s="303"/>
      <c r="G92" s="303"/>
      <c r="H92" s="303"/>
      <c r="I92" s="407"/>
      <c r="J92" s="303"/>
    </row>
    <row r="93" spans="1:14" ht="16.5" customHeight="1" x14ac:dyDescent="0.2">
      <c r="A93" s="303"/>
      <c r="B93" s="303"/>
      <c r="C93" s="675"/>
      <c r="D93" s="675"/>
      <c r="E93" s="675"/>
      <c r="F93" s="303"/>
      <c r="G93" s="675"/>
      <c r="H93" s="675"/>
      <c r="I93" s="675"/>
      <c r="J93" s="675"/>
    </row>
    <row r="94" spans="1:14" x14ac:dyDescent="0.2">
      <c r="A94" s="303"/>
      <c r="B94" s="303"/>
      <c r="C94" s="303"/>
      <c r="D94" s="303"/>
      <c r="E94" s="303"/>
      <c r="F94" s="303"/>
      <c r="G94" s="303"/>
      <c r="H94" s="303"/>
      <c r="I94" s="303"/>
      <c r="J94" s="303"/>
    </row>
    <row r="95" spans="1:14" x14ac:dyDescent="0.2">
      <c r="A95" s="303"/>
      <c r="B95" s="303"/>
      <c r="C95" s="303"/>
      <c r="D95" s="303"/>
      <c r="E95" s="303"/>
      <c r="F95" s="303"/>
      <c r="G95" s="303"/>
      <c r="H95" s="303"/>
      <c r="I95" s="303"/>
      <c r="J95" s="303"/>
    </row>
  </sheetData>
  <mergeCells count="97">
    <mergeCell ref="A1:I1"/>
    <mergeCell ref="A2:I2"/>
    <mergeCell ref="A3:F3"/>
    <mergeCell ref="C8:E8"/>
    <mergeCell ref="C9:E9"/>
    <mergeCell ref="A4:E4"/>
    <mergeCell ref="A5:F5"/>
    <mergeCell ref="I6:J6"/>
    <mergeCell ref="G6:H6"/>
    <mergeCell ref="F6:F7"/>
    <mergeCell ref="C19:E1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54:E54"/>
    <mergeCell ref="C43:E43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71:E71"/>
    <mergeCell ref="C76:E76"/>
    <mergeCell ref="C65:E65"/>
    <mergeCell ref="C66:E66"/>
    <mergeCell ref="C67:E67"/>
    <mergeCell ref="C68:E68"/>
    <mergeCell ref="C69:E69"/>
    <mergeCell ref="C70:E70"/>
    <mergeCell ref="C72:E72"/>
    <mergeCell ref="C73:E73"/>
    <mergeCell ref="C74:E74"/>
    <mergeCell ref="C75:E75"/>
    <mergeCell ref="C64:E64"/>
    <mergeCell ref="C58:E58"/>
    <mergeCell ref="C59:E59"/>
    <mergeCell ref="C78:E78"/>
    <mergeCell ref="C79:E79"/>
    <mergeCell ref="C80:E80"/>
    <mergeCell ref="C81:E81"/>
    <mergeCell ref="A6:A7"/>
    <mergeCell ref="B6:B7"/>
    <mergeCell ref="C6:E7"/>
    <mergeCell ref="C56:E56"/>
    <mergeCell ref="C57:E57"/>
    <mergeCell ref="C55:E55"/>
    <mergeCell ref="C44:E44"/>
    <mergeCell ref="C60:E60"/>
    <mergeCell ref="C61:E61"/>
    <mergeCell ref="C62:E62"/>
    <mergeCell ref="C63:E63"/>
    <mergeCell ref="C77:E77"/>
    <mergeCell ref="C93:E93"/>
    <mergeCell ref="G93:J93"/>
    <mergeCell ref="C86:E86"/>
    <mergeCell ref="C87:E87"/>
    <mergeCell ref="C88:E88"/>
    <mergeCell ref="C89:E89"/>
    <mergeCell ref="C90:E90"/>
    <mergeCell ref="C82:E82"/>
    <mergeCell ref="C83:E83"/>
    <mergeCell ref="C84:E84"/>
    <mergeCell ref="C85:E85"/>
    <mergeCell ref="C91:E9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yda</vt:lpstr>
      <vt:lpstr>kr</vt:lpstr>
      <vt:lpstr>o-1</vt:lpstr>
      <vt:lpstr>1-1</vt:lpstr>
      <vt:lpstr>1-2</vt:lpstr>
      <vt:lpstr>1-3</vt:lpstr>
      <vt:lpstr>1-4</vt:lpstr>
      <vt:lpstr>2</vt:lpstr>
      <vt:lpstr>3</vt:lpstr>
      <vt:lpstr>4</vt:lpstr>
      <vt:lpstr>5</vt:lpstr>
      <vt:lpstr>6</vt:lpstr>
      <vt:lpstr>7</vt:lpstr>
      <vt:lpstr>'1-1'!Область_печати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2018-10-03T08:31:43Z</cp:lastPrinted>
  <dcterms:created xsi:type="dcterms:W3CDTF">1996-10-14T23:33:28Z</dcterms:created>
  <dcterms:modified xsi:type="dcterms:W3CDTF">2018-10-31T08:21:03Z</dcterms:modified>
</cp:coreProperties>
</file>