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9030" tabRatio="699"/>
  </bookViews>
  <sheets>
    <sheet name="სანიაღვრე" sheetId="33" r:id="rId1"/>
    <sheet name="Sheet2" sheetId="35" r:id="rId2"/>
  </sheets>
  <externalReferences>
    <externalReference r:id="rId3"/>
  </externalReferences>
  <definedNames>
    <definedName name="_xlnm.Print_Area" localSheetId="0">სანიაღვრე!$A$1:$G$286</definedName>
  </definedNames>
  <calcPr calcId="145621"/>
</workbook>
</file>

<file path=xl/calcChain.xml><?xml version="1.0" encoding="utf-8"?>
<calcChain xmlns="http://schemas.openxmlformats.org/spreadsheetml/2006/main">
  <c r="D50" i="35" l="1"/>
  <c r="D49" i="35"/>
  <c r="D46" i="35"/>
  <c r="D45" i="35"/>
  <c r="D43" i="35"/>
  <c r="D42" i="35"/>
  <c r="D39" i="35"/>
  <c r="D38" i="35"/>
  <c r="D36" i="35"/>
  <c r="D35" i="35"/>
  <c r="D32" i="35"/>
  <c r="D31" i="35"/>
  <c r="D30" i="35"/>
  <c r="D28" i="35"/>
  <c r="D27" i="35"/>
  <c r="D24" i="35"/>
  <c r="D23" i="35"/>
  <c r="D21" i="35"/>
  <c r="D20" i="35"/>
  <c r="D17" i="35"/>
  <c r="D16" i="35"/>
  <c r="D14" i="35"/>
  <c r="D13" i="35"/>
  <c r="D10" i="35"/>
  <c r="D9" i="35"/>
  <c r="D8" i="35"/>
  <c r="D6" i="35"/>
  <c r="A1" i="35"/>
  <c r="M200" i="33" l="1"/>
  <c r="K201" i="33"/>
  <c r="K200" i="33"/>
  <c r="K202" i="33" s="1"/>
  <c r="K254" i="33"/>
  <c r="K234" i="33"/>
  <c r="E200" i="33" l="1"/>
  <c r="E158" i="33" s="1"/>
  <c r="K209" i="33"/>
  <c r="K235" i="33"/>
  <c r="K236" i="33" s="1"/>
  <c r="N235" i="33"/>
  <c r="N236" i="33" s="1"/>
  <c r="E29" i="33" l="1"/>
  <c r="E71" i="33"/>
  <c r="E113" i="33"/>
  <c r="P235" i="33"/>
  <c r="E235" i="33"/>
  <c r="E237" i="33" s="1"/>
  <c r="K206" i="33"/>
  <c r="AC274" i="33" l="1"/>
  <c r="AS225" i="33"/>
  <c r="AR225" i="33"/>
  <c r="E225" i="33"/>
  <c r="E227" i="33" s="1"/>
  <c r="E219" i="33"/>
  <c r="E223" i="33" s="1"/>
  <c r="E218" i="33"/>
  <c r="E217" i="33"/>
  <c r="E216" i="33"/>
  <c r="E215" i="33"/>
  <c r="E214" i="33"/>
  <c r="E213" i="33"/>
  <c r="AE211" i="33"/>
  <c r="K210" i="33"/>
  <c r="E206" i="33"/>
  <c r="AR205" i="33"/>
  <c r="AT205" i="33" s="1"/>
  <c r="E208" i="33"/>
  <c r="D198" i="33"/>
  <c r="E193" i="33"/>
  <c r="E195" i="33" s="1"/>
  <c r="E189" i="33"/>
  <c r="E192" i="33" s="1"/>
  <c r="AS183" i="33"/>
  <c r="AR183" i="33"/>
  <c r="E183" i="33"/>
  <c r="E185" i="33" s="1"/>
  <c r="E177" i="33"/>
  <c r="E181" i="33" s="1"/>
  <c r="E176" i="33"/>
  <c r="E175" i="33"/>
  <c r="E174" i="33"/>
  <c r="E173" i="33"/>
  <c r="E172" i="33"/>
  <c r="E171" i="33"/>
  <c r="AE169" i="33"/>
  <c r="K168" i="33"/>
  <c r="K167" i="33"/>
  <c r="K164" i="33"/>
  <c r="E164" i="33"/>
  <c r="AR163" i="33"/>
  <c r="AT163" i="33" s="1"/>
  <c r="E166" i="33"/>
  <c r="D156" i="33"/>
  <c r="E151" i="33"/>
  <c r="E147" i="33"/>
  <c r="E149" i="33" s="1"/>
  <c r="AE145" i="33"/>
  <c r="D145" i="33"/>
  <c r="E144" i="33"/>
  <c r="E146" i="33" s="1"/>
  <c r="AS138" i="33"/>
  <c r="AR138" i="33"/>
  <c r="E138" i="33"/>
  <c r="E139" i="33" s="1"/>
  <c r="E132" i="33"/>
  <c r="E136" i="33" s="1"/>
  <c r="E131" i="33"/>
  <c r="E130" i="33"/>
  <c r="E129" i="33"/>
  <c r="E128" i="33"/>
  <c r="E127" i="33"/>
  <c r="E126" i="33"/>
  <c r="AE124" i="33"/>
  <c r="K123" i="33"/>
  <c r="K122" i="33"/>
  <c r="K119" i="33"/>
  <c r="E119" i="33"/>
  <c r="AR118" i="33"/>
  <c r="AT118" i="33" s="1"/>
  <c r="E118" i="33"/>
  <c r="D111" i="33"/>
  <c r="E106" i="33"/>
  <c r="E108" i="33" s="1"/>
  <c r="E102" i="33"/>
  <c r="E105" i="33" s="1"/>
  <c r="AS96" i="33"/>
  <c r="AR96" i="33"/>
  <c r="E96" i="33"/>
  <c r="E98" i="33" s="1"/>
  <c r="E90" i="33"/>
  <c r="E94" i="33" s="1"/>
  <c r="E89" i="33"/>
  <c r="E88" i="33"/>
  <c r="E87" i="33"/>
  <c r="E86" i="33"/>
  <c r="E85" i="33"/>
  <c r="E84" i="33"/>
  <c r="AE82" i="33"/>
  <c r="E82" i="33"/>
  <c r="K81" i="33"/>
  <c r="K80" i="33"/>
  <c r="K77" i="33"/>
  <c r="E77" i="33"/>
  <c r="AR76" i="33"/>
  <c r="AT76" i="33" s="1"/>
  <c r="E75" i="33"/>
  <c r="E79" i="33"/>
  <c r="D69" i="33"/>
  <c r="E64" i="33"/>
  <c r="E66" i="33" s="1"/>
  <c r="E60" i="33"/>
  <c r="E62" i="33" s="1"/>
  <c r="E222" i="33" l="1"/>
  <c r="E152" i="33"/>
  <c r="E153" i="33"/>
  <c r="E97" i="33"/>
  <c r="E140" i="33"/>
  <c r="E141" i="33" s="1"/>
  <c r="E72" i="33"/>
  <c r="E111" i="33"/>
  <c r="K124" i="33"/>
  <c r="E198" i="33"/>
  <c r="E162" i="33"/>
  <c r="E169" i="33"/>
  <c r="E182" i="33"/>
  <c r="E184" i="33"/>
  <c r="E93" i="33"/>
  <c r="E191" i="33"/>
  <c r="E226" i="33"/>
  <c r="E228" i="33"/>
  <c r="E133" i="33"/>
  <c r="E224" i="33"/>
  <c r="E69" i="33"/>
  <c r="E104" i="33"/>
  <c r="E221" i="33"/>
  <c r="E137" i="33"/>
  <c r="E135" i="33"/>
  <c r="K211" i="33"/>
  <c r="E194" i="33"/>
  <c r="E197" i="33"/>
  <c r="E201" i="33"/>
  <c r="E204" i="33"/>
  <c r="E211" i="33"/>
  <c r="AE214" i="33"/>
  <c r="E190" i="33"/>
  <c r="E199" i="33"/>
  <c r="E207" i="33"/>
  <c r="E209" i="33"/>
  <c r="E210" i="33"/>
  <c r="E202" i="33"/>
  <c r="E203" i="33"/>
  <c r="E205" i="33"/>
  <c r="E220" i="33"/>
  <c r="E99" i="33"/>
  <c r="E186" i="33"/>
  <c r="E65" i="33"/>
  <c r="E95" i="33"/>
  <c r="AE172" i="33"/>
  <c r="E179" i="33"/>
  <c r="AE85" i="33"/>
  <c r="E92" i="33"/>
  <c r="E134" i="33"/>
  <c r="E159" i="33"/>
  <c r="K169" i="33"/>
  <c r="E68" i="33"/>
  <c r="K82" i="33"/>
  <c r="E145" i="33"/>
  <c r="E156" i="33"/>
  <c r="E155" i="33"/>
  <c r="E180" i="33"/>
  <c r="E121" i="33"/>
  <c r="E107" i="33"/>
  <c r="E110" i="33"/>
  <c r="E114" i="33"/>
  <c r="E117" i="33"/>
  <c r="E124" i="33"/>
  <c r="AE127" i="33"/>
  <c r="E148" i="33"/>
  <c r="E150" i="33"/>
  <c r="E157" i="33"/>
  <c r="E165" i="33"/>
  <c r="E167" i="33"/>
  <c r="E168" i="33"/>
  <c r="E103" i="33"/>
  <c r="E112" i="33"/>
  <c r="E120" i="33"/>
  <c r="E122" i="33"/>
  <c r="E123" i="33"/>
  <c r="E160" i="33"/>
  <c r="E161" i="33"/>
  <c r="E163" i="33"/>
  <c r="E178" i="33"/>
  <c r="E115" i="33"/>
  <c r="E116" i="33"/>
  <c r="E61" i="33"/>
  <c r="E63" i="33"/>
  <c r="E70" i="33"/>
  <c r="E78" i="33"/>
  <c r="E80" i="33"/>
  <c r="E81" i="33"/>
  <c r="E73" i="33"/>
  <c r="E74" i="33"/>
  <c r="E76" i="33"/>
  <c r="E91" i="33"/>
  <c r="K39" i="33"/>
  <c r="E54" i="33"/>
  <c r="E267" i="33"/>
  <c r="K255" i="33"/>
  <c r="K256" i="33"/>
  <c r="E248" i="33"/>
  <c r="K38" i="33"/>
  <c r="K35" i="33"/>
  <c r="AE40" i="33"/>
  <c r="E35" i="33"/>
  <c r="K40" i="33" l="1"/>
  <c r="AE221" i="33"/>
  <c r="AE202" i="33"/>
  <c r="AE115" i="33"/>
  <c r="AE134" i="33"/>
  <c r="AE179" i="33"/>
  <c r="AE160" i="33"/>
  <c r="AE92" i="33"/>
  <c r="AE73" i="33"/>
  <c r="E250" i="33"/>
  <c r="E249" i="33"/>
  <c r="E247" i="33"/>
  <c r="E246" i="33"/>
  <c r="E245" i="33"/>
  <c r="E244" i="33"/>
  <c r="E31" i="33"/>
  <c r="E32" i="33"/>
  <c r="E33" i="33"/>
  <c r="E34" i="33"/>
  <c r="E36" i="33"/>
  <c r="E37" i="33"/>
  <c r="E45" i="33"/>
  <c r="E44" i="33"/>
  <c r="E43" i="33"/>
  <c r="E261" i="33" l="1"/>
  <c r="E265" i="33" s="1"/>
  <c r="E260" i="33"/>
  <c r="E259" i="33"/>
  <c r="E258" i="33"/>
  <c r="E257" i="33"/>
  <c r="E256" i="33"/>
  <c r="E255" i="33"/>
  <c r="E48" i="33"/>
  <c r="E47" i="33"/>
  <c r="E46" i="33"/>
  <c r="E42" i="33"/>
  <c r="E266" i="33" l="1"/>
  <c r="E264" i="33"/>
  <c r="E263" i="33"/>
  <c r="E53" i="33"/>
  <c r="E51" i="33"/>
  <c r="E50" i="33"/>
  <c r="E52" i="33"/>
  <c r="E262" i="33"/>
  <c r="E49" i="33"/>
  <c r="E15" i="33"/>
  <c r="E18" i="33"/>
  <c r="E231" i="33"/>
  <c r="D240" i="33"/>
  <c r="D27" i="33"/>
  <c r="E9" i="33" l="1"/>
  <c r="E10" i="33" s="1"/>
  <c r="AD238" i="33" l="1"/>
  <c r="AD239" i="33" s="1"/>
  <c r="E22" i="33"/>
  <c r="E268" i="33"/>
  <c r="AS267" i="33"/>
  <c r="AR267" i="33"/>
  <c r="E269" i="33"/>
  <c r="AR247" i="33"/>
  <c r="AT247" i="33" s="1"/>
  <c r="E252" i="33"/>
  <c r="E240" i="33"/>
  <c r="E236" i="33"/>
  <c r="E234" i="33"/>
  <c r="E28" i="33" l="1"/>
  <c r="E24" i="33"/>
  <c r="AE263" i="33"/>
  <c r="E253" i="33"/>
  <c r="AE256" i="33"/>
  <c r="E241" i="33"/>
  <c r="E251" i="33"/>
  <c r="E233" i="33"/>
  <c r="E239" i="33"/>
  <c r="E243" i="33"/>
  <c r="E270" i="33"/>
  <c r="AE244" i="33"/>
  <c r="E232" i="33"/>
  <c r="D16" i="33"/>
  <c r="E16" i="33" s="1"/>
  <c r="E23" i="33"/>
  <c r="AE16" i="33"/>
  <c r="E17" i="33" l="1"/>
  <c r="E30" i="33" l="1"/>
  <c r="AE43" i="33" l="1"/>
  <c r="E56" i="33" l="1"/>
  <c r="E57" i="33" s="1"/>
  <c r="E40" i="33"/>
  <c r="E39" i="33"/>
  <c r="E38" i="33"/>
  <c r="AE50" i="33"/>
  <c r="AR34" i="33"/>
  <c r="AT34" i="33" s="1"/>
  <c r="AS54" i="33"/>
  <c r="AR54" i="33"/>
  <c r="E21" i="33"/>
  <c r="E27" i="33"/>
  <c r="E26" i="33"/>
  <c r="AE31" i="33" l="1"/>
  <c r="E55" i="33"/>
  <c r="E20" i="33"/>
  <c r="E19" i="33"/>
  <c r="E11" i="33" l="1"/>
  <c r="E12" i="33" l="1"/>
  <c r="AC272" i="33" l="1"/>
</calcChain>
</file>

<file path=xl/sharedStrings.xml><?xml version="1.0" encoding="utf-8"?>
<sst xmlns="http://schemas.openxmlformats.org/spreadsheetml/2006/main" count="640" uniqueCount="94">
  <si>
    <t>jami</t>
  </si>
  <si>
    <t>lari</t>
  </si>
  <si>
    <t>m/sT</t>
  </si>
  <si>
    <t>samuSaos dasaxeleba</t>
  </si>
  <si>
    <t>#</t>
  </si>
  <si>
    <t>saxarjTaRricxvo Rirebuleba</t>
  </si>
  <si>
    <t>k/sT</t>
  </si>
  <si>
    <t>m3</t>
  </si>
  <si>
    <t>raodenoba</t>
  </si>
  <si>
    <t>Sromis danaxarji</t>
  </si>
  <si>
    <t>sxva masalebi</t>
  </si>
  <si>
    <t>sxva manqanebi</t>
  </si>
  <si>
    <t>100 m3</t>
  </si>
  <si>
    <t>lokaluri xarjTaRricxva #1</t>
  </si>
  <si>
    <t>grZ.m</t>
  </si>
  <si>
    <t>m2</t>
  </si>
  <si>
    <t xml:space="preserve">sxva manqanebi </t>
  </si>
  <si>
    <t>kg</t>
  </si>
  <si>
    <t>erT. fasi</t>
  </si>
  <si>
    <t xml:space="preserve">Sromis danaxarji  </t>
  </si>
  <si>
    <t>t</t>
  </si>
  <si>
    <t>proeqt</t>
  </si>
  <si>
    <t>1000 m3</t>
  </si>
  <si>
    <t xml:space="preserve">SromiTi danaxarjebi </t>
  </si>
  <si>
    <t>kac/sT</t>
  </si>
  <si>
    <t>manq/sT</t>
  </si>
  <si>
    <t>jami:</t>
  </si>
  <si>
    <t xml:space="preserve">zednadebi xarjebi  </t>
  </si>
  <si>
    <t xml:space="preserve">gegmiuri dagroveba  </t>
  </si>
  <si>
    <t>qviSa-xreSi</t>
  </si>
  <si>
    <t>sayalibe fari 25-40mm</t>
  </si>
  <si>
    <t>dax.masala 40-60 mm, II xarisxis</t>
  </si>
  <si>
    <t>amwe 10t</t>
  </si>
  <si>
    <t>cementis xsnari</t>
  </si>
  <si>
    <t>mrgvali xe (mori)</t>
  </si>
  <si>
    <t>qanC-WanWiki</t>
  </si>
  <si>
    <t xml:space="preserve">armatura a-III d-12 mm </t>
  </si>
  <si>
    <t xml:space="preserve"> sxva manqanebi </t>
  </si>
  <si>
    <t xml:space="preserve">eqskavatori CamCis moculoba V=1 m3  </t>
  </si>
  <si>
    <t>ganz. erTeulze</t>
  </si>
  <si>
    <r>
      <t>betoni BB</t>
    </r>
    <r>
      <rPr>
        <sz val="8"/>
        <color indexed="8"/>
        <rFont val="Sylfaen"/>
        <family val="1"/>
        <charset val="204"/>
        <scheme val="major"/>
      </rPr>
      <t>B</t>
    </r>
    <r>
      <rPr>
        <sz val="8"/>
        <color indexed="8"/>
        <rFont val="AcadNusx"/>
      </rPr>
      <t>-25</t>
    </r>
  </si>
  <si>
    <t>ganz. 
erTeuli</t>
  </si>
  <si>
    <t>sapr. monacemze</t>
  </si>
  <si>
    <t>jami Tavi I</t>
  </si>
  <si>
    <t>amwe 10 t</t>
  </si>
  <si>
    <t>milxidis darCenili Riobis Sevseba Semotanili qviSa-xreSiT</t>
  </si>
  <si>
    <t xml:space="preserve">Sromis danaxarji </t>
  </si>
  <si>
    <t xml:space="preserve">misakravi hidroizolaciis mowyoba </t>
  </si>
  <si>
    <t>100 m2</t>
  </si>
  <si>
    <t>biTumi</t>
  </si>
  <si>
    <t>juTis tilo</t>
  </si>
  <si>
    <t xml:space="preserve">Semoglesi hidroizolaciis mowyoba </t>
  </si>
  <si>
    <t xml:space="preserve"> milebis  qveda fenilebis mowyoba qviSa-xreSovani nareviT datkepvniT </t>
  </si>
  <si>
    <t xml:space="preserve">  jami Tavi II</t>
  </si>
  <si>
    <t>Tavi I saniaRvre arxis amowmenda 590 grZ.m</t>
  </si>
  <si>
    <t>rkinabetonis milebis transportireba  3 km-dan</t>
  </si>
  <si>
    <t>sul I_VI Tavebis  jami</t>
  </si>
  <si>
    <t xml:space="preserve">qviSa-xreSovani narevi </t>
  </si>
  <si>
    <r>
      <t xml:space="preserve">dazianebuli </t>
    </r>
    <r>
      <rPr>
        <b/>
        <sz val="8"/>
        <rFont val="Sylfaen"/>
        <family val="1"/>
        <charset val="204"/>
        <scheme val="major"/>
      </rPr>
      <t>D</t>
    </r>
    <r>
      <rPr>
        <b/>
        <sz val="8"/>
        <rFont val="AcadNusx"/>
      </rPr>
      <t>-1000 mm rkinabetonis milis demontaJi</t>
    </r>
  </si>
  <si>
    <r>
      <rPr>
        <b/>
        <sz val="8"/>
        <rFont val="Sylfaen"/>
        <family val="1"/>
        <charset val="204"/>
        <scheme val="major"/>
      </rPr>
      <t>D</t>
    </r>
    <r>
      <rPr>
        <b/>
        <sz val="8"/>
        <rFont val="AcadNusx"/>
      </rPr>
      <t>-1000 mm rkinabetonis milis mowyoba</t>
    </r>
  </si>
  <si>
    <r>
      <t>rkinabetonis D</t>
    </r>
    <r>
      <rPr>
        <sz val="8"/>
        <rFont val="Sylfaen"/>
        <family val="1"/>
        <charset val="204"/>
        <scheme val="major"/>
      </rPr>
      <t>D-</t>
    </r>
    <r>
      <rPr>
        <sz val="8"/>
        <rFont val="AcadNusx"/>
      </rPr>
      <t>1000mm mili</t>
    </r>
  </si>
  <si>
    <r>
      <rPr>
        <b/>
        <sz val="8"/>
        <rFont val="Sylfaen"/>
        <family val="1"/>
        <charset val="204"/>
        <scheme val="major"/>
      </rPr>
      <t>D</t>
    </r>
    <r>
      <rPr>
        <b/>
        <sz val="8"/>
        <rFont val="AcadNusx"/>
      </rPr>
      <t>-1500mm rkinabetonis milis mowyoba</t>
    </r>
  </si>
  <si>
    <r>
      <t xml:space="preserve">rkinabetonis </t>
    </r>
    <r>
      <rPr>
        <sz val="8"/>
        <rFont val="Sylfaen"/>
        <family val="1"/>
        <charset val="204"/>
        <scheme val="major"/>
      </rPr>
      <t>D</t>
    </r>
    <r>
      <rPr>
        <sz val="8"/>
        <rFont val="AcadNusx"/>
      </rPr>
      <t>-1500mm mili</t>
    </r>
  </si>
  <si>
    <t>qviSa-xreSovani narevi transportireba  5 km-dan</t>
  </si>
  <si>
    <t>betonis transportireba  3 km-dan</t>
  </si>
  <si>
    <t>qviSa-xreSis transportireba 5 km-mde</t>
  </si>
  <si>
    <t>qviSa-xreSovani narevi transportireba saSualo 5km-dan</t>
  </si>
  <si>
    <r>
      <t xml:space="preserve">rkina-betonis saTavisebis mowyoba,betoni </t>
    </r>
    <r>
      <rPr>
        <b/>
        <sz val="8"/>
        <rFont val="Sylfaen"/>
        <family val="1"/>
        <charset val="204"/>
        <scheme val="major"/>
      </rPr>
      <t>B</t>
    </r>
    <r>
      <rPr>
        <b/>
        <sz val="8"/>
        <rFont val="AcadNusx"/>
      </rPr>
      <t>-25</t>
    </r>
  </si>
  <si>
    <r>
      <t>rkina-betonis saTavisebis mowyoba,betoni B</t>
    </r>
    <r>
      <rPr>
        <b/>
        <sz val="8"/>
        <rFont val="Sylfaen"/>
        <family val="1"/>
        <charset val="204"/>
        <scheme val="major"/>
      </rPr>
      <t>B</t>
    </r>
    <r>
      <rPr>
        <b/>
        <sz val="8"/>
        <rFont val="AcadNusx"/>
      </rPr>
      <t>-25</t>
    </r>
  </si>
  <si>
    <r>
      <t xml:space="preserve">saniaRvre arxis amowmenda  </t>
    </r>
    <r>
      <rPr>
        <b/>
        <sz val="8"/>
        <rFont val="Arial"/>
        <family val="2"/>
        <charset val="204"/>
      </rPr>
      <t xml:space="preserve">V=1,0 </t>
    </r>
    <r>
      <rPr>
        <b/>
        <sz val="8"/>
        <rFont val="AcadNusx"/>
      </rPr>
      <t>m</t>
    </r>
    <r>
      <rPr>
        <b/>
        <vertAlign val="superscript"/>
        <sz val="8"/>
        <rFont val="AcadNusx"/>
      </rPr>
      <t xml:space="preserve">3 </t>
    </r>
    <r>
      <rPr>
        <b/>
        <sz val="8"/>
        <rFont val="AcadNusx"/>
      </rPr>
      <t xml:space="preserve">eqskavatoriT gverdze miyriTa da adgilze gaSliT (zomiT </t>
    </r>
    <r>
      <rPr>
        <b/>
        <sz val="8"/>
        <rFont val="Sylfaen"/>
        <family val="1"/>
        <scheme val="major"/>
      </rPr>
      <t>L=590</t>
    </r>
    <r>
      <rPr>
        <b/>
        <sz val="8"/>
        <rFont val="AcadNusx"/>
      </rPr>
      <t xml:space="preserve">m </t>
    </r>
    <r>
      <rPr>
        <b/>
        <sz val="8"/>
        <rFont val="Sylfaen"/>
        <family val="1"/>
        <scheme val="major"/>
      </rPr>
      <t xml:space="preserve"> A=1.2/0.8</t>
    </r>
    <r>
      <rPr>
        <b/>
        <sz val="8"/>
        <rFont val="AcadNusx"/>
      </rPr>
      <t xml:space="preserve">m </t>
    </r>
    <r>
      <rPr>
        <b/>
        <sz val="8"/>
        <rFont val="Sylfaen"/>
        <family val="1"/>
        <scheme val="major"/>
      </rPr>
      <t xml:space="preserve"> H=0.7</t>
    </r>
    <r>
      <rPr>
        <b/>
        <sz val="8"/>
        <rFont val="AcadNusx"/>
      </rPr>
      <t>m</t>
    </r>
    <r>
      <rPr>
        <b/>
        <sz val="8"/>
        <rFont val="Sylfaen"/>
        <family val="1"/>
        <scheme val="major"/>
      </rPr>
      <t xml:space="preserve"> </t>
    </r>
    <r>
      <rPr>
        <b/>
        <sz val="8"/>
        <rFont val="AcadNusx"/>
      </rPr>
      <t>)</t>
    </r>
  </si>
  <si>
    <t xml:space="preserve">armatura a-III d-10 mm </t>
  </si>
  <si>
    <t xml:space="preserve">  jami Tavi III</t>
  </si>
  <si>
    <t xml:space="preserve">  jami Tavi IV</t>
  </si>
  <si>
    <t xml:space="preserve">  jami Tavi V</t>
  </si>
  <si>
    <t xml:space="preserve">  jami Tavi VI</t>
  </si>
  <si>
    <t xml:space="preserve">Tavi VI #5 xidbogiris (d1000mm-iani) mowyoba </t>
  </si>
  <si>
    <t xml:space="preserve">Tavi V #4 xidbogiris (d1000mm-iani) mowyoba </t>
  </si>
  <si>
    <t xml:space="preserve">Tavi IV #3 xidbogiris (d1000mm-iani) mowyoba </t>
  </si>
  <si>
    <t xml:space="preserve">Tavi III #2 xidbogiris (d1000mm-iani) mowyoba </t>
  </si>
  <si>
    <t xml:space="preserve">Tavi II #1 xidbogiris (d1000mm-iani) mowyoba </t>
  </si>
  <si>
    <t>satransporto xarjebi</t>
  </si>
  <si>
    <t xml:space="preserve"> jami</t>
  </si>
  <si>
    <t>%</t>
  </si>
  <si>
    <t xml:space="preserve">Tavi VII #6 xidbogiris (d1500mm-iani) mowyoba </t>
  </si>
  <si>
    <t>gauTvaliswinebeli samuSaoebi</t>
  </si>
  <si>
    <t>q.xobSi vaJa-fSavelas QuCismimdebare teritoriaze saniaRvre arxis amowmendis samuSaoebi</t>
  </si>
  <si>
    <t>kalendaruli grafiki</t>
  </si>
  <si>
    <t>kalendaruli dReebi</t>
  </si>
  <si>
    <r>
      <t xml:space="preserve">saniaRvre arxis amowmenda  </t>
    </r>
    <r>
      <rPr>
        <sz val="8"/>
        <rFont val="Arial"/>
        <family val="2"/>
        <charset val="204"/>
      </rPr>
      <t xml:space="preserve">V=1,0 </t>
    </r>
    <r>
      <rPr>
        <sz val="8"/>
        <rFont val="AcadNusx"/>
      </rPr>
      <t>m</t>
    </r>
    <r>
      <rPr>
        <vertAlign val="superscript"/>
        <sz val="8"/>
        <rFont val="AcadNusx"/>
      </rPr>
      <t xml:space="preserve">3 </t>
    </r>
    <r>
      <rPr>
        <sz val="8"/>
        <rFont val="AcadNusx"/>
      </rPr>
      <t xml:space="preserve">eqskavatoriT gverdze miyriTa da adgilze gaSliT (zomiT </t>
    </r>
    <r>
      <rPr>
        <sz val="8"/>
        <rFont val="Sylfaen"/>
        <family val="1"/>
        <scheme val="major"/>
      </rPr>
      <t>L=590</t>
    </r>
    <r>
      <rPr>
        <sz val="8"/>
        <rFont val="AcadNusx"/>
      </rPr>
      <t xml:space="preserve">m </t>
    </r>
    <r>
      <rPr>
        <sz val="8"/>
        <rFont val="Sylfaen"/>
        <family val="1"/>
        <scheme val="major"/>
      </rPr>
      <t xml:space="preserve"> A=1.2/0.8</t>
    </r>
    <r>
      <rPr>
        <sz val="8"/>
        <rFont val="AcadNusx"/>
      </rPr>
      <t xml:space="preserve">m </t>
    </r>
    <r>
      <rPr>
        <sz val="8"/>
        <rFont val="Sylfaen"/>
        <family val="1"/>
        <scheme val="major"/>
      </rPr>
      <t xml:space="preserve"> H=0.7</t>
    </r>
    <r>
      <rPr>
        <sz val="8"/>
        <rFont val="AcadNusx"/>
      </rPr>
      <t>m</t>
    </r>
    <r>
      <rPr>
        <sz val="8"/>
        <rFont val="Sylfaen"/>
        <family val="1"/>
        <scheme val="major"/>
      </rPr>
      <t xml:space="preserve"> </t>
    </r>
    <r>
      <rPr>
        <sz val="8"/>
        <rFont val="AcadNusx"/>
      </rPr>
      <t>)</t>
    </r>
  </si>
  <si>
    <r>
      <t xml:space="preserve">dazianebuli </t>
    </r>
    <r>
      <rPr>
        <sz val="8"/>
        <rFont val="Sylfaen"/>
        <family val="1"/>
        <charset val="204"/>
        <scheme val="major"/>
      </rPr>
      <t>D</t>
    </r>
    <r>
      <rPr>
        <sz val="8"/>
        <rFont val="AcadNusx"/>
      </rPr>
      <t>-1000 mm rkinabetonis milis demontaJi</t>
    </r>
  </si>
  <si>
    <r>
      <rPr>
        <sz val="8"/>
        <rFont val="Sylfaen"/>
        <family val="1"/>
        <charset val="204"/>
        <scheme val="major"/>
      </rPr>
      <t>D</t>
    </r>
    <r>
      <rPr>
        <sz val="8"/>
        <rFont val="AcadNusx"/>
      </rPr>
      <t>-1000 mm rkinabetonis milis mowyoba</t>
    </r>
  </si>
  <si>
    <r>
      <t>rkina-betonis saTavisebis mowyoba,betoni B</t>
    </r>
    <r>
      <rPr>
        <sz val="8"/>
        <rFont val="Sylfaen"/>
        <family val="1"/>
        <charset val="204"/>
        <scheme val="major"/>
      </rPr>
      <t>B</t>
    </r>
    <r>
      <rPr>
        <sz val="8"/>
        <rFont val="AcadNusx"/>
      </rPr>
      <t>-25</t>
    </r>
  </si>
  <si>
    <r>
      <rPr>
        <sz val="8"/>
        <rFont val="Sylfaen"/>
        <family val="1"/>
        <charset val="204"/>
        <scheme val="major"/>
      </rPr>
      <t>D</t>
    </r>
    <r>
      <rPr>
        <sz val="8"/>
        <rFont val="AcadNusx"/>
      </rPr>
      <t>-1500mm rkinabetonis milis mowyoba</t>
    </r>
  </si>
  <si>
    <r>
      <t xml:space="preserve">rkina-betonis saTavisebis mowyoba,betoni </t>
    </r>
    <r>
      <rPr>
        <sz val="8"/>
        <rFont val="Sylfaen"/>
        <family val="1"/>
        <charset val="204"/>
        <scheme val="major"/>
      </rPr>
      <t>B</t>
    </r>
    <r>
      <rPr>
        <sz val="8"/>
        <rFont val="AcadNusx"/>
      </rPr>
      <t>-25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</si>
</sst>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000"/>
    <numFmt numFmtId="166" formatCode="0.0"/>
    <numFmt numFmtId="167" formatCode="0.000"/>
    <numFmt numFmtId="168" formatCode="0.00000"/>
    <numFmt numFmtId="169" formatCode="#,##0.000_ ;\-#,##0.000\ "/>
    <numFmt numFmtId="170" formatCode="_-* #,##0.0000_-;\-* #,##0.0000_-;_-* &quot;-&quot;??_-;_-@_-"/>
    <numFmt numFmtId="171" formatCode="_-* #,##0.00_-;\-* #,##0.00_-;_-* &quot;-&quot;??_-;_-@_-"/>
  </numFmts>
  <fonts count="49">
    <font>
      <sz val="11"/>
      <color theme="1"/>
      <name val="Sylfaen"/>
      <family val="2"/>
      <scheme val="minor"/>
    </font>
    <font>
      <sz val="11"/>
      <color theme="1"/>
      <name val="Sylfaen"/>
      <family val="2"/>
      <charset val="204"/>
      <scheme val="minor"/>
    </font>
    <font>
      <sz val="10"/>
      <name val="Arial Cyr"/>
      <family val="2"/>
      <charset val="204"/>
    </font>
    <font>
      <sz val="11"/>
      <name val="AcadNusx"/>
    </font>
    <font>
      <sz val="10"/>
      <name val="AcadNusx"/>
    </font>
    <font>
      <sz val="11"/>
      <color theme="1"/>
      <name val="Sylfaen"/>
      <family val="2"/>
      <charset val="204"/>
      <scheme val="minor"/>
    </font>
    <font>
      <b/>
      <sz val="10"/>
      <name val="AcadNusx"/>
    </font>
    <font>
      <b/>
      <sz val="8"/>
      <name val="AcadNusx"/>
    </font>
    <font>
      <sz val="8"/>
      <name val="AcadNusx"/>
    </font>
    <font>
      <sz val="10"/>
      <name val="Arial Cyr"/>
      <charset val="1"/>
    </font>
    <font>
      <sz val="12"/>
      <name val="AcadNusx"/>
    </font>
    <font>
      <b/>
      <sz val="9"/>
      <name val="AcadNusx"/>
    </font>
    <font>
      <b/>
      <sz val="8"/>
      <color indexed="8"/>
      <name val="AcadNusx"/>
    </font>
    <font>
      <sz val="8"/>
      <color theme="1"/>
      <name val="AcadNusx"/>
    </font>
    <font>
      <sz val="9"/>
      <name val="AcadNusx"/>
    </font>
    <font>
      <sz val="11"/>
      <color theme="1"/>
      <name val="Sylfaen"/>
      <family val="2"/>
      <scheme val="minor"/>
    </font>
    <font>
      <b/>
      <sz val="11"/>
      <color theme="1"/>
      <name val="Sylfaen"/>
      <family val="2"/>
      <scheme val="minor"/>
    </font>
    <font>
      <b/>
      <sz val="10"/>
      <color theme="1"/>
      <name val="AcadNusx"/>
    </font>
    <font>
      <sz val="8"/>
      <color theme="1"/>
      <name val="Sylfaen"/>
      <family val="2"/>
      <scheme val="minor"/>
    </font>
    <font>
      <b/>
      <sz val="11"/>
      <color theme="1"/>
      <name val="AcadNusx"/>
    </font>
    <font>
      <sz val="8"/>
      <color indexed="8"/>
      <name val="AcadNusx"/>
    </font>
    <font>
      <sz val="11"/>
      <color indexed="8"/>
      <name val="AcadNusx"/>
    </font>
    <font>
      <sz val="11"/>
      <color indexed="8"/>
      <name val="Calibri"/>
      <family val="2"/>
      <charset val="204"/>
    </font>
    <font>
      <sz val="11"/>
      <color theme="0"/>
      <name val="AcadNusx"/>
    </font>
    <font>
      <b/>
      <sz val="10"/>
      <color theme="0"/>
      <name val="AcadNusx"/>
    </font>
    <font>
      <sz val="8"/>
      <color theme="0"/>
      <name val="AcadNusx"/>
    </font>
    <font>
      <sz val="10"/>
      <color theme="0"/>
      <name val="AcadNusx"/>
    </font>
    <font>
      <b/>
      <sz val="11"/>
      <color theme="0"/>
      <name val="Sylfaen"/>
      <family val="2"/>
      <scheme val="minor"/>
    </font>
    <font>
      <sz val="11"/>
      <color theme="0"/>
      <name val="Sylfaen"/>
      <family val="2"/>
      <scheme val="minor"/>
    </font>
    <font>
      <sz val="11"/>
      <color rgb="FFFF0000"/>
      <name val="Sylfaen"/>
      <family val="2"/>
      <scheme val="minor"/>
    </font>
    <font>
      <b/>
      <sz val="10"/>
      <color theme="0"/>
      <name val="AcadMtavr"/>
    </font>
    <font>
      <b/>
      <sz val="8"/>
      <color indexed="8"/>
      <name val="AcadMtavr"/>
    </font>
    <font>
      <b/>
      <sz val="8"/>
      <color rgb="FFFF0000"/>
      <name val="AcadMtavr"/>
    </font>
    <font>
      <b/>
      <sz val="8"/>
      <color theme="1"/>
      <name val="Sylfaen"/>
      <family val="2"/>
      <scheme val="minor"/>
    </font>
    <font>
      <b/>
      <sz val="8"/>
      <color rgb="FFFF0000"/>
      <name val="AcadNusx"/>
    </font>
    <font>
      <b/>
      <sz val="8"/>
      <color theme="1"/>
      <name val="AcadNusx"/>
    </font>
    <font>
      <b/>
      <vertAlign val="superscript"/>
      <sz val="8"/>
      <name val="AcadNusx"/>
    </font>
    <font>
      <b/>
      <sz val="8"/>
      <name val="Arial"/>
      <family val="2"/>
      <charset val="204"/>
    </font>
    <font>
      <sz val="8"/>
      <color rgb="FFFF0000"/>
      <name val="Sylfaen"/>
      <family val="2"/>
      <scheme val="minor"/>
    </font>
    <font>
      <b/>
      <sz val="8"/>
      <name val="Sylfaen"/>
      <family val="1"/>
      <charset val="204"/>
      <scheme val="major"/>
    </font>
    <font>
      <sz val="8"/>
      <color indexed="8"/>
      <name val="Sylfaen"/>
      <family val="1"/>
      <charset val="204"/>
      <scheme val="major"/>
    </font>
    <font>
      <b/>
      <sz val="8"/>
      <name val="Sylfaen"/>
      <family val="1"/>
      <scheme val="major"/>
    </font>
    <font>
      <sz val="8"/>
      <name val="Sylfaen"/>
      <family val="1"/>
      <charset val="204"/>
      <scheme val="major"/>
    </font>
    <font>
      <sz val="11"/>
      <color theme="1"/>
      <name val="AcadNusx"/>
    </font>
    <font>
      <sz val="5"/>
      <color theme="1"/>
      <name val="AcadNusx"/>
    </font>
    <font>
      <sz val="8"/>
      <name val="Arial"/>
      <family val="2"/>
      <charset val="204"/>
    </font>
    <font>
      <vertAlign val="superscript"/>
      <sz val="8"/>
      <name val="AcadNusx"/>
    </font>
    <font>
      <sz val="8"/>
      <name val="Sylfaen"/>
      <family val="1"/>
      <scheme val="major"/>
    </font>
    <font>
      <sz val="9"/>
      <color theme="1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0">
    <xf numFmtId="0" fontId="0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15" fillId="0" borderId="0"/>
    <xf numFmtId="0" fontId="5" fillId="0" borderId="0"/>
    <xf numFmtId="164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1" fillId="0" borderId="0"/>
  </cellStyleXfs>
  <cellXfs count="310">
    <xf numFmtId="0" fontId="0" fillId="0" borderId="0" xfId="0"/>
    <xf numFmtId="4" fontId="13" fillId="2" borderId="4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0" fillId="2" borderId="0" xfId="0" applyFill="1"/>
    <xf numFmtId="167" fontId="8" fillId="2" borderId="4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4" fillId="0" borderId="0" xfId="0" applyFont="1" applyAlignment="1">
      <alignment horizontal="center" vertical="center" wrapText="1"/>
    </xf>
    <xf numFmtId="0" fontId="9" fillId="0" borderId="0" xfId="2" applyFont="1"/>
    <xf numFmtId="0" fontId="3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right" vertical="center" wrapText="1"/>
    </xf>
    <xf numFmtId="0" fontId="21" fillId="0" borderId="0" xfId="0" applyFont="1"/>
    <xf numFmtId="0" fontId="21" fillId="2" borderId="0" xfId="0" applyFont="1" applyFill="1"/>
    <xf numFmtId="0" fontId="18" fillId="2" borderId="0" xfId="0" applyFont="1" applyFill="1"/>
    <xf numFmtId="0" fontId="23" fillId="2" borderId="0" xfId="0" applyFont="1" applyFill="1"/>
    <xf numFmtId="0" fontId="25" fillId="2" borderId="0" xfId="0" applyFont="1" applyFill="1"/>
    <xf numFmtId="171" fontId="26" fillId="2" borderId="0" xfId="7" applyNumberFormat="1" applyFont="1" applyFill="1" applyBorder="1" applyAlignment="1">
      <alignment horizontal="right" vertical="top" wrapText="1"/>
    </xf>
    <xf numFmtId="2" fontId="23" fillId="2" borderId="0" xfId="0" applyNumberFormat="1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171" fontId="26" fillId="2" borderId="0" xfId="7" applyNumberFormat="1" applyFont="1" applyFill="1" applyBorder="1" applyAlignment="1">
      <alignment horizontal="right" vertical="center" wrapText="1"/>
    </xf>
    <xf numFmtId="171" fontId="26" fillId="2" borderId="0" xfId="8" applyNumberFormat="1" applyFont="1" applyFill="1" applyBorder="1" applyAlignment="1">
      <alignment horizontal="right" vertical="center" wrapText="1"/>
    </xf>
    <xf numFmtId="0" fontId="27" fillId="2" borderId="0" xfId="0" applyFont="1" applyFill="1"/>
    <xf numFmtId="0" fontId="28" fillId="2" borderId="0" xfId="0" applyFont="1" applyFill="1"/>
    <xf numFmtId="2" fontId="26" fillId="2" borderId="0" xfId="0" applyNumberFormat="1" applyFont="1" applyFill="1" applyBorder="1" applyAlignment="1">
      <alignment horizontal="right" vertical="center"/>
    </xf>
    <xf numFmtId="0" fontId="23" fillId="2" borderId="0" xfId="0" applyFont="1" applyFill="1" applyAlignment="1">
      <alignment horizontal="center"/>
    </xf>
    <xf numFmtId="0" fontId="29" fillId="0" borderId="0" xfId="0" applyFont="1"/>
    <xf numFmtId="165" fontId="26" fillId="2" borderId="0" xfId="0" applyNumberFormat="1" applyFont="1" applyFill="1" applyBorder="1" applyAlignment="1">
      <alignment horizontal="right" vertical="center"/>
    </xf>
    <xf numFmtId="171" fontId="24" fillId="2" borderId="0" xfId="8" applyNumberFormat="1" applyFont="1" applyFill="1" applyBorder="1" applyAlignment="1">
      <alignment horizontal="right" vertical="center" wrapText="1"/>
    </xf>
    <xf numFmtId="4" fontId="30" fillId="2" borderId="0" xfId="0" applyNumberFormat="1" applyFont="1" applyFill="1" applyBorder="1" applyAlignment="1">
      <alignment horizontal="right" vertical="center"/>
    </xf>
    <xf numFmtId="4" fontId="30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 wrapText="1"/>
    </xf>
    <xf numFmtId="2" fontId="14" fillId="2" borderId="0" xfId="2" applyNumberFormat="1" applyFont="1" applyFill="1" applyBorder="1" applyAlignment="1">
      <alignment horizontal="center" vertical="center" wrapText="1"/>
    </xf>
    <xf numFmtId="3" fontId="14" fillId="2" borderId="0" xfId="2" applyNumberFormat="1" applyFont="1" applyFill="1" applyBorder="1" applyAlignment="1">
      <alignment horizontal="center" vertical="center" wrapText="1"/>
    </xf>
    <xf numFmtId="2" fontId="11" fillId="2" borderId="0" xfId="0" applyNumberFormat="1" applyFont="1" applyFill="1" applyBorder="1" applyAlignment="1">
      <alignment horizontal="right" vertical="center" wrapText="1"/>
    </xf>
    <xf numFmtId="2" fontId="14" fillId="2" borderId="0" xfId="0" applyNumberFormat="1" applyFont="1" applyFill="1" applyBorder="1" applyAlignment="1">
      <alignment horizontal="right" vertical="center" wrapText="1"/>
    </xf>
    <xf numFmtId="0" fontId="8" fillId="2" borderId="3" xfId="4" applyFont="1" applyFill="1" applyBorder="1" applyAlignment="1">
      <alignment horizontal="center" vertical="center" wrapText="1"/>
    </xf>
    <xf numFmtId="4" fontId="11" fillId="2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1" fontId="8" fillId="0" borderId="0" xfId="0" applyNumberFormat="1" applyFont="1" applyAlignment="1">
      <alignment vertical="center"/>
    </xf>
    <xf numFmtId="1" fontId="7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33" fillId="0" borderId="0" xfId="0" applyFont="1"/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top" wrapText="1"/>
    </xf>
    <xf numFmtId="169" fontId="8" fillId="2" borderId="1" xfId="8" applyNumberFormat="1" applyFont="1" applyFill="1" applyBorder="1" applyAlignment="1">
      <alignment horizontal="center" vertical="center" wrapText="1"/>
    </xf>
    <xf numFmtId="171" fontId="8" fillId="2" borderId="1" xfId="8" applyNumberFormat="1" applyFont="1" applyFill="1" applyBorder="1" applyAlignment="1" applyProtection="1">
      <alignment horizontal="center" vertical="center" wrapText="1"/>
      <protection locked="0"/>
    </xf>
    <xf numFmtId="2" fontId="18" fillId="0" borderId="0" xfId="0" applyNumberFormat="1" applyFont="1" applyAlignment="1">
      <alignment vertical="center"/>
    </xf>
    <xf numFmtId="0" fontId="35" fillId="2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2" fontId="8" fillId="2" borderId="0" xfId="2" applyNumberFormat="1" applyFont="1" applyFill="1" applyBorder="1" applyAlignment="1">
      <alignment horizontal="center" vertical="center" wrapText="1"/>
    </xf>
    <xf numFmtId="3" fontId="8" fillId="0" borderId="3" xfId="2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3" fontId="13" fillId="2" borderId="3" xfId="0" applyNumberFormat="1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3" fontId="8" fillId="2" borderId="0" xfId="2" applyNumberFormat="1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right" vertical="center" wrapText="1"/>
    </xf>
    <xf numFmtId="2" fontId="8" fillId="2" borderId="0" xfId="0" applyNumberFormat="1" applyFont="1" applyFill="1" applyBorder="1" applyAlignment="1">
      <alignment horizontal="right" vertical="center" wrapText="1"/>
    </xf>
    <xf numFmtId="4" fontId="8" fillId="2" borderId="0" xfId="0" applyNumberFormat="1" applyFont="1" applyFill="1" applyBorder="1" applyAlignment="1">
      <alignment horizontal="right" vertical="center" wrapText="1"/>
    </xf>
    <xf numFmtId="0" fontId="7" fillId="2" borderId="3" xfId="0" applyNumberFormat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4" fontId="7" fillId="2" borderId="0" xfId="0" applyNumberFormat="1" applyFont="1" applyFill="1" applyBorder="1" applyAlignment="1">
      <alignment vertical="center" wrapText="1"/>
    </xf>
    <xf numFmtId="169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171" fontId="8" fillId="2" borderId="1" xfId="7" applyNumberFormat="1" applyFont="1" applyFill="1" applyBorder="1" applyAlignment="1">
      <alignment horizontal="center" vertical="center" wrapText="1"/>
    </xf>
    <xf numFmtId="171" fontId="8" fillId="2" borderId="0" xfId="7" applyNumberFormat="1" applyFont="1" applyFill="1" applyBorder="1" applyAlignment="1">
      <alignment horizontal="right" vertical="top" wrapText="1"/>
    </xf>
    <xf numFmtId="171" fontId="8" fillId="2" borderId="0" xfId="7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left" vertical="center"/>
    </xf>
    <xf numFmtId="2" fontId="8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0" fontId="38" fillId="0" borderId="0" xfId="0" applyFont="1"/>
    <xf numFmtId="0" fontId="7" fillId="2" borderId="1" xfId="0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4" fontId="31" fillId="2" borderId="0" xfId="0" applyNumberFormat="1" applyFont="1" applyFill="1" applyBorder="1" applyAlignment="1">
      <alignment horizontal="right" vertical="center"/>
    </xf>
    <xf numFmtId="4" fontId="31" fillId="2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/>
    </xf>
    <xf numFmtId="0" fontId="20" fillId="2" borderId="1" xfId="0" applyNumberFormat="1" applyFont="1" applyFill="1" applyBorder="1" applyAlignment="1">
      <alignment horizontal="left" vertical="center" wrapText="1"/>
    </xf>
    <xf numFmtId="166" fontId="8" fillId="2" borderId="1" xfId="0" applyNumberFormat="1" applyFont="1" applyFill="1" applyBorder="1" applyAlignment="1">
      <alignment horizontal="center" vertical="center"/>
    </xf>
    <xf numFmtId="167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/>
    </xf>
    <xf numFmtId="165" fontId="7" fillId="0" borderId="8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right" vertical="center"/>
    </xf>
    <xf numFmtId="2" fontId="8" fillId="0" borderId="5" xfId="0" applyNumberFormat="1" applyFont="1" applyBorder="1" applyAlignment="1">
      <alignment horizontal="right" vertical="center"/>
    </xf>
    <xf numFmtId="0" fontId="7" fillId="0" borderId="19" xfId="5" applyNumberFormat="1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/>
    </xf>
    <xf numFmtId="167" fontId="7" fillId="0" borderId="8" xfId="0" applyNumberFormat="1" applyFont="1" applyBorder="1" applyAlignment="1">
      <alignment horizontal="center"/>
    </xf>
    <xf numFmtId="167" fontId="7" fillId="0" borderId="8" xfId="0" applyNumberFormat="1" applyFont="1" applyBorder="1" applyAlignment="1">
      <alignment horizontal="center" vertical="center"/>
    </xf>
    <xf numFmtId="49" fontId="8" fillId="0" borderId="15" xfId="2" applyNumberFormat="1" applyFont="1" applyBorder="1" applyAlignment="1">
      <alignment horizontal="left" vertical="center" wrapText="1" readingOrder="2"/>
    </xf>
    <xf numFmtId="0" fontId="8" fillId="0" borderId="1" xfId="2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49" fontId="8" fillId="0" borderId="17" xfId="2" applyNumberFormat="1" applyFont="1" applyBorder="1" applyAlignment="1">
      <alignment horizontal="left" vertical="center" wrapText="1" readingOrder="2"/>
    </xf>
    <xf numFmtId="0" fontId="8" fillId="0" borderId="5" xfId="2" applyFont="1" applyBorder="1" applyAlignment="1">
      <alignment horizontal="center" vertical="center" wrapText="1"/>
    </xf>
    <xf numFmtId="167" fontId="8" fillId="0" borderId="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22" xfId="0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 vertical="center" wrapText="1"/>
    </xf>
    <xf numFmtId="167" fontId="8" fillId="0" borderId="23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167" fontId="8" fillId="0" borderId="24" xfId="0" applyNumberFormat="1" applyFont="1" applyBorder="1" applyAlignment="1">
      <alignment horizontal="center"/>
    </xf>
    <xf numFmtId="167" fontId="8" fillId="0" borderId="24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165" fontId="8" fillId="0" borderId="25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 vertical="center"/>
    </xf>
    <xf numFmtId="0" fontId="7" fillId="0" borderId="3" xfId="0" applyFont="1" applyBorder="1"/>
    <xf numFmtId="0" fontId="7" fillId="0" borderId="6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2" fontId="7" fillId="0" borderId="3" xfId="0" applyNumberFormat="1" applyFont="1" applyBorder="1"/>
    <xf numFmtId="2" fontId="18" fillId="0" borderId="0" xfId="0" applyNumberFormat="1" applyFont="1"/>
    <xf numFmtId="170" fontId="7" fillId="2" borderId="1" xfId="8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70" fontId="8" fillId="2" borderId="1" xfId="0" applyNumberFormat="1" applyFont="1" applyFill="1" applyBorder="1" applyAlignment="1">
      <alignment vertical="center"/>
    </xf>
    <xf numFmtId="169" fontId="7" fillId="2" borderId="1" xfId="8" applyNumberFormat="1" applyFont="1" applyFill="1" applyBorder="1" applyAlignment="1">
      <alignment horizontal="center" vertical="center" wrapText="1"/>
    </xf>
    <xf numFmtId="171" fontId="7" fillId="2" borderId="1" xfId="8" applyNumberFormat="1" applyFont="1" applyFill="1" applyBorder="1" applyAlignment="1" applyProtection="1">
      <alignment horizontal="center" vertical="center" wrapText="1"/>
      <protection locked="0"/>
    </xf>
    <xf numFmtId="170" fontId="8" fillId="2" borderId="1" xfId="8" applyNumberFormat="1" applyFont="1" applyFill="1" applyBorder="1" applyAlignment="1">
      <alignment vertical="center" wrapText="1"/>
    </xf>
    <xf numFmtId="0" fontId="31" fillId="2" borderId="1" xfId="0" applyFont="1" applyFill="1" applyBorder="1" applyAlignment="1">
      <alignment horizontal="center" vertical="center"/>
    </xf>
    <xf numFmtId="169" fontId="31" fillId="2" borderId="1" xfId="0" applyNumberFormat="1" applyFont="1" applyFill="1" applyBorder="1" applyAlignment="1">
      <alignment horizontal="center" vertical="center"/>
    </xf>
    <xf numFmtId="170" fontId="32" fillId="2" borderId="1" xfId="0" applyNumberFormat="1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right" vertical="center"/>
    </xf>
    <xf numFmtId="0" fontId="31" fillId="2" borderId="1" xfId="0" applyFont="1" applyFill="1" applyBorder="1" applyAlignment="1">
      <alignment horizontal="left" vertical="center"/>
    </xf>
    <xf numFmtId="9" fontId="31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10" xfId="5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right" vertical="center"/>
    </xf>
    <xf numFmtId="165" fontId="34" fillId="0" borderId="8" xfId="0" applyNumberFormat="1" applyFont="1" applyBorder="1" applyAlignment="1">
      <alignment horizontal="center"/>
    </xf>
    <xf numFmtId="167" fontId="8" fillId="0" borderId="25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4" xfId="5" applyNumberFormat="1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/>
    </xf>
    <xf numFmtId="0" fontId="7" fillId="2" borderId="8" xfId="0" applyNumberFormat="1" applyFont="1" applyFill="1" applyBorder="1" applyAlignment="1">
      <alignment horizontal="justify" vertical="center"/>
    </xf>
    <xf numFmtId="0" fontId="7" fillId="2" borderId="8" xfId="0" applyFont="1" applyFill="1" applyBorder="1" applyAlignment="1">
      <alignment horizontal="center" vertical="center" wrapText="1"/>
    </xf>
    <xf numFmtId="2" fontId="7" fillId="2" borderId="8" xfId="0" applyNumberFormat="1" applyFont="1" applyFill="1" applyBorder="1" applyAlignment="1">
      <alignment horizontal="right" vertical="center" wrapText="1"/>
    </xf>
    <xf numFmtId="168" fontId="7" fillId="2" borderId="8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justify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0" fontId="8" fillId="2" borderId="1" xfId="4" applyNumberFormat="1" applyFont="1" applyFill="1" applyBorder="1" applyAlignment="1">
      <alignment horizontal="justify" vertical="center"/>
    </xf>
    <xf numFmtId="0" fontId="8" fillId="2" borderId="5" xfId="0" applyNumberFormat="1" applyFont="1" applyFill="1" applyBorder="1" applyAlignment="1">
      <alignment horizontal="justify" vertical="center"/>
    </xf>
    <xf numFmtId="165" fontId="8" fillId="2" borderId="5" xfId="0" applyNumberFormat="1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5" fontId="7" fillId="2" borderId="8" xfId="0" applyNumberFormat="1" applyFont="1" applyFill="1" applyBorder="1" applyAlignment="1">
      <alignment horizontal="center" vertical="center"/>
    </xf>
    <xf numFmtId="2" fontId="28" fillId="2" borderId="0" xfId="0" applyNumberFormat="1" applyFont="1" applyFill="1"/>
    <xf numFmtId="0" fontId="13" fillId="0" borderId="0" xfId="0" applyFont="1" applyBorder="1" applyAlignment="1">
      <alignment horizontal="center" vertical="center" wrapText="1"/>
    </xf>
    <xf numFmtId="3" fontId="7" fillId="2" borderId="0" xfId="2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right" vertical="center"/>
    </xf>
    <xf numFmtId="171" fontId="8" fillId="2" borderId="0" xfId="7" applyNumberFormat="1" applyFont="1" applyFill="1" applyBorder="1" applyAlignment="1">
      <alignment horizontal="center" vertical="center" wrapText="1"/>
    </xf>
    <xf numFmtId="2" fontId="7" fillId="0" borderId="0" xfId="0" applyNumberFormat="1" applyFont="1" applyBorder="1"/>
    <xf numFmtId="0" fontId="7" fillId="2" borderId="14" xfId="5" applyNumberFormat="1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/>
    </xf>
    <xf numFmtId="167" fontId="7" fillId="2" borderId="8" xfId="0" applyNumberFormat="1" applyFont="1" applyFill="1" applyBorder="1" applyAlignment="1">
      <alignment horizontal="center"/>
    </xf>
    <xf numFmtId="167" fontId="7" fillId="2" borderId="8" xfId="0" applyNumberFormat="1" applyFont="1" applyFill="1" applyBorder="1" applyAlignment="1">
      <alignment horizontal="center" vertical="center"/>
    </xf>
    <xf numFmtId="2" fontId="8" fillId="2" borderId="8" xfId="0" applyNumberFormat="1" applyFont="1" applyFill="1" applyBorder="1" applyAlignment="1">
      <alignment horizontal="right" vertical="center"/>
    </xf>
    <xf numFmtId="49" fontId="8" fillId="2" borderId="15" xfId="2" applyNumberFormat="1" applyFont="1" applyFill="1" applyBorder="1" applyAlignment="1">
      <alignment horizontal="left" vertical="center" wrapText="1" readingOrder="2"/>
    </xf>
    <xf numFmtId="0" fontId="8" fillId="2" borderId="1" xfId="2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right" vertical="center"/>
    </xf>
    <xf numFmtId="49" fontId="8" fillId="2" borderId="17" xfId="2" applyNumberFormat="1" applyFont="1" applyFill="1" applyBorder="1" applyAlignment="1">
      <alignment horizontal="left" vertical="center" wrapText="1" readingOrder="2"/>
    </xf>
    <xf numFmtId="0" fontId="8" fillId="2" borderId="5" xfId="2" applyFont="1" applyFill="1" applyBorder="1" applyAlignment="1">
      <alignment horizontal="center" vertical="center" wrapText="1"/>
    </xf>
    <xf numFmtId="167" fontId="8" fillId="2" borderId="5" xfId="0" applyNumberFormat="1" applyFon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right" vertical="center"/>
    </xf>
    <xf numFmtId="0" fontId="7" fillId="2" borderId="19" xfId="5" applyNumberFormat="1" applyFont="1" applyFill="1" applyBorder="1" applyAlignment="1">
      <alignment horizontal="left" vertical="center" wrapText="1"/>
    </xf>
    <xf numFmtId="0" fontId="7" fillId="2" borderId="10" xfId="5" applyFont="1" applyFill="1" applyBorder="1" applyAlignment="1">
      <alignment horizontal="center" vertical="center" wrapText="1"/>
    </xf>
    <xf numFmtId="165" fontId="7" fillId="2" borderId="10" xfId="0" applyNumberFormat="1" applyFont="1" applyFill="1" applyBorder="1" applyAlignment="1">
      <alignment horizontal="center"/>
    </xf>
    <xf numFmtId="2" fontId="7" fillId="2" borderId="10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2" fontId="8" fillId="2" borderId="10" xfId="0" applyNumberFormat="1" applyFont="1" applyFill="1" applyBorder="1" applyAlignment="1">
      <alignment horizontal="right" vertical="center"/>
    </xf>
    <xf numFmtId="0" fontId="8" fillId="2" borderId="15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center"/>
    </xf>
    <xf numFmtId="2" fontId="8" fillId="2" borderId="22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horizontal="left" vertical="center" wrapText="1"/>
    </xf>
    <xf numFmtId="167" fontId="8" fillId="2" borderId="23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vertical="center"/>
    </xf>
    <xf numFmtId="167" fontId="8" fillId="2" borderId="24" xfId="0" applyNumberFormat="1" applyFont="1" applyFill="1" applyBorder="1" applyAlignment="1">
      <alignment horizontal="center"/>
    </xf>
    <xf numFmtId="167" fontId="8" fillId="2" borderId="24" xfId="0" applyNumberFormat="1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/>
    </xf>
    <xf numFmtId="165" fontId="8" fillId="2" borderId="25" xfId="0" applyNumberFormat="1" applyFont="1" applyFill="1" applyBorder="1" applyAlignment="1">
      <alignment horizontal="center"/>
    </xf>
    <xf numFmtId="165" fontId="8" fillId="2" borderId="5" xfId="0" applyNumberFormat="1" applyFont="1" applyFill="1" applyBorder="1" applyAlignment="1">
      <alignment horizontal="center" vertical="center"/>
    </xf>
    <xf numFmtId="165" fontId="34" fillId="2" borderId="8" xfId="0" applyNumberFormat="1" applyFont="1" applyFill="1" applyBorder="1" applyAlignment="1">
      <alignment horizontal="center"/>
    </xf>
    <xf numFmtId="0" fontId="7" fillId="2" borderId="3" xfId="0" applyFont="1" applyFill="1" applyBorder="1"/>
    <xf numFmtId="0" fontId="7" fillId="2" borderId="6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2" fontId="7" fillId="2" borderId="3" xfId="0" applyNumberFormat="1" applyFont="1" applyFill="1" applyBorder="1"/>
    <xf numFmtId="167" fontId="8" fillId="0" borderId="0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168" fontId="7" fillId="2" borderId="8" xfId="0" applyNumberFormat="1" applyFont="1" applyFill="1" applyBorder="1" applyAlignment="1">
      <alignment horizontal="center" vertical="center"/>
    </xf>
    <xf numFmtId="167" fontId="8" fillId="2" borderId="0" xfId="7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168" fontId="8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4" fillId="0" borderId="0" xfId="0" applyFont="1"/>
    <xf numFmtId="0" fontId="48" fillId="0" borderId="0" xfId="0" applyFont="1" applyAlignment="1">
      <alignment horizontal="center"/>
    </xf>
    <xf numFmtId="0" fontId="13" fillId="0" borderId="0" xfId="0" applyFont="1" applyAlignment="1"/>
    <xf numFmtId="0" fontId="0" fillId="0" borderId="0" xfId="0" applyFont="1"/>
    <xf numFmtId="0" fontId="8" fillId="3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right" vertical="center" wrapText="1"/>
    </xf>
    <xf numFmtId="0" fontId="0" fillId="3" borderId="1" xfId="0" applyFill="1" applyBorder="1"/>
    <xf numFmtId="0" fontId="8" fillId="3" borderId="1" xfId="5" applyFont="1" applyFill="1" applyBorder="1" applyAlignment="1">
      <alignment horizontal="center" vertical="center" wrapText="1"/>
    </xf>
    <xf numFmtId="0" fontId="8" fillId="3" borderId="1" xfId="5" applyNumberFormat="1" applyFont="1" applyFill="1" applyBorder="1" applyAlignment="1">
      <alignment horizontal="left" vertical="center" wrapText="1"/>
    </xf>
    <xf numFmtId="2" fontId="8" fillId="3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right" vertical="center"/>
    </xf>
    <xf numFmtId="0" fontId="20" fillId="3" borderId="1" xfId="0" applyFont="1" applyFill="1" applyBorder="1" applyAlignment="1">
      <alignment horizontal="center" vertical="center"/>
    </xf>
    <xf numFmtId="167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171" fontId="8" fillId="3" borderId="1" xfId="7" applyNumberFormat="1" applyFont="1" applyFill="1" applyBorder="1" applyAlignment="1">
      <alignment horizontal="center" vertical="center" wrapText="1"/>
    </xf>
    <xf numFmtId="0" fontId="16" fillId="3" borderId="1" xfId="0" applyFont="1" applyFill="1" applyBorder="1"/>
    <xf numFmtId="0" fontId="8" fillId="3" borderId="1" xfId="0" applyFont="1" applyFill="1" applyBorder="1" applyAlignment="1">
      <alignment horizontal="left" vertical="center" wrapText="1"/>
    </xf>
    <xf numFmtId="170" fontId="8" fillId="3" borderId="1" xfId="8" applyNumberFormat="1" applyFont="1" applyFill="1" applyBorder="1" applyAlignment="1">
      <alignment vertical="center" wrapText="1"/>
    </xf>
    <xf numFmtId="171" fontId="8" fillId="3" borderId="1" xfId="8" applyNumberFormat="1" applyFont="1" applyFill="1" applyBorder="1" applyAlignment="1" applyProtection="1">
      <alignment horizontal="center" vertical="center" wrapText="1"/>
      <protection locked="0"/>
    </xf>
    <xf numFmtId="168" fontId="8" fillId="3" borderId="1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1" xfId="5" applyFont="1" applyBorder="1" applyAlignment="1">
      <alignment horizontal="center" vertical="center" wrapText="1"/>
    </xf>
    <xf numFmtId="0" fontId="7" fillId="0" borderId="13" xfId="5" applyFont="1" applyBorder="1" applyAlignment="1">
      <alignment horizontal="center" vertical="center" wrapText="1"/>
    </xf>
    <xf numFmtId="0" fontId="7" fillId="0" borderId="16" xfId="5" applyFont="1" applyBorder="1" applyAlignment="1">
      <alignment horizontal="center" vertical="center" wrapText="1"/>
    </xf>
    <xf numFmtId="0" fontId="7" fillId="0" borderId="26" xfId="5" applyFont="1" applyBorder="1" applyAlignment="1">
      <alignment horizontal="center" vertical="center" wrapText="1"/>
    </xf>
    <xf numFmtId="0" fontId="7" fillId="0" borderId="18" xfId="5" applyFont="1" applyBorder="1" applyAlignment="1">
      <alignment horizontal="center" vertical="center" wrapText="1"/>
    </xf>
    <xf numFmtId="0" fontId="7" fillId="0" borderId="20" xfId="5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left" vertical="center"/>
    </xf>
    <xf numFmtId="4" fontId="8" fillId="0" borderId="2" xfId="2" applyNumberFormat="1" applyFont="1" applyBorder="1" applyAlignment="1">
      <alignment horizontal="center" vertical="center" wrapText="1"/>
    </xf>
    <xf numFmtId="4" fontId="8" fillId="0" borderId="4" xfId="2" applyNumberFormat="1" applyFont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4" fontId="13" fillId="2" borderId="3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3" fontId="7" fillId="2" borderId="6" xfId="2" applyNumberFormat="1" applyFont="1" applyFill="1" applyBorder="1" applyAlignment="1">
      <alignment horizontal="center" vertical="center" wrapText="1"/>
    </xf>
    <xf numFmtId="3" fontId="7" fillId="2" borderId="9" xfId="2" applyNumberFormat="1" applyFont="1" applyFill="1" applyBorder="1" applyAlignment="1">
      <alignment horizontal="center" vertical="center" wrapText="1"/>
    </xf>
    <xf numFmtId="3" fontId="7" fillId="2" borderId="7" xfId="2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6" xfId="5" applyFont="1" applyFill="1" applyBorder="1" applyAlignment="1">
      <alignment horizontal="center" vertical="center" wrapText="1"/>
    </xf>
    <xf numFmtId="0" fontId="7" fillId="2" borderId="18" xfId="5" applyFont="1" applyFill="1" applyBorder="1" applyAlignment="1">
      <alignment horizontal="center" vertical="center" wrapText="1"/>
    </xf>
    <xf numFmtId="0" fontId="7" fillId="2" borderId="20" xfId="5" applyFont="1" applyFill="1" applyBorder="1" applyAlignment="1">
      <alignment horizontal="center" vertical="center" wrapText="1"/>
    </xf>
    <xf numFmtId="0" fontId="7" fillId="2" borderId="21" xfId="5" applyFont="1" applyFill="1" applyBorder="1" applyAlignment="1">
      <alignment horizontal="center" vertical="center" wrapText="1"/>
    </xf>
    <xf numFmtId="0" fontId="7" fillId="2" borderId="13" xfId="5" applyFont="1" applyFill="1" applyBorder="1" applyAlignment="1">
      <alignment horizontal="center" vertical="center" wrapText="1"/>
    </xf>
    <xf numFmtId="0" fontId="7" fillId="2" borderId="16" xfId="5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4" fontId="8" fillId="0" borderId="1" xfId="2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3" fontId="8" fillId="2" borderId="15" xfId="2" applyNumberFormat="1" applyFont="1" applyFill="1" applyBorder="1" applyAlignment="1">
      <alignment horizontal="center" vertical="center" wrapText="1"/>
    </xf>
    <xf numFmtId="3" fontId="8" fillId="2" borderId="23" xfId="2" applyNumberFormat="1" applyFont="1" applyFill="1" applyBorder="1" applyAlignment="1">
      <alignment horizontal="center" vertical="center" wrapText="1"/>
    </xf>
    <xf numFmtId="3" fontId="8" fillId="2" borderId="22" xfId="2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</cellXfs>
  <cellStyles count="10">
    <cellStyle name="Normal 2" xfId="1"/>
    <cellStyle name="Normal 2 2" xfId="9"/>
    <cellStyle name="Normal 3" xfId="6"/>
    <cellStyle name="Обычный 2" xfId="2"/>
    <cellStyle name="Обычный 2 2" xfId="3"/>
    <cellStyle name="Обычный 3" xfId="5"/>
    <cellStyle name="მძიმე" xfId="7" builtinId="3"/>
    <cellStyle name="მძიმე 2" xfId="8"/>
    <cellStyle name="ჩვეულებრივი" xfId="0" builtinId="0"/>
    <cellStyle name="ჩვეულებრივი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4315;&#4304;&#4316;&#4329;&#4317;%20&#4322;&#4308;&#4316;&#4307;&#4308;&#4320;&#4312;%20%2393%201--.08,2018&#4332;\&#4334;&#4317;&#4305;&#4312;%20&#4309;&#4304;&#4319;&#4304;-&#4324;&#4328;&#4304;&#4309;&#4308;&#4314;&#4304;%20&#4321;&#4304;&#4316;&#4312;&#4304;&#4326;&#4309;&#4320;&#4308;\&#4325;.&#4334;&#4317;&#4305;&#4312;%20&#4309;&#4304;&#4319;&#4304;-&#4324;&#4328;&#4304;&#4309;&#4308;&#4314;&#4304;%20%20&#4321;&#4304;&#4316;&#4312;&#4304;&#4326;&#4309;&#4320;&#4308;&#43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კრებსითი"/>
      <sheetName val="სანიაღვრე"/>
      <sheetName val="კალენდ"/>
      <sheetName val="სამ.მოც.უწყისი"/>
      <sheetName val="სატენდ"/>
    </sheetNames>
    <sheetDataSet>
      <sheetData sheetId="0">
        <row r="1">
          <cell r="A1" t="str">
            <v xml:space="preserve">q.xobSi vaJa-fSavelas quCis mimdebare teritoriaze saniaRvre arxis amowmendis samuSaoebi 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ის თემა">
  <a:themeElements>
    <a:clrScheme name="ოფისი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ოფისი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ოფისი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86"/>
  <sheetViews>
    <sheetView tabSelected="1" view="pageBreakPreview" topLeftCell="A265" zoomScale="115" zoomScaleNormal="100" zoomScaleSheetLayoutView="115" workbookViewId="0">
      <selection activeCell="C286" sqref="C286"/>
    </sheetView>
  </sheetViews>
  <sheetFormatPr defaultRowHeight="15"/>
  <cols>
    <col min="1" max="1" width="3.125" customWidth="1"/>
    <col min="2" max="2" width="44.625" customWidth="1"/>
    <col min="3" max="3" width="8.125" customWidth="1"/>
    <col min="4" max="4" width="7.125" customWidth="1"/>
    <col min="5" max="5" width="8.875" customWidth="1"/>
    <col min="6" max="6" width="6.75" customWidth="1"/>
    <col min="7" max="27" width="8.625" customWidth="1"/>
    <col min="28" max="28" width="11.625" style="3" customWidth="1"/>
    <col min="29" max="35" width="9.125" style="3"/>
  </cols>
  <sheetData>
    <row r="1" spans="1:39" ht="15.75">
      <c r="A1" s="268" t="s">
        <v>85</v>
      </c>
      <c r="B1" s="268"/>
      <c r="C1" s="268"/>
      <c r="D1" s="268"/>
      <c r="E1" s="268"/>
      <c r="F1" s="268"/>
      <c r="G1" s="26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50"/>
      <c r="AC1" s="31"/>
      <c r="AD1" s="31"/>
      <c r="AE1" s="31"/>
      <c r="AF1" s="31"/>
      <c r="AG1" s="31"/>
      <c r="AH1" s="31"/>
      <c r="AI1" s="31"/>
      <c r="AJ1" s="6"/>
      <c r="AK1" s="6"/>
      <c r="AL1" s="6"/>
      <c r="AM1" s="6"/>
    </row>
    <row r="2" spans="1:39">
      <c r="A2" s="292" t="s">
        <v>13</v>
      </c>
      <c r="B2" s="292"/>
      <c r="C2" s="292"/>
      <c r="D2" s="292"/>
      <c r="E2" s="292"/>
      <c r="F2" s="292"/>
      <c r="G2" s="292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32"/>
      <c r="AD2" s="32"/>
      <c r="AE2" s="32"/>
      <c r="AF2" s="32"/>
      <c r="AG2" s="32"/>
      <c r="AH2" s="32"/>
      <c r="AI2" s="32"/>
      <c r="AJ2" s="7"/>
      <c r="AK2" s="7"/>
      <c r="AL2" s="7"/>
      <c r="AM2" s="7"/>
    </row>
    <row r="3" spans="1:39">
      <c r="A3" s="51" t="s">
        <v>5</v>
      </c>
      <c r="B3" s="41"/>
      <c r="C3" s="42"/>
      <c r="D3" s="49"/>
      <c r="E3" s="43" t="s">
        <v>1</v>
      </c>
      <c r="F3" s="40"/>
      <c r="G3" s="40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52"/>
      <c r="AC3" s="32"/>
      <c r="AD3" s="32"/>
      <c r="AE3" s="32"/>
      <c r="AF3" s="32"/>
      <c r="AG3" s="32"/>
      <c r="AH3" s="32"/>
      <c r="AI3" s="32"/>
      <c r="AJ3" s="7"/>
      <c r="AK3" s="7"/>
      <c r="AL3" s="7"/>
      <c r="AM3" s="7"/>
    </row>
    <row r="4" spans="1:39" ht="15.75" thickBot="1">
      <c r="A4" s="269"/>
      <c r="B4" s="269"/>
      <c r="C4" s="40"/>
      <c r="D4" s="49"/>
      <c r="E4" s="4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4"/>
      <c r="AC4" s="33"/>
      <c r="AD4" s="33"/>
      <c r="AE4" s="33"/>
      <c r="AF4" s="33"/>
      <c r="AG4" s="33"/>
      <c r="AH4" s="33"/>
      <c r="AI4" s="33"/>
    </row>
    <row r="5" spans="1:39" ht="16.5" thickTop="1" thickBot="1">
      <c r="A5" s="270" t="s">
        <v>4</v>
      </c>
      <c r="B5" s="270" t="s">
        <v>3</v>
      </c>
      <c r="C5" s="272" t="s">
        <v>41</v>
      </c>
      <c r="D5" s="274" t="s">
        <v>8</v>
      </c>
      <c r="E5" s="274"/>
      <c r="F5" s="275" t="s">
        <v>18</v>
      </c>
      <c r="G5" s="275" t="s">
        <v>0</v>
      </c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55"/>
      <c r="AC5" s="34"/>
      <c r="AD5" s="34"/>
      <c r="AE5" s="34"/>
      <c r="AF5" s="34"/>
      <c r="AG5" s="34"/>
      <c r="AH5" s="34"/>
      <c r="AI5" s="34"/>
      <c r="AJ5" s="8"/>
      <c r="AK5" s="8"/>
      <c r="AL5" s="8"/>
      <c r="AM5" s="8"/>
    </row>
    <row r="6" spans="1:39" ht="35.25" thickTop="1" thickBot="1">
      <c r="A6" s="271"/>
      <c r="B6" s="271"/>
      <c r="C6" s="273"/>
      <c r="D6" s="1" t="s">
        <v>39</v>
      </c>
      <c r="E6" s="4" t="s">
        <v>42</v>
      </c>
      <c r="F6" s="276"/>
      <c r="G6" s="27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55"/>
      <c r="AC6" s="34"/>
      <c r="AD6" s="34"/>
      <c r="AE6" s="34"/>
      <c r="AF6" s="34"/>
      <c r="AG6" s="34"/>
      <c r="AH6" s="34"/>
      <c r="AI6" s="34"/>
      <c r="AJ6" s="8"/>
      <c r="AK6" s="8"/>
      <c r="AL6" s="8"/>
      <c r="AM6" s="8"/>
    </row>
    <row r="7" spans="1:39" ht="16.5" thickTop="1" thickBot="1">
      <c r="A7" s="56">
        <v>1</v>
      </c>
      <c r="B7" s="56">
        <v>2</v>
      </c>
      <c r="C7" s="57">
        <v>3</v>
      </c>
      <c r="D7" s="58">
        <v>4</v>
      </c>
      <c r="E7" s="59">
        <v>5</v>
      </c>
      <c r="F7" s="60">
        <v>6</v>
      </c>
      <c r="G7" s="60">
        <v>7</v>
      </c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61"/>
      <c r="AC7" s="35"/>
      <c r="AD7" s="35"/>
      <c r="AE7" s="35"/>
      <c r="AF7" s="35"/>
      <c r="AG7" s="35"/>
      <c r="AH7" s="35"/>
      <c r="AI7" s="35"/>
      <c r="AJ7" s="8"/>
      <c r="AK7" s="8"/>
      <c r="AL7" s="8"/>
      <c r="AM7" s="8"/>
    </row>
    <row r="8" spans="1:39" ht="16.5" thickTop="1" thickBot="1">
      <c r="A8" s="277" t="s">
        <v>54</v>
      </c>
      <c r="B8" s="278"/>
      <c r="C8" s="278"/>
      <c r="D8" s="278"/>
      <c r="E8" s="278"/>
      <c r="F8" s="278"/>
      <c r="G8" s="279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61"/>
      <c r="AC8" s="35"/>
      <c r="AD8" s="35"/>
      <c r="AE8" s="35"/>
      <c r="AF8" s="35"/>
      <c r="AG8" s="35"/>
      <c r="AH8" s="35"/>
      <c r="AI8" s="35"/>
      <c r="AJ8" s="8"/>
      <c r="AK8" s="8"/>
      <c r="AL8" s="8"/>
      <c r="AM8" s="8"/>
    </row>
    <row r="9" spans="1:39" ht="36" thickTop="1">
      <c r="A9" s="265">
        <v>1</v>
      </c>
      <c r="B9" s="166" t="s">
        <v>69</v>
      </c>
      <c r="C9" s="167" t="s">
        <v>22</v>
      </c>
      <c r="D9" s="168"/>
      <c r="E9" s="169">
        <f>590*0.7*1/1000</f>
        <v>0.41299999999999998</v>
      </c>
      <c r="F9" s="159"/>
      <c r="G9" s="168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36"/>
      <c r="AD9" s="36"/>
      <c r="AE9" s="36"/>
      <c r="AF9" s="36"/>
      <c r="AG9" s="36"/>
      <c r="AH9" s="36"/>
      <c r="AI9" s="36"/>
      <c r="AJ9" s="10"/>
      <c r="AK9" s="10"/>
      <c r="AL9" s="10"/>
      <c r="AM9" s="10"/>
    </row>
    <row r="10" spans="1:39" ht="16.5">
      <c r="A10" s="266"/>
      <c r="B10" s="170" t="s">
        <v>19</v>
      </c>
      <c r="C10" s="160" t="s">
        <v>6</v>
      </c>
      <c r="D10" s="160">
        <v>27</v>
      </c>
      <c r="E10" s="171">
        <f>D10*E9</f>
        <v>11.151</v>
      </c>
      <c r="F10" s="172"/>
      <c r="G10" s="17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37"/>
      <c r="AD10" s="37"/>
      <c r="AE10" s="37"/>
      <c r="AF10" s="37"/>
      <c r="AG10" s="37"/>
      <c r="AH10" s="37"/>
      <c r="AI10" s="37"/>
      <c r="AJ10" s="10"/>
      <c r="AK10" s="10"/>
      <c r="AL10" s="10"/>
      <c r="AM10" s="10"/>
    </row>
    <row r="11" spans="1:39" ht="15.75">
      <c r="A11" s="266"/>
      <c r="B11" s="174" t="s">
        <v>38</v>
      </c>
      <c r="C11" s="160" t="s">
        <v>2</v>
      </c>
      <c r="D11" s="160">
        <v>137</v>
      </c>
      <c r="E11" s="171">
        <f>D11*E9</f>
        <v>56.580999999999996</v>
      </c>
      <c r="F11" s="172"/>
      <c r="G11" s="17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4"/>
      <c r="AC11" s="11"/>
      <c r="AD11" s="11"/>
      <c r="AE11" s="11"/>
      <c r="AF11" s="11"/>
      <c r="AG11" s="11"/>
      <c r="AH11" s="11"/>
      <c r="AI11" s="11"/>
      <c r="AJ11" s="9"/>
      <c r="AK11" s="9"/>
      <c r="AL11" s="9"/>
      <c r="AM11" s="9"/>
    </row>
    <row r="12" spans="1:39" ht="17.25" thickBot="1">
      <c r="A12" s="267"/>
      <c r="B12" s="175" t="s">
        <v>37</v>
      </c>
      <c r="C12" s="161" t="s">
        <v>1</v>
      </c>
      <c r="D12" s="161">
        <v>2.21</v>
      </c>
      <c r="E12" s="176">
        <f>D12*E9</f>
        <v>0.91272999999999993</v>
      </c>
      <c r="F12" s="177"/>
      <c r="G12" s="17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37"/>
      <c r="AD12" s="37"/>
      <c r="AE12" s="37"/>
      <c r="AF12" s="37"/>
      <c r="AG12" s="37"/>
      <c r="AH12" s="37"/>
      <c r="AI12" s="37"/>
      <c r="AJ12" s="10"/>
      <c r="AK12" s="10"/>
      <c r="AL12" s="10"/>
      <c r="AM12" s="10"/>
    </row>
    <row r="13" spans="1:39" ht="16.5" thickTop="1" thickBot="1">
      <c r="A13" s="66"/>
      <c r="B13" s="65" t="s">
        <v>43</v>
      </c>
      <c r="C13" s="66"/>
      <c r="D13" s="38"/>
      <c r="E13" s="67"/>
      <c r="F13" s="67"/>
      <c r="G13" s="6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69"/>
      <c r="AC13" s="39"/>
      <c r="AD13" s="39"/>
      <c r="AE13" s="39"/>
      <c r="AF13" s="39"/>
      <c r="AG13" s="39"/>
      <c r="AH13" s="39"/>
      <c r="AI13" s="39"/>
    </row>
    <row r="14" spans="1:39" ht="21" customHeight="1" thickTop="1" thickBot="1">
      <c r="A14" s="257" t="s">
        <v>79</v>
      </c>
      <c r="B14" s="257"/>
      <c r="C14" s="257"/>
      <c r="D14" s="257"/>
      <c r="E14" s="257"/>
      <c r="F14" s="257"/>
      <c r="G14" s="258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5"/>
      <c r="AC14"/>
      <c r="AD14"/>
      <c r="AE14"/>
      <c r="AF14"/>
      <c r="AG14"/>
      <c r="AH14"/>
      <c r="AI14"/>
    </row>
    <row r="15" spans="1:39" s="2" customFormat="1" ht="24" customHeight="1" thickTop="1">
      <c r="A15" s="259">
        <v>1</v>
      </c>
      <c r="B15" s="99" t="s">
        <v>58</v>
      </c>
      <c r="C15" s="144" t="s">
        <v>7</v>
      </c>
      <c r="D15" s="122"/>
      <c r="E15" s="145">
        <f>3*0.415</f>
        <v>1.2449999999999999</v>
      </c>
      <c r="F15" s="123"/>
      <c r="G15" s="146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44"/>
    </row>
    <row r="16" spans="1:39" ht="11.25" customHeight="1">
      <c r="A16" s="260"/>
      <c r="B16" s="110" t="s">
        <v>20</v>
      </c>
      <c r="C16" s="111" t="s">
        <v>6</v>
      </c>
      <c r="D16" s="112">
        <f>8*0.5</f>
        <v>4</v>
      </c>
      <c r="E16" s="96">
        <f>D16*E15</f>
        <v>4.9799999999999995</v>
      </c>
      <c r="F16" s="106"/>
      <c r="G16" s="97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5"/>
      <c r="AC16"/>
      <c r="AD16"/>
      <c r="AE16">
        <f>3.14*0.5</f>
        <v>1.57</v>
      </c>
      <c r="AF16"/>
      <c r="AG16"/>
      <c r="AH16"/>
      <c r="AI16"/>
    </row>
    <row r="17" spans="1:50" ht="15.75" customHeight="1" thickBot="1">
      <c r="A17" s="261"/>
      <c r="B17" s="155" t="s">
        <v>44</v>
      </c>
      <c r="C17" s="119" t="s">
        <v>2</v>
      </c>
      <c r="D17" s="148">
        <v>1.98</v>
      </c>
      <c r="E17" s="149">
        <f>D17*E15</f>
        <v>2.4650999999999996</v>
      </c>
      <c r="F17" s="121"/>
      <c r="G17" s="98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5"/>
      <c r="AC17"/>
      <c r="AD17"/>
      <c r="AE17"/>
      <c r="AF17"/>
      <c r="AG17"/>
      <c r="AH17"/>
      <c r="AI17"/>
    </row>
    <row r="18" spans="1:50" s="2" customFormat="1" ht="34.5" customHeight="1" thickTop="1">
      <c r="A18" s="262">
        <v>2</v>
      </c>
      <c r="B18" s="153" t="s">
        <v>52</v>
      </c>
      <c r="C18" s="100" t="s">
        <v>7</v>
      </c>
      <c r="D18" s="101"/>
      <c r="E18" s="102">
        <f>2*3.5*0.2</f>
        <v>1.4000000000000001</v>
      </c>
      <c r="F18" s="93"/>
      <c r="G18" s="94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44"/>
    </row>
    <row r="19" spans="1:50" s="2" customFormat="1" ht="17.25" customHeight="1">
      <c r="A19" s="263"/>
      <c r="B19" s="103" t="s">
        <v>46</v>
      </c>
      <c r="C19" s="104" t="s">
        <v>6</v>
      </c>
      <c r="D19" s="105">
        <v>2.12</v>
      </c>
      <c r="E19" s="105">
        <f>D19*E18</f>
        <v>2.9680000000000004</v>
      </c>
      <c r="F19" s="106"/>
      <c r="G19" s="97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44"/>
    </row>
    <row r="20" spans="1:50" s="2" customFormat="1" ht="23.25" customHeight="1">
      <c r="A20" s="263"/>
      <c r="B20" s="103" t="s">
        <v>57</v>
      </c>
      <c r="C20" s="104" t="s">
        <v>7</v>
      </c>
      <c r="D20" s="105">
        <v>1.1000000000000001</v>
      </c>
      <c r="E20" s="105">
        <f>D20*E18</f>
        <v>1.5400000000000003</v>
      </c>
      <c r="F20" s="106"/>
      <c r="G20" s="97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44"/>
    </row>
    <row r="21" spans="1:50" s="2" customFormat="1" ht="31.5" customHeight="1" thickBot="1">
      <c r="A21" s="264"/>
      <c r="B21" s="107" t="s">
        <v>63</v>
      </c>
      <c r="C21" s="108" t="s">
        <v>20</v>
      </c>
      <c r="D21" s="109">
        <v>1.55</v>
      </c>
      <c r="E21" s="109">
        <f>D21*E18</f>
        <v>2.1700000000000004</v>
      </c>
      <c r="F21" s="109"/>
      <c r="G21" s="98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44"/>
    </row>
    <row r="22" spans="1:50" s="2" customFormat="1" ht="24" customHeight="1" thickTop="1">
      <c r="A22" s="259">
        <v>3</v>
      </c>
      <c r="B22" s="99" t="s">
        <v>59</v>
      </c>
      <c r="C22" s="144" t="s">
        <v>7</v>
      </c>
      <c r="D22" s="122"/>
      <c r="E22" s="145">
        <f>3*0.415</f>
        <v>1.2449999999999999</v>
      </c>
      <c r="F22" s="123"/>
      <c r="G22" s="146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44"/>
    </row>
    <row r="23" spans="1:50" ht="11.25" customHeight="1">
      <c r="A23" s="260"/>
      <c r="B23" s="110" t="s">
        <v>9</v>
      </c>
      <c r="C23" s="111" t="s">
        <v>6</v>
      </c>
      <c r="D23" s="112">
        <v>8</v>
      </c>
      <c r="E23" s="96">
        <f>D23*E22</f>
        <v>9.9599999999999991</v>
      </c>
      <c r="F23" s="106"/>
      <c r="G23" s="97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5"/>
      <c r="AC23"/>
      <c r="AD23"/>
      <c r="AE23"/>
      <c r="AF23"/>
      <c r="AG23"/>
      <c r="AH23"/>
      <c r="AI23"/>
    </row>
    <row r="24" spans="1:50" ht="11.25" customHeight="1">
      <c r="A24" s="260"/>
      <c r="B24" s="113" t="s">
        <v>11</v>
      </c>
      <c r="C24" s="95" t="s">
        <v>1</v>
      </c>
      <c r="D24" s="114">
        <v>1.1200000000000001</v>
      </c>
      <c r="E24" s="96">
        <f>D24*E22</f>
        <v>1.3944000000000001</v>
      </c>
      <c r="F24" s="106"/>
      <c r="G24" s="97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5"/>
      <c r="AC24"/>
      <c r="AD24"/>
      <c r="AE24"/>
      <c r="AF24"/>
      <c r="AG24"/>
      <c r="AH24"/>
      <c r="AI24"/>
    </row>
    <row r="25" spans="1:50" ht="15.75" customHeight="1">
      <c r="A25" s="260"/>
      <c r="B25" s="113" t="s">
        <v>60</v>
      </c>
      <c r="C25" s="115" t="s">
        <v>14</v>
      </c>
      <c r="D25" s="116" t="s">
        <v>21</v>
      </c>
      <c r="E25" s="96">
        <v>3</v>
      </c>
      <c r="F25" s="106"/>
      <c r="G25" s="97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5"/>
      <c r="AC25"/>
      <c r="AD25"/>
      <c r="AE25"/>
      <c r="AF25"/>
      <c r="AG25"/>
      <c r="AH25"/>
      <c r="AI25"/>
    </row>
    <row r="26" spans="1:50" ht="15.75" customHeight="1">
      <c r="A26" s="260"/>
      <c r="B26" s="113" t="s">
        <v>44</v>
      </c>
      <c r="C26" s="115" t="s">
        <v>2</v>
      </c>
      <c r="D26" s="116">
        <v>1.98</v>
      </c>
      <c r="E26" s="96">
        <f>D26*E22</f>
        <v>2.4650999999999996</v>
      </c>
      <c r="F26" s="106"/>
      <c r="G26" s="97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5"/>
      <c r="AC26"/>
      <c r="AD26"/>
      <c r="AE26"/>
      <c r="AF26"/>
      <c r="AG26"/>
      <c r="AH26"/>
      <c r="AI26"/>
    </row>
    <row r="27" spans="1:50" ht="26.25" customHeight="1">
      <c r="A27" s="260"/>
      <c r="B27" s="113" t="s">
        <v>55</v>
      </c>
      <c r="C27" s="115" t="s">
        <v>20</v>
      </c>
      <c r="D27" s="117">
        <f>2.4</f>
        <v>2.4</v>
      </c>
      <c r="E27" s="105">
        <f>D27*E22</f>
        <v>2.9879999999999995</v>
      </c>
      <c r="F27" s="105"/>
      <c r="G27" s="97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5"/>
      <c r="AC27"/>
      <c r="AD27"/>
      <c r="AE27"/>
      <c r="AF27"/>
      <c r="AG27"/>
      <c r="AH27"/>
      <c r="AI27"/>
    </row>
    <row r="28" spans="1:50" ht="15.75" thickBot="1">
      <c r="A28" s="261"/>
      <c r="B28" s="118" t="s">
        <v>10</v>
      </c>
      <c r="C28" s="119" t="s">
        <v>1</v>
      </c>
      <c r="D28" s="120">
        <v>6.36</v>
      </c>
      <c r="E28" s="119">
        <f>D28*E22</f>
        <v>7.9181999999999997</v>
      </c>
      <c r="F28" s="121"/>
      <c r="G28" s="98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5"/>
      <c r="AC28"/>
      <c r="AD28"/>
      <c r="AE28"/>
      <c r="AF28"/>
      <c r="AG28"/>
      <c r="AH28"/>
      <c r="AI28"/>
    </row>
    <row r="29" spans="1:50" s="2" customFormat="1" ht="33" customHeight="1" thickTop="1">
      <c r="A29" s="280">
        <v>4</v>
      </c>
      <c r="B29" s="156" t="s">
        <v>68</v>
      </c>
      <c r="C29" s="157" t="s">
        <v>12</v>
      </c>
      <c r="D29" s="147"/>
      <c r="E29" s="184">
        <f>E200</f>
        <v>1.2769999999999998E-2</v>
      </c>
      <c r="F29" s="93"/>
      <c r="G29" s="94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44"/>
    </row>
    <row r="30" spans="1:50">
      <c r="A30" s="280"/>
      <c r="B30" s="87" t="s">
        <v>9</v>
      </c>
      <c r="C30" s="85" t="s">
        <v>6</v>
      </c>
      <c r="D30" s="90">
        <v>660</v>
      </c>
      <c r="E30" s="78">
        <f>D30*E29</f>
        <v>8.4281999999999986</v>
      </c>
      <c r="F30" s="86"/>
      <c r="G30" s="73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5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</row>
    <row r="31" spans="1:50" s="13" customFormat="1" ht="15.75">
      <c r="A31" s="280"/>
      <c r="B31" s="76" t="s">
        <v>32</v>
      </c>
      <c r="C31" s="130" t="s">
        <v>25</v>
      </c>
      <c r="D31" s="70">
        <v>9.6</v>
      </c>
      <c r="E31" s="132">
        <f>E29*D31</f>
        <v>0.12259199999999998</v>
      </c>
      <c r="F31" s="77"/>
      <c r="G31" s="73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75"/>
      <c r="AC31" s="20"/>
      <c r="AD31" s="20"/>
      <c r="AE31" s="27" t="e">
        <f>-#REF!+E36</f>
        <v>#REF!</v>
      </c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15"/>
      <c r="AR31" s="15"/>
      <c r="AS31" s="15"/>
      <c r="AT31" s="15"/>
      <c r="AU31" s="15"/>
      <c r="AV31" s="15"/>
      <c r="AW31" s="15"/>
      <c r="AX31" s="15"/>
    </row>
    <row r="32" spans="1:50">
      <c r="A32" s="280"/>
      <c r="B32" s="87" t="s">
        <v>40</v>
      </c>
      <c r="C32" s="130" t="s">
        <v>7</v>
      </c>
      <c r="D32" s="90">
        <v>101.5</v>
      </c>
      <c r="E32" s="78">
        <f>D32*E29</f>
        <v>1.2961549999999997</v>
      </c>
      <c r="F32" s="89"/>
      <c r="G32" s="73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5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</row>
    <row r="33" spans="1:50">
      <c r="A33" s="280"/>
      <c r="B33" s="87" t="s">
        <v>30</v>
      </c>
      <c r="C33" s="130" t="s">
        <v>15</v>
      </c>
      <c r="D33" s="90">
        <v>39</v>
      </c>
      <c r="E33" s="78">
        <f>D33*E29</f>
        <v>0.49802999999999992</v>
      </c>
      <c r="F33" s="78"/>
      <c r="G33" s="73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5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</row>
    <row r="34" spans="1:50" s="13" customFormat="1" ht="15.75">
      <c r="A34" s="280"/>
      <c r="B34" s="76" t="s">
        <v>34</v>
      </c>
      <c r="C34" s="130" t="s">
        <v>7</v>
      </c>
      <c r="D34" s="70">
        <v>4.68</v>
      </c>
      <c r="E34" s="132">
        <f>D34*E29</f>
        <v>5.9763599999999986E-2</v>
      </c>
      <c r="F34" s="77"/>
      <c r="G34" s="73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75"/>
      <c r="AC34" s="20"/>
      <c r="AD34" s="20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15"/>
      <c r="AR34" s="25">
        <f>0.3*0.3*4*3</f>
        <v>1.08</v>
      </c>
      <c r="AS34" s="19">
        <v>62.8</v>
      </c>
      <c r="AT34" s="18">
        <f t="shared" ref="AT34" si="0">AS34*AR34</f>
        <v>67.823999999999998</v>
      </c>
      <c r="AU34" s="15"/>
      <c r="AV34" s="15"/>
      <c r="AW34" s="15"/>
      <c r="AX34" s="15"/>
    </row>
    <row r="35" spans="1:50">
      <c r="A35" s="280"/>
      <c r="B35" s="87" t="s">
        <v>70</v>
      </c>
      <c r="C35" s="130" t="s">
        <v>20</v>
      </c>
      <c r="D35" s="90" t="s">
        <v>21</v>
      </c>
      <c r="E35" s="78">
        <f>80*0.62/1000</f>
        <v>4.9599999999999998E-2</v>
      </c>
      <c r="F35" s="77"/>
      <c r="G35" s="73"/>
      <c r="H35" s="191"/>
      <c r="I35" s="191"/>
      <c r="J35" s="191"/>
      <c r="K35" s="191">
        <f>4.2*4+4.2*0.2*2</f>
        <v>18.48</v>
      </c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5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</row>
    <row r="36" spans="1:50">
      <c r="A36" s="280"/>
      <c r="B36" s="91" t="s">
        <v>31</v>
      </c>
      <c r="C36" s="130" t="s">
        <v>7</v>
      </c>
      <c r="D36" s="86">
        <v>7.93</v>
      </c>
      <c r="E36" s="78">
        <f>D36*E29</f>
        <v>0.10126609999999998</v>
      </c>
      <c r="F36" s="78"/>
      <c r="G36" s="73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5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50">
      <c r="A37" s="280"/>
      <c r="B37" s="87" t="s">
        <v>35</v>
      </c>
      <c r="C37" s="130" t="s">
        <v>17</v>
      </c>
      <c r="D37" s="90">
        <v>193</v>
      </c>
      <c r="E37" s="78">
        <f>D37*E29</f>
        <v>2.4646099999999995</v>
      </c>
      <c r="F37" s="86"/>
      <c r="G37" s="73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5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</row>
    <row r="38" spans="1:50" s="26" customFormat="1">
      <c r="A38" s="280"/>
      <c r="B38" s="45" t="s">
        <v>64</v>
      </c>
      <c r="C38" s="130" t="s">
        <v>20</v>
      </c>
      <c r="D38" s="88">
        <v>240</v>
      </c>
      <c r="E38" s="78">
        <f>D38*E29</f>
        <v>3.0647999999999995</v>
      </c>
      <c r="F38" s="89"/>
      <c r="G38" s="73"/>
      <c r="H38" s="191"/>
      <c r="I38" s="191"/>
      <c r="J38" s="191"/>
      <c r="K38" s="191">
        <f>2.2*2*2*2+(2.2*2+2*2)*0.2*2</f>
        <v>20.96</v>
      </c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79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</row>
    <row r="39" spans="1:50">
      <c r="A39" s="280"/>
      <c r="B39" s="87" t="s">
        <v>16</v>
      </c>
      <c r="C39" s="130" t="s">
        <v>1</v>
      </c>
      <c r="D39" s="90">
        <v>39.9</v>
      </c>
      <c r="E39" s="78">
        <f>D39*E29</f>
        <v>0.50952299999999995</v>
      </c>
      <c r="F39" s="89"/>
      <c r="G39" s="73"/>
      <c r="H39" s="191"/>
      <c r="I39" s="191"/>
      <c r="J39" s="191"/>
      <c r="K39" s="191">
        <f>3.14*0.5*0.5*4</f>
        <v>3.14</v>
      </c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5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</row>
    <row r="40" spans="1:50">
      <c r="A40" s="280"/>
      <c r="B40" s="92" t="s">
        <v>10</v>
      </c>
      <c r="C40" s="130" t="s">
        <v>1</v>
      </c>
      <c r="D40" s="90">
        <v>156</v>
      </c>
      <c r="E40" s="78">
        <f>D40*E29</f>
        <v>1.9921199999999997</v>
      </c>
      <c r="F40" s="78"/>
      <c r="G40" s="73"/>
      <c r="H40" s="191"/>
      <c r="I40" s="191"/>
      <c r="J40" s="191"/>
      <c r="K40" s="191">
        <f>K38-K39</f>
        <v>17.82</v>
      </c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5"/>
      <c r="AC40" s="23"/>
      <c r="AD40" s="23"/>
      <c r="AE40" s="185">
        <f>AF34</f>
        <v>0</v>
      </c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</row>
    <row r="41" spans="1:50" s="2" customFormat="1">
      <c r="A41" s="281">
        <v>5</v>
      </c>
      <c r="B41" s="80" t="s">
        <v>47</v>
      </c>
      <c r="C41" s="163" t="s">
        <v>48</v>
      </c>
      <c r="D41" s="165"/>
      <c r="E41" s="81">
        <v>0.1782</v>
      </c>
      <c r="F41" s="72"/>
      <c r="G41" s="73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44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</row>
    <row r="42" spans="1:50">
      <c r="A42" s="281"/>
      <c r="B42" s="87" t="s">
        <v>9</v>
      </c>
      <c r="C42" s="85" t="s">
        <v>6</v>
      </c>
      <c r="D42" s="90">
        <v>116</v>
      </c>
      <c r="E42" s="78">
        <f>D42*E41</f>
        <v>20.671199999999999</v>
      </c>
      <c r="F42" s="90"/>
      <c r="G42" s="73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5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</row>
    <row r="43" spans="1:50" s="13" customFormat="1" ht="15.75">
      <c r="A43" s="281"/>
      <c r="B43" s="76" t="s">
        <v>49</v>
      </c>
      <c r="C43" s="164" t="s">
        <v>20</v>
      </c>
      <c r="D43" s="70">
        <v>0.68</v>
      </c>
      <c r="E43" s="132">
        <f>E41*D43</f>
        <v>0.12117600000000001</v>
      </c>
      <c r="F43" s="77"/>
      <c r="G43" s="73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75"/>
      <c r="AC43" s="20"/>
      <c r="AD43" s="20"/>
      <c r="AE43" s="27" t="e">
        <f>-E29+#REF!</f>
        <v>#REF!</v>
      </c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15"/>
      <c r="AR43" s="15"/>
      <c r="AS43" s="15"/>
      <c r="AT43" s="15"/>
      <c r="AU43" s="15"/>
      <c r="AV43" s="15"/>
      <c r="AW43" s="15"/>
      <c r="AX43" s="15"/>
    </row>
    <row r="44" spans="1:50">
      <c r="A44" s="281"/>
      <c r="B44" s="91" t="s">
        <v>33</v>
      </c>
      <c r="C44" s="164" t="s">
        <v>7</v>
      </c>
      <c r="D44" s="90">
        <v>0.75</v>
      </c>
      <c r="E44" s="78">
        <f>D44*E41</f>
        <v>0.13364999999999999</v>
      </c>
      <c r="F44" s="89"/>
      <c r="G44" s="73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5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</row>
    <row r="45" spans="1:50">
      <c r="A45" s="281"/>
      <c r="B45" s="91" t="s">
        <v>50</v>
      </c>
      <c r="C45" s="164" t="s">
        <v>15</v>
      </c>
      <c r="D45" s="90">
        <v>39</v>
      </c>
      <c r="E45" s="78">
        <f>D45*E41</f>
        <v>6.9497999999999998</v>
      </c>
      <c r="F45" s="78"/>
      <c r="G45" s="73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5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</row>
    <row r="46" spans="1:50">
      <c r="A46" s="281"/>
      <c r="B46" s="91" t="s">
        <v>16</v>
      </c>
      <c r="C46" s="162" t="s">
        <v>1</v>
      </c>
      <c r="D46" s="90">
        <v>6.13</v>
      </c>
      <c r="E46" s="78">
        <f>D46*E41</f>
        <v>1.0923659999999999</v>
      </c>
      <c r="F46" s="77"/>
      <c r="G46" s="73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5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</row>
    <row r="47" spans="1:50">
      <c r="A47" s="281"/>
      <c r="B47" s="92" t="s">
        <v>10</v>
      </c>
      <c r="C47" s="162" t="s">
        <v>1</v>
      </c>
      <c r="D47" s="90">
        <v>58.8</v>
      </c>
      <c r="E47" s="78">
        <f>D47*E41</f>
        <v>10.478159999999999</v>
      </c>
      <c r="F47" s="77"/>
      <c r="G47" s="73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5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</row>
    <row r="48" spans="1:50" s="2" customFormat="1">
      <c r="A48" s="281">
        <v>6</v>
      </c>
      <c r="B48" s="80" t="s">
        <v>51</v>
      </c>
      <c r="C48" s="163" t="s">
        <v>48</v>
      </c>
      <c r="D48" s="165"/>
      <c r="E48" s="81">
        <f>E41</f>
        <v>0.1782</v>
      </c>
      <c r="F48" s="72"/>
      <c r="G48" s="73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44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</row>
    <row r="49" spans="1:50">
      <c r="A49" s="281"/>
      <c r="B49" s="91" t="s">
        <v>9</v>
      </c>
      <c r="C49" s="85" t="s">
        <v>6</v>
      </c>
      <c r="D49" s="90">
        <v>56.4</v>
      </c>
      <c r="E49" s="78">
        <f>D49*E48</f>
        <v>10.05048</v>
      </c>
      <c r="F49" s="90"/>
      <c r="G49" s="73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5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</row>
    <row r="50" spans="1:50" s="13" customFormat="1" ht="15.75">
      <c r="A50" s="281"/>
      <c r="B50" s="76" t="s">
        <v>49</v>
      </c>
      <c r="C50" s="164" t="s">
        <v>20</v>
      </c>
      <c r="D50" s="70">
        <v>0.45</v>
      </c>
      <c r="E50" s="132">
        <f>E48*D50</f>
        <v>8.0189999999999997E-2</v>
      </c>
      <c r="F50" s="77"/>
      <c r="G50" s="73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75"/>
      <c r="AC50" s="20"/>
      <c r="AD50" s="20"/>
      <c r="AE50" s="27" t="e">
        <f>-E36+#REF!</f>
        <v>#REF!</v>
      </c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15"/>
      <c r="AR50" s="15"/>
      <c r="AS50" s="15"/>
      <c r="AT50" s="15"/>
      <c r="AU50" s="15"/>
      <c r="AV50" s="15"/>
      <c r="AW50" s="15"/>
      <c r="AX50" s="15"/>
    </row>
    <row r="51" spans="1:50">
      <c r="A51" s="281"/>
      <c r="B51" s="91" t="s">
        <v>33</v>
      </c>
      <c r="C51" s="164" t="s">
        <v>7</v>
      </c>
      <c r="D51" s="90">
        <v>0.75</v>
      </c>
      <c r="E51" s="78">
        <f>D51*E48</f>
        <v>0.13364999999999999</v>
      </c>
      <c r="F51" s="89"/>
      <c r="G51" s="73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5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</row>
    <row r="52" spans="1:50">
      <c r="A52" s="281"/>
      <c r="B52" s="91" t="s">
        <v>16</v>
      </c>
      <c r="C52" s="162" t="s">
        <v>1</v>
      </c>
      <c r="D52" s="90">
        <v>4.09</v>
      </c>
      <c r="E52" s="78">
        <f>D52*E48</f>
        <v>0.72883799999999999</v>
      </c>
      <c r="F52" s="77"/>
      <c r="G52" s="73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5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</row>
    <row r="53" spans="1:50">
      <c r="A53" s="281"/>
      <c r="B53" s="92" t="s">
        <v>10</v>
      </c>
      <c r="C53" s="162" t="s">
        <v>1</v>
      </c>
      <c r="D53" s="90">
        <v>26.5</v>
      </c>
      <c r="E53" s="78">
        <f>D53*E48</f>
        <v>4.7222999999999997</v>
      </c>
      <c r="F53" s="77"/>
      <c r="G53" s="73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5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</row>
    <row r="54" spans="1:50" s="13" customFormat="1" ht="22.5">
      <c r="A54" s="282">
        <v>7</v>
      </c>
      <c r="B54" s="71" t="s">
        <v>45</v>
      </c>
      <c r="C54" s="131" t="s">
        <v>12</v>
      </c>
      <c r="D54" s="133"/>
      <c r="E54" s="129">
        <f>(3*2*0.2+1.2*0.5*2*3)/100</f>
        <v>4.8000000000000001E-2</v>
      </c>
      <c r="F54" s="134"/>
      <c r="G54" s="73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74"/>
      <c r="AC54" s="17"/>
      <c r="AD54" s="17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16"/>
      <c r="AR54" s="18">
        <f>1.5*5.4*4.5*2</f>
        <v>72.900000000000006</v>
      </c>
      <c r="AS54" s="19">
        <f>16*6</f>
        <v>96</v>
      </c>
      <c r="AT54" s="15"/>
      <c r="AU54" s="15"/>
      <c r="AV54" s="15"/>
      <c r="AW54" s="15"/>
      <c r="AX54" s="15"/>
    </row>
    <row r="55" spans="1:50" s="13" customFormat="1" ht="15.75">
      <c r="A55" s="282"/>
      <c r="B55" s="45" t="s">
        <v>23</v>
      </c>
      <c r="C55" s="46" t="s">
        <v>24</v>
      </c>
      <c r="D55" s="47">
        <v>143</v>
      </c>
      <c r="E55" s="135">
        <f>E54*D55</f>
        <v>6.8639999999999999</v>
      </c>
      <c r="F55" s="48"/>
      <c r="G55" s="73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75"/>
      <c r="AC55" s="20"/>
      <c r="AD55" s="20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16"/>
      <c r="AR55" s="15"/>
      <c r="AS55" s="15"/>
      <c r="AT55" s="15"/>
      <c r="AU55" s="15"/>
      <c r="AV55" s="15"/>
      <c r="AW55" s="15"/>
      <c r="AX55" s="15"/>
    </row>
    <row r="56" spans="1:50" s="13" customFormat="1" ht="15.75">
      <c r="A56" s="282"/>
      <c r="B56" s="45" t="s">
        <v>29</v>
      </c>
      <c r="C56" s="143" t="s">
        <v>7</v>
      </c>
      <c r="D56" s="47">
        <v>115</v>
      </c>
      <c r="E56" s="135">
        <f>E54*D56</f>
        <v>5.5200000000000005</v>
      </c>
      <c r="F56" s="48"/>
      <c r="G56" s="73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75"/>
      <c r="AC56" s="20"/>
      <c r="AD56" s="20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16"/>
      <c r="AR56" s="15"/>
      <c r="AS56" s="15"/>
      <c r="AT56" s="15"/>
      <c r="AU56" s="15"/>
      <c r="AV56" s="15"/>
      <c r="AW56" s="15"/>
      <c r="AX56" s="15"/>
    </row>
    <row r="57" spans="1:50" s="13" customFormat="1" ht="23.25" customHeight="1" thickBot="1">
      <c r="A57" s="282"/>
      <c r="B57" s="45" t="s">
        <v>65</v>
      </c>
      <c r="C57" s="143" t="s">
        <v>20</v>
      </c>
      <c r="D57" s="47">
        <v>1.55</v>
      </c>
      <c r="E57" s="135">
        <f>E56*D57</f>
        <v>8.5560000000000009</v>
      </c>
      <c r="F57" s="48"/>
      <c r="G57" s="73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75"/>
      <c r="AC57" s="20"/>
      <c r="AD57" s="20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16"/>
      <c r="AR57" s="15"/>
      <c r="AS57" s="15"/>
      <c r="AT57" s="15"/>
      <c r="AU57" s="15"/>
      <c r="AV57" s="15"/>
      <c r="AW57" s="15"/>
      <c r="AX57" s="15"/>
    </row>
    <row r="58" spans="1:50" ht="16.5" thickTop="1" thickBot="1">
      <c r="A58" s="124"/>
      <c r="B58" s="125" t="s">
        <v>53</v>
      </c>
      <c r="C58" s="124"/>
      <c r="D58" s="124"/>
      <c r="E58" s="126"/>
      <c r="F58" s="124"/>
      <c r="G58" s="127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28"/>
      <c r="AC58"/>
      <c r="AD58"/>
      <c r="AE58" s="29"/>
      <c r="AF58"/>
      <c r="AG58"/>
      <c r="AH58"/>
      <c r="AI58"/>
    </row>
    <row r="59" spans="1:50" ht="21" customHeight="1" thickTop="1" thickBot="1">
      <c r="A59" s="257" t="s">
        <v>78</v>
      </c>
      <c r="B59" s="257"/>
      <c r="C59" s="257"/>
      <c r="D59" s="257"/>
      <c r="E59" s="257"/>
      <c r="F59" s="257"/>
      <c r="G59" s="258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5"/>
      <c r="AC59"/>
      <c r="AD59"/>
      <c r="AE59"/>
      <c r="AF59"/>
      <c r="AG59"/>
      <c r="AH59"/>
      <c r="AI59"/>
    </row>
    <row r="60" spans="1:50" s="2" customFormat="1" ht="34.5" customHeight="1" thickTop="1">
      <c r="A60" s="262">
        <v>1</v>
      </c>
      <c r="B60" s="153" t="s">
        <v>52</v>
      </c>
      <c r="C60" s="100" t="s">
        <v>7</v>
      </c>
      <c r="D60" s="101"/>
      <c r="E60" s="102">
        <f>2*3.5*0.2</f>
        <v>1.4000000000000001</v>
      </c>
      <c r="F60" s="93"/>
      <c r="G60" s="94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44"/>
    </row>
    <row r="61" spans="1:50" s="2" customFormat="1" ht="17.25" customHeight="1">
      <c r="A61" s="263"/>
      <c r="B61" s="103" t="s">
        <v>46</v>
      </c>
      <c r="C61" s="104" t="s">
        <v>6</v>
      </c>
      <c r="D61" s="105">
        <v>2.12</v>
      </c>
      <c r="E61" s="105">
        <f>D61*E60</f>
        <v>2.9680000000000004</v>
      </c>
      <c r="F61" s="106"/>
      <c r="G61" s="97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44"/>
    </row>
    <row r="62" spans="1:50" s="2" customFormat="1" ht="23.25" customHeight="1">
      <c r="A62" s="263"/>
      <c r="B62" s="103" t="s">
        <v>57</v>
      </c>
      <c r="C62" s="104" t="s">
        <v>7</v>
      </c>
      <c r="D62" s="105">
        <v>1.1000000000000001</v>
      </c>
      <c r="E62" s="105">
        <f>D62*E60</f>
        <v>1.5400000000000003</v>
      </c>
      <c r="F62" s="106"/>
      <c r="G62" s="97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44"/>
    </row>
    <row r="63" spans="1:50" s="2" customFormat="1" ht="31.5" customHeight="1" thickBot="1">
      <c r="A63" s="264"/>
      <c r="B63" s="107" t="s">
        <v>63</v>
      </c>
      <c r="C63" s="108" t="s">
        <v>20</v>
      </c>
      <c r="D63" s="109">
        <v>1.55</v>
      </c>
      <c r="E63" s="109">
        <f>D63*E60</f>
        <v>2.1700000000000004</v>
      </c>
      <c r="F63" s="109"/>
      <c r="G63" s="98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44"/>
    </row>
    <row r="64" spans="1:50" s="2" customFormat="1" ht="24" customHeight="1" thickTop="1">
      <c r="A64" s="259">
        <v>2</v>
      </c>
      <c r="B64" s="99" t="s">
        <v>59</v>
      </c>
      <c r="C64" s="144" t="s">
        <v>7</v>
      </c>
      <c r="D64" s="122"/>
      <c r="E64" s="145">
        <f>3*0.415</f>
        <v>1.2449999999999999</v>
      </c>
      <c r="F64" s="123"/>
      <c r="G64" s="146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44"/>
    </row>
    <row r="65" spans="1:50" ht="11.25" customHeight="1">
      <c r="A65" s="260"/>
      <c r="B65" s="110" t="s">
        <v>9</v>
      </c>
      <c r="C65" s="111" t="s">
        <v>6</v>
      </c>
      <c r="D65" s="112">
        <v>8</v>
      </c>
      <c r="E65" s="96">
        <f>D65*E64</f>
        <v>9.9599999999999991</v>
      </c>
      <c r="F65" s="106"/>
      <c r="G65" s="97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5"/>
      <c r="AC65"/>
      <c r="AD65"/>
      <c r="AE65"/>
      <c r="AF65"/>
      <c r="AG65"/>
      <c r="AH65"/>
      <c r="AI65"/>
    </row>
    <row r="66" spans="1:50" ht="11.25" customHeight="1">
      <c r="A66" s="260"/>
      <c r="B66" s="113" t="s">
        <v>11</v>
      </c>
      <c r="C66" s="95" t="s">
        <v>1</v>
      </c>
      <c r="D66" s="114">
        <v>1.1200000000000001</v>
      </c>
      <c r="E66" s="96">
        <f>D66*E64</f>
        <v>1.3944000000000001</v>
      </c>
      <c r="F66" s="106"/>
      <c r="G66" s="97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5"/>
      <c r="AC66"/>
      <c r="AD66"/>
      <c r="AE66"/>
      <c r="AF66"/>
      <c r="AG66"/>
      <c r="AH66"/>
      <c r="AI66"/>
    </row>
    <row r="67" spans="1:50" ht="15.75" customHeight="1">
      <c r="A67" s="260"/>
      <c r="B67" s="113" t="s">
        <v>60</v>
      </c>
      <c r="C67" s="115" t="s">
        <v>14</v>
      </c>
      <c r="D67" s="116" t="s">
        <v>21</v>
      </c>
      <c r="E67" s="96">
        <v>3</v>
      </c>
      <c r="F67" s="106"/>
      <c r="G67" s="97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5"/>
      <c r="AC67"/>
      <c r="AD67"/>
      <c r="AE67"/>
      <c r="AF67"/>
      <c r="AG67"/>
      <c r="AH67"/>
      <c r="AI67"/>
    </row>
    <row r="68" spans="1:50" ht="15.75" customHeight="1">
      <c r="A68" s="260"/>
      <c r="B68" s="113" t="s">
        <v>44</v>
      </c>
      <c r="C68" s="115" t="s">
        <v>2</v>
      </c>
      <c r="D68" s="116">
        <v>1.98</v>
      </c>
      <c r="E68" s="96">
        <f>D68*E64</f>
        <v>2.4650999999999996</v>
      </c>
      <c r="F68" s="106"/>
      <c r="G68" s="97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5"/>
      <c r="AC68"/>
      <c r="AD68"/>
      <c r="AE68"/>
      <c r="AF68"/>
      <c r="AG68"/>
      <c r="AH68"/>
      <c r="AI68"/>
    </row>
    <row r="69" spans="1:50" ht="26.25" customHeight="1">
      <c r="A69" s="260"/>
      <c r="B69" s="113" t="s">
        <v>55</v>
      </c>
      <c r="C69" s="115" t="s">
        <v>20</v>
      </c>
      <c r="D69" s="117">
        <f>2.4</f>
        <v>2.4</v>
      </c>
      <c r="E69" s="105">
        <f>D69*E64</f>
        <v>2.9879999999999995</v>
      </c>
      <c r="F69" s="105"/>
      <c r="G69" s="97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5"/>
      <c r="AC69"/>
      <c r="AD69"/>
      <c r="AE69"/>
      <c r="AF69"/>
      <c r="AG69"/>
      <c r="AH69"/>
      <c r="AI69"/>
    </row>
    <row r="70" spans="1:50" ht="15.75" thickBot="1">
      <c r="A70" s="261"/>
      <c r="B70" s="118" t="s">
        <v>10</v>
      </c>
      <c r="C70" s="119" t="s">
        <v>1</v>
      </c>
      <c r="D70" s="120">
        <v>6.36</v>
      </c>
      <c r="E70" s="119">
        <f>D70*E64</f>
        <v>7.9181999999999997</v>
      </c>
      <c r="F70" s="121"/>
      <c r="G70" s="98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5"/>
      <c r="AC70"/>
      <c r="AD70"/>
      <c r="AE70"/>
      <c r="AF70"/>
      <c r="AG70"/>
      <c r="AH70"/>
      <c r="AI70"/>
    </row>
    <row r="71" spans="1:50" s="2" customFormat="1" ht="33" customHeight="1" thickTop="1">
      <c r="A71" s="280">
        <v>3</v>
      </c>
      <c r="B71" s="156" t="s">
        <v>68</v>
      </c>
      <c r="C71" s="157" t="s">
        <v>12</v>
      </c>
      <c r="D71" s="147"/>
      <c r="E71" s="184">
        <f>E200</f>
        <v>1.2769999999999998E-2</v>
      </c>
      <c r="F71" s="93"/>
      <c r="G71" s="94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44"/>
    </row>
    <row r="72" spans="1:50">
      <c r="A72" s="280"/>
      <c r="B72" s="87" t="s">
        <v>9</v>
      </c>
      <c r="C72" s="85" t="s">
        <v>6</v>
      </c>
      <c r="D72" s="90">
        <v>660</v>
      </c>
      <c r="E72" s="78">
        <f>D72*E71</f>
        <v>8.4281999999999986</v>
      </c>
      <c r="F72" s="86"/>
      <c r="G72" s="73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5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</row>
    <row r="73" spans="1:50" s="13" customFormat="1" ht="15.75">
      <c r="A73" s="280"/>
      <c r="B73" s="76" t="s">
        <v>32</v>
      </c>
      <c r="C73" s="180" t="s">
        <v>25</v>
      </c>
      <c r="D73" s="70">
        <v>9.6</v>
      </c>
      <c r="E73" s="132">
        <f>E71*D73</f>
        <v>0.12259199999999998</v>
      </c>
      <c r="F73" s="77"/>
      <c r="G73" s="73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75"/>
      <c r="AC73" s="20"/>
      <c r="AD73" s="20"/>
      <c r="AE73" s="27" t="e">
        <f>-#REF!+E78</f>
        <v>#REF!</v>
      </c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15"/>
      <c r="AR73" s="15"/>
      <c r="AS73" s="15"/>
      <c r="AT73" s="15"/>
      <c r="AU73" s="15"/>
      <c r="AV73" s="15"/>
      <c r="AW73" s="15"/>
      <c r="AX73" s="15"/>
    </row>
    <row r="74" spans="1:50">
      <c r="A74" s="280"/>
      <c r="B74" s="87" t="s">
        <v>40</v>
      </c>
      <c r="C74" s="180" t="s">
        <v>7</v>
      </c>
      <c r="D74" s="90">
        <v>101.5</v>
      </c>
      <c r="E74" s="78">
        <f>D74*E71</f>
        <v>1.2961549999999997</v>
      </c>
      <c r="F74" s="89"/>
      <c r="G74" s="73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5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</row>
    <row r="75" spans="1:50">
      <c r="A75" s="280"/>
      <c r="B75" s="87" t="s">
        <v>30</v>
      </c>
      <c r="C75" s="180" t="s">
        <v>15</v>
      </c>
      <c r="D75" s="90">
        <v>39</v>
      </c>
      <c r="E75" s="78">
        <f>D75*E71</f>
        <v>0.49802999999999992</v>
      </c>
      <c r="F75" s="78"/>
      <c r="G75" s="73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5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</row>
    <row r="76" spans="1:50" s="13" customFormat="1" ht="15.75">
      <c r="A76" s="280"/>
      <c r="B76" s="76" t="s">
        <v>34</v>
      </c>
      <c r="C76" s="180" t="s">
        <v>7</v>
      </c>
      <c r="D76" s="70">
        <v>4.68</v>
      </c>
      <c r="E76" s="132">
        <f>D76*E71</f>
        <v>5.9763599999999986E-2</v>
      </c>
      <c r="F76" s="77"/>
      <c r="G76" s="73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75"/>
      <c r="AC76" s="20"/>
      <c r="AD76" s="20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15"/>
      <c r="AR76" s="25">
        <f>0.3*0.3*4*3</f>
        <v>1.08</v>
      </c>
      <c r="AS76" s="19">
        <v>62.8</v>
      </c>
      <c r="AT76" s="18">
        <f t="shared" ref="AT76" si="1">AS76*AR76</f>
        <v>67.823999999999998</v>
      </c>
      <c r="AU76" s="15"/>
      <c r="AV76" s="15"/>
      <c r="AW76" s="15"/>
      <c r="AX76" s="15"/>
    </row>
    <row r="77" spans="1:50">
      <c r="A77" s="280"/>
      <c r="B77" s="87" t="s">
        <v>70</v>
      </c>
      <c r="C77" s="180" t="s">
        <v>20</v>
      </c>
      <c r="D77" s="90" t="s">
        <v>21</v>
      </c>
      <c r="E77" s="78">
        <f>80*0.62/1000</f>
        <v>4.9599999999999998E-2</v>
      </c>
      <c r="F77" s="77"/>
      <c r="G77" s="73"/>
      <c r="H77" s="191"/>
      <c r="I77" s="191"/>
      <c r="J77" s="191"/>
      <c r="K77" s="191">
        <f>4.2*4+4.2*0.2*2</f>
        <v>18.48</v>
      </c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5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</row>
    <row r="78" spans="1:50">
      <c r="A78" s="280"/>
      <c r="B78" s="91" t="s">
        <v>31</v>
      </c>
      <c r="C78" s="180" t="s">
        <v>7</v>
      </c>
      <c r="D78" s="86">
        <v>7.93</v>
      </c>
      <c r="E78" s="78">
        <f>D78*E71</f>
        <v>0.10126609999999998</v>
      </c>
      <c r="F78" s="78"/>
      <c r="G78" s="73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5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</row>
    <row r="79" spans="1:50">
      <c r="A79" s="280"/>
      <c r="B79" s="87" t="s">
        <v>35</v>
      </c>
      <c r="C79" s="180" t="s">
        <v>17</v>
      </c>
      <c r="D79" s="90">
        <v>193</v>
      </c>
      <c r="E79" s="78">
        <f>D79*E71</f>
        <v>2.4646099999999995</v>
      </c>
      <c r="F79" s="86"/>
      <c r="G79" s="73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5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</row>
    <row r="80" spans="1:50" s="26" customFormat="1">
      <c r="A80" s="280"/>
      <c r="B80" s="45" t="s">
        <v>64</v>
      </c>
      <c r="C80" s="180" t="s">
        <v>20</v>
      </c>
      <c r="D80" s="88">
        <v>240</v>
      </c>
      <c r="E80" s="78">
        <f>D80*E71</f>
        <v>3.0647999999999995</v>
      </c>
      <c r="F80" s="89"/>
      <c r="G80" s="73"/>
      <c r="H80" s="191"/>
      <c r="I80" s="191"/>
      <c r="J80" s="191"/>
      <c r="K80" s="191">
        <f>2.2*2*2*2+(2.2*2+2*2)*0.2*2</f>
        <v>20.96</v>
      </c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79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</row>
    <row r="81" spans="1:50">
      <c r="A81" s="280"/>
      <c r="B81" s="87" t="s">
        <v>16</v>
      </c>
      <c r="C81" s="180" t="s">
        <v>1</v>
      </c>
      <c r="D81" s="90">
        <v>39.9</v>
      </c>
      <c r="E81" s="78">
        <f>D81*E71</f>
        <v>0.50952299999999995</v>
      </c>
      <c r="F81" s="89"/>
      <c r="G81" s="73"/>
      <c r="H81" s="191"/>
      <c r="I81" s="191"/>
      <c r="J81" s="191"/>
      <c r="K81" s="191">
        <f>3.14*0.5*0.5*4</f>
        <v>3.14</v>
      </c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5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</row>
    <row r="82" spans="1:50">
      <c r="A82" s="280"/>
      <c r="B82" s="92" t="s">
        <v>10</v>
      </c>
      <c r="C82" s="180" t="s">
        <v>1</v>
      </c>
      <c r="D82" s="90">
        <v>156</v>
      </c>
      <c r="E82" s="78">
        <f>D82*E71</f>
        <v>1.9921199999999997</v>
      </c>
      <c r="F82" s="78"/>
      <c r="G82" s="73"/>
      <c r="H82" s="191"/>
      <c r="I82" s="191"/>
      <c r="J82" s="191"/>
      <c r="K82" s="191">
        <f>K80-K81</f>
        <v>17.82</v>
      </c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5"/>
      <c r="AC82" s="23"/>
      <c r="AD82" s="23"/>
      <c r="AE82" s="185">
        <f>AF76</f>
        <v>0</v>
      </c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</row>
    <row r="83" spans="1:50" s="2" customFormat="1">
      <c r="A83" s="281">
        <v>4</v>
      </c>
      <c r="B83" s="80" t="s">
        <v>47</v>
      </c>
      <c r="C83" s="183" t="s">
        <v>48</v>
      </c>
      <c r="D83" s="165"/>
      <c r="E83" s="81">
        <v>0.1782</v>
      </c>
      <c r="F83" s="72"/>
      <c r="G83" s="73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44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</row>
    <row r="84" spans="1:50">
      <c r="A84" s="281"/>
      <c r="B84" s="87" t="s">
        <v>9</v>
      </c>
      <c r="C84" s="85" t="s">
        <v>6</v>
      </c>
      <c r="D84" s="90">
        <v>116</v>
      </c>
      <c r="E84" s="78">
        <f>D84*E83</f>
        <v>20.671199999999999</v>
      </c>
      <c r="F84" s="90"/>
      <c r="G84" s="73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5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</row>
    <row r="85" spans="1:50" s="13" customFormat="1" ht="15.75">
      <c r="A85" s="281"/>
      <c r="B85" s="76" t="s">
        <v>49</v>
      </c>
      <c r="C85" s="180" t="s">
        <v>20</v>
      </c>
      <c r="D85" s="70">
        <v>0.68</v>
      </c>
      <c r="E85" s="132">
        <f>E83*D85</f>
        <v>0.12117600000000001</v>
      </c>
      <c r="F85" s="77"/>
      <c r="G85" s="73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75"/>
      <c r="AC85" s="20"/>
      <c r="AD85" s="20"/>
      <c r="AE85" s="27" t="e">
        <f>-E71+#REF!</f>
        <v>#REF!</v>
      </c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15"/>
      <c r="AR85" s="15"/>
      <c r="AS85" s="15"/>
      <c r="AT85" s="15"/>
      <c r="AU85" s="15"/>
      <c r="AV85" s="15"/>
      <c r="AW85" s="15"/>
      <c r="AX85" s="15"/>
    </row>
    <row r="86" spans="1:50">
      <c r="A86" s="281"/>
      <c r="B86" s="91" t="s">
        <v>33</v>
      </c>
      <c r="C86" s="180" t="s">
        <v>7</v>
      </c>
      <c r="D86" s="90">
        <v>0.75</v>
      </c>
      <c r="E86" s="78">
        <f>D86*E83</f>
        <v>0.13364999999999999</v>
      </c>
      <c r="F86" s="89"/>
      <c r="G86" s="73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5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</row>
    <row r="87" spans="1:50">
      <c r="A87" s="281"/>
      <c r="B87" s="91" t="s">
        <v>50</v>
      </c>
      <c r="C87" s="180" t="s">
        <v>15</v>
      </c>
      <c r="D87" s="90">
        <v>39</v>
      </c>
      <c r="E87" s="78">
        <f>D87*E83</f>
        <v>6.9497999999999998</v>
      </c>
      <c r="F87" s="78"/>
      <c r="G87" s="73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5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</row>
    <row r="88" spans="1:50">
      <c r="A88" s="281"/>
      <c r="B88" s="91" t="s">
        <v>16</v>
      </c>
      <c r="C88" s="180" t="s">
        <v>1</v>
      </c>
      <c r="D88" s="90">
        <v>6.13</v>
      </c>
      <c r="E88" s="78">
        <f>D88*E83</f>
        <v>1.0923659999999999</v>
      </c>
      <c r="F88" s="77"/>
      <c r="G88" s="73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5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</row>
    <row r="89" spans="1:50">
      <c r="A89" s="281"/>
      <c r="B89" s="92" t="s">
        <v>10</v>
      </c>
      <c r="C89" s="180" t="s">
        <v>1</v>
      </c>
      <c r="D89" s="90">
        <v>58.8</v>
      </c>
      <c r="E89" s="78">
        <f>D89*E83</f>
        <v>10.478159999999999</v>
      </c>
      <c r="F89" s="77"/>
      <c r="G89" s="73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5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</row>
    <row r="90" spans="1:50" s="2" customFormat="1">
      <c r="A90" s="281">
        <v>5</v>
      </c>
      <c r="B90" s="80" t="s">
        <v>51</v>
      </c>
      <c r="C90" s="183" t="s">
        <v>48</v>
      </c>
      <c r="D90" s="165"/>
      <c r="E90" s="81">
        <f>E83</f>
        <v>0.1782</v>
      </c>
      <c r="F90" s="72"/>
      <c r="G90" s="73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44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</row>
    <row r="91" spans="1:50">
      <c r="A91" s="281"/>
      <c r="B91" s="91" t="s">
        <v>9</v>
      </c>
      <c r="C91" s="85" t="s">
        <v>6</v>
      </c>
      <c r="D91" s="90">
        <v>56.4</v>
      </c>
      <c r="E91" s="78">
        <f>D91*E90</f>
        <v>10.05048</v>
      </c>
      <c r="F91" s="90"/>
      <c r="G91" s="73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5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</row>
    <row r="92" spans="1:50" s="13" customFormat="1" ht="15.75">
      <c r="A92" s="281"/>
      <c r="B92" s="76" t="s">
        <v>49</v>
      </c>
      <c r="C92" s="180" t="s">
        <v>20</v>
      </c>
      <c r="D92" s="70">
        <v>0.45</v>
      </c>
      <c r="E92" s="132">
        <f>E90*D92</f>
        <v>8.0189999999999997E-2</v>
      </c>
      <c r="F92" s="77"/>
      <c r="G92" s="73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75"/>
      <c r="AC92" s="20"/>
      <c r="AD92" s="20"/>
      <c r="AE92" s="27" t="e">
        <f>-E78+#REF!</f>
        <v>#REF!</v>
      </c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15"/>
      <c r="AR92" s="15"/>
      <c r="AS92" s="15"/>
      <c r="AT92" s="15"/>
      <c r="AU92" s="15"/>
      <c r="AV92" s="15"/>
      <c r="AW92" s="15"/>
      <c r="AX92" s="15"/>
    </row>
    <row r="93" spans="1:50">
      <c r="A93" s="281"/>
      <c r="B93" s="91" t="s">
        <v>33</v>
      </c>
      <c r="C93" s="180" t="s">
        <v>7</v>
      </c>
      <c r="D93" s="90">
        <v>0.75</v>
      </c>
      <c r="E93" s="78">
        <f>D93*E90</f>
        <v>0.13364999999999999</v>
      </c>
      <c r="F93" s="89"/>
      <c r="G93" s="73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5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</row>
    <row r="94" spans="1:50">
      <c r="A94" s="281"/>
      <c r="B94" s="91" t="s">
        <v>16</v>
      </c>
      <c r="C94" s="180" t="s">
        <v>1</v>
      </c>
      <c r="D94" s="90">
        <v>4.09</v>
      </c>
      <c r="E94" s="78">
        <f>D94*E90</f>
        <v>0.72883799999999999</v>
      </c>
      <c r="F94" s="77"/>
      <c r="G94" s="73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5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</row>
    <row r="95" spans="1:50">
      <c r="A95" s="281"/>
      <c r="B95" s="92" t="s">
        <v>10</v>
      </c>
      <c r="C95" s="180" t="s">
        <v>1</v>
      </c>
      <c r="D95" s="90">
        <v>26.5</v>
      </c>
      <c r="E95" s="78">
        <f>D95*E90</f>
        <v>4.7222999999999997</v>
      </c>
      <c r="F95" s="77"/>
      <c r="G95" s="73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5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</row>
    <row r="96" spans="1:50" s="13" customFormat="1" ht="22.5">
      <c r="A96" s="282">
        <v>6</v>
      </c>
      <c r="B96" s="71" t="s">
        <v>45</v>
      </c>
      <c r="C96" s="181" t="s">
        <v>12</v>
      </c>
      <c r="D96" s="133"/>
      <c r="E96" s="129">
        <f>(3*2*0.2+1.2*0.5*2*3)/100</f>
        <v>4.8000000000000001E-2</v>
      </c>
      <c r="F96" s="134"/>
      <c r="G96" s="73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74"/>
      <c r="AC96" s="17"/>
      <c r="AD96" s="17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16"/>
      <c r="AR96" s="18">
        <f>1.5*5.4*4.5*2</f>
        <v>72.900000000000006</v>
      </c>
      <c r="AS96" s="19">
        <f>16*6</f>
        <v>96</v>
      </c>
      <c r="AT96" s="15"/>
      <c r="AU96" s="15"/>
      <c r="AV96" s="15"/>
      <c r="AW96" s="15"/>
      <c r="AX96" s="15"/>
    </row>
    <row r="97" spans="1:50" s="13" customFormat="1" ht="15.75">
      <c r="A97" s="282"/>
      <c r="B97" s="45" t="s">
        <v>23</v>
      </c>
      <c r="C97" s="46" t="s">
        <v>24</v>
      </c>
      <c r="D97" s="47">
        <v>143</v>
      </c>
      <c r="E97" s="135">
        <f>E96*D97</f>
        <v>6.8639999999999999</v>
      </c>
      <c r="F97" s="48"/>
      <c r="G97" s="73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75"/>
      <c r="AC97" s="20"/>
      <c r="AD97" s="20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16"/>
      <c r="AR97" s="15"/>
      <c r="AS97" s="15"/>
      <c r="AT97" s="15"/>
      <c r="AU97" s="15"/>
      <c r="AV97" s="15"/>
      <c r="AW97" s="15"/>
      <c r="AX97" s="15"/>
    </row>
    <row r="98" spans="1:50" s="13" customFormat="1" ht="15.75">
      <c r="A98" s="282"/>
      <c r="B98" s="45" t="s">
        <v>29</v>
      </c>
      <c r="C98" s="182" t="s">
        <v>7</v>
      </c>
      <c r="D98" s="47">
        <v>115</v>
      </c>
      <c r="E98" s="135">
        <f>E96*D98</f>
        <v>5.5200000000000005</v>
      </c>
      <c r="F98" s="48"/>
      <c r="G98" s="73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75"/>
      <c r="AC98" s="20"/>
      <c r="AD98" s="20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16"/>
      <c r="AR98" s="15"/>
      <c r="AS98" s="15"/>
      <c r="AT98" s="15"/>
      <c r="AU98" s="15"/>
      <c r="AV98" s="15"/>
      <c r="AW98" s="15"/>
      <c r="AX98" s="15"/>
    </row>
    <row r="99" spans="1:50" s="13" customFormat="1" ht="23.25" customHeight="1" thickBot="1">
      <c r="A99" s="282"/>
      <c r="B99" s="45" t="s">
        <v>65</v>
      </c>
      <c r="C99" s="182" t="s">
        <v>20</v>
      </c>
      <c r="D99" s="47">
        <v>1.55</v>
      </c>
      <c r="E99" s="135">
        <f>E98*D99</f>
        <v>8.5560000000000009</v>
      </c>
      <c r="F99" s="48"/>
      <c r="G99" s="73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75"/>
      <c r="AC99" s="20"/>
      <c r="AD99" s="20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16"/>
      <c r="AR99" s="15"/>
      <c r="AS99" s="15"/>
      <c r="AT99" s="15"/>
      <c r="AU99" s="15"/>
      <c r="AV99" s="15"/>
      <c r="AW99" s="15"/>
      <c r="AX99" s="15"/>
    </row>
    <row r="100" spans="1:50" ht="16.5" thickTop="1" thickBot="1">
      <c r="A100" s="124"/>
      <c r="B100" s="125" t="s">
        <v>71</v>
      </c>
      <c r="C100" s="124"/>
      <c r="D100" s="124"/>
      <c r="E100" s="126"/>
      <c r="F100" s="124"/>
      <c r="G100" s="127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28"/>
      <c r="AC100"/>
      <c r="AD100"/>
      <c r="AE100" s="29"/>
      <c r="AF100"/>
      <c r="AG100"/>
      <c r="AH100"/>
      <c r="AI100"/>
    </row>
    <row r="101" spans="1:50" ht="21" customHeight="1" thickTop="1" thickBot="1">
      <c r="A101" s="283" t="s">
        <v>77</v>
      </c>
      <c r="B101" s="283"/>
      <c r="C101" s="283"/>
      <c r="D101" s="283"/>
      <c r="E101" s="283"/>
      <c r="F101" s="283"/>
      <c r="G101" s="284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5"/>
      <c r="AC101"/>
      <c r="AD101"/>
      <c r="AE101"/>
      <c r="AF101"/>
      <c r="AG101"/>
      <c r="AH101"/>
      <c r="AI101"/>
    </row>
    <row r="102" spans="1:50" s="2" customFormat="1" ht="34.5" customHeight="1" thickTop="1">
      <c r="A102" s="285">
        <v>1</v>
      </c>
      <c r="B102" s="193" t="s">
        <v>52</v>
      </c>
      <c r="C102" s="194" t="s">
        <v>7</v>
      </c>
      <c r="D102" s="195"/>
      <c r="E102" s="196">
        <f>2*3.5*0.2</f>
        <v>1.4000000000000001</v>
      </c>
      <c r="F102" s="184"/>
      <c r="G102" s="197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0"/>
      <c r="AB102" s="44"/>
    </row>
    <row r="103" spans="1:50" s="2" customFormat="1" ht="17.25" customHeight="1">
      <c r="A103" s="286"/>
      <c r="B103" s="198" t="s">
        <v>46</v>
      </c>
      <c r="C103" s="199" t="s">
        <v>6</v>
      </c>
      <c r="D103" s="89">
        <v>2.12</v>
      </c>
      <c r="E103" s="89">
        <f>D103*E102</f>
        <v>2.9680000000000004</v>
      </c>
      <c r="F103" s="78"/>
      <c r="G103" s="20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  <c r="AA103" s="190"/>
      <c r="AB103" s="44"/>
    </row>
    <row r="104" spans="1:50" s="2" customFormat="1" ht="23.25" customHeight="1">
      <c r="A104" s="286"/>
      <c r="B104" s="198" t="s">
        <v>57</v>
      </c>
      <c r="C104" s="199" t="s">
        <v>7</v>
      </c>
      <c r="D104" s="89">
        <v>1.1000000000000001</v>
      </c>
      <c r="E104" s="89">
        <f>D104*E102</f>
        <v>1.5400000000000003</v>
      </c>
      <c r="F104" s="78"/>
      <c r="G104" s="20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44"/>
    </row>
    <row r="105" spans="1:50" s="2" customFormat="1" ht="31.5" customHeight="1" thickBot="1">
      <c r="A105" s="287"/>
      <c r="B105" s="201" t="s">
        <v>63</v>
      </c>
      <c r="C105" s="202" t="s">
        <v>20</v>
      </c>
      <c r="D105" s="203">
        <v>1.55</v>
      </c>
      <c r="E105" s="203">
        <f>D105*E102</f>
        <v>2.1700000000000004</v>
      </c>
      <c r="F105" s="203"/>
      <c r="G105" s="204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  <c r="AA105" s="190"/>
      <c r="AB105" s="44"/>
    </row>
    <row r="106" spans="1:50" s="2" customFormat="1" ht="24" customHeight="1" thickTop="1">
      <c r="A106" s="288">
        <v>2</v>
      </c>
      <c r="B106" s="205" t="s">
        <v>59</v>
      </c>
      <c r="C106" s="206" t="s">
        <v>7</v>
      </c>
      <c r="D106" s="207"/>
      <c r="E106" s="208">
        <f>3*0.415</f>
        <v>1.2449999999999999</v>
      </c>
      <c r="F106" s="209"/>
      <c r="G106" s="21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  <c r="AA106" s="190"/>
      <c r="AB106" s="44"/>
    </row>
    <row r="107" spans="1:50" ht="11.25" customHeight="1">
      <c r="A107" s="289"/>
      <c r="B107" s="211" t="s">
        <v>9</v>
      </c>
      <c r="C107" s="212" t="s">
        <v>6</v>
      </c>
      <c r="D107" s="213">
        <v>8</v>
      </c>
      <c r="E107" s="77">
        <f>D107*E106</f>
        <v>9.9599999999999991</v>
      </c>
      <c r="F107" s="78"/>
      <c r="G107" s="20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  <c r="AA107" s="190"/>
      <c r="AB107" s="5"/>
      <c r="AC107"/>
      <c r="AD107"/>
      <c r="AE107"/>
      <c r="AF107"/>
      <c r="AG107"/>
      <c r="AH107"/>
      <c r="AI107"/>
    </row>
    <row r="108" spans="1:50" ht="11.25" customHeight="1">
      <c r="A108" s="289"/>
      <c r="B108" s="214" t="s">
        <v>11</v>
      </c>
      <c r="C108" s="180" t="s">
        <v>1</v>
      </c>
      <c r="D108" s="215">
        <v>1.1200000000000001</v>
      </c>
      <c r="E108" s="77">
        <f>D108*E106</f>
        <v>1.3944000000000001</v>
      </c>
      <c r="F108" s="78"/>
      <c r="G108" s="20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  <c r="AA108" s="190"/>
      <c r="AB108" s="5"/>
      <c r="AC108"/>
      <c r="AD108"/>
      <c r="AE108"/>
      <c r="AF108"/>
      <c r="AG108"/>
      <c r="AH108"/>
      <c r="AI108"/>
    </row>
    <row r="109" spans="1:50" ht="15.75" customHeight="1">
      <c r="A109" s="289"/>
      <c r="B109" s="214" t="s">
        <v>60</v>
      </c>
      <c r="C109" s="216" t="s">
        <v>14</v>
      </c>
      <c r="D109" s="217" t="s">
        <v>21</v>
      </c>
      <c r="E109" s="77">
        <v>3</v>
      </c>
      <c r="F109" s="78"/>
      <c r="G109" s="20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  <c r="AA109" s="190"/>
      <c r="AB109" s="5"/>
      <c r="AC109"/>
      <c r="AD109"/>
      <c r="AE109"/>
      <c r="AF109"/>
      <c r="AG109"/>
      <c r="AH109"/>
      <c r="AI109"/>
    </row>
    <row r="110" spans="1:50" ht="15.75" customHeight="1">
      <c r="A110" s="289"/>
      <c r="B110" s="214" t="s">
        <v>44</v>
      </c>
      <c r="C110" s="216" t="s">
        <v>2</v>
      </c>
      <c r="D110" s="217">
        <v>1.98</v>
      </c>
      <c r="E110" s="77">
        <f>D110*E106</f>
        <v>2.4650999999999996</v>
      </c>
      <c r="F110" s="78"/>
      <c r="G110" s="20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  <c r="AA110" s="190"/>
      <c r="AB110" s="5"/>
      <c r="AC110"/>
      <c r="AD110"/>
      <c r="AE110"/>
      <c r="AF110"/>
      <c r="AG110"/>
      <c r="AH110"/>
      <c r="AI110"/>
    </row>
    <row r="111" spans="1:50" ht="26.25" customHeight="1">
      <c r="A111" s="289"/>
      <c r="B111" s="214" t="s">
        <v>55</v>
      </c>
      <c r="C111" s="216" t="s">
        <v>20</v>
      </c>
      <c r="D111" s="218">
        <f>2.4</f>
        <v>2.4</v>
      </c>
      <c r="E111" s="89">
        <f>D111*E106</f>
        <v>2.9879999999999995</v>
      </c>
      <c r="F111" s="89"/>
      <c r="G111" s="20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  <c r="AA111" s="190"/>
      <c r="AB111" s="5"/>
      <c r="AC111"/>
      <c r="AD111"/>
      <c r="AE111"/>
      <c r="AF111"/>
      <c r="AG111"/>
      <c r="AH111"/>
      <c r="AI111"/>
    </row>
    <row r="112" spans="1:50" ht="15.75" thickBot="1">
      <c r="A112" s="290"/>
      <c r="B112" s="219" t="s">
        <v>10</v>
      </c>
      <c r="C112" s="154" t="s">
        <v>1</v>
      </c>
      <c r="D112" s="220">
        <v>6.36</v>
      </c>
      <c r="E112" s="154">
        <f>D112*E106</f>
        <v>7.9181999999999997</v>
      </c>
      <c r="F112" s="221"/>
      <c r="G112" s="204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  <c r="AA112" s="190"/>
      <c r="AB112" s="5"/>
      <c r="AC112"/>
      <c r="AD112"/>
      <c r="AE112"/>
      <c r="AF112"/>
      <c r="AG112"/>
      <c r="AH112"/>
      <c r="AI112"/>
    </row>
    <row r="113" spans="1:50" s="2" customFormat="1" ht="33" customHeight="1" thickTop="1">
      <c r="A113" s="291">
        <v>3</v>
      </c>
      <c r="B113" s="156" t="s">
        <v>68</v>
      </c>
      <c r="C113" s="157" t="s">
        <v>12</v>
      </c>
      <c r="D113" s="222"/>
      <c r="E113" s="184">
        <f>E200</f>
        <v>1.2769999999999998E-2</v>
      </c>
      <c r="F113" s="184"/>
      <c r="G113" s="197"/>
      <c r="H113" s="190"/>
      <c r="I113" s="190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  <c r="W113" s="190"/>
      <c r="X113" s="190"/>
      <c r="Y113" s="190"/>
      <c r="Z113" s="190"/>
      <c r="AA113" s="190"/>
      <c r="AB113" s="44"/>
    </row>
    <row r="114" spans="1:50">
      <c r="A114" s="291"/>
      <c r="B114" s="87" t="s">
        <v>9</v>
      </c>
      <c r="C114" s="85" t="s">
        <v>6</v>
      </c>
      <c r="D114" s="90">
        <v>660</v>
      </c>
      <c r="E114" s="78">
        <f>D114*E113</f>
        <v>8.4281999999999986</v>
      </c>
      <c r="F114" s="86"/>
      <c r="G114" s="73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/>
      <c r="AA114" s="191"/>
      <c r="AB114" s="5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</row>
    <row r="115" spans="1:50" s="13" customFormat="1" ht="15.75">
      <c r="A115" s="291"/>
      <c r="B115" s="76" t="s">
        <v>32</v>
      </c>
      <c r="C115" s="180" t="s">
        <v>25</v>
      </c>
      <c r="D115" s="70">
        <v>9.6</v>
      </c>
      <c r="E115" s="132">
        <f>E113*D115</f>
        <v>0.12259199999999998</v>
      </c>
      <c r="F115" s="77"/>
      <c r="G115" s="73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  <c r="Z115" s="191"/>
      <c r="AA115" s="191"/>
      <c r="AB115" s="75"/>
      <c r="AC115" s="20"/>
      <c r="AD115" s="20"/>
      <c r="AE115" s="27" t="e">
        <f>-#REF!+E120</f>
        <v>#REF!</v>
      </c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15"/>
      <c r="AR115" s="15"/>
      <c r="AS115" s="15"/>
      <c r="AT115" s="15"/>
      <c r="AU115" s="15"/>
      <c r="AV115" s="15"/>
      <c r="AW115" s="15"/>
      <c r="AX115" s="15"/>
    </row>
    <row r="116" spans="1:50">
      <c r="A116" s="291"/>
      <c r="B116" s="87" t="s">
        <v>40</v>
      </c>
      <c r="C116" s="180" t="s">
        <v>7</v>
      </c>
      <c r="D116" s="90">
        <v>101.5</v>
      </c>
      <c r="E116" s="78">
        <f>D116*E113</f>
        <v>1.2961549999999997</v>
      </c>
      <c r="F116" s="89"/>
      <c r="G116" s="73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91"/>
      <c r="Y116" s="191"/>
      <c r="Z116" s="191"/>
      <c r="AA116" s="191"/>
      <c r="AB116" s="5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</row>
    <row r="117" spans="1:50">
      <c r="A117" s="291"/>
      <c r="B117" s="87" t="s">
        <v>30</v>
      </c>
      <c r="C117" s="180" t="s">
        <v>15</v>
      </c>
      <c r="D117" s="90">
        <v>39</v>
      </c>
      <c r="E117" s="78">
        <f>D117*E113</f>
        <v>0.49802999999999992</v>
      </c>
      <c r="F117" s="78"/>
      <c r="G117" s="73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  <c r="Y117" s="191"/>
      <c r="Z117" s="191"/>
      <c r="AA117" s="191"/>
      <c r="AB117" s="5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</row>
    <row r="118" spans="1:50" s="13" customFormat="1" ht="15.75">
      <c r="A118" s="291"/>
      <c r="B118" s="76" t="s">
        <v>34</v>
      </c>
      <c r="C118" s="180" t="s">
        <v>7</v>
      </c>
      <c r="D118" s="70">
        <v>4.68</v>
      </c>
      <c r="E118" s="132">
        <f>D118*E113</f>
        <v>5.9763599999999986E-2</v>
      </c>
      <c r="F118" s="77"/>
      <c r="G118" s="73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  <c r="AA118" s="191"/>
      <c r="AB118" s="75"/>
      <c r="AC118" s="20"/>
      <c r="AD118" s="20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15"/>
      <c r="AR118" s="25">
        <f>0.3*0.3*4*3</f>
        <v>1.08</v>
      </c>
      <c r="AS118" s="19">
        <v>62.8</v>
      </c>
      <c r="AT118" s="18">
        <f t="shared" ref="AT118" si="2">AS118*AR118</f>
        <v>67.823999999999998</v>
      </c>
      <c r="AU118" s="15"/>
      <c r="AV118" s="15"/>
      <c r="AW118" s="15"/>
      <c r="AX118" s="15"/>
    </row>
    <row r="119" spans="1:50">
      <c r="A119" s="291"/>
      <c r="B119" s="87" t="s">
        <v>70</v>
      </c>
      <c r="C119" s="180" t="s">
        <v>20</v>
      </c>
      <c r="D119" s="90" t="s">
        <v>21</v>
      </c>
      <c r="E119" s="78">
        <f>80*0.62/1000</f>
        <v>4.9599999999999998E-2</v>
      </c>
      <c r="F119" s="77"/>
      <c r="G119" s="73"/>
      <c r="H119" s="191"/>
      <c r="I119" s="191"/>
      <c r="J119" s="191"/>
      <c r="K119" s="191">
        <f>4.2*4+4.2*0.2*2</f>
        <v>18.48</v>
      </c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91"/>
      <c r="Y119" s="191"/>
      <c r="Z119" s="191"/>
      <c r="AA119" s="191"/>
      <c r="AB119" s="5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</row>
    <row r="120" spans="1:50">
      <c r="A120" s="291"/>
      <c r="B120" s="91" t="s">
        <v>31</v>
      </c>
      <c r="C120" s="180" t="s">
        <v>7</v>
      </c>
      <c r="D120" s="86">
        <v>7.93</v>
      </c>
      <c r="E120" s="78">
        <f>D120*E113</f>
        <v>0.10126609999999998</v>
      </c>
      <c r="F120" s="78"/>
      <c r="G120" s="73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/>
      <c r="AA120" s="191"/>
      <c r="AB120" s="5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</row>
    <row r="121" spans="1:50">
      <c r="A121" s="291"/>
      <c r="B121" s="87" t="s">
        <v>35</v>
      </c>
      <c r="C121" s="180" t="s">
        <v>17</v>
      </c>
      <c r="D121" s="90">
        <v>193</v>
      </c>
      <c r="E121" s="78">
        <f>D121*E113</f>
        <v>2.4646099999999995</v>
      </c>
      <c r="F121" s="86"/>
      <c r="G121" s="73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  <c r="AA121" s="191"/>
      <c r="AB121" s="5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</row>
    <row r="122" spans="1:50" s="26" customFormat="1">
      <c r="A122" s="291"/>
      <c r="B122" s="45" t="s">
        <v>64</v>
      </c>
      <c r="C122" s="180" t="s">
        <v>20</v>
      </c>
      <c r="D122" s="88">
        <v>240</v>
      </c>
      <c r="E122" s="78">
        <f>D122*E113</f>
        <v>3.0647999999999995</v>
      </c>
      <c r="F122" s="89"/>
      <c r="G122" s="73"/>
      <c r="H122" s="191"/>
      <c r="I122" s="191"/>
      <c r="J122" s="191"/>
      <c r="K122" s="191">
        <f>2.2*2*2*2+(2.2*2+2*2)*0.2*2</f>
        <v>20.96</v>
      </c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79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</row>
    <row r="123" spans="1:50">
      <c r="A123" s="291"/>
      <c r="B123" s="87" t="s">
        <v>16</v>
      </c>
      <c r="C123" s="180" t="s">
        <v>1</v>
      </c>
      <c r="D123" s="90">
        <v>39.9</v>
      </c>
      <c r="E123" s="78">
        <f>D123*E113</f>
        <v>0.50952299999999995</v>
      </c>
      <c r="F123" s="89"/>
      <c r="G123" s="73"/>
      <c r="H123" s="191"/>
      <c r="I123" s="191"/>
      <c r="J123" s="191"/>
      <c r="K123" s="191">
        <f>3.14*0.5*0.5*4</f>
        <v>3.14</v>
      </c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W123" s="191"/>
      <c r="X123" s="191"/>
      <c r="Y123" s="191"/>
      <c r="Z123" s="191"/>
      <c r="AA123" s="191"/>
      <c r="AB123" s="5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</row>
    <row r="124" spans="1:50">
      <c r="A124" s="291"/>
      <c r="B124" s="92" t="s">
        <v>10</v>
      </c>
      <c r="C124" s="180" t="s">
        <v>1</v>
      </c>
      <c r="D124" s="90">
        <v>156</v>
      </c>
      <c r="E124" s="78">
        <f>D124*E113</f>
        <v>1.9921199999999997</v>
      </c>
      <c r="F124" s="78"/>
      <c r="G124" s="73"/>
      <c r="H124" s="191"/>
      <c r="I124" s="191"/>
      <c r="J124" s="191"/>
      <c r="K124" s="191">
        <f>K122-K123</f>
        <v>17.82</v>
      </c>
      <c r="L124" s="191"/>
      <c r="M124" s="191"/>
      <c r="N124" s="191"/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  <c r="Y124" s="191"/>
      <c r="Z124" s="191"/>
      <c r="AA124" s="191"/>
      <c r="AB124" s="5"/>
      <c r="AC124" s="23"/>
      <c r="AD124" s="23"/>
      <c r="AE124" s="185">
        <f>AF118</f>
        <v>0</v>
      </c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</row>
    <row r="125" spans="1:50" s="2" customFormat="1">
      <c r="A125" s="281">
        <v>4</v>
      </c>
      <c r="B125" s="80" t="s">
        <v>47</v>
      </c>
      <c r="C125" s="183" t="s">
        <v>48</v>
      </c>
      <c r="D125" s="165"/>
      <c r="E125" s="81">
        <v>0.1782</v>
      </c>
      <c r="F125" s="72"/>
      <c r="G125" s="73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1"/>
      <c r="U125" s="191"/>
      <c r="V125" s="191"/>
      <c r="W125" s="191"/>
      <c r="X125" s="191"/>
      <c r="Y125" s="191"/>
      <c r="Z125" s="191"/>
      <c r="AA125" s="191"/>
      <c r="AB125" s="44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</row>
    <row r="126" spans="1:50">
      <c r="A126" s="281"/>
      <c r="B126" s="87" t="s">
        <v>9</v>
      </c>
      <c r="C126" s="85" t="s">
        <v>6</v>
      </c>
      <c r="D126" s="90">
        <v>116</v>
      </c>
      <c r="E126" s="78">
        <f>D126*E125</f>
        <v>20.671199999999999</v>
      </c>
      <c r="F126" s="90"/>
      <c r="G126" s="73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W126" s="191"/>
      <c r="X126" s="191"/>
      <c r="Y126" s="191"/>
      <c r="Z126" s="191"/>
      <c r="AA126" s="191"/>
      <c r="AB126" s="5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</row>
    <row r="127" spans="1:50" s="13" customFormat="1" ht="15.75">
      <c r="A127" s="281"/>
      <c r="B127" s="76" t="s">
        <v>49</v>
      </c>
      <c r="C127" s="180" t="s">
        <v>20</v>
      </c>
      <c r="D127" s="70">
        <v>0.68</v>
      </c>
      <c r="E127" s="132">
        <f>E125*D127</f>
        <v>0.12117600000000001</v>
      </c>
      <c r="F127" s="77"/>
      <c r="G127" s="73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  <c r="T127" s="191"/>
      <c r="U127" s="191"/>
      <c r="V127" s="191"/>
      <c r="W127" s="191"/>
      <c r="X127" s="191"/>
      <c r="Y127" s="191"/>
      <c r="Z127" s="191"/>
      <c r="AA127" s="191"/>
      <c r="AB127" s="75"/>
      <c r="AC127" s="20"/>
      <c r="AD127" s="20"/>
      <c r="AE127" s="27" t="e">
        <f>-E113+#REF!</f>
        <v>#REF!</v>
      </c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15"/>
      <c r="AR127" s="15"/>
      <c r="AS127" s="15"/>
      <c r="AT127" s="15"/>
      <c r="AU127" s="15"/>
      <c r="AV127" s="15"/>
      <c r="AW127" s="15"/>
      <c r="AX127" s="15"/>
    </row>
    <row r="128" spans="1:50">
      <c r="A128" s="281"/>
      <c r="B128" s="91" t="s">
        <v>33</v>
      </c>
      <c r="C128" s="180" t="s">
        <v>7</v>
      </c>
      <c r="D128" s="90">
        <v>0.75</v>
      </c>
      <c r="E128" s="78">
        <f>D128*E125</f>
        <v>0.13364999999999999</v>
      </c>
      <c r="F128" s="89"/>
      <c r="G128" s="73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  <c r="R128" s="191"/>
      <c r="S128" s="191"/>
      <c r="T128" s="191"/>
      <c r="U128" s="191"/>
      <c r="V128" s="191"/>
      <c r="W128" s="191"/>
      <c r="X128" s="191"/>
      <c r="Y128" s="191"/>
      <c r="Z128" s="191"/>
      <c r="AA128" s="191"/>
      <c r="AB128" s="5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</row>
    <row r="129" spans="1:50">
      <c r="A129" s="281"/>
      <c r="B129" s="91" t="s">
        <v>50</v>
      </c>
      <c r="C129" s="180" t="s">
        <v>15</v>
      </c>
      <c r="D129" s="90">
        <v>39</v>
      </c>
      <c r="E129" s="78">
        <f>D129*E125</f>
        <v>6.9497999999999998</v>
      </c>
      <c r="F129" s="78"/>
      <c r="G129" s="73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  <c r="R129" s="191"/>
      <c r="S129" s="191"/>
      <c r="T129" s="191"/>
      <c r="U129" s="191"/>
      <c r="V129" s="191"/>
      <c r="W129" s="191"/>
      <c r="X129" s="191"/>
      <c r="Y129" s="191"/>
      <c r="Z129" s="191"/>
      <c r="AA129" s="191"/>
      <c r="AB129" s="5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</row>
    <row r="130" spans="1:50">
      <c r="A130" s="281"/>
      <c r="B130" s="91" t="s">
        <v>16</v>
      </c>
      <c r="C130" s="180" t="s">
        <v>1</v>
      </c>
      <c r="D130" s="90">
        <v>6.13</v>
      </c>
      <c r="E130" s="78">
        <f>D130*E125</f>
        <v>1.0923659999999999</v>
      </c>
      <c r="F130" s="77"/>
      <c r="G130" s="73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1"/>
      <c r="U130" s="191"/>
      <c r="V130" s="191"/>
      <c r="W130" s="191"/>
      <c r="X130" s="191"/>
      <c r="Y130" s="191"/>
      <c r="Z130" s="191"/>
      <c r="AA130" s="191"/>
      <c r="AB130" s="5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</row>
    <row r="131" spans="1:50">
      <c r="A131" s="281"/>
      <c r="B131" s="92" t="s">
        <v>10</v>
      </c>
      <c r="C131" s="180" t="s">
        <v>1</v>
      </c>
      <c r="D131" s="90">
        <v>58.8</v>
      </c>
      <c r="E131" s="78">
        <f>D131*E125</f>
        <v>10.478159999999999</v>
      </c>
      <c r="F131" s="77"/>
      <c r="G131" s="73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191"/>
      <c r="U131" s="191"/>
      <c r="V131" s="191"/>
      <c r="W131" s="191"/>
      <c r="X131" s="191"/>
      <c r="Y131" s="191"/>
      <c r="Z131" s="191"/>
      <c r="AA131" s="191"/>
      <c r="AB131" s="5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</row>
    <row r="132" spans="1:50" s="2" customFormat="1">
      <c r="A132" s="281">
        <v>5</v>
      </c>
      <c r="B132" s="80" t="s">
        <v>51</v>
      </c>
      <c r="C132" s="183" t="s">
        <v>48</v>
      </c>
      <c r="D132" s="165"/>
      <c r="E132" s="81">
        <f>E125</f>
        <v>0.1782</v>
      </c>
      <c r="F132" s="72"/>
      <c r="G132" s="73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W132" s="191"/>
      <c r="X132" s="191"/>
      <c r="Y132" s="191"/>
      <c r="Z132" s="191"/>
      <c r="AA132" s="191"/>
      <c r="AB132" s="44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</row>
    <row r="133" spans="1:50">
      <c r="A133" s="281"/>
      <c r="B133" s="91" t="s">
        <v>9</v>
      </c>
      <c r="C133" s="85" t="s">
        <v>6</v>
      </c>
      <c r="D133" s="90">
        <v>56.4</v>
      </c>
      <c r="E133" s="78">
        <f>D133*E132</f>
        <v>10.05048</v>
      </c>
      <c r="F133" s="90"/>
      <c r="G133" s="73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  <c r="V133" s="191"/>
      <c r="W133" s="191"/>
      <c r="X133" s="191"/>
      <c r="Y133" s="191"/>
      <c r="Z133" s="191"/>
      <c r="AA133" s="191"/>
      <c r="AB133" s="5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</row>
    <row r="134" spans="1:50" s="13" customFormat="1" ht="15.75">
      <c r="A134" s="281"/>
      <c r="B134" s="76" t="s">
        <v>49</v>
      </c>
      <c r="C134" s="180" t="s">
        <v>20</v>
      </c>
      <c r="D134" s="70">
        <v>0.45</v>
      </c>
      <c r="E134" s="132">
        <f>E132*D134</f>
        <v>8.0189999999999997E-2</v>
      </c>
      <c r="F134" s="77"/>
      <c r="G134" s="73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91"/>
      <c r="S134" s="191"/>
      <c r="T134" s="191"/>
      <c r="U134" s="191"/>
      <c r="V134" s="191"/>
      <c r="W134" s="191"/>
      <c r="X134" s="191"/>
      <c r="Y134" s="191"/>
      <c r="Z134" s="191"/>
      <c r="AA134" s="191"/>
      <c r="AB134" s="75"/>
      <c r="AC134" s="20"/>
      <c r="AD134" s="20"/>
      <c r="AE134" s="27" t="e">
        <f>-E120+#REF!</f>
        <v>#REF!</v>
      </c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15"/>
      <c r="AR134" s="15"/>
      <c r="AS134" s="15"/>
      <c r="AT134" s="15"/>
      <c r="AU134" s="15"/>
      <c r="AV134" s="15"/>
      <c r="AW134" s="15"/>
      <c r="AX134" s="15"/>
    </row>
    <row r="135" spans="1:50">
      <c r="A135" s="281"/>
      <c r="B135" s="91" t="s">
        <v>33</v>
      </c>
      <c r="C135" s="180" t="s">
        <v>7</v>
      </c>
      <c r="D135" s="90">
        <v>0.75</v>
      </c>
      <c r="E135" s="78">
        <f>D135*E132</f>
        <v>0.13364999999999999</v>
      </c>
      <c r="F135" s="89"/>
      <c r="G135" s="73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191"/>
      <c r="T135" s="191"/>
      <c r="U135" s="191"/>
      <c r="V135" s="191"/>
      <c r="W135" s="191"/>
      <c r="X135" s="191"/>
      <c r="Y135" s="191"/>
      <c r="Z135" s="191"/>
      <c r="AA135" s="191"/>
      <c r="AB135" s="5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</row>
    <row r="136" spans="1:50">
      <c r="A136" s="281"/>
      <c r="B136" s="91" t="s">
        <v>16</v>
      </c>
      <c r="C136" s="180" t="s">
        <v>1</v>
      </c>
      <c r="D136" s="90">
        <v>4.09</v>
      </c>
      <c r="E136" s="78">
        <f>D136*E132</f>
        <v>0.72883799999999999</v>
      </c>
      <c r="F136" s="77"/>
      <c r="G136" s="73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91"/>
      <c r="S136" s="191"/>
      <c r="T136" s="191"/>
      <c r="U136" s="191"/>
      <c r="V136" s="191"/>
      <c r="W136" s="191"/>
      <c r="X136" s="191"/>
      <c r="Y136" s="191"/>
      <c r="Z136" s="191"/>
      <c r="AA136" s="191"/>
      <c r="AB136" s="5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</row>
    <row r="137" spans="1:50">
      <c r="A137" s="281"/>
      <c r="B137" s="92" t="s">
        <v>10</v>
      </c>
      <c r="C137" s="180" t="s">
        <v>1</v>
      </c>
      <c r="D137" s="90">
        <v>26.5</v>
      </c>
      <c r="E137" s="78">
        <f>D137*E132</f>
        <v>4.7222999999999997</v>
      </c>
      <c r="F137" s="77"/>
      <c r="G137" s="73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W137" s="191"/>
      <c r="X137" s="191"/>
      <c r="Y137" s="191"/>
      <c r="Z137" s="191"/>
      <c r="AA137" s="191"/>
      <c r="AB137" s="5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</row>
    <row r="138" spans="1:50" s="13" customFormat="1" ht="22.5">
      <c r="A138" s="282">
        <v>6</v>
      </c>
      <c r="B138" s="71" t="s">
        <v>45</v>
      </c>
      <c r="C138" s="181" t="s">
        <v>12</v>
      </c>
      <c r="D138" s="133"/>
      <c r="E138" s="129">
        <f>(3*2*0.2+1.2*0.5*2*3)/100</f>
        <v>4.8000000000000001E-2</v>
      </c>
      <c r="F138" s="134"/>
      <c r="G138" s="73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W138" s="191"/>
      <c r="X138" s="191"/>
      <c r="Y138" s="191"/>
      <c r="Z138" s="191"/>
      <c r="AA138" s="191"/>
      <c r="AB138" s="74"/>
      <c r="AC138" s="17"/>
      <c r="AD138" s="17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16"/>
      <c r="AR138" s="18">
        <f>1.5*5.4*4.5*2</f>
        <v>72.900000000000006</v>
      </c>
      <c r="AS138" s="19">
        <f>16*6</f>
        <v>96</v>
      </c>
      <c r="AT138" s="15"/>
      <c r="AU138" s="15"/>
      <c r="AV138" s="15"/>
      <c r="AW138" s="15"/>
      <c r="AX138" s="15"/>
    </row>
    <row r="139" spans="1:50" s="13" customFormat="1" ht="15.75">
      <c r="A139" s="282"/>
      <c r="B139" s="45" t="s">
        <v>23</v>
      </c>
      <c r="C139" s="46" t="s">
        <v>24</v>
      </c>
      <c r="D139" s="47">
        <v>143</v>
      </c>
      <c r="E139" s="135">
        <f>E138*D139</f>
        <v>6.8639999999999999</v>
      </c>
      <c r="F139" s="48"/>
      <c r="G139" s="73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W139" s="191"/>
      <c r="X139" s="191"/>
      <c r="Y139" s="191"/>
      <c r="Z139" s="191"/>
      <c r="AA139" s="191"/>
      <c r="AB139" s="75"/>
      <c r="AC139" s="20"/>
      <c r="AD139" s="20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16"/>
      <c r="AR139" s="15"/>
      <c r="AS139" s="15"/>
      <c r="AT139" s="15"/>
      <c r="AU139" s="15"/>
      <c r="AV139" s="15"/>
      <c r="AW139" s="15"/>
      <c r="AX139" s="15"/>
    </row>
    <row r="140" spans="1:50" s="13" customFormat="1" ht="15.75">
      <c r="A140" s="282"/>
      <c r="B140" s="45" t="s">
        <v>29</v>
      </c>
      <c r="C140" s="182" t="s">
        <v>7</v>
      </c>
      <c r="D140" s="47">
        <v>115</v>
      </c>
      <c r="E140" s="135">
        <f>E138*D140</f>
        <v>5.5200000000000005</v>
      </c>
      <c r="F140" s="48"/>
      <c r="G140" s="73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W140" s="191"/>
      <c r="X140" s="191"/>
      <c r="Y140" s="191"/>
      <c r="Z140" s="191"/>
      <c r="AA140" s="191"/>
      <c r="AB140" s="75"/>
      <c r="AC140" s="20"/>
      <c r="AD140" s="20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16"/>
      <c r="AR140" s="15"/>
      <c r="AS140" s="15"/>
      <c r="AT140" s="15"/>
      <c r="AU140" s="15"/>
      <c r="AV140" s="15"/>
      <c r="AW140" s="15"/>
      <c r="AX140" s="15"/>
    </row>
    <row r="141" spans="1:50" s="13" customFormat="1" ht="23.25" customHeight="1" thickBot="1">
      <c r="A141" s="282"/>
      <c r="B141" s="45" t="s">
        <v>65</v>
      </c>
      <c r="C141" s="182" t="s">
        <v>20</v>
      </c>
      <c r="D141" s="47">
        <v>1.55</v>
      </c>
      <c r="E141" s="135">
        <f>E140*D141</f>
        <v>8.5560000000000009</v>
      </c>
      <c r="F141" s="48"/>
      <c r="G141" s="73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  <c r="Y141" s="191"/>
      <c r="Z141" s="191"/>
      <c r="AA141" s="191"/>
      <c r="AB141" s="75"/>
      <c r="AC141" s="20"/>
      <c r="AD141" s="20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16"/>
      <c r="AR141" s="15"/>
      <c r="AS141" s="15"/>
      <c r="AT141" s="15"/>
      <c r="AU141" s="15"/>
      <c r="AV141" s="15"/>
      <c r="AW141" s="15"/>
      <c r="AX141" s="15"/>
    </row>
    <row r="142" spans="1:50" ht="16.5" thickTop="1" thickBot="1">
      <c r="A142" s="223"/>
      <c r="B142" s="224" t="s">
        <v>72</v>
      </c>
      <c r="C142" s="223"/>
      <c r="D142" s="223"/>
      <c r="E142" s="225"/>
      <c r="F142" s="223"/>
      <c r="G142" s="226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B142" s="128"/>
      <c r="AC142"/>
      <c r="AD142"/>
      <c r="AE142" s="29"/>
      <c r="AF142"/>
      <c r="AG142"/>
      <c r="AH142"/>
      <c r="AI142"/>
    </row>
    <row r="143" spans="1:50" ht="21" customHeight="1" thickTop="1" thickBot="1">
      <c r="A143" s="257" t="s">
        <v>76</v>
      </c>
      <c r="B143" s="257"/>
      <c r="C143" s="257"/>
      <c r="D143" s="257"/>
      <c r="E143" s="257"/>
      <c r="F143" s="257"/>
      <c r="G143" s="258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  <c r="Z143" s="189"/>
      <c r="AA143" s="189"/>
      <c r="AB143" s="5"/>
      <c r="AC143"/>
      <c r="AD143"/>
      <c r="AE143"/>
      <c r="AF143"/>
      <c r="AG143"/>
      <c r="AH143"/>
      <c r="AI143"/>
    </row>
    <row r="144" spans="1:50" s="2" customFormat="1" ht="24" customHeight="1" thickTop="1">
      <c r="A144" s="259">
        <v>1</v>
      </c>
      <c r="B144" s="99" t="s">
        <v>58</v>
      </c>
      <c r="C144" s="144" t="s">
        <v>7</v>
      </c>
      <c r="D144" s="122"/>
      <c r="E144" s="145">
        <f>3*0.415</f>
        <v>1.2449999999999999</v>
      </c>
      <c r="F144" s="123"/>
      <c r="G144" s="146"/>
      <c r="H144" s="190"/>
      <c r="I144" s="190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190"/>
      <c r="W144" s="190"/>
      <c r="X144" s="190"/>
      <c r="Y144" s="190"/>
      <c r="Z144" s="190"/>
      <c r="AA144" s="190"/>
      <c r="AB144" s="44"/>
    </row>
    <row r="145" spans="1:50" ht="11.25" customHeight="1">
      <c r="A145" s="260"/>
      <c r="B145" s="110" t="s">
        <v>20</v>
      </c>
      <c r="C145" s="111" t="s">
        <v>6</v>
      </c>
      <c r="D145" s="112">
        <f>8*0.5</f>
        <v>4</v>
      </c>
      <c r="E145" s="96">
        <f>D145*E144</f>
        <v>4.9799999999999995</v>
      </c>
      <c r="F145" s="106"/>
      <c r="G145" s="97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190"/>
      <c r="W145" s="190"/>
      <c r="X145" s="190"/>
      <c r="Y145" s="190"/>
      <c r="Z145" s="190"/>
      <c r="AA145" s="190"/>
      <c r="AB145" s="5"/>
      <c r="AC145"/>
      <c r="AD145"/>
      <c r="AE145">
        <f>3.14*0.5</f>
        <v>1.57</v>
      </c>
      <c r="AF145"/>
      <c r="AG145"/>
      <c r="AH145"/>
      <c r="AI145"/>
    </row>
    <row r="146" spans="1:50" ht="15.75" customHeight="1" thickBot="1">
      <c r="A146" s="261"/>
      <c r="B146" s="155" t="s">
        <v>44</v>
      </c>
      <c r="C146" s="119" t="s">
        <v>2</v>
      </c>
      <c r="D146" s="148">
        <v>1.98</v>
      </c>
      <c r="E146" s="149">
        <f>D146*E144</f>
        <v>2.4650999999999996</v>
      </c>
      <c r="F146" s="121"/>
      <c r="G146" s="98"/>
      <c r="H146" s="190"/>
      <c r="I146" s="190"/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  <c r="W146" s="190"/>
      <c r="X146" s="190"/>
      <c r="Y146" s="190"/>
      <c r="Z146" s="190"/>
      <c r="AA146" s="190"/>
      <c r="AB146" s="5"/>
      <c r="AC146"/>
      <c r="AD146"/>
      <c r="AE146"/>
      <c r="AF146"/>
      <c r="AG146"/>
      <c r="AH146"/>
      <c r="AI146"/>
    </row>
    <row r="147" spans="1:50" s="2" customFormat="1" ht="34.5" customHeight="1" thickTop="1">
      <c r="A147" s="262">
        <v>2</v>
      </c>
      <c r="B147" s="153" t="s">
        <v>52</v>
      </c>
      <c r="C147" s="100" t="s">
        <v>7</v>
      </c>
      <c r="D147" s="101"/>
      <c r="E147" s="102">
        <f>2*3.5*0.2</f>
        <v>1.4000000000000001</v>
      </c>
      <c r="F147" s="93"/>
      <c r="G147" s="94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  <c r="W147" s="190"/>
      <c r="X147" s="190"/>
      <c r="Y147" s="190"/>
      <c r="Z147" s="190"/>
      <c r="AA147" s="190"/>
      <c r="AB147" s="44"/>
    </row>
    <row r="148" spans="1:50" s="2" customFormat="1" ht="17.25" customHeight="1">
      <c r="A148" s="263"/>
      <c r="B148" s="103" t="s">
        <v>46</v>
      </c>
      <c r="C148" s="104" t="s">
        <v>6</v>
      </c>
      <c r="D148" s="105">
        <v>2.12</v>
      </c>
      <c r="E148" s="105">
        <f>D148*E147</f>
        <v>2.9680000000000004</v>
      </c>
      <c r="F148" s="106"/>
      <c r="G148" s="97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0"/>
      <c r="X148" s="190"/>
      <c r="Y148" s="190"/>
      <c r="Z148" s="190"/>
      <c r="AA148" s="190"/>
      <c r="AB148" s="44"/>
    </row>
    <row r="149" spans="1:50" s="2" customFormat="1" ht="23.25" customHeight="1">
      <c r="A149" s="263"/>
      <c r="B149" s="103" t="s">
        <v>57</v>
      </c>
      <c r="C149" s="104" t="s">
        <v>7</v>
      </c>
      <c r="D149" s="105">
        <v>1.1000000000000001</v>
      </c>
      <c r="E149" s="105">
        <f>D149*E147</f>
        <v>1.5400000000000003</v>
      </c>
      <c r="F149" s="106"/>
      <c r="G149" s="97"/>
      <c r="H149" s="190"/>
      <c r="I149" s="190"/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  <c r="W149" s="190"/>
      <c r="X149" s="190"/>
      <c r="Y149" s="190"/>
      <c r="Z149" s="190"/>
      <c r="AA149" s="190"/>
      <c r="AB149" s="44"/>
    </row>
    <row r="150" spans="1:50" s="2" customFormat="1" ht="31.5" customHeight="1" thickBot="1">
      <c r="A150" s="264"/>
      <c r="B150" s="107" t="s">
        <v>63</v>
      </c>
      <c r="C150" s="108" t="s">
        <v>20</v>
      </c>
      <c r="D150" s="109">
        <v>1.55</v>
      </c>
      <c r="E150" s="109">
        <f>D150*E147</f>
        <v>2.1700000000000004</v>
      </c>
      <c r="F150" s="109"/>
      <c r="G150" s="98"/>
      <c r="H150" s="190"/>
      <c r="I150" s="190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0"/>
      <c r="Z150" s="190"/>
      <c r="AA150" s="190"/>
      <c r="AB150" s="44"/>
    </row>
    <row r="151" spans="1:50" s="2" customFormat="1" ht="24" customHeight="1" thickTop="1">
      <c r="A151" s="259">
        <v>3</v>
      </c>
      <c r="B151" s="99" t="s">
        <v>59</v>
      </c>
      <c r="C151" s="144" t="s">
        <v>7</v>
      </c>
      <c r="D151" s="122"/>
      <c r="E151" s="145">
        <f>3*0.415</f>
        <v>1.2449999999999999</v>
      </c>
      <c r="F151" s="123"/>
      <c r="G151" s="146"/>
      <c r="H151" s="190"/>
      <c r="I151" s="190"/>
      <c r="J151" s="190"/>
      <c r="K151" s="190"/>
      <c r="L151" s="190"/>
      <c r="M151" s="190"/>
      <c r="N151" s="190"/>
      <c r="O151" s="190"/>
      <c r="P151" s="190"/>
      <c r="Q151" s="190"/>
      <c r="R151" s="190"/>
      <c r="S151" s="190"/>
      <c r="T151" s="190"/>
      <c r="U151" s="190"/>
      <c r="V151" s="190"/>
      <c r="W151" s="190"/>
      <c r="X151" s="190"/>
      <c r="Y151" s="190"/>
      <c r="Z151" s="190"/>
      <c r="AA151" s="190"/>
      <c r="AB151" s="44"/>
    </row>
    <row r="152" spans="1:50" ht="11.25" customHeight="1">
      <c r="A152" s="260"/>
      <c r="B152" s="110" t="s">
        <v>9</v>
      </c>
      <c r="C152" s="111" t="s">
        <v>6</v>
      </c>
      <c r="D152" s="112">
        <v>8</v>
      </c>
      <c r="E152" s="96">
        <f>D152*E151</f>
        <v>9.9599999999999991</v>
      </c>
      <c r="F152" s="106"/>
      <c r="G152" s="97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  <c r="AA152" s="190"/>
      <c r="AB152" s="5"/>
      <c r="AC152"/>
      <c r="AD152"/>
      <c r="AE152"/>
      <c r="AF152"/>
      <c r="AG152"/>
      <c r="AH152"/>
      <c r="AI152"/>
    </row>
    <row r="153" spans="1:50" ht="11.25" customHeight="1">
      <c r="A153" s="260"/>
      <c r="B153" s="113" t="s">
        <v>11</v>
      </c>
      <c r="C153" s="95" t="s">
        <v>1</v>
      </c>
      <c r="D153" s="114">
        <v>1.1200000000000001</v>
      </c>
      <c r="E153" s="96">
        <f>D153*E151</f>
        <v>1.3944000000000001</v>
      </c>
      <c r="F153" s="106"/>
      <c r="G153" s="97"/>
      <c r="H153" s="190"/>
      <c r="I153" s="190"/>
      <c r="J153" s="190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190"/>
      <c r="Y153" s="190"/>
      <c r="Z153" s="190"/>
      <c r="AA153" s="190"/>
      <c r="AB153" s="5"/>
      <c r="AC153"/>
      <c r="AD153"/>
      <c r="AE153"/>
      <c r="AF153"/>
      <c r="AG153"/>
      <c r="AH153"/>
      <c r="AI153"/>
    </row>
    <row r="154" spans="1:50" ht="15.75" customHeight="1">
      <c r="A154" s="260"/>
      <c r="B154" s="113" t="s">
        <v>60</v>
      </c>
      <c r="C154" s="115" t="s">
        <v>14</v>
      </c>
      <c r="D154" s="116" t="s">
        <v>21</v>
      </c>
      <c r="E154" s="96">
        <v>3</v>
      </c>
      <c r="F154" s="106"/>
      <c r="G154" s="97"/>
      <c r="H154" s="190"/>
      <c r="I154" s="190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  <c r="W154" s="190"/>
      <c r="X154" s="190"/>
      <c r="Y154" s="190"/>
      <c r="Z154" s="190"/>
      <c r="AA154" s="190"/>
      <c r="AB154" s="5"/>
      <c r="AC154"/>
      <c r="AD154"/>
      <c r="AE154"/>
      <c r="AF154"/>
      <c r="AG154"/>
      <c r="AH154"/>
      <c r="AI154"/>
    </row>
    <row r="155" spans="1:50" ht="15.75" customHeight="1">
      <c r="A155" s="260"/>
      <c r="B155" s="113" t="s">
        <v>44</v>
      </c>
      <c r="C155" s="115" t="s">
        <v>2</v>
      </c>
      <c r="D155" s="116">
        <v>1.98</v>
      </c>
      <c r="E155" s="96">
        <f>D155*E151</f>
        <v>2.4650999999999996</v>
      </c>
      <c r="F155" s="106"/>
      <c r="G155" s="97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  <c r="AA155" s="190"/>
      <c r="AB155" s="5"/>
      <c r="AC155"/>
      <c r="AD155"/>
      <c r="AE155"/>
      <c r="AF155"/>
      <c r="AG155"/>
      <c r="AH155"/>
      <c r="AI155"/>
    </row>
    <row r="156" spans="1:50" ht="26.25" customHeight="1">
      <c r="A156" s="260"/>
      <c r="B156" s="113" t="s">
        <v>55</v>
      </c>
      <c r="C156" s="115" t="s">
        <v>20</v>
      </c>
      <c r="D156" s="117">
        <f>2.4</f>
        <v>2.4</v>
      </c>
      <c r="E156" s="105">
        <f>D156*E151</f>
        <v>2.9879999999999995</v>
      </c>
      <c r="F156" s="105"/>
      <c r="G156" s="97"/>
      <c r="H156" s="190"/>
      <c r="I156" s="190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190"/>
      <c r="X156" s="190"/>
      <c r="Y156" s="190"/>
      <c r="Z156" s="190"/>
      <c r="AA156" s="190"/>
      <c r="AB156" s="5"/>
      <c r="AC156"/>
      <c r="AD156"/>
      <c r="AE156"/>
      <c r="AF156"/>
      <c r="AG156"/>
      <c r="AH156"/>
      <c r="AI156"/>
    </row>
    <row r="157" spans="1:50" ht="15.75" thickBot="1">
      <c r="A157" s="261"/>
      <c r="B157" s="118" t="s">
        <v>10</v>
      </c>
      <c r="C157" s="119" t="s">
        <v>1</v>
      </c>
      <c r="D157" s="120">
        <v>6.36</v>
      </c>
      <c r="E157" s="119">
        <f>D157*E151</f>
        <v>7.9181999999999997</v>
      </c>
      <c r="F157" s="121"/>
      <c r="G157" s="98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  <c r="Y157" s="190"/>
      <c r="Z157" s="190"/>
      <c r="AA157" s="190"/>
      <c r="AB157" s="5"/>
      <c r="AC157"/>
      <c r="AD157"/>
      <c r="AE157"/>
      <c r="AF157"/>
      <c r="AG157"/>
      <c r="AH157"/>
      <c r="AI157"/>
    </row>
    <row r="158" spans="1:50" s="2" customFormat="1" ht="33" customHeight="1" thickTop="1">
      <c r="A158" s="280">
        <v>4</v>
      </c>
      <c r="B158" s="156" t="s">
        <v>68</v>
      </c>
      <c r="C158" s="157" t="s">
        <v>12</v>
      </c>
      <c r="D158" s="147"/>
      <c r="E158" s="184">
        <f>E200</f>
        <v>1.2769999999999998E-2</v>
      </c>
      <c r="F158" s="93"/>
      <c r="G158" s="94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  <c r="Z158" s="190"/>
      <c r="AA158" s="190"/>
      <c r="AB158" s="44"/>
    </row>
    <row r="159" spans="1:50">
      <c r="A159" s="280"/>
      <c r="B159" s="87" t="s">
        <v>9</v>
      </c>
      <c r="C159" s="85" t="s">
        <v>6</v>
      </c>
      <c r="D159" s="90">
        <v>660</v>
      </c>
      <c r="E159" s="78">
        <f>D159*E158</f>
        <v>8.4281999999999986</v>
      </c>
      <c r="F159" s="86"/>
      <c r="G159" s="73"/>
      <c r="H159" s="191"/>
      <c r="I159" s="191"/>
      <c r="J159" s="191"/>
      <c r="K159" s="191"/>
      <c r="L159" s="191"/>
      <c r="M159" s="191"/>
      <c r="N159" s="191"/>
      <c r="O159" s="191"/>
      <c r="P159" s="191"/>
      <c r="Q159" s="191"/>
      <c r="R159" s="191"/>
      <c r="S159" s="191"/>
      <c r="T159" s="191"/>
      <c r="U159" s="191"/>
      <c r="V159" s="191"/>
      <c r="W159" s="191"/>
      <c r="X159" s="191"/>
      <c r="Y159" s="191"/>
      <c r="Z159" s="191"/>
      <c r="AA159" s="191"/>
      <c r="AB159" s="5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</row>
    <row r="160" spans="1:50" s="13" customFormat="1" ht="15.75">
      <c r="A160" s="280"/>
      <c r="B160" s="76" t="s">
        <v>32</v>
      </c>
      <c r="C160" s="180" t="s">
        <v>25</v>
      </c>
      <c r="D160" s="70">
        <v>9.6</v>
      </c>
      <c r="E160" s="132">
        <f>E158*D160</f>
        <v>0.12259199999999998</v>
      </c>
      <c r="F160" s="77"/>
      <c r="G160" s="73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  <c r="R160" s="191"/>
      <c r="S160" s="191"/>
      <c r="T160" s="191"/>
      <c r="U160" s="191"/>
      <c r="V160" s="191"/>
      <c r="W160" s="191"/>
      <c r="X160" s="191"/>
      <c r="Y160" s="191"/>
      <c r="Z160" s="191"/>
      <c r="AA160" s="191"/>
      <c r="AB160" s="75"/>
      <c r="AC160" s="20"/>
      <c r="AD160" s="20"/>
      <c r="AE160" s="27" t="e">
        <f>-#REF!+E165</f>
        <v>#REF!</v>
      </c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15"/>
      <c r="AR160" s="15"/>
      <c r="AS160" s="15"/>
      <c r="AT160" s="15"/>
      <c r="AU160" s="15"/>
      <c r="AV160" s="15"/>
      <c r="AW160" s="15"/>
      <c r="AX160" s="15"/>
    </row>
    <row r="161" spans="1:50">
      <c r="A161" s="280"/>
      <c r="B161" s="87" t="s">
        <v>40</v>
      </c>
      <c r="C161" s="180" t="s">
        <v>7</v>
      </c>
      <c r="D161" s="90">
        <v>101.5</v>
      </c>
      <c r="E161" s="78">
        <f>D161*E158</f>
        <v>1.2961549999999997</v>
      </c>
      <c r="F161" s="89"/>
      <c r="G161" s="73"/>
      <c r="H161" s="191"/>
      <c r="I161" s="191"/>
      <c r="J161" s="191"/>
      <c r="K161" s="191"/>
      <c r="L161" s="191"/>
      <c r="M161" s="191"/>
      <c r="N161" s="191"/>
      <c r="O161" s="191"/>
      <c r="P161" s="191"/>
      <c r="Q161" s="191"/>
      <c r="R161" s="191"/>
      <c r="S161" s="191"/>
      <c r="T161" s="191"/>
      <c r="U161" s="191"/>
      <c r="V161" s="191"/>
      <c r="W161" s="191"/>
      <c r="X161" s="191"/>
      <c r="Y161" s="191"/>
      <c r="Z161" s="191"/>
      <c r="AA161" s="191"/>
      <c r="AB161" s="5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</row>
    <row r="162" spans="1:50">
      <c r="A162" s="280"/>
      <c r="B162" s="87" t="s">
        <v>30</v>
      </c>
      <c r="C162" s="180" t="s">
        <v>15</v>
      </c>
      <c r="D162" s="90">
        <v>39</v>
      </c>
      <c r="E162" s="78">
        <f>D162*E158</f>
        <v>0.49802999999999992</v>
      </c>
      <c r="F162" s="78"/>
      <c r="G162" s="73"/>
      <c r="H162" s="191"/>
      <c r="I162" s="191"/>
      <c r="J162" s="191"/>
      <c r="K162" s="191"/>
      <c r="L162" s="191"/>
      <c r="M162" s="191"/>
      <c r="N162" s="191"/>
      <c r="O162" s="191"/>
      <c r="P162" s="191"/>
      <c r="Q162" s="191"/>
      <c r="R162" s="191"/>
      <c r="S162" s="191"/>
      <c r="T162" s="191"/>
      <c r="U162" s="191"/>
      <c r="V162" s="191"/>
      <c r="W162" s="191"/>
      <c r="X162" s="191"/>
      <c r="Y162" s="191"/>
      <c r="Z162" s="191"/>
      <c r="AA162" s="191"/>
      <c r="AB162" s="5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</row>
    <row r="163" spans="1:50" s="13" customFormat="1" ht="15.75">
      <c r="A163" s="280"/>
      <c r="B163" s="76" t="s">
        <v>34</v>
      </c>
      <c r="C163" s="180" t="s">
        <v>7</v>
      </c>
      <c r="D163" s="70">
        <v>4.68</v>
      </c>
      <c r="E163" s="132">
        <f>D163*E158</f>
        <v>5.9763599999999986E-2</v>
      </c>
      <c r="F163" s="77"/>
      <c r="G163" s="73"/>
      <c r="H163" s="191"/>
      <c r="I163" s="191"/>
      <c r="J163" s="191"/>
      <c r="K163" s="191"/>
      <c r="L163" s="191"/>
      <c r="M163" s="191"/>
      <c r="N163" s="191"/>
      <c r="O163" s="191"/>
      <c r="P163" s="191"/>
      <c r="Q163" s="191"/>
      <c r="R163" s="191"/>
      <c r="S163" s="191"/>
      <c r="T163" s="191"/>
      <c r="U163" s="191"/>
      <c r="V163" s="191"/>
      <c r="W163" s="191"/>
      <c r="X163" s="191"/>
      <c r="Y163" s="191"/>
      <c r="Z163" s="191"/>
      <c r="AA163" s="191"/>
      <c r="AB163" s="75"/>
      <c r="AC163" s="20"/>
      <c r="AD163" s="20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15"/>
      <c r="AR163" s="25">
        <f>0.3*0.3*4*3</f>
        <v>1.08</v>
      </c>
      <c r="AS163" s="19">
        <v>62.8</v>
      </c>
      <c r="AT163" s="18">
        <f t="shared" ref="AT163" si="3">AS163*AR163</f>
        <v>67.823999999999998</v>
      </c>
      <c r="AU163" s="15"/>
      <c r="AV163" s="15"/>
      <c r="AW163" s="15"/>
      <c r="AX163" s="15"/>
    </row>
    <row r="164" spans="1:50">
      <c r="A164" s="280"/>
      <c r="B164" s="87" t="s">
        <v>70</v>
      </c>
      <c r="C164" s="180" t="s">
        <v>20</v>
      </c>
      <c r="D164" s="90" t="s">
        <v>21</v>
      </c>
      <c r="E164" s="78">
        <f>80*0.62/1000</f>
        <v>4.9599999999999998E-2</v>
      </c>
      <c r="F164" s="77"/>
      <c r="G164" s="73"/>
      <c r="H164" s="191"/>
      <c r="I164" s="191"/>
      <c r="J164" s="191"/>
      <c r="K164" s="191">
        <f>4.2*4+4.2*0.2*2</f>
        <v>18.48</v>
      </c>
      <c r="L164" s="191"/>
      <c r="M164" s="191"/>
      <c r="N164" s="191"/>
      <c r="O164" s="191"/>
      <c r="P164" s="191"/>
      <c r="Q164" s="191"/>
      <c r="R164" s="191"/>
      <c r="S164" s="191"/>
      <c r="T164" s="191"/>
      <c r="U164" s="191"/>
      <c r="V164" s="191"/>
      <c r="W164" s="191"/>
      <c r="X164" s="191"/>
      <c r="Y164" s="191"/>
      <c r="Z164" s="191"/>
      <c r="AA164" s="191"/>
      <c r="AB164" s="5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</row>
    <row r="165" spans="1:50">
      <c r="A165" s="280"/>
      <c r="B165" s="91" t="s">
        <v>31</v>
      </c>
      <c r="C165" s="180" t="s">
        <v>7</v>
      </c>
      <c r="D165" s="86">
        <v>7.93</v>
      </c>
      <c r="E165" s="78">
        <f>D165*E158</f>
        <v>0.10126609999999998</v>
      </c>
      <c r="F165" s="78"/>
      <c r="G165" s="73"/>
      <c r="H165" s="191"/>
      <c r="I165" s="191"/>
      <c r="J165" s="191"/>
      <c r="K165" s="191"/>
      <c r="L165" s="191"/>
      <c r="M165" s="191"/>
      <c r="N165" s="191"/>
      <c r="O165" s="191"/>
      <c r="P165" s="191"/>
      <c r="Q165" s="191"/>
      <c r="R165" s="191"/>
      <c r="S165" s="191"/>
      <c r="T165" s="191"/>
      <c r="U165" s="191"/>
      <c r="V165" s="191"/>
      <c r="W165" s="191"/>
      <c r="X165" s="191"/>
      <c r="Y165" s="191"/>
      <c r="Z165" s="191"/>
      <c r="AA165" s="191"/>
      <c r="AB165" s="5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</row>
    <row r="166" spans="1:50">
      <c r="A166" s="280"/>
      <c r="B166" s="87" t="s">
        <v>35</v>
      </c>
      <c r="C166" s="180" t="s">
        <v>17</v>
      </c>
      <c r="D166" s="90">
        <v>193</v>
      </c>
      <c r="E166" s="78">
        <f>D166*E158</f>
        <v>2.4646099999999995</v>
      </c>
      <c r="F166" s="86"/>
      <c r="G166" s="73"/>
      <c r="H166" s="191"/>
      <c r="I166" s="191"/>
      <c r="J166" s="191"/>
      <c r="K166" s="191"/>
      <c r="L166" s="191"/>
      <c r="M166" s="191"/>
      <c r="N166" s="191"/>
      <c r="O166" s="191"/>
      <c r="P166" s="191"/>
      <c r="Q166" s="191"/>
      <c r="R166" s="191"/>
      <c r="S166" s="191"/>
      <c r="T166" s="191"/>
      <c r="U166" s="191"/>
      <c r="V166" s="191"/>
      <c r="W166" s="191"/>
      <c r="X166" s="191"/>
      <c r="Y166" s="191"/>
      <c r="Z166" s="191"/>
      <c r="AA166" s="191"/>
      <c r="AB166" s="5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</row>
    <row r="167" spans="1:50" s="26" customFormat="1">
      <c r="A167" s="280"/>
      <c r="B167" s="45" t="s">
        <v>64</v>
      </c>
      <c r="C167" s="180" t="s">
        <v>20</v>
      </c>
      <c r="D167" s="88">
        <v>240</v>
      </c>
      <c r="E167" s="78">
        <f>D167*E158</f>
        <v>3.0647999999999995</v>
      </c>
      <c r="F167" s="89"/>
      <c r="G167" s="73"/>
      <c r="H167" s="191"/>
      <c r="I167" s="191"/>
      <c r="J167" s="191"/>
      <c r="K167" s="191">
        <f>2.2*2*2*2+(2.2*2+2*2)*0.2*2</f>
        <v>20.96</v>
      </c>
      <c r="L167" s="191"/>
      <c r="M167" s="191"/>
      <c r="N167" s="191"/>
      <c r="O167" s="191"/>
      <c r="P167" s="191"/>
      <c r="Q167" s="191"/>
      <c r="R167" s="191"/>
      <c r="S167" s="191"/>
      <c r="T167" s="191"/>
      <c r="U167" s="191"/>
      <c r="V167" s="191"/>
      <c r="W167" s="191"/>
      <c r="X167" s="191"/>
      <c r="Y167" s="191"/>
      <c r="Z167" s="191"/>
      <c r="AA167" s="191"/>
      <c r="AB167" s="79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</row>
    <row r="168" spans="1:50">
      <c r="A168" s="280"/>
      <c r="B168" s="87" t="s">
        <v>16</v>
      </c>
      <c r="C168" s="180" t="s">
        <v>1</v>
      </c>
      <c r="D168" s="90">
        <v>39.9</v>
      </c>
      <c r="E168" s="78">
        <f>D168*E158</f>
        <v>0.50952299999999995</v>
      </c>
      <c r="F168" s="89"/>
      <c r="G168" s="73"/>
      <c r="H168" s="191"/>
      <c r="I168" s="191"/>
      <c r="J168" s="191"/>
      <c r="K168" s="191">
        <f>3.14*0.5*0.5*4</f>
        <v>3.14</v>
      </c>
      <c r="L168" s="191"/>
      <c r="M168" s="191"/>
      <c r="N168" s="191"/>
      <c r="O168" s="191"/>
      <c r="P168" s="191"/>
      <c r="Q168" s="191"/>
      <c r="R168" s="191"/>
      <c r="S168" s="191"/>
      <c r="T168" s="191"/>
      <c r="U168" s="191"/>
      <c r="V168" s="191"/>
      <c r="W168" s="191"/>
      <c r="X168" s="191"/>
      <c r="Y168" s="191"/>
      <c r="Z168" s="191"/>
      <c r="AA168" s="191"/>
      <c r="AB168" s="5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</row>
    <row r="169" spans="1:50">
      <c r="A169" s="280"/>
      <c r="B169" s="92" t="s">
        <v>10</v>
      </c>
      <c r="C169" s="180" t="s">
        <v>1</v>
      </c>
      <c r="D169" s="90">
        <v>156</v>
      </c>
      <c r="E169" s="78">
        <f>D169*E158</f>
        <v>1.9921199999999997</v>
      </c>
      <c r="F169" s="78"/>
      <c r="G169" s="73"/>
      <c r="H169" s="191"/>
      <c r="I169" s="191"/>
      <c r="J169" s="191"/>
      <c r="K169" s="191">
        <f>K167-K168</f>
        <v>17.82</v>
      </c>
      <c r="L169" s="191"/>
      <c r="M169" s="191"/>
      <c r="N169" s="191"/>
      <c r="O169" s="191"/>
      <c r="P169" s="191"/>
      <c r="Q169" s="191"/>
      <c r="R169" s="191"/>
      <c r="S169" s="191"/>
      <c r="T169" s="191"/>
      <c r="U169" s="191"/>
      <c r="V169" s="191"/>
      <c r="W169" s="191"/>
      <c r="X169" s="191"/>
      <c r="Y169" s="191"/>
      <c r="Z169" s="191"/>
      <c r="AA169" s="191"/>
      <c r="AB169" s="5"/>
      <c r="AC169" s="23"/>
      <c r="AD169" s="23"/>
      <c r="AE169" s="185">
        <f>AF163</f>
        <v>0</v>
      </c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</row>
    <row r="170" spans="1:50" s="2" customFormat="1">
      <c r="A170" s="281">
        <v>5</v>
      </c>
      <c r="B170" s="80" t="s">
        <v>47</v>
      </c>
      <c r="C170" s="183" t="s">
        <v>48</v>
      </c>
      <c r="D170" s="165"/>
      <c r="E170" s="81">
        <v>0.1782</v>
      </c>
      <c r="F170" s="72"/>
      <c r="G170" s="73"/>
      <c r="H170" s="191"/>
      <c r="I170" s="191"/>
      <c r="J170" s="191"/>
      <c r="K170" s="191"/>
      <c r="L170" s="191"/>
      <c r="M170" s="191"/>
      <c r="N170" s="191"/>
      <c r="O170" s="191"/>
      <c r="P170" s="191"/>
      <c r="Q170" s="191"/>
      <c r="R170" s="191"/>
      <c r="S170" s="191"/>
      <c r="T170" s="191"/>
      <c r="U170" s="191"/>
      <c r="V170" s="191"/>
      <c r="W170" s="191"/>
      <c r="X170" s="191"/>
      <c r="Y170" s="191"/>
      <c r="Z170" s="191"/>
      <c r="AA170" s="191"/>
      <c r="AB170" s="44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</row>
    <row r="171" spans="1:50">
      <c r="A171" s="281"/>
      <c r="B171" s="87" t="s">
        <v>9</v>
      </c>
      <c r="C171" s="85" t="s">
        <v>6</v>
      </c>
      <c r="D171" s="90">
        <v>116</v>
      </c>
      <c r="E171" s="78">
        <f>D171*E170</f>
        <v>20.671199999999999</v>
      </c>
      <c r="F171" s="90"/>
      <c r="G171" s="73"/>
      <c r="H171" s="191"/>
      <c r="I171" s="191"/>
      <c r="J171" s="191"/>
      <c r="K171" s="191"/>
      <c r="L171" s="191"/>
      <c r="M171" s="191"/>
      <c r="N171" s="191"/>
      <c r="O171" s="191"/>
      <c r="P171" s="191"/>
      <c r="Q171" s="191"/>
      <c r="R171" s="191"/>
      <c r="S171" s="191"/>
      <c r="T171" s="191"/>
      <c r="U171" s="191"/>
      <c r="V171" s="191"/>
      <c r="W171" s="191"/>
      <c r="X171" s="191"/>
      <c r="Y171" s="191"/>
      <c r="Z171" s="191"/>
      <c r="AA171" s="191"/>
      <c r="AB171" s="5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</row>
    <row r="172" spans="1:50" s="13" customFormat="1" ht="15.75">
      <c r="A172" s="281"/>
      <c r="B172" s="76" t="s">
        <v>49</v>
      </c>
      <c r="C172" s="180" t="s">
        <v>20</v>
      </c>
      <c r="D172" s="70">
        <v>0.68</v>
      </c>
      <c r="E172" s="132">
        <f>E170*D172</f>
        <v>0.12117600000000001</v>
      </c>
      <c r="F172" s="77"/>
      <c r="G172" s="73"/>
      <c r="H172" s="191"/>
      <c r="I172" s="191"/>
      <c r="J172" s="191"/>
      <c r="K172" s="191"/>
      <c r="L172" s="191"/>
      <c r="M172" s="191"/>
      <c r="N172" s="191"/>
      <c r="O172" s="191"/>
      <c r="P172" s="191"/>
      <c r="Q172" s="191"/>
      <c r="R172" s="191"/>
      <c r="S172" s="191"/>
      <c r="T172" s="191"/>
      <c r="U172" s="191"/>
      <c r="V172" s="191"/>
      <c r="W172" s="191"/>
      <c r="X172" s="191"/>
      <c r="Y172" s="191"/>
      <c r="Z172" s="191"/>
      <c r="AA172" s="191"/>
      <c r="AB172" s="75"/>
      <c r="AC172" s="20"/>
      <c r="AD172" s="20"/>
      <c r="AE172" s="27" t="e">
        <f>-E158+#REF!</f>
        <v>#REF!</v>
      </c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15"/>
      <c r="AR172" s="15"/>
      <c r="AS172" s="15"/>
      <c r="AT172" s="15"/>
      <c r="AU172" s="15"/>
      <c r="AV172" s="15"/>
      <c r="AW172" s="15"/>
      <c r="AX172" s="15"/>
    </row>
    <row r="173" spans="1:50">
      <c r="A173" s="281"/>
      <c r="B173" s="91" t="s">
        <v>33</v>
      </c>
      <c r="C173" s="180" t="s">
        <v>7</v>
      </c>
      <c r="D173" s="90">
        <v>0.75</v>
      </c>
      <c r="E173" s="78">
        <f>D173*E170</f>
        <v>0.13364999999999999</v>
      </c>
      <c r="F173" s="89"/>
      <c r="G173" s="73"/>
      <c r="H173" s="191"/>
      <c r="I173" s="191"/>
      <c r="J173" s="191"/>
      <c r="K173" s="191"/>
      <c r="L173" s="191"/>
      <c r="M173" s="191"/>
      <c r="N173" s="191"/>
      <c r="O173" s="191"/>
      <c r="P173" s="191"/>
      <c r="Q173" s="191"/>
      <c r="R173" s="191"/>
      <c r="S173" s="191"/>
      <c r="T173" s="191"/>
      <c r="U173" s="191"/>
      <c r="V173" s="191"/>
      <c r="W173" s="191"/>
      <c r="X173" s="191"/>
      <c r="Y173" s="191"/>
      <c r="Z173" s="191"/>
      <c r="AA173" s="191"/>
      <c r="AB173" s="5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</row>
    <row r="174" spans="1:50">
      <c r="A174" s="281"/>
      <c r="B174" s="91" t="s">
        <v>50</v>
      </c>
      <c r="C174" s="180" t="s">
        <v>15</v>
      </c>
      <c r="D174" s="90">
        <v>39</v>
      </c>
      <c r="E174" s="78">
        <f>D174*E170</f>
        <v>6.9497999999999998</v>
      </c>
      <c r="F174" s="78"/>
      <c r="G174" s="73"/>
      <c r="H174" s="191"/>
      <c r="I174" s="191"/>
      <c r="J174" s="191"/>
      <c r="K174" s="191"/>
      <c r="L174" s="191"/>
      <c r="M174" s="191"/>
      <c r="N174" s="191"/>
      <c r="O174" s="191"/>
      <c r="P174" s="191"/>
      <c r="Q174" s="191"/>
      <c r="R174" s="191"/>
      <c r="S174" s="191"/>
      <c r="T174" s="191"/>
      <c r="U174" s="191"/>
      <c r="V174" s="191"/>
      <c r="W174" s="191"/>
      <c r="X174" s="191"/>
      <c r="Y174" s="191"/>
      <c r="Z174" s="191"/>
      <c r="AA174" s="191"/>
      <c r="AB174" s="5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</row>
    <row r="175" spans="1:50">
      <c r="A175" s="281"/>
      <c r="B175" s="91" t="s">
        <v>16</v>
      </c>
      <c r="C175" s="180" t="s">
        <v>1</v>
      </c>
      <c r="D175" s="90">
        <v>6.13</v>
      </c>
      <c r="E175" s="78">
        <f>D175*E170</f>
        <v>1.0923659999999999</v>
      </c>
      <c r="F175" s="77"/>
      <c r="G175" s="73"/>
      <c r="H175" s="191"/>
      <c r="I175" s="191"/>
      <c r="J175" s="191"/>
      <c r="K175" s="191"/>
      <c r="L175" s="191"/>
      <c r="M175" s="191"/>
      <c r="N175" s="191"/>
      <c r="O175" s="191"/>
      <c r="P175" s="191"/>
      <c r="Q175" s="191"/>
      <c r="R175" s="191"/>
      <c r="S175" s="191"/>
      <c r="T175" s="191"/>
      <c r="U175" s="191"/>
      <c r="V175" s="191"/>
      <c r="W175" s="191"/>
      <c r="X175" s="191"/>
      <c r="Y175" s="191"/>
      <c r="Z175" s="191"/>
      <c r="AA175" s="191"/>
      <c r="AB175" s="5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</row>
    <row r="176" spans="1:50">
      <c r="A176" s="281"/>
      <c r="B176" s="92" t="s">
        <v>10</v>
      </c>
      <c r="C176" s="180" t="s">
        <v>1</v>
      </c>
      <c r="D176" s="90">
        <v>58.8</v>
      </c>
      <c r="E176" s="78">
        <f>D176*E170</f>
        <v>10.478159999999999</v>
      </c>
      <c r="F176" s="77"/>
      <c r="G176" s="73"/>
      <c r="H176" s="191"/>
      <c r="I176" s="191"/>
      <c r="J176" s="191"/>
      <c r="K176" s="191"/>
      <c r="L176" s="191"/>
      <c r="M176" s="191"/>
      <c r="N176" s="191"/>
      <c r="O176" s="191"/>
      <c r="P176" s="191"/>
      <c r="Q176" s="191"/>
      <c r="R176" s="191"/>
      <c r="S176" s="191"/>
      <c r="T176" s="191"/>
      <c r="U176" s="191"/>
      <c r="V176" s="191"/>
      <c r="W176" s="191"/>
      <c r="X176" s="191"/>
      <c r="Y176" s="191"/>
      <c r="Z176" s="191"/>
      <c r="AA176" s="191"/>
      <c r="AB176" s="5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</row>
    <row r="177" spans="1:50" s="2" customFormat="1">
      <c r="A177" s="281">
        <v>6</v>
      </c>
      <c r="B177" s="80" t="s">
        <v>51</v>
      </c>
      <c r="C177" s="183" t="s">
        <v>48</v>
      </c>
      <c r="D177" s="165"/>
      <c r="E177" s="81">
        <f>E170</f>
        <v>0.1782</v>
      </c>
      <c r="F177" s="72"/>
      <c r="G177" s="73"/>
      <c r="H177" s="191"/>
      <c r="I177" s="191"/>
      <c r="J177" s="191"/>
      <c r="K177" s="191"/>
      <c r="L177" s="191"/>
      <c r="M177" s="191"/>
      <c r="N177" s="191"/>
      <c r="O177" s="191"/>
      <c r="P177" s="191"/>
      <c r="Q177" s="191"/>
      <c r="R177" s="191"/>
      <c r="S177" s="191"/>
      <c r="T177" s="191"/>
      <c r="U177" s="191"/>
      <c r="V177" s="191"/>
      <c r="W177" s="191"/>
      <c r="X177" s="191"/>
      <c r="Y177" s="191"/>
      <c r="Z177" s="191"/>
      <c r="AA177" s="191"/>
      <c r="AB177" s="44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</row>
    <row r="178" spans="1:50">
      <c r="A178" s="281"/>
      <c r="B178" s="91" t="s">
        <v>9</v>
      </c>
      <c r="C178" s="85" t="s">
        <v>6</v>
      </c>
      <c r="D178" s="90">
        <v>56.4</v>
      </c>
      <c r="E178" s="78">
        <f>D178*E177</f>
        <v>10.05048</v>
      </c>
      <c r="F178" s="90"/>
      <c r="G178" s="73"/>
      <c r="H178" s="191"/>
      <c r="I178" s="191"/>
      <c r="J178" s="191"/>
      <c r="K178" s="191"/>
      <c r="L178" s="191"/>
      <c r="M178" s="191"/>
      <c r="N178" s="191"/>
      <c r="O178" s="191"/>
      <c r="P178" s="191"/>
      <c r="Q178" s="191"/>
      <c r="R178" s="191"/>
      <c r="S178" s="191"/>
      <c r="T178" s="191"/>
      <c r="U178" s="191"/>
      <c r="V178" s="191"/>
      <c r="W178" s="191"/>
      <c r="X178" s="191"/>
      <c r="Y178" s="191"/>
      <c r="Z178" s="191"/>
      <c r="AA178" s="191"/>
      <c r="AB178" s="5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</row>
    <row r="179" spans="1:50" s="13" customFormat="1" ht="15.75">
      <c r="A179" s="281"/>
      <c r="B179" s="76" t="s">
        <v>49</v>
      </c>
      <c r="C179" s="180" t="s">
        <v>20</v>
      </c>
      <c r="D179" s="70">
        <v>0.45</v>
      </c>
      <c r="E179" s="132">
        <f>E177*D179</f>
        <v>8.0189999999999997E-2</v>
      </c>
      <c r="F179" s="77"/>
      <c r="G179" s="73"/>
      <c r="H179" s="191"/>
      <c r="I179" s="191"/>
      <c r="J179" s="191"/>
      <c r="K179" s="191"/>
      <c r="L179" s="191"/>
      <c r="M179" s="191"/>
      <c r="N179" s="191"/>
      <c r="O179" s="191"/>
      <c r="P179" s="191"/>
      <c r="Q179" s="191"/>
      <c r="R179" s="191"/>
      <c r="S179" s="191"/>
      <c r="T179" s="191"/>
      <c r="U179" s="191"/>
      <c r="V179" s="191"/>
      <c r="W179" s="191"/>
      <c r="X179" s="191"/>
      <c r="Y179" s="191"/>
      <c r="Z179" s="191"/>
      <c r="AA179" s="191"/>
      <c r="AB179" s="75"/>
      <c r="AC179" s="20"/>
      <c r="AD179" s="20"/>
      <c r="AE179" s="27" t="e">
        <f>-E165+#REF!</f>
        <v>#REF!</v>
      </c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15"/>
      <c r="AR179" s="15"/>
      <c r="AS179" s="15"/>
      <c r="AT179" s="15"/>
      <c r="AU179" s="15"/>
      <c r="AV179" s="15"/>
      <c r="AW179" s="15"/>
      <c r="AX179" s="15"/>
    </row>
    <row r="180" spans="1:50">
      <c r="A180" s="281"/>
      <c r="B180" s="91" t="s">
        <v>33</v>
      </c>
      <c r="C180" s="180" t="s">
        <v>7</v>
      </c>
      <c r="D180" s="90">
        <v>0.75</v>
      </c>
      <c r="E180" s="78">
        <f>D180*E177</f>
        <v>0.13364999999999999</v>
      </c>
      <c r="F180" s="89"/>
      <c r="G180" s="73"/>
      <c r="H180" s="191"/>
      <c r="I180" s="191"/>
      <c r="J180" s="191"/>
      <c r="K180" s="191"/>
      <c r="L180" s="191"/>
      <c r="M180" s="191"/>
      <c r="N180" s="191"/>
      <c r="O180" s="191"/>
      <c r="P180" s="191"/>
      <c r="Q180" s="191"/>
      <c r="R180" s="191"/>
      <c r="S180" s="191"/>
      <c r="T180" s="191"/>
      <c r="U180" s="191"/>
      <c r="V180" s="191"/>
      <c r="W180" s="191"/>
      <c r="X180" s="191"/>
      <c r="Y180" s="191"/>
      <c r="Z180" s="191"/>
      <c r="AA180" s="191"/>
      <c r="AB180" s="5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</row>
    <row r="181" spans="1:50">
      <c r="A181" s="281"/>
      <c r="B181" s="91" t="s">
        <v>16</v>
      </c>
      <c r="C181" s="180" t="s">
        <v>1</v>
      </c>
      <c r="D181" s="90">
        <v>4.09</v>
      </c>
      <c r="E181" s="78">
        <f>D181*E177</f>
        <v>0.72883799999999999</v>
      </c>
      <c r="F181" s="77"/>
      <c r="G181" s="73"/>
      <c r="H181" s="191"/>
      <c r="I181" s="191"/>
      <c r="J181" s="191"/>
      <c r="K181" s="191"/>
      <c r="L181" s="191"/>
      <c r="M181" s="191"/>
      <c r="N181" s="191"/>
      <c r="O181" s="191"/>
      <c r="P181" s="191"/>
      <c r="Q181" s="191"/>
      <c r="R181" s="191"/>
      <c r="S181" s="191"/>
      <c r="T181" s="191"/>
      <c r="U181" s="191"/>
      <c r="V181" s="191"/>
      <c r="W181" s="191"/>
      <c r="X181" s="191"/>
      <c r="Y181" s="191"/>
      <c r="Z181" s="191"/>
      <c r="AA181" s="191"/>
      <c r="AB181" s="5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</row>
    <row r="182" spans="1:50">
      <c r="A182" s="281"/>
      <c r="B182" s="92" t="s">
        <v>10</v>
      </c>
      <c r="C182" s="180" t="s">
        <v>1</v>
      </c>
      <c r="D182" s="90">
        <v>26.5</v>
      </c>
      <c r="E182" s="78">
        <f>D182*E177</f>
        <v>4.7222999999999997</v>
      </c>
      <c r="F182" s="77"/>
      <c r="G182" s="73"/>
      <c r="H182" s="191"/>
      <c r="I182" s="191"/>
      <c r="J182" s="191"/>
      <c r="K182" s="191"/>
      <c r="L182" s="191"/>
      <c r="M182" s="191"/>
      <c r="N182" s="191"/>
      <c r="O182" s="191"/>
      <c r="P182" s="191"/>
      <c r="Q182" s="191"/>
      <c r="R182" s="191"/>
      <c r="S182" s="191"/>
      <c r="T182" s="191"/>
      <c r="U182" s="191"/>
      <c r="V182" s="191"/>
      <c r="W182" s="191"/>
      <c r="X182" s="191"/>
      <c r="Y182" s="191"/>
      <c r="Z182" s="191"/>
      <c r="AA182" s="191"/>
      <c r="AB182" s="5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</row>
    <row r="183" spans="1:50" s="13" customFormat="1" ht="22.5">
      <c r="A183" s="282">
        <v>7</v>
      </c>
      <c r="B183" s="71" t="s">
        <v>45</v>
      </c>
      <c r="C183" s="181" t="s">
        <v>12</v>
      </c>
      <c r="D183" s="133"/>
      <c r="E183" s="129">
        <f>(3*2*0.2+1.2*0.5*2*3)/100</f>
        <v>4.8000000000000001E-2</v>
      </c>
      <c r="F183" s="134"/>
      <c r="G183" s="73"/>
      <c r="H183" s="191"/>
      <c r="I183" s="191"/>
      <c r="J183" s="191"/>
      <c r="K183" s="191"/>
      <c r="L183" s="191"/>
      <c r="M183" s="191"/>
      <c r="N183" s="191"/>
      <c r="O183" s="191"/>
      <c r="P183" s="191"/>
      <c r="Q183" s="191"/>
      <c r="R183" s="191"/>
      <c r="S183" s="191"/>
      <c r="T183" s="191"/>
      <c r="U183" s="191"/>
      <c r="V183" s="191"/>
      <c r="W183" s="191"/>
      <c r="X183" s="191"/>
      <c r="Y183" s="191"/>
      <c r="Z183" s="191"/>
      <c r="AA183" s="191"/>
      <c r="AB183" s="74"/>
      <c r="AC183" s="17"/>
      <c r="AD183" s="17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16"/>
      <c r="AR183" s="18">
        <f>1.5*5.4*4.5*2</f>
        <v>72.900000000000006</v>
      </c>
      <c r="AS183" s="19">
        <f>16*6</f>
        <v>96</v>
      </c>
      <c r="AT183" s="15"/>
      <c r="AU183" s="15"/>
      <c r="AV183" s="15"/>
      <c r="AW183" s="15"/>
      <c r="AX183" s="15"/>
    </row>
    <row r="184" spans="1:50" s="13" customFormat="1" ht="15.75">
      <c r="A184" s="282"/>
      <c r="B184" s="45" t="s">
        <v>23</v>
      </c>
      <c r="C184" s="46" t="s">
        <v>24</v>
      </c>
      <c r="D184" s="47">
        <v>143</v>
      </c>
      <c r="E184" s="135">
        <f>E183*D184</f>
        <v>6.8639999999999999</v>
      </c>
      <c r="F184" s="48"/>
      <c r="G184" s="73"/>
      <c r="H184" s="191"/>
      <c r="I184" s="191"/>
      <c r="J184" s="191"/>
      <c r="K184" s="191"/>
      <c r="L184" s="191"/>
      <c r="M184" s="191"/>
      <c r="N184" s="191"/>
      <c r="O184" s="191"/>
      <c r="P184" s="191"/>
      <c r="Q184" s="191"/>
      <c r="R184" s="191"/>
      <c r="S184" s="191"/>
      <c r="T184" s="191"/>
      <c r="U184" s="191"/>
      <c r="V184" s="191"/>
      <c r="W184" s="191"/>
      <c r="X184" s="191"/>
      <c r="Y184" s="191"/>
      <c r="Z184" s="191"/>
      <c r="AA184" s="191"/>
      <c r="AB184" s="75"/>
      <c r="AC184" s="20"/>
      <c r="AD184" s="20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16"/>
      <c r="AR184" s="15"/>
      <c r="AS184" s="15"/>
      <c r="AT184" s="15"/>
      <c r="AU184" s="15"/>
      <c r="AV184" s="15"/>
      <c r="AW184" s="15"/>
      <c r="AX184" s="15"/>
    </row>
    <row r="185" spans="1:50" s="13" customFormat="1" ht="15.75">
      <c r="A185" s="282"/>
      <c r="B185" s="45" t="s">
        <v>29</v>
      </c>
      <c r="C185" s="182" t="s">
        <v>7</v>
      </c>
      <c r="D185" s="47">
        <v>115</v>
      </c>
      <c r="E185" s="135">
        <f>E183*D185</f>
        <v>5.5200000000000005</v>
      </c>
      <c r="F185" s="48"/>
      <c r="G185" s="73"/>
      <c r="H185" s="191"/>
      <c r="I185" s="191"/>
      <c r="J185" s="191"/>
      <c r="K185" s="191"/>
      <c r="L185" s="191"/>
      <c r="M185" s="191"/>
      <c r="N185" s="191"/>
      <c r="O185" s="191"/>
      <c r="P185" s="191"/>
      <c r="Q185" s="191"/>
      <c r="R185" s="191"/>
      <c r="S185" s="191"/>
      <c r="T185" s="191"/>
      <c r="U185" s="191"/>
      <c r="V185" s="191"/>
      <c r="W185" s="191"/>
      <c r="X185" s="191"/>
      <c r="Y185" s="191"/>
      <c r="Z185" s="191"/>
      <c r="AA185" s="191"/>
      <c r="AB185" s="75"/>
      <c r="AC185" s="20"/>
      <c r="AD185" s="20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16"/>
      <c r="AR185" s="15"/>
      <c r="AS185" s="15"/>
      <c r="AT185" s="15"/>
      <c r="AU185" s="15"/>
      <c r="AV185" s="15"/>
      <c r="AW185" s="15"/>
      <c r="AX185" s="15"/>
    </row>
    <row r="186" spans="1:50" s="13" customFormat="1" ht="23.25" customHeight="1" thickBot="1">
      <c r="A186" s="282"/>
      <c r="B186" s="45" t="s">
        <v>65</v>
      </c>
      <c r="C186" s="182" t="s">
        <v>20</v>
      </c>
      <c r="D186" s="47">
        <v>1.55</v>
      </c>
      <c r="E186" s="135">
        <f>E185*D186</f>
        <v>8.5560000000000009</v>
      </c>
      <c r="F186" s="48"/>
      <c r="G186" s="73"/>
      <c r="H186" s="191"/>
      <c r="I186" s="191"/>
      <c r="J186" s="191"/>
      <c r="K186" s="191"/>
      <c r="L186" s="191"/>
      <c r="M186" s="191"/>
      <c r="N186" s="191"/>
      <c r="O186" s="191"/>
      <c r="P186" s="191"/>
      <c r="Q186" s="191"/>
      <c r="R186" s="191"/>
      <c r="S186" s="191"/>
      <c r="T186" s="191"/>
      <c r="U186" s="191"/>
      <c r="V186" s="191"/>
      <c r="W186" s="191"/>
      <c r="X186" s="191"/>
      <c r="Y186" s="191"/>
      <c r="Z186" s="191"/>
      <c r="AA186" s="191"/>
      <c r="AB186" s="75"/>
      <c r="AC186" s="20"/>
      <c r="AD186" s="20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16"/>
      <c r="AR186" s="15"/>
      <c r="AS186" s="15"/>
      <c r="AT186" s="15"/>
      <c r="AU186" s="15"/>
      <c r="AV186" s="15"/>
      <c r="AW186" s="15"/>
      <c r="AX186" s="15"/>
    </row>
    <row r="187" spans="1:50" ht="16.5" thickTop="1" thickBot="1">
      <c r="A187" s="124"/>
      <c r="B187" s="125" t="s">
        <v>73</v>
      </c>
      <c r="C187" s="124"/>
      <c r="D187" s="124"/>
      <c r="E187" s="126"/>
      <c r="F187" s="124"/>
      <c r="G187" s="127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B187" s="128"/>
      <c r="AC187"/>
      <c r="AD187"/>
      <c r="AE187" s="29"/>
      <c r="AF187"/>
      <c r="AG187"/>
      <c r="AH187"/>
      <c r="AI187"/>
    </row>
    <row r="188" spans="1:50" ht="21" customHeight="1" thickTop="1" thickBot="1">
      <c r="A188" s="257" t="s">
        <v>75</v>
      </c>
      <c r="B188" s="257"/>
      <c r="C188" s="257"/>
      <c r="D188" s="257"/>
      <c r="E188" s="257"/>
      <c r="F188" s="257"/>
      <c r="G188" s="258"/>
      <c r="H188" s="189"/>
      <c r="I188" s="189"/>
      <c r="J188" s="189"/>
      <c r="K188" s="189"/>
      <c r="L188" s="189"/>
      <c r="M188" s="189"/>
      <c r="N188" s="189"/>
      <c r="O188" s="189"/>
      <c r="P188" s="189"/>
      <c r="Q188" s="189"/>
      <c r="R188" s="189"/>
      <c r="S188" s="189"/>
      <c r="T188" s="189"/>
      <c r="U188" s="189"/>
      <c r="V188" s="189"/>
      <c r="W188" s="189"/>
      <c r="X188" s="189"/>
      <c r="Y188" s="189"/>
      <c r="Z188" s="189"/>
      <c r="AA188" s="189"/>
      <c r="AB188" s="5"/>
      <c r="AC188"/>
      <c r="AD188"/>
      <c r="AE188"/>
      <c r="AF188"/>
      <c r="AG188"/>
      <c r="AH188"/>
      <c r="AI188"/>
    </row>
    <row r="189" spans="1:50" s="2" customFormat="1" ht="34.5" customHeight="1" thickTop="1">
      <c r="A189" s="262">
        <v>1</v>
      </c>
      <c r="B189" s="153" t="s">
        <v>52</v>
      </c>
      <c r="C189" s="100" t="s">
        <v>7</v>
      </c>
      <c r="D189" s="101"/>
      <c r="E189" s="102">
        <f>2*3.5*0.2</f>
        <v>1.4000000000000001</v>
      </c>
      <c r="F189" s="93"/>
      <c r="G189" s="94"/>
      <c r="H189" s="190"/>
      <c r="I189" s="190"/>
      <c r="J189" s="190"/>
      <c r="K189" s="190"/>
      <c r="L189" s="190"/>
      <c r="M189" s="190"/>
      <c r="N189" s="190"/>
      <c r="O189" s="190"/>
      <c r="P189" s="190"/>
      <c r="Q189" s="190"/>
      <c r="R189" s="190"/>
      <c r="S189" s="190"/>
      <c r="T189" s="190"/>
      <c r="U189" s="190"/>
      <c r="V189" s="190"/>
      <c r="W189" s="190"/>
      <c r="X189" s="190"/>
      <c r="Y189" s="190"/>
      <c r="Z189" s="190"/>
      <c r="AA189" s="190"/>
      <c r="AB189" s="44"/>
    </row>
    <row r="190" spans="1:50" s="2" customFormat="1" ht="17.25" customHeight="1">
      <c r="A190" s="263"/>
      <c r="B190" s="103" t="s">
        <v>46</v>
      </c>
      <c r="C190" s="104" t="s">
        <v>6</v>
      </c>
      <c r="D190" s="105">
        <v>2.12</v>
      </c>
      <c r="E190" s="105">
        <f>D190*E189</f>
        <v>2.9680000000000004</v>
      </c>
      <c r="F190" s="106"/>
      <c r="G190" s="97"/>
      <c r="H190" s="190"/>
      <c r="I190" s="190"/>
      <c r="J190" s="190"/>
      <c r="K190" s="190"/>
      <c r="L190" s="190"/>
      <c r="M190" s="190"/>
      <c r="N190" s="190"/>
      <c r="O190" s="190"/>
      <c r="P190" s="190"/>
      <c r="Q190" s="190"/>
      <c r="R190" s="190"/>
      <c r="S190" s="190"/>
      <c r="T190" s="190"/>
      <c r="U190" s="190"/>
      <c r="V190" s="190"/>
      <c r="W190" s="190"/>
      <c r="X190" s="190"/>
      <c r="Y190" s="190"/>
      <c r="Z190" s="190"/>
      <c r="AA190" s="190"/>
      <c r="AB190" s="44"/>
    </row>
    <row r="191" spans="1:50" s="2" customFormat="1" ht="23.25" customHeight="1">
      <c r="A191" s="263"/>
      <c r="B191" s="103" t="s">
        <v>57</v>
      </c>
      <c r="C191" s="104" t="s">
        <v>7</v>
      </c>
      <c r="D191" s="105">
        <v>1.1000000000000001</v>
      </c>
      <c r="E191" s="105">
        <f>D191*E189</f>
        <v>1.5400000000000003</v>
      </c>
      <c r="F191" s="106"/>
      <c r="G191" s="97"/>
      <c r="H191" s="190"/>
      <c r="I191" s="190"/>
      <c r="J191" s="190"/>
      <c r="K191" s="190"/>
      <c r="L191" s="190"/>
      <c r="M191" s="190"/>
      <c r="N191" s="190"/>
      <c r="O191" s="190"/>
      <c r="P191" s="190"/>
      <c r="Q191" s="190"/>
      <c r="R191" s="190"/>
      <c r="S191" s="190"/>
      <c r="T191" s="190"/>
      <c r="U191" s="190"/>
      <c r="V191" s="190"/>
      <c r="W191" s="190"/>
      <c r="X191" s="190"/>
      <c r="Y191" s="190"/>
      <c r="Z191" s="190"/>
      <c r="AA191" s="190"/>
      <c r="AB191" s="44"/>
    </row>
    <row r="192" spans="1:50" s="2" customFormat="1" ht="31.5" customHeight="1" thickBot="1">
      <c r="A192" s="264"/>
      <c r="B192" s="107" t="s">
        <v>63</v>
      </c>
      <c r="C192" s="108" t="s">
        <v>20</v>
      </c>
      <c r="D192" s="109">
        <v>1.55</v>
      </c>
      <c r="E192" s="109">
        <f>D192*E189</f>
        <v>2.1700000000000004</v>
      </c>
      <c r="F192" s="109"/>
      <c r="G192" s="98"/>
      <c r="H192" s="190"/>
      <c r="I192" s="190"/>
      <c r="J192" s="190"/>
      <c r="K192" s="190"/>
      <c r="L192" s="190"/>
      <c r="M192" s="190"/>
      <c r="N192" s="190"/>
      <c r="O192" s="190"/>
      <c r="P192" s="190"/>
      <c r="Q192" s="190"/>
      <c r="R192" s="190"/>
      <c r="S192" s="190"/>
      <c r="T192" s="190"/>
      <c r="U192" s="190"/>
      <c r="V192" s="190"/>
      <c r="W192" s="190"/>
      <c r="X192" s="190"/>
      <c r="Y192" s="190"/>
      <c r="Z192" s="190"/>
      <c r="AA192" s="190"/>
      <c r="AB192" s="44"/>
    </row>
    <row r="193" spans="1:50" s="2" customFormat="1" ht="24" customHeight="1" thickTop="1">
      <c r="A193" s="259">
        <v>2</v>
      </c>
      <c r="B193" s="99" t="s">
        <v>59</v>
      </c>
      <c r="C193" s="144" t="s">
        <v>7</v>
      </c>
      <c r="D193" s="122"/>
      <c r="E193" s="145">
        <f>3*0.415</f>
        <v>1.2449999999999999</v>
      </c>
      <c r="F193" s="123"/>
      <c r="G193" s="146"/>
      <c r="H193" s="190"/>
      <c r="I193" s="190"/>
      <c r="J193" s="190"/>
      <c r="K193" s="190"/>
      <c r="L193" s="190"/>
      <c r="M193" s="190"/>
      <c r="N193" s="190"/>
      <c r="O193" s="190"/>
      <c r="P193" s="190"/>
      <c r="Q193" s="190"/>
      <c r="R193" s="190"/>
      <c r="S193" s="190"/>
      <c r="T193" s="190"/>
      <c r="U193" s="190"/>
      <c r="V193" s="190"/>
      <c r="W193" s="190"/>
      <c r="X193" s="190"/>
      <c r="Y193" s="190"/>
      <c r="Z193" s="190"/>
      <c r="AA193" s="190"/>
      <c r="AB193" s="44"/>
    </row>
    <row r="194" spans="1:50" ht="11.25" customHeight="1">
      <c r="A194" s="260"/>
      <c r="B194" s="110" t="s">
        <v>9</v>
      </c>
      <c r="C194" s="111" t="s">
        <v>6</v>
      </c>
      <c r="D194" s="112">
        <v>8</v>
      </c>
      <c r="E194" s="96">
        <f>D194*E193</f>
        <v>9.9599999999999991</v>
      </c>
      <c r="F194" s="106"/>
      <c r="G194" s="97"/>
      <c r="H194" s="190"/>
      <c r="I194" s="190"/>
      <c r="J194" s="190"/>
      <c r="K194" s="190"/>
      <c r="L194" s="190"/>
      <c r="M194" s="190"/>
      <c r="N194" s="190"/>
      <c r="O194" s="190"/>
      <c r="P194" s="190"/>
      <c r="Q194" s="190"/>
      <c r="R194" s="190"/>
      <c r="S194" s="190"/>
      <c r="T194" s="190"/>
      <c r="U194" s="190"/>
      <c r="V194" s="190"/>
      <c r="W194" s="190"/>
      <c r="X194" s="190"/>
      <c r="Y194" s="190"/>
      <c r="Z194" s="190"/>
      <c r="AA194" s="190"/>
      <c r="AB194" s="5"/>
      <c r="AC194"/>
      <c r="AD194"/>
      <c r="AE194"/>
      <c r="AF194"/>
      <c r="AG194"/>
      <c r="AH194"/>
      <c r="AI194"/>
    </row>
    <row r="195" spans="1:50" ht="11.25" customHeight="1">
      <c r="A195" s="260"/>
      <c r="B195" s="113" t="s">
        <v>11</v>
      </c>
      <c r="C195" s="95" t="s">
        <v>1</v>
      </c>
      <c r="D195" s="114">
        <v>1.1200000000000001</v>
      </c>
      <c r="E195" s="96">
        <f>D195*E193</f>
        <v>1.3944000000000001</v>
      </c>
      <c r="F195" s="106"/>
      <c r="G195" s="97"/>
      <c r="H195" s="190"/>
      <c r="I195" s="190"/>
      <c r="J195" s="190"/>
      <c r="K195" s="190"/>
      <c r="L195" s="190"/>
      <c r="M195" s="190"/>
      <c r="N195" s="190"/>
      <c r="O195" s="190"/>
      <c r="P195" s="190"/>
      <c r="Q195" s="190"/>
      <c r="R195" s="190"/>
      <c r="S195" s="190"/>
      <c r="T195" s="190"/>
      <c r="U195" s="190"/>
      <c r="V195" s="190"/>
      <c r="W195" s="190"/>
      <c r="X195" s="190"/>
      <c r="Y195" s="190"/>
      <c r="Z195" s="190"/>
      <c r="AA195" s="190"/>
      <c r="AB195" s="5"/>
      <c r="AC195"/>
      <c r="AD195"/>
      <c r="AE195"/>
      <c r="AF195"/>
      <c r="AG195"/>
      <c r="AH195"/>
      <c r="AI195"/>
    </row>
    <row r="196" spans="1:50" ht="15.75" customHeight="1">
      <c r="A196" s="260"/>
      <c r="B196" s="113" t="s">
        <v>60</v>
      </c>
      <c r="C196" s="115" t="s">
        <v>14</v>
      </c>
      <c r="D196" s="116" t="s">
        <v>21</v>
      </c>
      <c r="E196" s="96">
        <v>3</v>
      </c>
      <c r="F196" s="106"/>
      <c r="G196" s="97"/>
      <c r="H196" s="190"/>
      <c r="I196" s="190"/>
      <c r="J196" s="190"/>
      <c r="K196" s="190"/>
      <c r="L196" s="190"/>
      <c r="M196" s="190"/>
      <c r="N196" s="190"/>
      <c r="O196" s="190"/>
      <c r="P196" s="190"/>
      <c r="Q196" s="190"/>
      <c r="R196" s="190"/>
      <c r="S196" s="190"/>
      <c r="T196" s="190"/>
      <c r="U196" s="190"/>
      <c r="V196" s="190"/>
      <c r="W196" s="190"/>
      <c r="X196" s="190"/>
      <c r="Y196" s="190"/>
      <c r="Z196" s="190"/>
      <c r="AA196" s="190"/>
      <c r="AB196" s="5"/>
      <c r="AC196"/>
      <c r="AD196"/>
      <c r="AE196"/>
      <c r="AF196"/>
      <c r="AG196"/>
      <c r="AH196"/>
      <c r="AI196"/>
    </row>
    <row r="197" spans="1:50" ht="15.75" customHeight="1">
      <c r="A197" s="260"/>
      <c r="B197" s="113" t="s">
        <v>44</v>
      </c>
      <c r="C197" s="115" t="s">
        <v>2</v>
      </c>
      <c r="D197" s="116">
        <v>1.98</v>
      </c>
      <c r="E197" s="96">
        <f>D197*E193</f>
        <v>2.4650999999999996</v>
      </c>
      <c r="F197" s="106"/>
      <c r="G197" s="97"/>
      <c r="H197" s="190"/>
      <c r="I197" s="190"/>
      <c r="J197" s="190"/>
      <c r="K197" s="190"/>
      <c r="L197" s="190"/>
      <c r="M197" s="190"/>
      <c r="N197" s="190"/>
      <c r="O197" s="190"/>
      <c r="P197" s="190"/>
      <c r="Q197" s="190"/>
      <c r="R197" s="190"/>
      <c r="S197" s="190"/>
      <c r="T197" s="190"/>
      <c r="U197" s="190"/>
      <c r="V197" s="190"/>
      <c r="W197" s="190"/>
      <c r="X197" s="190"/>
      <c r="Y197" s="190"/>
      <c r="Z197" s="190"/>
      <c r="AA197" s="190"/>
      <c r="AB197" s="5"/>
      <c r="AC197"/>
      <c r="AD197"/>
      <c r="AE197"/>
      <c r="AF197"/>
      <c r="AG197"/>
      <c r="AH197"/>
      <c r="AI197"/>
    </row>
    <row r="198" spans="1:50" ht="26.25" customHeight="1">
      <c r="A198" s="260"/>
      <c r="B198" s="113" t="s">
        <v>55</v>
      </c>
      <c r="C198" s="115" t="s">
        <v>20</v>
      </c>
      <c r="D198" s="117">
        <f>2.4</f>
        <v>2.4</v>
      </c>
      <c r="E198" s="105">
        <f>D198*E193</f>
        <v>2.9879999999999995</v>
      </c>
      <c r="F198" s="105"/>
      <c r="G198" s="97"/>
      <c r="H198" s="190"/>
      <c r="I198" s="190"/>
      <c r="J198" s="190"/>
      <c r="K198" s="190"/>
      <c r="L198" s="190"/>
      <c r="M198" s="190"/>
      <c r="N198" s="190"/>
      <c r="O198" s="190"/>
      <c r="P198" s="190"/>
      <c r="Q198" s="190"/>
      <c r="R198" s="190"/>
      <c r="S198" s="190"/>
      <c r="T198" s="190"/>
      <c r="U198" s="190"/>
      <c r="V198" s="190"/>
      <c r="W198" s="190"/>
      <c r="X198" s="190"/>
      <c r="Y198" s="190"/>
      <c r="Z198" s="190"/>
      <c r="AA198" s="190"/>
      <c r="AB198" s="5"/>
      <c r="AC198"/>
      <c r="AD198"/>
      <c r="AE198"/>
      <c r="AF198"/>
      <c r="AG198"/>
      <c r="AH198"/>
      <c r="AI198"/>
    </row>
    <row r="199" spans="1:50" ht="15.75" thickBot="1">
      <c r="A199" s="261"/>
      <c r="B199" s="118" t="s">
        <v>10</v>
      </c>
      <c r="C199" s="119" t="s">
        <v>1</v>
      </c>
      <c r="D199" s="120">
        <v>6.36</v>
      </c>
      <c r="E199" s="119">
        <f>D199*E193</f>
        <v>7.9181999999999997</v>
      </c>
      <c r="F199" s="121"/>
      <c r="G199" s="98"/>
      <c r="H199" s="190"/>
      <c r="I199" s="190"/>
      <c r="J199" s="190"/>
      <c r="K199" s="190"/>
      <c r="L199" s="190"/>
      <c r="M199" s="190"/>
      <c r="N199" s="190"/>
      <c r="O199" s="190"/>
      <c r="P199" s="190"/>
      <c r="Q199" s="190"/>
      <c r="R199" s="190"/>
      <c r="S199" s="190"/>
      <c r="T199" s="190"/>
      <c r="U199" s="190"/>
      <c r="V199" s="190"/>
      <c r="W199" s="190"/>
      <c r="X199" s="190"/>
      <c r="Y199" s="190"/>
      <c r="Z199" s="190"/>
      <c r="AA199" s="190"/>
      <c r="AB199" s="5"/>
      <c r="AC199"/>
      <c r="AD199"/>
      <c r="AE199"/>
      <c r="AF199"/>
      <c r="AG199"/>
      <c r="AH199"/>
      <c r="AI199"/>
    </row>
    <row r="200" spans="1:50" s="2" customFormat="1" ht="33" customHeight="1" thickTop="1">
      <c r="A200" s="280">
        <v>3</v>
      </c>
      <c r="B200" s="156" t="s">
        <v>68</v>
      </c>
      <c r="C200" s="157" t="s">
        <v>12</v>
      </c>
      <c r="D200" s="147"/>
      <c r="E200" s="184">
        <f>1.277/100</f>
        <v>1.2769999999999998E-2</v>
      </c>
      <c r="F200" s="93"/>
      <c r="G200" s="94"/>
      <c r="H200" s="190"/>
      <c r="I200" s="190"/>
      <c r="J200" s="190"/>
      <c r="K200" s="227">
        <f>2.2*2*0.2*2</f>
        <v>1.7600000000000002</v>
      </c>
      <c r="L200" s="190"/>
      <c r="M200" s="190">
        <f>1.24/2</f>
        <v>0.62</v>
      </c>
      <c r="N200" s="190"/>
      <c r="O200" s="190"/>
      <c r="P200" s="190"/>
      <c r="Q200" s="190"/>
      <c r="R200" s="190"/>
      <c r="S200" s="190"/>
      <c r="T200" s="190"/>
      <c r="U200" s="190"/>
      <c r="V200" s="190"/>
      <c r="W200" s="190"/>
      <c r="X200" s="190"/>
      <c r="Y200" s="190"/>
      <c r="Z200" s="190"/>
      <c r="AA200" s="190"/>
      <c r="AB200" s="44"/>
    </row>
    <row r="201" spans="1:50">
      <c r="A201" s="280"/>
      <c r="B201" s="87" t="s">
        <v>9</v>
      </c>
      <c r="C201" s="85" t="s">
        <v>6</v>
      </c>
      <c r="D201" s="90">
        <v>660</v>
      </c>
      <c r="E201" s="78">
        <f>D201*E200</f>
        <v>8.4281999999999986</v>
      </c>
      <c r="F201" s="86"/>
      <c r="G201" s="73"/>
      <c r="H201" s="191"/>
      <c r="I201" s="191"/>
      <c r="J201" s="191"/>
      <c r="K201" s="230">
        <f>2*3.14*0.62*0.62*0.2</f>
        <v>0.48280640000000008</v>
      </c>
      <c r="L201" s="191"/>
      <c r="M201" s="191"/>
      <c r="N201" s="191"/>
      <c r="O201" s="191"/>
      <c r="P201" s="191"/>
      <c r="Q201" s="191"/>
      <c r="R201" s="191"/>
      <c r="S201" s="191"/>
      <c r="T201" s="191"/>
      <c r="U201" s="191"/>
      <c r="V201" s="191"/>
      <c r="W201" s="191"/>
      <c r="X201" s="191"/>
      <c r="Y201" s="191"/>
      <c r="Z201" s="191"/>
      <c r="AA201" s="191"/>
      <c r="AB201" s="5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</row>
    <row r="202" spans="1:50" s="13" customFormat="1" ht="15.75">
      <c r="A202" s="280"/>
      <c r="B202" s="76" t="s">
        <v>32</v>
      </c>
      <c r="C202" s="180" t="s">
        <v>25</v>
      </c>
      <c r="D202" s="70">
        <v>9.6</v>
      </c>
      <c r="E202" s="132">
        <f>E200*D202</f>
        <v>0.12259199999999998</v>
      </c>
      <c r="F202" s="77"/>
      <c r="G202" s="73"/>
      <c r="H202" s="191"/>
      <c r="I202" s="191"/>
      <c r="J202" s="191"/>
      <c r="K202" s="230">
        <f>K200-K201</f>
        <v>1.2771936000000002</v>
      </c>
      <c r="L202" s="191"/>
      <c r="M202" s="191"/>
      <c r="N202" s="191"/>
      <c r="O202" s="191"/>
      <c r="P202" s="191"/>
      <c r="Q202" s="191"/>
      <c r="R202" s="191"/>
      <c r="S202" s="191"/>
      <c r="T202" s="191"/>
      <c r="U202" s="191"/>
      <c r="V202" s="191"/>
      <c r="W202" s="191"/>
      <c r="X202" s="191"/>
      <c r="Y202" s="191"/>
      <c r="Z202" s="191"/>
      <c r="AA202" s="191"/>
      <c r="AB202" s="75"/>
      <c r="AC202" s="20"/>
      <c r="AD202" s="20"/>
      <c r="AE202" s="27" t="e">
        <f>-#REF!+E207</f>
        <v>#REF!</v>
      </c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15"/>
      <c r="AR202" s="15"/>
      <c r="AS202" s="15"/>
      <c r="AT202" s="15"/>
      <c r="AU202" s="15"/>
      <c r="AV202" s="15"/>
      <c r="AW202" s="15"/>
      <c r="AX202" s="15"/>
    </row>
    <row r="203" spans="1:50">
      <c r="A203" s="280"/>
      <c r="B203" s="87" t="s">
        <v>40</v>
      </c>
      <c r="C203" s="180" t="s">
        <v>7</v>
      </c>
      <c r="D203" s="90">
        <v>101.5</v>
      </c>
      <c r="E203" s="78">
        <f>D203*E200</f>
        <v>1.2961549999999997</v>
      </c>
      <c r="F203" s="89"/>
      <c r="G203" s="73"/>
      <c r="H203" s="191"/>
      <c r="I203" s="191"/>
      <c r="J203" s="191"/>
      <c r="K203" s="191"/>
      <c r="L203" s="191"/>
      <c r="M203" s="191"/>
      <c r="N203" s="191"/>
      <c r="O203" s="191"/>
      <c r="P203" s="191"/>
      <c r="Q203" s="191"/>
      <c r="R203" s="191"/>
      <c r="S203" s="191"/>
      <c r="T203" s="191"/>
      <c r="U203" s="191"/>
      <c r="V203" s="191"/>
      <c r="W203" s="191"/>
      <c r="X203" s="191"/>
      <c r="Y203" s="191"/>
      <c r="Z203" s="191"/>
      <c r="AA203" s="191"/>
      <c r="AB203" s="5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</row>
    <row r="204" spans="1:50">
      <c r="A204" s="280"/>
      <c r="B204" s="87" t="s">
        <v>30</v>
      </c>
      <c r="C204" s="180" t="s">
        <v>15</v>
      </c>
      <c r="D204" s="90">
        <v>39</v>
      </c>
      <c r="E204" s="78">
        <f>D204*E200</f>
        <v>0.49802999999999992</v>
      </c>
      <c r="F204" s="78"/>
      <c r="G204" s="73"/>
      <c r="H204" s="191"/>
      <c r="I204" s="191"/>
      <c r="J204" s="191"/>
      <c r="K204" s="191"/>
      <c r="L204" s="191"/>
      <c r="M204" s="191"/>
      <c r="N204" s="191"/>
      <c r="O204" s="191"/>
      <c r="P204" s="191"/>
      <c r="Q204" s="191"/>
      <c r="R204" s="191"/>
      <c r="S204" s="191"/>
      <c r="T204" s="191"/>
      <c r="U204" s="191"/>
      <c r="V204" s="191"/>
      <c r="W204" s="191"/>
      <c r="X204" s="191"/>
      <c r="Y204" s="191"/>
      <c r="Z204" s="191"/>
      <c r="AA204" s="191"/>
      <c r="AB204" s="5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</row>
    <row r="205" spans="1:50" s="13" customFormat="1" ht="15.75">
      <c r="A205" s="280"/>
      <c r="B205" s="76" t="s">
        <v>34</v>
      </c>
      <c r="C205" s="180" t="s">
        <v>7</v>
      </c>
      <c r="D205" s="70">
        <v>4.68</v>
      </c>
      <c r="E205" s="132">
        <f>D205*E200</f>
        <v>5.9763599999999986E-2</v>
      </c>
      <c r="F205" s="77"/>
      <c r="G205" s="73"/>
      <c r="H205" s="191"/>
      <c r="I205" s="191"/>
      <c r="J205" s="191"/>
      <c r="K205" s="191"/>
      <c r="L205" s="191"/>
      <c r="M205" s="191"/>
      <c r="N205" s="191"/>
      <c r="O205" s="191"/>
      <c r="P205" s="191"/>
      <c r="Q205" s="191"/>
      <c r="R205" s="191"/>
      <c r="S205" s="191"/>
      <c r="T205" s="191"/>
      <c r="U205" s="191"/>
      <c r="V205" s="191"/>
      <c r="W205" s="191"/>
      <c r="X205" s="191"/>
      <c r="Y205" s="191"/>
      <c r="Z205" s="191"/>
      <c r="AA205" s="191"/>
      <c r="AB205" s="75"/>
      <c r="AC205" s="20"/>
      <c r="AD205" s="20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15"/>
      <c r="AR205" s="25">
        <f>0.3*0.3*4*3</f>
        <v>1.08</v>
      </c>
      <c r="AS205" s="19">
        <v>62.8</v>
      </c>
      <c r="AT205" s="18">
        <f t="shared" ref="AT205" si="4">AS205*AR205</f>
        <v>67.823999999999998</v>
      </c>
      <c r="AU205" s="15"/>
      <c r="AV205" s="15"/>
      <c r="AW205" s="15"/>
      <c r="AX205" s="15"/>
    </row>
    <row r="206" spans="1:50">
      <c r="A206" s="280"/>
      <c r="B206" s="87" t="s">
        <v>70</v>
      </c>
      <c r="C206" s="180" t="s">
        <v>20</v>
      </c>
      <c r="D206" s="90" t="s">
        <v>21</v>
      </c>
      <c r="E206" s="78">
        <f>80*0.62/1000</f>
        <v>4.9599999999999998E-2</v>
      </c>
      <c r="F206" s="77"/>
      <c r="G206" s="73"/>
      <c r="H206" s="191"/>
      <c r="I206" s="191"/>
      <c r="J206" s="191"/>
      <c r="K206" s="191">
        <f>4.2*4+4.2*0.2*2</f>
        <v>18.48</v>
      </c>
      <c r="L206" s="191"/>
      <c r="M206" s="191"/>
      <c r="N206" s="191"/>
      <c r="O206" s="191"/>
      <c r="P206" s="191"/>
      <c r="Q206" s="191"/>
      <c r="R206" s="191"/>
      <c r="S206" s="191"/>
      <c r="T206" s="191"/>
      <c r="U206" s="191"/>
      <c r="V206" s="191"/>
      <c r="W206" s="191"/>
      <c r="X206" s="191"/>
      <c r="Y206" s="191"/>
      <c r="Z206" s="191"/>
      <c r="AA206" s="191"/>
      <c r="AB206" s="5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</row>
    <row r="207" spans="1:50">
      <c r="A207" s="280"/>
      <c r="B207" s="91" t="s">
        <v>31</v>
      </c>
      <c r="C207" s="180" t="s">
        <v>7</v>
      </c>
      <c r="D207" s="86">
        <v>7.93</v>
      </c>
      <c r="E207" s="78">
        <f>D207*E200</f>
        <v>0.10126609999999998</v>
      </c>
      <c r="F207" s="78"/>
      <c r="G207" s="73"/>
      <c r="H207" s="191"/>
      <c r="I207" s="191"/>
      <c r="J207" s="191"/>
      <c r="K207" s="191"/>
      <c r="L207" s="191"/>
      <c r="M207" s="191"/>
      <c r="N207" s="191"/>
      <c r="O207" s="191"/>
      <c r="P207" s="191"/>
      <c r="Q207" s="191"/>
      <c r="R207" s="191"/>
      <c r="S207" s="191"/>
      <c r="T207" s="191"/>
      <c r="U207" s="191"/>
      <c r="V207" s="191"/>
      <c r="W207" s="191"/>
      <c r="X207" s="191"/>
      <c r="Y207" s="191"/>
      <c r="Z207" s="191"/>
      <c r="AA207" s="191"/>
      <c r="AB207" s="5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</row>
    <row r="208" spans="1:50">
      <c r="A208" s="280"/>
      <c r="B208" s="87" t="s">
        <v>35</v>
      </c>
      <c r="C208" s="180" t="s">
        <v>17</v>
      </c>
      <c r="D208" s="90">
        <v>193</v>
      </c>
      <c r="E208" s="78">
        <f>D208*E200</f>
        <v>2.4646099999999995</v>
      </c>
      <c r="F208" s="86"/>
      <c r="G208" s="73"/>
      <c r="H208" s="191"/>
      <c r="I208" s="191"/>
      <c r="J208" s="191"/>
      <c r="K208" s="191"/>
      <c r="L208" s="191"/>
      <c r="M208" s="191"/>
      <c r="N208" s="191"/>
      <c r="O208" s="191"/>
      <c r="P208" s="191"/>
      <c r="Q208" s="191"/>
      <c r="R208" s="191"/>
      <c r="S208" s="191"/>
      <c r="T208" s="191"/>
      <c r="U208" s="191"/>
      <c r="V208" s="191"/>
      <c r="W208" s="191"/>
      <c r="X208" s="191"/>
      <c r="Y208" s="191"/>
      <c r="Z208" s="191"/>
      <c r="AA208" s="191"/>
      <c r="AB208" s="5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</row>
    <row r="209" spans="1:50" s="26" customFormat="1">
      <c r="A209" s="280"/>
      <c r="B209" s="45" t="s">
        <v>64</v>
      </c>
      <c r="C209" s="180" t="s">
        <v>20</v>
      </c>
      <c r="D209" s="88">
        <v>240</v>
      </c>
      <c r="E209" s="78">
        <f>D209*E200</f>
        <v>3.0647999999999995</v>
      </c>
      <c r="F209" s="89"/>
      <c r="G209" s="73"/>
      <c r="H209" s="191"/>
      <c r="I209" s="191"/>
      <c r="J209" s="191"/>
      <c r="K209" s="191">
        <f>2.2*2*2*2+(2.2*2+2*2)*0.2*2</f>
        <v>20.96</v>
      </c>
      <c r="L209" s="191"/>
      <c r="M209" s="191"/>
      <c r="N209" s="191"/>
      <c r="O209" s="191"/>
      <c r="P209" s="191"/>
      <c r="Q209" s="191"/>
      <c r="R209" s="191"/>
      <c r="S209" s="191"/>
      <c r="T209" s="191"/>
      <c r="U209" s="191"/>
      <c r="V209" s="191"/>
      <c r="W209" s="191"/>
      <c r="X209" s="191"/>
      <c r="Y209" s="191"/>
      <c r="Z209" s="191"/>
      <c r="AA209" s="191"/>
      <c r="AB209" s="79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</row>
    <row r="210" spans="1:50">
      <c r="A210" s="280"/>
      <c r="B210" s="87" t="s">
        <v>16</v>
      </c>
      <c r="C210" s="180" t="s">
        <v>1</v>
      </c>
      <c r="D210" s="90">
        <v>39.9</v>
      </c>
      <c r="E210" s="78">
        <f>D210*E200</f>
        <v>0.50952299999999995</v>
      </c>
      <c r="F210" s="89"/>
      <c r="G210" s="73"/>
      <c r="H210" s="191"/>
      <c r="I210" s="191"/>
      <c r="J210" s="191"/>
      <c r="K210" s="191">
        <f>3.14*0.5*0.5*4</f>
        <v>3.14</v>
      </c>
      <c r="L210" s="191"/>
      <c r="M210" s="191"/>
      <c r="N210" s="191"/>
      <c r="O210" s="191"/>
      <c r="P210" s="191"/>
      <c r="Q210" s="191"/>
      <c r="R210" s="191"/>
      <c r="S210" s="191"/>
      <c r="T210" s="191"/>
      <c r="U210" s="191"/>
      <c r="V210" s="191"/>
      <c r="W210" s="191"/>
      <c r="X210" s="191"/>
      <c r="Y210" s="191"/>
      <c r="Z210" s="191"/>
      <c r="AA210" s="191"/>
      <c r="AB210" s="5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</row>
    <row r="211" spans="1:50">
      <c r="A211" s="280"/>
      <c r="B211" s="92" t="s">
        <v>10</v>
      </c>
      <c r="C211" s="180" t="s">
        <v>1</v>
      </c>
      <c r="D211" s="90">
        <v>156</v>
      </c>
      <c r="E211" s="78">
        <f>D211*E200</f>
        <v>1.9921199999999997</v>
      </c>
      <c r="F211" s="78"/>
      <c r="G211" s="73"/>
      <c r="H211" s="191"/>
      <c r="I211" s="191"/>
      <c r="J211" s="191"/>
      <c r="K211" s="191">
        <f>K209-K210</f>
        <v>17.82</v>
      </c>
      <c r="L211" s="191"/>
      <c r="M211" s="191"/>
      <c r="N211" s="191"/>
      <c r="O211" s="191"/>
      <c r="P211" s="191"/>
      <c r="Q211" s="191"/>
      <c r="R211" s="191"/>
      <c r="S211" s="191"/>
      <c r="T211" s="191"/>
      <c r="U211" s="191"/>
      <c r="V211" s="191"/>
      <c r="W211" s="191"/>
      <c r="X211" s="191"/>
      <c r="Y211" s="191"/>
      <c r="Z211" s="191"/>
      <c r="AA211" s="191"/>
      <c r="AB211" s="5"/>
      <c r="AC211" s="23"/>
      <c r="AD211" s="23"/>
      <c r="AE211" s="185">
        <f>AF205</f>
        <v>0</v>
      </c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</row>
    <row r="212" spans="1:50" s="2" customFormat="1">
      <c r="A212" s="281">
        <v>4</v>
      </c>
      <c r="B212" s="80" t="s">
        <v>47</v>
      </c>
      <c r="C212" s="183" t="s">
        <v>48</v>
      </c>
      <c r="D212" s="165"/>
      <c r="E212" s="81">
        <v>0.1782</v>
      </c>
      <c r="F212" s="72"/>
      <c r="G212" s="73"/>
      <c r="H212" s="191"/>
      <c r="I212" s="191"/>
      <c r="J212" s="191"/>
      <c r="K212" s="191"/>
      <c r="L212" s="191"/>
      <c r="M212" s="191"/>
      <c r="N212" s="191"/>
      <c r="O212" s="191"/>
      <c r="P212" s="191"/>
      <c r="Q212" s="191"/>
      <c r="R212" s="191"/>
      <c r="S212" s="191"/>
      <c r="T212" s="191"/>
      <c r="U212" s="191"/>
      <c r="V212" s="191"/>
      <c r="W212" s="191"/>
      <c r="X212" s="191"/>
      <c r="Y212" s="191"/>
      <c r="Z212" s="191"/>
      <c r="AA212" s="191"/>
      <c r="AB212" s="44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</row>
    <row r="213" spans="1:50">
      <c r="A213" s="281"/>
      <c r="B213" s="87" t="s">
        <v>9</v>
      </c>
      <c r="C213" s="85" t="s">
        <v>6</v>
      </c>
      <c r="D213" s="90">
        <v>116</v>
      </c>
      <c r="E213" s="78">
        <f>D213*E212</f>
        <v>20.671199999999999</v>
      </c>
      <c r="F213" s="90"/>
      <c r="G213" s="73"/>
      <c r="H213" s="191"/>
      <c r="I213" s="191"/>
      <c r="J213" s="191"/>
      <c r="K213" s="191"/>
      <c r="L213" s="191"/>
      <c r="M213" s="191"/>
      <c r="N213" s="191"/>
      <c r="O213" s="191"/>
      <c r="P213" s="191"/>
      <c r="Q213" s="191"/>
      <c r="R213" s="191"/>
      <c r="S213" s="191"/>
      <c r="T213" s="191"/>
      <c r="U213" s="191"/>
      <c r="V213" s="191"/>
      <c r="W213" s="191"/>
      <c r="X213" s="191"/>
      <c r="Y213" s="191"/>
      <c r="Z213" s="191"/>
      <c r="AA213" s="191"/>
      <c r="AB213" s="5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</row>
    <row r="214" spans="1:50" s="13" customFormat="1" ht="15.75">
      <c r="A214" s="281"/>
      <c r="B214" s="76" t="s">
        <v>49</v>
      </c>
      <c r="C214" s="180" t="s">
        <v>20</v>
      </c>
      <c r="D214" s="70">
        <v>0.68</v>
      </c>
      <c r="E214" s="132">
        <f>E212*D214</f>
        <v>0.12117600000000001</v>
      </c>
      <c r="F214" s="77"/>
      <c r="G214" s="73"/>
      <c r="H214" s="191"/>
      <c r="I214" s="191"/>
      <c r="J214" s="191"/>
      <c r="K214" s="191"/>
      <c r="L214" s="191"/>
      <c r="M214" s="191"/>
      <c r="N214" s="191"/>
      <c r="O214" s="191"/>
      <c r="P214" s="191"/>
      <c r="Q214" s="191"/>
      <c r="R214" s="191"/>
      <c r="S214" s="191"/>
      <c r="T214" s="191"/>
      <c r="U214" s="191"/>
      <c r="V214" s="191"/>
      <c r="W214" s="191"/>
      <c r="X214" s="191"/>
      <c r="Y214" s="191"/>
      <c r="Z214" s="191"/>
      <c r="AA214" s="191"/>
      <c r="AB214" s="75"/>
      <c r="AC214" s="20"/>
      <c r="AD214" s="20"/>
      <c r="AE214" s="27" t="e">
        <f>-E200+#REF!</f>
        <v>#REF!</v>
      </c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15"/>
      <c r="AR214" s="15"/>
      <c r="AS214" s="15"/>
      <c r="AT214" s="15"/>
      <c r="AU214" s="15"/>
      <c r="AV214" s="15"/>
      <c r="AW214" s="15"/>
      <c r="AX214" s="15"/>
    </row>
    <row r="215" spans="1:50">
      <c r="A215" s="281"/>
      <c r="B215" s="91" t="s">
        <v>33</v>
      </c>
      <c r="C215" s="180" t="s">
        <v>7</v>
      </c>
      <c r="D215" s="90">
        <v>0.75</v>
      </c>
      <c r="E215" s="78">
        <f>D215*E212</f>
        <v>0.13364999999999999</v>
      </c>
      <c r="F215" s="89"/>
      <c r="G215" s="73"/>
      <c r="H215" s="191"/>
      <c r="I215" s="191"/>
      <c r="J215" s="191"/>
      <c r="K215" s="191"/>
      <c r="L215" s="191"/>
      <c r="M215" s="191"/>
      <c r="N215" s="191"/>
      <c r="O215" s="191"/>
      <c r="P215" s="191"/>
      <c r="Q215" s="191"/>
      <c r="R215" s="191"/>
      <c r="S215" s="191"/>
      <c r="T215" s="191"/>
      <c r="U215" s="191"/>
      <c r="V215" s="191"/>
      <c r="W215" s="191"/>
      <c r="X215" s="191"/>
      <c r="Y215" s="191"/>
      <c r="Z215" s="191"/>
      <c r="AA215" s="191"/>
      <c r="AB215" s="5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</row>
    <row r="216" spans="1:50">
      <c r="A216" s="281"/>
      <c r="B216" s="91" t="s">
        <v>50</v>
      </c>
      <c r="C216" s="180" t="s">
        <v>15</v>
      </c>
      <c r="D216" s="90">
        <v>39</v>
      </c>
      <c r="E216" s="78">
        <f>D216*E212</f>
        <v>6.9497999999999998</v>
      </c>
      <c r="F216" s="78"/>
      <c r="G216" s="73"/>
      <c r="H216" s="191"/>
      <c r="I216" s="191"/>
      <c r="J216" s="191"/>
      <c r="K216" s="191"/>
      <c r="L216" s="191"/>
      <c r="M216" s="191"/>
      <c r="N216" s="191"/>
      <c r="O216" s="191"/>
      <c r="P216" s="191"/>
      <c r="Q216" s="191"/>
      <c r="R216" s="191"/>
      <c r="S216" s="191"/>
      <c r="T216" s="191"/>
      <c r="U216" s="191"/>
      <c r="V216" s="191"/>
      <c r="W216" s="191"/>
      <c r="X216" s="191"/>
      <c r="Y216" s="191"/>
      <c r="Z216" s="191"/>
      <c r="AA216" s="191"/>
      <c r="AB216" s="5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</row>
    <row r="217" spans="1:50">
      <c r="A217" s="281"/>
      <c r="B217" s="91" t="s">
        <v>16</v>
      </c>
      <c r="C217" s="180" t="s">
        <v>1</v>
      </c>
      <c r="D217" s="90">
        <v>6.13</v>
      </c>
      <c r="E217" s="78">
        <f>D217*E212</f>
        <v>1.0923659999999999</v>
      </c>
      <c r="F217" s="77"/>
      <c r="G217" s="73"/>
      <c r="H217" s="191"/>
      <c r="I217" s="191"/>
      <c r="J217" s="191"/>
      <c r="K217" s="191"/>
      <c r="L217" s="191"/>
      <c r="M217" s="191"/>
      <c r="N217" s="191"/>
      <c r="O217" s="191"/>
      <c r="P217" s="191"/>
      <c r="Q217" s="191"/>
      <c r="R217" s="191"/>
      <c r="S217" s="191"/>
      <c r="T217" s="191"/>
      <c r="U217" s="191"/>
      <c r="V217" s="191"/>
      <c r="W217" s="191"/>
      <c r="X217" s="191"/>
      <c r="Y217" s="191"/>
      <c r="Z217" s="191"/>
      <c r="AA217" s="191"/>
      <c r="AB217" s="5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</row>
    <row r="218" spans="1:50">
      <c r="A218" s="281"/>
      <c r="B218" s="92" t="s">
        <v>10</v>
      </c>
      <c r="C218" s="180" t="s">
        <v>1</v>
      </c>
      <c r="D218" s="90">
        <v>58.8</v>
      </c>
      <c r="E218" s="78">
        <f>D218*E212</f>
        <v>10.478159999999999</v>
      </c>
      <c r="F218" s="77"/>
      <c r="G218" s="73"/>
      <c r="H218" s="191"/>
      <c r="I218" s="191"/>
      <c r="J218" s="191"/>
      <c r="K218" s="191"/>
      <c r="L218" s="191"/>
      <c r="M218" s="191"/>
      <c r="N218" s="191"/>
      <c r="O218" s="191"/>
      <c r="P218" s="191"/>
      <c r="Q218" s="191"/>
      <c r="R218" s="191"/>
      <c r="S218" s="191"/>
      <c r="T218" s="191"/>
      <c r="U218" s="191"/>
      <c r="V218" s="191"/>
      <c r="W218" s="191"/>
      <c r="X218" s="191"/>
      <c r="Y218" s="191"/>
      <c r="Z218" s="191"/>
      <c r="AA218" s="191"/>
      <c r="AB218" s="5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</row>
    <row r="219" spans="1:50" s="2" customFormat="1">
      <c r="A219" s="281">
        <v>5</v>
      </c>
      <c r="B219" s="80" t="s">
        <v>51</v>
      </c>
      <c r="C219" s="183" t="s">
        <v>48</v>
      </c>
      <c r="D219" s="165"/>
      <c r="E219" s="81">
        <f>E212</f>
        <v>0.1782</v>
      </c>
      <c r="F219" s="72"/>
      <c r="G219" s="73"/>
      <c r="H219" s="191"/>
      <c r="I219" s="191"/>
      <c r="J219" s="191"/>
      <c r="K219" s="191"/>
      <c r="L219" s="191"/>
      <c r="M219" s="191"/>
      <c r="N219" s="191"/>
      <c r="O219" s="191"/>
      <c r="P219" s="191"/>
      <c r="Q219" s="191"/>
      <c r="R219" s="191"/>
      <c r="S219" s="191"/>
      <c r="T219" s="191"/>
      <c r="U219" s="191"/>
      <c r="V219" s="191"/>
      <c r="W219" s="191"/>
      <c r="X219" s="191"/>
      <c r="Y219" s="191"/>
      <c r="Z219" s="191"/>
      <c r="AA219" s="191"/>
      <c r="AB219" s="44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</row>
    <row r="220" spans="1:50">
      <c r="A220" s="281"/>
      <c r="B220" s="91" t="s">
        <v>9</v>
      </c>
      <c r="C220" s="85" t="s">
        <v>6</v>
      </c>
      <c r="D220" s="90">
        <v>56.4</v>
      </c>
      <c r="E220" s="78">
        <f>D220*E219</f>
        <v>10.05048</v>
      </c>
      <c r="F220" s="90"/>
      <c r="G220" s="73"/>
      <c r="H220" s="191"/>
      <c r="I220" s="191"/>
      <c r="J220" s="191"/>
      <c r="K220" s="191"/>
      <c r="L220" s="191"/>
      <c r="M220" s="191"/>
      <c r="N220" s="191"/>
      <c r="O220" s="191"/>
      <c r="P220" s="191"/>
      <c r="Q220" s="191"/>
      <c r="R220" s="191"/>
      <c r="S220" s="191"/>
      <c r="T220" s="191"/>
      <c r="U220" s="191"/>
      <c r="V220" s="191"/>
      <c r="W220" s="191"/>
      <c r="X220" s="191"/>
      <c r="Y220" s="191"/>
      <c r="Z220" s="191"/>
      <c r="AA220" s="191"/>
      <c r="AB220" s="5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</row>
    <row r="221" spans="1:50" s="13" customFormat="1" ht="15.75">
      <c r="A221" s="281"/>
      <c r="B221" s="76" t="s">
        <v>49</v>
      </c>
      <c r="C221" s="180" t="s">
        <v>20</v>
      </c>
      <c r="D221" s="70">
        <v>0.45</v>
      </c>
      <c r="E221" s="132">
        <f>E219*D221</f>
        <v>8.0189999999999997E-2</v>
      </c>
      <c r="F221" s="77"/>
      <c r="G221" s="73"/>
      <c r="H221" s="191"/>
      <c r="I221" s="191"/>
      <c r="J221" s="191"/>
      <c r="K221" s="191"/>
      <c r="L221" s="191"/>
      <c r="M221" s="191"/>
      <c r="N221" s="191"/>
      <c r="O221" s="191"/>
      <c r="P221" s="191"/>
      <c r="Q221" s="191"/>
      <c r="R221" s="191"/>
      <c r="S221" s="191"/>
      <c r="T221" s="191"/>
      <c r="U221" s="191"/>
      <c r="V221" s="191"/>
      <c r="W221" s="191"/>
      <c r="X221" s="191"/>
      <c r="Y221" s="191"/>
      <c r="Z221" s="191"/>
      <c r="AA221" s="191"/>
      <c r="AB221" s="75"/>
      <c r="AC221" s="20"/>
      <c r="AD221" s="20"/>
      <c r="AE221" s="27" t="e">
        <f>-E207+#REF!</f>
        <v>#REF!</v>
      </c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15"/>
      <c r="AR221" s="15"/>
      <c r="AS221" s="15"/>
      <c r="AT221" s="15"/>
      <c r="AU221" s="15"/>
      <c r="AV221" s="15"/>
      <c r="AW221" s="15"/>
      <c r="AX221" s="15"/>
    </row>
    <row r="222" spans="1:50">
      <c r="A222" s="281"/>
      <c r="B222" s="91" t="s">
        <v>33</v>
      </c>
      <c r="C222" s="180" t="s">
        <v>7</v>
      </c>
      <c r="D222" s="90">
        <v>0.75</v>
      </c>
      <c r="E222" s="78">
        <f>D222*E219</f>
        <v>0.13364999999999999</v>
      </c>
      <c r="F222" s="89"/>
      <c r="G222" s="73"/>
      <c r="H222" s="191"/>
      <c r="I222" s="191"/>
      <c r="J222" s="191"/>
      <c r="K222" s="191"/>
      <c r="L222" s="191"/>
      <c r="M222" s="191"/>
      <c r="N222" s="191"/>
      <c r="O222" s="191"/>
      <c r="P222" s="191"/>
      <c r="Q222" s="191"/>
      <c r="R222" s="191"/>
      <c r="S222" s="191"/>
      <c r="T222" s="191"/>
      <c r="U222" s="191"/>
      <c r="V222" s="191"/>
      <c r="W222" s="191"/>
      <c r="X222" s="191"/>
      <c r="Y222" s="191"/>
      <c r="Z222" s="191"/>
      <c r="AA222" s="191"/>
      <c r="AB222" s="5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</row>
    <row r="223" spans="1:50">
      <c r="A223" s="281"/>
      <c r="B223" s="91" t="s">
        <v>16</v>
      </c>
      <c r="C223" s="180" t="s">
        <v>1</v>
      </c>
      <c r="D223" s="90">
        <v>4.09</v>
      </c>
      <c r="E223" s="78">
        <f>D223*E219</f>
        <v>0.72883799999999999</v>
      </c>
      <c r="F223" s="77"/>
      <c r="G223" s="73"/>
      <c r="H223" s="191"/>
      <c r="I223" s="191"/>
      <c r="J223" s="191"/>
      <c r="K223" s="191"/>
      <c r="L223" s="191"/>
      <c r="M223" s="191"/>
      <c r="N223" s="191"/>
      <c r="O223" s="191"/>
      <c r="P223" s="191"/>
      <c r="Q223" s="191"/>
      <c r="R223" s="191"/>
      <c r="S223" s="191"/>
      <c r="T223" s="191"/>
      <c r="U223" s="191"/>
      <c r="V223" s="191"/>
      <c r="W223" s="191"/>
      <c r="X223" s="191"/>
      <c r="Y223" s="191"/>
      <c r="Z223" s="191"/>
      <c r="AA223" s="191"/>
      <c r="AB223" s="5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</row>
    <row r="224" spans="1:50">
      <c r="A224" s="281"/>
      <c r="B224" s="92" t="s">
        <v>10</v>
      </c>
      <c r="C224" s="180" t="s">
        <v>1</v>
      </c>
      <c r="D224" s="90">
        <v>26.5</v>
      </c>
      <c r="E224" s="78">
        <f>D224*E219</f>
        <v>4.7222999999999997</v>
      </c>
      <c r="F224" s="77"/>
      <c r="G224" s="73"/>
      <c r="H224" s="191"/>
      <c r="I224" s="191"/>
      <c r="J224" s="191"/>
      <c r="K224" s="191"/>
      <c r="L224" s="191"/>
      <c r="M224" s="191"/>
      <c r="N224" s="191"/>
      <c r="O224" s="191"/>
      <c r="P224" s="191"/>
      <c r="Q224" s="191"/>
      <c r="R224" s="191"/>
      <c r="S224" s="191"/>
      <c r="T224" s="191"/>
      <c r="U224" s="191"/>
      <c r="V224" s="191"/>
      <c r="W224" s="191"/>
      <c r="X224" s="191"/>
      <c r="Y224" s="191"/>
      <c r="Z224" s="191"/>
      <c r="AA224" s="191"/>
      <c r="AB224" s="5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</row>
    <row r="225" spans="1:50" s="13" customFormat="1" ht="22.5">
      <c r="A225" s="282">
        <v>6</v>
      </c>
      <c r="B225" s="71" t="s">
        <v>45</v>
      </c>
      <c r="C225" s="181" t="s">
        <v>12</v>
      </c>
      <c r="D225" s="133"/>
      <c r="E225" s="129">
        <f>(3*2*0.2+1.2*0.5*2*3)/100</f>
        <v>4.8000000000000001E-2</v>
      </c>
      <c r="F225" s="134"/>
      <c r="G225" s="73"/>
      <c r="H225" s="191"/>
      <c r="I225" s="191"/>
      <c r="J225" s="191"/>
      <c r="K225" s="191"/>
      <c r="L225" s="191"/>
      <c r="M225" s="191"/>
      <c r="N225" s="191"/>
      <c r="O225" s="191"/>
      <c r="P225" s="191"/>
      <c r="Q225" s="191"/>
      <c r="R225" s="191"/>
      <c r="S225" s="191"/>
      <c r="T225" s="191"/>
      <c r="U225" s="191"/>
      <c r="V225" s="191"/>
      <c r="W225" s="191"/>
      <c r="X225" s="191"/>
      <c r="Y225" s="191"/>
      <c r="Z225" s="191"/>
      <c r="AA225" s="191"/>
      <c r="AB225" s="74"/>
      <c r="AC225" s="17"/>
      <c r="AD225" s="17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16"/>
      <c r="AR225" s="18">
        <f>1.5*5.4*4.5*2</f>
        <v>72.900000000000006</v>
      </c>
      <c r="AS225" s="19">
        <f>16*6</f>
        <v>96</v>
      </c>
      <c r="AT225" s="15"/>
      <c r="AU225" s="15"/>
      <c r="AV225" s="15"/>
      <c r="AW225" s="15"/>
      <c r="AX225" s="15"/>
    </row>
    <row r="226" spans="1:50" s="13" customFormat="1" ht="15.75">
      <c r="A226" s="282"/>
      <c r="B226" s="45" t="s">
        <v>23</v>
      </c>
      <c r="C226" s="46" t="s">
        <v>24</v>
      </c>
      <c r="D226" s="47">
        <v>143</v>
      </c>
      <c r="E226" s="135">
        <f>E225*D226</f>
        <v>6.8639999999999999</v>
      </c>
      <c r="F226" s="48"/>
      <c r="G226" s="73"/>
      <c r="H226" s="191"/>
      <c r="I226" s="191"/>
      <c r="J226" s="191"/>
      <c r="K226" s="191"/>
      <c r="L226" s="191"/>
      <c r="M226" s="191"/>
      <c r="N226" s="191"/>
      <c r="O226" s="191"/>
      <c r="P226" s="191"/>
      <c r="Q226" s="191"/>
      <c r="R226" s="191"/>
      <c r="S226" s="191"/>
      <c r="T226" s="191"/>
      <c r="U226" s="191"/>
      <c r="V226" s="191"/>
      <c r="W226" s="191"/>
      <c r="X226" s="191"/>
      <c r="Y226" s="191"/>
      <c r="Z226" s="191"/>
      <c r="AA226" s="191"/>
      <c r="AB226" s="75"/>
      <c r="AC226" s="20"/>
      <c r="AD226" s="20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16"/>
      <c r="AR226" s="15"/>
      <c r="AS226" s="15"/>
      <c r="AT226" s="15"/>
      <c r="AU226" s="15"/>
      <c r="AV226" s="15"/>
      <c r="AW226" s="15"/>
      <c r="AX226" s="15"/>
    </row>
    <row r="227" spans="1:50" s="13" customFormat="1" ht="15.75">
      <c r="A227" s="282"/>
      <c r="B227" s="45" t="s">
        <v>29</v>
      </c>
      <c r="C227" s="182" t="s">
        <v>7</v>
      </c>
      <c r="D227" s="47">
        <v>115</v>
      </c>
      <c r="E227" s="135">
        <f>E225*D227</f>
        <v>5.5200000000000005</v>
      </c>
      <c r="F227" s="48"/>
      <c r="G227" s="73"/>
      <c r="H227" s="191"/>
      <c r="I227" s="191"/>
      <c r="J227" s="191"/>
      <c r="K227" s="191"/>
      <c r="L227" s="191"/>
      <c r="M227" s="191"/>
      <c r="N227" s="191"/>
      <c r="O227" s="191"/>
      <c r="P227" s="191"/>
      <c r="Q227" s="191"/>
      <c r="R227" s="191"/>
      <c r="S227" s="191"/>
      <c r="T227" s="191"/>
      <c r="U227" s="191"/>
      <c r="V227" s="191"/>
      <c r="W227" s="191"/>
      <c r="X227" s="191"/>
      <c r="Y227" s="191"/>
      <c r="Z227" s="191"/>
      <c r="AA227" s="191"/>
      <c r="AB227" s="75"/>
      <c r="AC227" s="20"/>
      <c r="AD227" s="20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16"/>
      <c r="AR227" s="15"/>
      <c r="AS227" s="15"/>
      <c r="AT227" s="15"/>
      <c r="AU227" s="15"/>
      <c r="AV227" s="15"/>
      <c r="AW227" s="15"/>
      <c r="AX227" s="15"/>
    </row>
    <row r="228" spans="1:50" s="13" customFormat="1" ht="23.25" customHeight="1" thickBot="1">
      <c r="A228" s="282"/>
      <c r="B228" s="45" t="s">
        <v>65</v>
      </c>
      <c r="C228" s="182" t="s">
        <v>20</v>
      </c>
      <c r="D228" s="47">
        <v>1.55</v>
      </c>
      <c r="E228" s="135">
        <f>E227*D228</f>
        <v>8.5560000000000009</v>
      </c>
      <c r="F228" s="48"/>
      <c r="G228" s="73"/>
      <c r="H228" s="191"/>
      <c r="I228" s="191"/>
      <c r="J228" s="191"/>
      <c r="K228" s="191"/>
      <c r="L228" s="191"/>
      <c r="M228" s="191"/>
      <c r="N228" s="191"/>
      <c r="O228" s="191"/>
      <c r="P228" s="191"/>
      <c r="Q228" s="191"/>
      <c r="R228" s="191"/>
      <c r="S228" s="191"/>
      <c r="T228" s="191"/>
      <c r="U228" s="191"/>
      <c r="V228" s="191"/>
      <c r="W228" s="191"/>
      <c r="X228" s="191"/>
      <c r="Y228" s="191"/>
      <c r="Z228" s="191"/>
      <c r="AA228" s="191"/>
      <c r="AB228" s="75"/>
      <c r="AC228" s="20"/>
      <c r="AD228" s="20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16"/>
      <c r="AR228" s="15"/>
      <c r="AS228" s="15"/>
      <c r="AT228" s="15"/>
      <c r="AU228" s="15"/>
      <c r="AV228" s="15"/>
      <c r="AW228" s="15"/>
      <c r="AX228" s="15"/>
    </row>
    <row r="229" spans="1:50" ht="16.5" thickTop="1" thickBot="1">
      <c r="A229" s="124"/>
      <c r="B229" s="125" t="s">
        <v>74</v>
      </c>
      <c r="C229" s="124"/>
      <c r="D229" s="124"/>
      <c r="E229" s="126"/>
      <c r="F229" s="124"/>
      <c r="G229" s="127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/>
      <c r="AA229" s="192"/>
      <c r="AB229" s="128"/>
      <c r="AC229"/>
      <c r="AD229"/>
      <c r="AE229" s="29"/>
      <c r="AF229"/>
      <c r="AG229"/>
      <c r="AH229"/>
      <c r="AI229"/>
    </row>
    <row r="230" spans="1:50" ht="21" customHeight="1" thickTop="1" thickBot="1">
      <c r="A230" s="257" t="s">
        <v>83</v>
      </c>
      <c r="B230" s="257"/>
      <c r="C230" s="257"/>
      <c r="D230" s="257"/>
      <c r="E230" s="257"/>
      <c r="F230" s="257"/>
      <c r="G230" s="258"/>
      <c r="H230" s="189"/>
      <c r="I230" s="189"/>
      <c r="J230" s="189"/>
      <c r="K230" s="189"/>
      <c r="L230" s="189"/>
      <c r="M230" s="189"/>
      <c r="N230" s="189"/>
      <c r="O230" s="189"/>
      <c r="P230" s="189"/>
      <c r="Q230" s="189"/>
      <c r="R230" s="189"/>
      <c r="S230" s="189"/>
      <c r="T230" s="189"/>
      <c r="U230" s="189"/>
      <c r="V230" s="189"/>
      <c r="W230" s="189"/>
      <c r="X230" s="189"/>
      <c r="Y230" s="189"/>
      <c r="Z230" s="189"/>
      <c r="AA230" s="189"/>
      <c r="AB230" s="5"/>
      <c r="AC230"/>
      <c r="AD230"/>
      <c r="AE230"/>
      <c r="AF230"/>
      <c r="AG230"/>
      <c r="AH230"/>
      <c r="AI230"/>
    </row>
    <row r="231" spans="1:50" s="2" customFormat="1" ht="34.5" customHeight="1" thickTop="1">
      <c r="A231" s="262">
        <v>1</v>
      </c>
      <c r="B231" s="99" t="s">
        <v>52</v>
      </c>
      <c r="C231" s="100" t="s">
        <v>7</v>
      </c>
      <c r="D231" s="101"/>
      <c r="E231" s="102">
        <f>2*3.5*0.2</f>
        <v>1.4000000000000001</v>
      </c>
      <c r="F231" s="93"/>
      <c r="G231" s="94"/>
      <c r="H231" s="190"/>
      <c r="I231" s="190"/>
      <c r="J231" s="190"/>
      <c r="K231" s="190"/>
      <c r="L231" s="190"/>
      <c r="M231" s="190"/>
      <c r="N231" s="190"/>
      <c r="O231" s="190"/>
      <c r="P231" s="190"/>
      <c r="Q231" s="190"/>
      <c r="R231" s="190"/>
      <c r="S231" s="190"/>
      <c r="T231" s="190"/>
      <c r="U231" s="190"/>
      <c r="V231" s="190"/>
      <c r="W231" s="190"/>
      <c r="X231" s="190"/>
      <c r="Y231" s="190"/>
      <c r="Z231" s="190"/>
      <c r="AA231" s="190"/>
      <c r="AB231" s="44"/>
    </row>
    <row r="232" spans="1:50" s="2" customFormat="1" ht="17.25" customHeight="1">
      <c r="A232" s="263"/>
      <c r="B232" s="103" t="s">
        <v>46</v>
      </c>
      <c r="C232" s="104" t="s">
        <v>6</v>
      </c>
      <c r="D232" s="105">
        <v>2.12</v>
      </c>
      <c r="E232" s="105">
        <f>D232*E231</f>
        <v>2.9680000000000004</v>
      </c>
      <c r="F232" s="106"/>
      <c r="G232" s="97"/>
      <c r="H232" s="190"/>
      <c r="I232" s="190"/>
      <c r="J232" s="190"/>
      <c r="K232" s="190"/>
      <c r="L232" s="190"/>
      <c r="M232" s="190"/>
      <c r="N232" s="190"/>
      <c r="O232" s="190"/>
      <c r="P232" s="190"/>
      <c r="Q232" s="190"/>
      <c r="R232" s="190"/>
      <c r="S232" s="190"/>
      <c r="T232" s="190"/>
      <c r="U232" s="190"/>
      <c r="V232" s="190"/>
      <c r="W232" s="190"/>
      <c r="X232" s="190"/>
      <c r="Y232" s="190"/>
      <c r="Z232" s="190"/>
      <c r="AA232" s="190"/>
      <c r="AB232" s="44"/>
    </row>
    <row r="233" spans="1:50" s="2" customFormat="1" ht="23.25" customHeight="1">
      <c r="A233" s="263"/>
      <c r="B233" s="103" t="s">
        <v>57</v>
      </c>
      <c r="C233" s="104" t="s">
        <v>7</v>
      </c>
      <c r="D233" s="105">
        <v>1.1000000000000001</v>
      </c>
      <c r="E233" s="105">
        <f>D233*E231</f>
        <v>1.5400000000000003</v>
      </c>
      <c r="F233" s="106"/>
      <c r="G233" s="97"/>
      <c r="H233" s="190"/>
      <c r="I233" s="190"/>
      <c r="J233" s="190"/>
      <c r="K233" s="190"/>
      <c r="L233" s="190"/>
      <c r="M233" s="190"/>
      <c r="N233" s="190"/>
      <c r="O233" s="190"/>
      <c r="P233" s="190"/>
      <c r="Q233" s="190"/>
      <c r="R233" s="190"/>
      <c r="S233" s="190"/>
      <c r="T233" s="190"/>
      <c r="U233" s="190"/>
      <c r="V233" s="190"/>
      <c r="W233" s="190"/>
      <c r="X233" s="190"/>
      <c r="Y233" s="190"/>
      <c r="Z233" s="190"/>
      <c r="AA233" s="190"/>
      <c r="AB233" s="44"/>
    </row>
    <row r="234" spans="1:50" s="2" customFormat="1" ht="31.5" customHeight="1" thickBot="1">
      <c r="A234" s="264"/>
      <c r="B234" s="107" t="s">
        <v>66</v>
      </c>
      <c r="C234" s="108" t="s">
        <v>20</v>
      </c>
      <c r="D234" s="109">
        <v>1.55</v>
      </c>
      <c r="E234" s="109">
        <f>D234*E231</f>
        <v>2.1700000000000004</v>
      </c>
      <c r="F234" s="109"/>
      <c r="G234" s="98"/>
      <c r="H234" s="190"/>
      <c r="I234" s="190"/>
      <c r="J234" s="190"/>
      <c r="K234" s="228">
        <f>2.7*2.5*0.2*2</f>
        <v>2.7</v>
      </c>
      <c r="L234" s="190"/>
      <c r="M234" s="190"/>
      <c r="N234" s="190"/>
      <c r="O234" s="190"/>
      <c r="P234" s="190"/>
      <c r="Q234" s="190"/>
      <c r="R234" s="190"/>
      <c r="S234" s="190"/>
      <c r="T234" s="190"/>
      <c r="U234" s="190"/>
      <c r="V234" s="190"/>
      <c r="W234" s="190"/>
      <c r="X234" s="190"/>
      <c r="Y234" s="190"/>
      <c r="Z234" s="190"/>
      <c r="AA234" s="190"/>
      <c r="AB234" s="44"/>
    </row>
    <row r="235" spans="1:50" s="2" customFormat="1" ht="24" customHeight="1" thickTop="1">
      <c r="A235" s="259">
        <v>2</v>
      </c>
      <c r="B235" s="99" t="s">
        <v>61</v>
      </c>
      <c r="C235" s="144" t="s">
        <v>7</v>
      </c>
      <c r="D235" s="122"/>
      <c r="E235" s="145">
        <f>3*0.62</f>
        <v>1.8599999999999999</v>
      </c>
      <c r="F235" s="123"/>
      <c r="G235" s="146"/>
      <c r="H235" s="190"/>
      <c r="I235" s="190"/>
      <c r="J235" s="190"/>
      <c r="K235" s="228">
        <f>3.14*2*0.87*0.87*0.2</f>
        <v>0.95066640000000013</v>
      </c>
      <c r="L235" s="190"/>
      <c r="M235" s="190"/>
      <c r="N235" s="190">
        <f>0.87*2</f>
        <v>1.74</v>
      </c>
      <c r="O235" s="190">
        <v>1.5</v>
      </c>
      <c r="P235" s="190">
        <f>N235-O235</f>
        <v>0.24</v>
      </c>
      <c r="Q235" s="190"/>
      <c r="R235" s="190"/>
      <c r="S235" s="190"/>
      <c r="T235" s="190"/>
      <c r="U235" s="190"/>
      <c r="V235" s="190"/>
      <c r="W235" s="190"/>
      <c r="X235" s="190"/>
      <c r="Y235" s="190"/>
      <c r="Z235" s="190"/>
      <c r="AA235" s="190"/>
      <c r="AB235" s="44"/>
    </row>
    <row r="236" spans="1:50" ht="11.25" customHeight="1">
      <c r="A236" s="260"/>
      <c r="B236" s="110" t="s">
        <v>9</v>
      </c>
      <c r="C236" s="111" t="s">
        <v>6</v>
      </c>
      <c r="D236" s="112">
        <v>8</v>
      </c>
      <c r="E236" s="96">
        <f>D236*E235</f>
        <v>14.879999999999999</v>
      </c>
      <c r="F236" s="106"/>
      <c r="G236" s="97"/>
      <c r="H236" s="190"/>
      <c r="I236" s="190"/>
      <c r="J236" s="190"/>
      <c r="K236" s="228">
        <f>K234-K235</f>
        <v>1.7493335999999999</v>
      </c>
      <c r="L236" s="190"/>
      <c r="M236" s="190"/>
      <c r="N236" s="190">
        <f>N235/2</f>
        <v>0.87</v>
      </c>
      <c r="O236" s="190"/>
      <c r="P236" s="190"/>
      <c r="Q236" s="190"/>
      <c r="R236" s="190"/>
      <c r="S236" s="190"/>
      <c r="T236" s="190"/>
      <c r="U236" s="190"/>
      <c r="V236" s="190"/>
      <c r="W236" s="190"/>
      <c r="X236" s="190"/>
      <c r="Y236" s="190"/>
      <c r="Z236" s="190"/>
      <c r="AA236" s="190"/>
      <c r="AB236" s="5"/>
      <c r="AC236"/>
      <c r="AD236"/>
      <c r="AE236"/>
      <c r="AF236"/>
      <c r="AG236"/>
      <c r="AH236"/>
      <c r="AI236"/>
    </row>
    <row r="237" spans="1:50" ht="11.25" customHeight="1">
      <c r="A237" s="260"/>
      <c r="B237" s="113" t="s">
        <v>11</v>
      </c>
      <c r="C237" s="95" t="s">
        <v>1</v>
      </c>
      <c r="D237" s="114">
        <v>1.1200000000000001</v>
      </c>
      <c r="E237" s="96">
        <f>D237*E235</f>
        <v>2.0832000000000002</v>
      </c>
      <c r="F237" s="106"/>
      <c r="G237" s="97"/>
      <c r="H237" s="190"/>
      <c r="I237" s="190"/>
      <c r="J237" s="190"/>
      <c r="K237" s="190"/>
      <c r="L237" s="190"/>
      <c r="M237" s="190"/>
      <c r="N237" s="190"/>
      <c r="O237" s="190"/>
      <c r="P237" s="190"/>
      <c r="Q237" s="190"/>
      <c r="R237" s="190"/>
      <c r="S237" s="190"/>
      <c r="T237" s="190"/>
      <c r="U237" s="190"/>
      <c r="V237" s="190"/>
      <c r="W237" s="190"/>
      <c r="X237" s="190"/>
      <c r="Y237" s="190"/>
      <c r="Z237" s="190"/>
      <c r="AA237" s="190"/>
      <c r="AB237" s="5"/>
      <c r="AC237"/>
      <c r="AD237"/>
      <c r="AE237"/>
      <c r="AF237"/>
      <c r="AG237"/>
      <c r="AH237"/>
      <c r="AI237"/>
    </row>
    <row r="238" spans="1:50" ht="15.75" customHeight="1">
      <c r="A238" s="260"/>
      <c r="B238" s="113" t="s">
        <v>62</v>
      </c>
      <c r="C238" s="115" t="s">
        <v>14</v>
      </c>
      <c r="D238" s="117" t="s">
        <v>21</v>
      </c>
      <c r="E238" s="96">
        <v>3</v>
      </c>
      <c r="F238" s="106"/>
      <c r="G238" s="97"/>
      <c r="H238" s="190"/>
      <c r="I238" s="190"/>
      <c r="J238" s="190"/>
      <c r="K238" s="190"/>
      <c r="L238" s="190"/>
      <c r="M238" s="190"/>
      <c r="N238" s="190"/>
      <c r="O238" s="190"/>
      <c r="P238" s="190"/>
      <c r="Q238" s="190"/>
      <c r="R238" s="190"/>
      <c r="S238" s="190"/>
      <c r="T238" s="190"/>
      <c r="U238" s="190"/>
      <c r="V238" s="190"/>
      <c r="W238" s="190"/>
      <c r="X238" s="190"/>
      <c r="Y238" s="190"/>
      <c r="Z238" s="190"/>
      <c r="AA238" s="190"/>
      <c r="AB238" s="5"/>
      <c r="AC238"/>
      <c r="AD238">
        <f>E235/0.62</f>
        <v>3</v>
      </c>
      <c r="AE238"/>
      <c r="AF238"/>
      <c r="AG238"/>
      <c r="AH238"/>
      <c r="AI238"/>
    </row>
    <row r="239" spans="1:50" ht="15.75" customHeight="1">
      <c r="A239" s="260"/>
      <c r="B239" s="113" t="s">
        <v>44</v>
      </c>
      <c r="C239" s="115" t="s">
        <v>2</v>
      </c>
      <c r="D239" s="116">
        <v>1.98</v>
      </c>
      <c r="E239" s="96">
        <f>D239*E235</f>
        <v>3.6827999999999999</v>
      </c>
      <c r="F239" s="106"/>
      <c r="G239" s="97"/>
      <c r="H239" s="190"/>
      <c r="I239" s="190"/>
      <c r="J239" s="190"/>
      <c r="K239" s="190"/>
      <c r="L239" s="190"/>
      <c r="M239" s="190"/>
      <c r="N239" s="190"/>
      <c r="O239" s="190"/>
      <c r="P239" s="190"/>
      <c r="Q239" s="190"/>
      <c r="R239" s="190"/>
      <c r="S239" s="190"/>
      <c r="T239" s="190"/>
      <c r="U239" s="190"/>
      <c r="V239" s="190"/>
      <c r="W239" s="190"/>
      <c r="X239" s="190"/>
      <c r="Y239" s="190"/>
      <c r="Z239" s="190"/>
      <c r="AA239" s="190"/>
      <c r="AB239" s="5"/>
      <c r="AC239"/>
      <c r="AD239">
        <f>AD238/E235</f>
        <v>1.6129032258064517</v>
      </c>
      <c r="AE239"/>
      <c r="AF239"/>
      <c r="AG239"/>
      <c r="AH239"/>
      <c r="AI239"/>
    </row>
    <row r="240" spans="1:50" ht="26.25" customHeight="1">
      <c r="A240" s="260"/>
      <c r="B240" s="113" t="s">
        <v>55</v>
      </c>
      <c r="C240" s="115" t="s">
        <v>20</v>
      </c>
      <c r="D240" s="117">
        <f>2.4</f>
        <v>2.4</v>
      </c>
      <c r="E240" s="105">
        <f>D240*E235</f>
        <v>4.4639999999999995</v>
      </c>
      <c r="F240" s="105"/>
      <c r="G240" s="97"/>
      <c r="H240" s="190"/>
      <c r="I240" s="190"/>
      <c r="J240" s="190"/>
      <c r="K240" s="190"/>
      <c r="L240" s="190"/>
      <c r="M240" s="190"/>
      <c r="N240" s="190"/>
      <c r="O240" s="190"/>
      <c r="P240" s="190"/>
      <c r="Q240" s="190"/>
      <c r="R240" s="190"/>
      <c r="S240" s="190"/>
      <c r="T240" s="190"/>
      <c r="U240" s="190"/>
      <c r="V240" s="190"/>
      <c r="W240" s="190"/>
      <c r="X240" s="190"/>
      <c r="Y240" s="190"/>
      <c r="Z240" s="190"/>
      <c r="AA240" s="190"/>
      <c r="AB240" s="5"/>
      <c r="AC240"/>
      <c r="AD240"/>
      <c r="AE240"/>
      <c r="AF240"/>
      <c r="AG240"/>
      <c r="AH240"/>
      <c r="AI240"/>
    </row>
    <row r="241" spans="1:50" ht="15.75" thickBot="1">
      <c r="A241" s="261"/>
      <c r="B241" s="118" t="s">
        <v>10</v>
      </c>
      <c r="C241" s="119" t="s">
        <v>1</v>
      </c>
      <c r="D241" s="120">
        <v>6.36</v>
      </c>
      <c r="E241" s="119">
        <f>D241*E235</f>
        <v>11.829599999999999</v>
      </c>
      <c r="F241" s="121"/>
      <c r="G241" s="98"/>
      <c r="H241" s="190"/>
      <c r="I241" s="190"/>
      <c r="J241" s="190"/>
      <c r="K241" s="190"/>
      <c r="L241" s="190"/>
      <c r="M241" s="190"/>
      <c r="N241" s="190"/>
      <c r="O241" s="190"/>
      <c r="P241" s="190"/>
      <c r="Q241" s="190"/>
      <c r="R241" s="190"/>
      <c r="S241" s="190"/>
      <c r="T241" s="190"/>
      <c r="U241" s="190"/>
      <c r="V241" s="190"/>
      <c r="W241" s="190"/>
      <c r="X241" s="190"/>
      <c r="Y241" s="190"/>
      <c r="Z241" s="190"/>
      <c r="AA241" s="190"/>
      <c r="AB241" s="5"/>
      <c r="AC241"/>
      <c r="AD241"/>
      <c r="AE241"/>
      <c r="AF241"/>
      <c r="AG241"/>
      <c r="AH241"/>
      <c r="AI241"/>
    </row>
    <row r="242" spans="1:50" s="2" customFormat="1" ht="33" customHeight="1" thickTop="1">
      <c r="A242" s="280">
        <v>3</v>
      </c>
      <c r="B242" s="156" t="s">
        <v>67</v>
      </c>
      <c r="C242" s="157" t="s">
        <v>12</v>
      </c>
      <c r="D242" s="158"/>
      <c r="E242" s="229">
        <v>1.7489999999999999E-2</v>
      </c>
      <c r="F242" s="93"/>
      <c r="G242" s="94"/>
      <c r="H242" s="190"/>
      <c r="I242" s="190"/>
      <c r="J242" s="190"/>
      <c r="K242" s="190"/>
      <c r="L242" s="190"/>
      <c r="M242" s="190"/>
      <c r="N242" s="190"/>
      <c r="O242" s="190"/>
      <c r="P242" s="190"/>
      <c r="Q242" s="190"/>
      <c r="R242" s="190"/>
      <c r="S242" s="190"/>
      <c r="T242" s="190"/>
      <c r="U242" s="190"/>
      <c r="V242" s="190"/>
      <c r="W242" s="190"/>
      <c r="X242" s="190"/>
      <c r="Y242" s="190"/>
      <c r="Z242" s="190"/>
      <c r="AA242" s="190"/>
      <c r="AB242" s="44"/>
    </row>
    <row r="243" spans="1:50">
      <c r="A243" s="280"/>
      <c r="B243" s="87" t="s">
        <v>9</v>
      </c>
      <c r="C243" s="85" t="s">
        <v>6</v>
      </c>
      <c r="D243" s="90">
        <v>660</v>
      </c>
      <c r="E243" s="78">
        <f>D243*E242</f>
        <v>11.543399999999998</v>
      </c>
      <c r="F243" s="86"/>
      <c r="G243" s="73"/>
      <c r="H243" s="191"/>
      <c r="I243" s="191"/>
      <c r="J243" s="191"/>
      <c r="K243" s="191"/>
      <c r="L243" s="191"/>
      <c r="M243" s="191"/>
      <c r="N243" s="191"/>
      <c r="O243" s="191"/>
      <c r="P243" s="191"/>
      <c r="Q243" s="191"/>
      <c r="R243" s="191"/>
      <c r="S243" s="191"/>
      <c r="T243" s="191"/>
      <c r="U243" s="191"/>
      <c r="V243" s="191"/>
      <c r="W243" s="191"/>
      <c r="X243" s="191"/>
      <c r="Y243" s="191"/>
      <c r="Z243" s="191"/>
      <c r="AA243" s="191"/>
      <c r="AB243" s="5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</row>
    <row r="244" spans="1:50" s="13" customFormat="1" ht="15.75">
      <c r="A244" s="280"/>
      <c r="B244" s="76" t="s">
        <v>32</v>
      </c>
      <c r="C244" s="164" t="s">
        <v>25</v>
      </c>
      <c r="D244" s="70">
        <v>9.6</v>
      </c>
      <c r="E244" s="132">
        <f>E242*D244</f>
        <v>0.16790399999999997</v>
      </c>
      <c r="F244" s="77"/>
      <c r="G244" s="73"/>
      <c r="H244" s="191"/>
      <c r="I244" s="191"/>
      <c r="J244" s="191"/>
      <c r="K244" s="191"/>
      <c r="L244" s="191"/>
      <c r="M244" s="191"/>
      <c r="N244" s="191"/>
      <c r="O244" s="191"/>
      <c r="P244" s="191"/>
      <c r="Q244" s="191"/>
      <c r="R244" s="191"/>
      <c r="S244" s="191"/>
      <c r="T244" s="191"/>
      <c r="U244" s="191"/>
      <c r="V244" s="191"/>
      <c r="W244" s="191"/>
      <c r="X244" s="191"/>
      <c r="Y244" s="191"/>
      <c r="Z244" s="191"/>
      <c r="AA244" s="191"/>
      <c r="AB244" s="75"/>
      <c r="AC244" s="20"/>
      <c r="AD244" s="20"/>
      <c r="AE244" s="27" t="e">
        <f>-#REF!+E249</f>
        <v>#REF!</v>
      </c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15"/>
      <c r="AR244" s="15"/>
      <c r="AS244" s="15"/>
      <c r="AT244" s="15"/>
      <c r="AU244" s="15"/>
      <c r="AV244" s="15"/>
      <c r="AW244" s="15"/>
      <c r="AX244" s="15"/>
    </row>
    <row r="245" spans="1:50">
      <c r="A245" s="280"/>
      <c r="B245" s="87" t="s">
        <v>40</v>
      </c>
      <c r="C245" s="164" t="s">
        <v>7</v>
      </c>
      <c r="D245" s="90">
        <v>101.5</v>
      </c>
      <c r="E245" s="78">
        <f>D245*E242</f>
        <v>1.7752349999999999</v>
      </c>
      <c r="F245" s="89"/>
      <c r="G245" s="73"/>
      <c r="H245" s="191"/>
      <c r="I245" s="191"/>
      <c r="J245" s="191"/>
      <c r="K245" s="191"/>
      <c r="L245" s="191"/>
      <c r="M245" s="191"/>
      <c r="N245" s="191"/>
      <c r="O245" s="191"/>
      <c r="P245" s="191"/>
      <c r="Q245" s="191"/>
      <c r="R245" s="191"/>
      <c r="S245" s="191"/>
      <c r="T245" s="191"/>
      <c r="U245" s="191"/>
      <c r="V245" s="191"/>
      <c r="W245" s="191"/>
      <c r="X245" s="191"/>
      <c r="Y245" s="191"/>
      <c r="Z245" s="191"/>
      <c r="AA245" s="191"/>
      <c r="AB245" s="5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</row>
    <row r="246" spans="1:50">
      <c r="A246" s="280"/>
      <c r="B246" s="87" t="s">
        <v>30</v>
      </c>
      <c r="C246" s="164" t="s">
        <v>15</v>
      </c>
      <c r="D246" s="90">
        <v>39</v>
      </c>
      <c r="E246" s="78">
        <f>D246*E242</f>
        <v>0.68210999999999999</v>
      </c>
      <c r="F246" s="78"/>
      <c r="G246" s="73"/>
      <c r="H246" s="191"/>
      <c r="I246" s="191"/>
      <c r="J246" s="191"/>
      <c r="K246" s="191"/>
      <c r="L246" s="191"/>
      <c r="M246" s="191"/>
      <c r="N246" s="191"/>
      <c r="O246" s="191"/>
      <c r="P246" s="191"/>
      <c r="Q246" s="191"/>
      <c r="R246" s="191"/>
      <c r="S246" s="191"/>
      <c r="T246" s="191"/>
      <c r="U246" s="191"/>
      <c r="V246" s="191"/>
      <c r="W246" s="191"/>
      <c r="X246" s="191"/>
      <c r="Y246" s="191"/>
      <c r="Z246" s="191"/>
      <c r="AA246" s="191"/>
      <c r="AB246" s="5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</row>
    <row r="247" spans="1:50" s="13" customFormat="1" ht="15.75">
      <c r="A247" s="280"/>
      <c r="B247" s="76" t="s">
        <v>34</v>
      </c>
      <c r="C247" s="164" t="s">
        <v>7</v>
      </c>
      <c r="D247" s="70">
        <v>4.68</v>
      </c>
      <c r="E247" s="132">
        <f>D247*E242</f>
        <v>8.1853199999999987E-2</v>
      </c>
      <c r="F247" s="77"/>
      <c r="G247" s="73"/>
      <c r="H247" s="191"/>
      <c r="I247" s="191"/>
      <c r="J247" s="191"/>
      <c r="K247" s="191"/>
      <c r="L247" s="191"/>
      <c r="M247" s="191"/>
      <c r="N247" s="191"/>
      <c r="O247" s="191"/>
      <c r="P247" s="191"/>
      <c r="Q247" s="191"/>
      <c r="R247" s="191"/>
      <c r="S247" s="191"/>
      <c r="T247" s="191"/>
      <c r="U247" s="191"/>
      <c r="V247" s="191"/>
      <c r="W247" s="191"/>
      <c r="X247" s="191"/>
      <c r="Y247" s="191"/>
      <c r="Z247" s="191"/>
      <c r="AA247" s="191"/>
      <c r="AB247" s="75"/>
      <c r="AC247" s="20"/>
      <c r="AD247" s="20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15"/>
      <c r="AR247" s="25">
        <f>0.3*0.3*4*3</f>
        <v>1.08</v>
      </c>
      <c r="AS247" s="19">
        <v>62.8</v>
      </c>
      <c r="AT247" s="18">
        <f t="shared" ref="AT247" si="5">AS247*AR247</f>
        <v>67.823999999999998</v>
      </c>
      <c r="AU247" s="15"/>
      <c r="AV247" s="15"/>
      <c r="AW247" s="15"/>
      <c r="AX247" s="15"/>
    </row>
    <row r="248" spans="1:50">
      <c r="A248" s="280"/>
      <c r="B248" s="87" t="s">
        <v>36</v>
      </c>
      <c r="C248" s="164" t="s">
        <v>20</v>
      </c>
      <c r="D248" s="90" t="s">
        <v>21</v>
      </c>
      <c r="E248" s="78">
        <f>120*0.62/1000</f>
        <v>7.4400000000000008E-2</v>
      </c>
      <c r="F248" s="77"/>
      <c r="G248" s="73"/>
      <c r="H248" s="191"/>
      <c r="I248" s="191"/>
      <c r="J248" s="191"/>
      <c r="K248" s="191"/>
      <c r="L248" s="191"/>
      <c r="M248" s="191"/>
      <c r="N248" s="191"/>
      <c r="O248" s="191"/>
      <c r="P248" s="191"/>
      <c r="Q248" s="191"/>
      <c r="R248" s="191"/>
      <c r="S248" s="191"/>
      <c r="T248" s="191"/>
      <c r="U248" s="191"/>
      <c r="V248" s="191"/>
      <c r="W248" s="191"/>
      <c r="X248" s="191"/>
      <c r="Y248" s="191"/>
      <c r="Z248" s="191"/>
      <c r="AA248" s="191"/>
      <c r="AB248" s="5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</row>
    <row r="249" spans="1:50">
      <c r="A249" s="280"/>
      <c r="B249" s="91" t="s">
        <v>31</v>
      </c>
      <c r="C249" s="164" t="s">
        <v>7</v>
      </c>
      <c r="D249" s="86">
        <v>7.93</v>
      </c>
      <c r="E249" s="78">
        <f>D249*E242</f>
        <v>0.13869569999999998</v>
      </c>
      <c r="F249" s="78"/>
      <c r="G249" s="73"/>
      <c r="H249" s="191"/>
      <c r="I249" s="191"/>
      <c r="J249" s="191"/>
      <c r="K249" s="191"/>
      <c r="L249" s="191"/>
      <c r="M249" s="191"/>
      <c r="N249" s="191"/>
      <c r="O249" s="191"/>
      <c r="P249" s="191"/>
      <c r="Q249" s="191"/>
      <c r="R249" s="191"/>
      <c r="S249" s="191"/>
      <c r="T249" s="191"/>
      <c r="U249" s="191"/>
      <c r="V249" s="191"/>
      <c r="W249" s="191"/>
      <c r="X249" s="191"/>
      <c r="Y249" s="191"/>
      <c r="Z249" s="191"/>
      <c r="AA249" s="191"/>
      <c r="AB249" s="5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</row>
    <row r="250" spans="1:50">
      <c r="A250" s="280"/>
      <c r="B250" s="87" t="s">
        <v>35</v>
      </c>
      <c r="C250" s="164" t="s">
        <v>17</v>
      </c>
      <c r="D250" s="90">
        <v>193</v>
      </c>
      <c r="E250" s="78">
        <f>D250*E242</f>
        <v>3.3755699999999997</v>
      </c>
      <c r="F250" s="86"/>
      <c r="G250" s="73"/>
      <c r="H250" s="191"/>
      <c r="I250" s="191"/>
      <c r="J250" s="191"/>
      <c r="K250" s="191"/>
      <c r="L250" s="191"/>
      <c r="M250" s="191"/>
      <c r="N250" s="191"/>
      <c r="O250" s="191"/>
      <c r="P250" s="191"/>
      <c r="Q250" s="191"/>
      <c r="R250" s="191"/>
      <c r="S250" s="191"/>
      <c r="T250" s="191"/>
      <c r="U250" s="191"/>
      <c r="V250" s="191"/>
      <c r="W250" s="191"/>
      <c r="X250" s="191"/>
      <c r="Y250" s="191"/>
      <c r="Z250" s="191"/>
      <c r="AA250" s="191"/>
      <c r="AB250" s="5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</row>
    <row r="251" spans="1:50" s="26" customFormat="1">
      <c r="A251" s="280"/>
      <c r="B251" s="45" t="s">
        <v>64</v>
      </c>
      <c r="C251" s="151" t="s">
        <v>20</v>
      </c>
      <c r="D251" s="88">
        <v>240</v>
      </c>
      <c r="E251" s="78">
        <f>D251*E242</f>
        <v>4.1975999999999996</v>
      </c>
      <c r="F251" s="89"/>
      <c r="G251" s="73"/>
      <c r="H251" s="191"/>
      <c r="I251" s="191"/>
      <c r="J251" s="191"/>
      <c r="K251" s="191"/>
      <c r="L251" s="191"/>
      <c r="M251" s="191"/>
      <c r="N251" s="191"/>
      <c r="O251" s="191"/>
      <c r="P251" s="191"/>
      <c r="Q251" s="191"/>
      <c r="R251" s="191"/>
      <c r="S251" s="191"/>
      <c r="T251" s="191"/>
      <c r="U251" s="191"/>
      <c r="V251" s="191"/>
      <c r="W251" s="191"/>
      <c r="X251" s="191"/>
      <c r="Y251" s="191"/>
      <c r="Z251" s="191"/>
      <c r="AA251" s="191"/>
      <c r="AB251" s="79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</row>
    <row r="252" spans="1:50">
      <c r="A252" s="280"/>
      <c r="B252" s="87" t="s">
        <v>16</v>
      </c>
      <c r="C252" s="151" t="s">
        <v>1</v>
      </c>
      <c r="D252" s="90">
        <v>39.9</v>
      </c>
      <c r="E252" s="78">
        <f>D252*E242</f>
        <v>0.69785099999999989</v>
      </c>
      <c r="F252" s="89"/>
      <c r="G252" s="73"/>
      <c r="H252" s="191"/>
      <c r="I252" s="191"/>
      <c r="J252" s="191"/>
      <c r="K252" s="191"/>
      <c r="L252" s="191"/>
      <c r="M252" s="191"/>
      <c r="N252" s="191"/>
      <c r="O252" s="191"/>
      <c r="P252" s="191"/>
      <c r="Q252" s="191"/>
      <c r="R252" s="191"/>
      <c r="S252" s="191"/>
      <c r="T252" s="191"/>
      <c r="U252" s="191"/>
      <c r="V252" s="191"/>
      <c r="W252" s="191"/>
      <c r="X252" s="191"/>
      <c r="Y252" s="191"/>
      <c r="Z252" s="191"/>
      <c r="AA252" s="191"/>
      <c r="AB252" s="5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</row>
    <row r="253" spans="1:50">
      <c r="A253" s="280"/>
      <c r="B253" s="92" t="s">
        <v>10</v>
      </c>
      <c r="C253" s="151" t="s">
        <v>1</v>
      </c>
      <c r="D253" s="90">
        <v>156</v>
      </c>
      <c r="E253" s="78">
        <f>D253*E242</f>
        <v>2.72844</v>
      </c>
      <c r="F253" s="78"/>
      <c r="G253" s="73"/>
      <c r="H253" s="191"/>
      <c r="I253" s="191"/>
      <c r="J253" s="191"/>
      <c r="K253" s="191"/>
      <c r="L253" s="191"/>
      <c r="M253" s="191"/>
      <c r="N253" s="191"/>
      <c r="O253" s="191"/>
      <c r="P253" s="191"/>
      <c r="Q253" s="191"/>
      <c r="R253" s="191"/>
      <c r="S253" s="191"/>
      <c r="T253" s="191"/>
      <c r="U253" s="191"/>
      <c r="V253" s="191"/>
      <c r="W253" s="191"/>
      <c r="X253" s="191"/>
      <c r="Y253" s="191"/>
      <c r="Z253" s="191"/>
      <c r="AA253" s="191"/>
      <c r="AB253" s="5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</row>
    <row r="254" spans="1:50" s="2" customFormat="1">
      <c r="A254" s="281">
        <v>4</v>
      </c>
      <c r="B254" s="80" t="s">
        <v>47</v>
      </c>
      <c r="C254" s="163" t="s">
        <v>48</v>
      </c>
      <c r="D254" s="165"/>
      <c r="E254" s="81">
        <v>0.24099999999999999</v>
      </c>
      <c r="F254" s="72"/>
      <c r="G254" s="73"/>
      <c r="H254" s="191"/>
      <c r="I254" s="191"/>
      <c r="J254" s="191"/>
      <c r="K254" s="191">
        <f>2.7*2.5*2*2+2.7*2*0.2*2+2.5*2*2*0.2</f>
        <v>31.16</v>
      </c>
      <c r="L254" s="191"/>
      <c r="M254" s="191"/>
      <c r="N254" s="191"/>
      <c r="O254" s="191"/>
      <c r="P254" s="191"/>
      <c r="Q254" s="191"/>
      <c r="R254" s="191"/>
      <c r="S254" s="191"/>
      <c r="T254" s="191"/>
      <c r="U254" s="191"/>
      <c r="V254" s="191"/>
      <c r="W254" s="191"/>
      <c r="X254" s="191"/>
      <c r="Y254" s="191"/>
      <c r="Z254" s="191"/>
      <c r="AA254" s="191"/>
      <c r="AB254" s="44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</row>
    <row r="255" spans="1:50">
      <c r="A255" s="281"/>
      <c r="B255" s="87" t="s">
        <v>9</v>
      </c>
      <c r="C255" s="85" t="s">
        <v>6</v>
      </c>
      <c r="D255" s="90">
        <v>116</v>
      </c>
      <c r="E255" s="78">
        <f>D255*E254</f>
        <v>27.956</v>
      </c>
      <c r="F255" s="90"/>
      <c r="G255" s="73"/>
      <c r="H255" s="191"/>
      <c r="I255" s="191"/>
      <c r="J255" s="191"/>
      <c r="K255" s="191">
        <f>3.14*0.75*0.75*2*2</f>
        <v>7.0649999999999995</v>
      </c>
      <c r="L255" s="191"/>
      <c r="M255" s="191"/>
      <c r="N255" s="191"/>
      <c r="O255" s="191"/>
      <c r="P255" s="191"/>
      <c r="Q255" s="191"/>
      <c r="R255" s="191"/>
      <c r="S255" s="191"/>
      <c r="T255" s="191"/>
      <c r="U255" s="191"/>
      <c r="V255" s="191"/>
      <c r="W255" s="191"/>
      <c r="X255" s="191"/>
      <c r="Y255" s="191"/>
      <c r="Z255" s="191"/>
      <c r="AA255" s="191"/>
      <c r="AB255" s="5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</row>
    <row r="256" spans="1:50" s="13" customFormat="1" ht="15.75">
      <c r="A256" s="281"/>
      <c r="B256" s="76" t="s">
        <v>49</v>
      </c>
      <c r="C256" s="162" t="s">
        <v>20</v>
      </c>
      <c r="D256" s="70">
        <v>0.68</v>
      </c>
      <c r="E256" s="132">
        <f>E254*D256</f>
        <v>0.16388</v>
      </c>
      <c r="F256" s="77"/>
      <c r="G256" s="73"/>
      <c r="H256" s="191"/>
      <c r="I256" s="191"/>
      <c r="J256" s="191"/>
      <c r="K256" s="191">
        <f>K254-K255</f>
        <v>24.094999999999999</v>
      </c>
      <c r="L256" s="191"/>
      <c r="M256" s="191"/>
      <c r="N256" s="191"/>
      <c r="O256" s="191"/>
      <c r="P256" s="191"/>
      <c r="Q256" s="191"/>
      <c r="R256" s="191"/>
      <c r="S256" s="191"/>
      <c r="T256" s="191"/>
      <c r="U256" s="191"/>
      <c r="V256" s="191"/>
      <c r="W256" s="191"/>
      <c r="X256" s="191"/>
      <c r="Y256" s="191"/>
      <c r="Z256" s="191"/>
      <c r="AA256" s="191"/>
      <c r="AB256" s="75"/>
      <c r="AC256" s="20"/>
      <c r="AD256" s="20"/>
      <c r="AE256" s="27" t="e">
        <f>-E242+#REF!</f>
        <v>#REF!</v>
      </c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15"/>
      <c r="AR256" s="15"/>
      <c r="AS256" s="15"/>
      <c r="AT256" s="15"/>
      <c r="AU256" s="15"/>
      <c r="AV256" s="15"/>
      <c r="AW256" s="15"/>
      <c r="AX256" s="15"/>
    </row>
    <row r="257" spans="1:50">
      <c r="A257" s="281"/>
      <c r="B257" s="91" t="s">
        <v>33</v>
      </c>
      <c r="C257" s="162" t="s">
        <v>7</v>
      </c>
      <c r="D257" s="90">
        <v>0.75</v>
      </c>
      <c r="E257" s="78">
        <f>D257*E254</f>
        <v>0.18074999999999999</v>
      </c>
      <c r="F257" s="77"/>
      <c r="G257" s="73"/>
      <c r="H257" s="191"/>
      <c r="I257" s="191"/>
      <c r="J257" s="191"/>
      <c r="K257" s="191"/>
      <c r="L257" s="191"/>
      <c r="M257" s="191"/>
      <c r="N257" s="191"/>
      <c r="O257" s="191"/>
      <c r="P257" s="191"/>
      <c r="Q257" s="191"/>
      <c r="R257" s="191"/>
      <c r="S257" s="191"/>
      <c r="T257" s="191"/>
      <c r="U257" s="191"/>
      <c r="V257" s="191"/>
      <c r="W257" s="191"/>
      <c r="X257" s="191"/>
      <c r="Y257" s="191"/>
      <c r="Z257" s="191"/>
      <c r="AA257" s="191"/>
      <c r="AB257" s="5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</row>
    <row r="258" spans="1:50">
      <c r="A258" s="281"/>
      <c r="B258" s="91" t="s">
        <v>50</v>
      </c>
      <c r="C258" s="162" t="s">
        <v>15</v>
      </c>
      <c r="D258" s="90">
        <v>39</v>
      </c>
      <c r="E258" s="78">
        <f>D258*E254</f>
        <v>9.3989999999999991</v>
      </c>
      <c r="F258" s="77"/>
      <c r="G258" s="73"/>
      <c r="H258" s="191"/>
      <c r="I258" s="191"/>
      <c r="J258" s="191"/>
      <c r="K258" s="191"/>
      <c r="L258" s="191"/>
      <c r="M258" s="191"/>
      <c r="N258" s="191"/>
      <c r="O258" s="191"/>
      <c r="P258" s="191"/>
      <c r="Q258" s="191"/>
      <c r="R258" s="191"/>
      <c r="S258" s="191"/>
      <c r="T258" s="191"/>
      <c r="U258" s="191"/>
      <c r="V258" s="191"/>
      <c r="W258" s="191"/>
      <c r="X258" s="191"/>
      <c r="Y258" s="191"/>
      <c r="Z258" s="191"/>
      <c r="AA258" s="191"/>
      <c r="AB258" s="5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</row>
    <row r="259" spans="1:50">
      <c r="A259" s="281"/>
      <c r="B259" s="91" t="s">
        <v>16</v>
      </c>
      <c r="C259" s="162" t="s">
        <v>1</v>
      </c>
      <c r="D259" s="90">
        <v>6.13</v>
      </c>
      <c r="E259" s="78">
        <f>D259*E254</f>
        <v>1.47733</v>
      </c>
      <c r="F259" s="77"/>
      <c r="G259" s="73"/>
      <c r="H259" s="191"/>
      <c r="I259" s="191"/>
      <c r="J259" s="191"/>
      <c r="K259" s="191"/>
      <c r="L259" s="191"/>
      <c r="M259" s="191"/>
      <c r="N259" s="191"/>
      <c r="O259" s="191"/>
      <c r="P259" s="191"/>
      <c r="Q259" s="191"/>
      <c r="R259" s="191"/>
      <c r="S259" s="191"/>
      <c r="T259" s="191"/>
      <c r="U259" s="191"/>
      <c r="V259" s="191"/>
      <c r="W259" s="191"/>
      <c r="X259" s="191"/>
      <c r="Y259" s="191"/>
      <c r="Z259" s="191"/>
      <c r="AA259" s="191"/>
      <c r="AB259" s="5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</row>
    <row r="260" spans="1:50">
      <c r="A260" s="281"/>
      <c r="B260" s="92" t="s">
        <v>10</v>
      </c>
      <c r="C260" s="162" t="s">
        <v>1</v>
      </c>
      <c r="D260" s="90">
        <v>58.8</v>
      </c>
      <c r="E260" s="78">
        <f>D260*E254</f>
        <v>14.170799999999998</v>
      </c>
      <c r="F260" s="77"/>
      <c r="G260" s="73"/>
      <c r="H260" s="191"/>
      <c r="I260" s="191"/>
      <c r="J260" s="191"/>
      <c r="K260" s="191"/>
      <c r="L260" s="191"/>
      <c r="M260" s="191"/>
      <c r="N260" s="191"/>
      <c r="O260" s="191"/>
      <c r="P260" s="191"/>
      <c r="Q260" s="191"/>
      <c r="R260" s="191"/>
      <c r="S260" s="191"/>
      <c r="T260" s="191"/>
      <c r="U260" s="191"/>
      <c r="V260" s="191"/>
      <c r="W260" s="191"/>
      <c r="X260" s="191"/>
      <c r="Y260" s="191"/>
      <c r="Z260" s="191"/>
      <c r="AA260" s="191"/>
      <c r="AB260" s="5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</row>
    <row r="261" spans="1:50" s="2" customFormat="1">
      <c r="A261" s="281">
        <v>5</v>
      </c>
      <c r="B261" s="80" t="s">
        <v>51</v>
      </c>
      <c r="C261" s="163" t="s">
        <v>48</v>
      </c>
      <c r="D261" s="165"/>
      <c r="E261" s="81">
        <f>E254</f>
        <v>0.24099999999999999</v>
      </c>
      <c r="F261" s="72"/>
      <c r="G261" s="73"/>
      <c r="H261" s="191"/>
      <c r="I261" s="191"/>
      <c r="J261" s="191"/>
      <c r="K261" s="191"/>
      <c r="L261" s="191"/>
      <c r="M261" s="191"/>
      <c r="N261" s="191"/>
      <c r="O261" s="191"/>
      <c r="P261" s="191"/>
      <c r="Q261" s="191"/>
      <c r="R261" s="191"/>
      <c r="S261" s="191"/>
      <c r="T261" s="191"/>
      <c r="U261" s="191"/>
      <c r="V261" s="191"/>
      <c r="W261" s="191"/>
      <c r="X261" s="191"/>
      <c r="Y261" s="191"/>
      <c r="Z261" s="191"/>
      <c r="AA261" s="191"/>
      <c r="AB261" s="44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</row>
    <row r="262" spans="1:50">
      <c r="A262" s="281"/>
      <c r="B262" s="91" t="s">
        <v>9</v>
      </c>
      <c r="C262" s="85" t="s">
        <v>6</v>
      </c>
      <c r="D262" s="90">
        <v>56.4</v>
      </c>
      <c r="E262" s="78">
        <f>D262*E261</f>
        <v>13.5924</v>
      </c>
      <c r="F262" s="90"/>
      <c r="G262" s="73"/>
      <c r="H262" s="191"/>
      <c r="I262" s="191"/>
      <c r="J262" s="191"/>
      <c r="K262" s="191"/>
      <c r="L262" s="191"/>
      <c r="M262" s="191"/>
      <c r="N262" s="191"/>
      <c r="O262" s="191"/>
      <c r="P262" s="191"/>
      <c r="Q262" s="191"/>
      <c r="R262" s="191"/>
      <c r="S262" s="191"/>
      <c r="T262" s="191"/>
      <c r="U262" s="191"/>
      <c r="V262" s="191"/>
      <c r="W262" s="191"/>
      <c r="X262" s="191"/>
      <c r="Y262" s="191"/>
      <c r="Z262" s="191"/>
      <c r="AA262" s="191"/>
      <c r="AB262" s="5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</row>
    <row r="263" spans="1:50" s="13" customFormat="1" ht="15.75">
      <c r="A263" s="281"/>
      <c r="B263" s="76" t="s">
        <v>49</v>
      </c>
      <c r="C263" s="164" t="s">
        <v>20</v>
      </c>
      <c r="D263" s="70">
        <v>0.45</v>
      </c>
      <c r="E263" s="132">
        <f>E261*D263</f>
        <v>0.10845</v>
      </c>
      <c r="F263" s="77"/>
      <c r="G263" s="73"/>
      <c r="H263" s="191"/>
      <c r="I263" s="191"/>
      <c r="J263" s="191"/>
      <c r="K263" s="191"/>
      <c r="L263" s="191"/>
      <c r="M263" s="191"/>
      <c r="N263" s="191"/>
      <c r="O263" s="191"/>
      <c r="P263" s="191"/>
      <c r="Q263" s="191"/>
      <c r="R263" s="191"/>
      <c r="S263" s="191"/>
      <c r="T263" s="191"/>
      <c r="U263" s="191"/>
      <c r="V263" s="191"/>
      <c r="W263" s="191"/>
      <c r="X263" s="191"/>
      <c r="Y263" s="191"/>
      <c r="Z263" s="191"/>
      <c r="AA263" s="191"/>
      <c r="AB263" s="75"/>
      <c r="AC263" s="20"/>
      <c r="AD263" s="20"/>
      <c r="AE263" s="27" t="e">
        <f>-E249+#REF!</f>
        <v>#REF!</v>
      </c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15"/>
      <c r="AR263" s="15"/>
      <c r="AS263" s="15"/>
      <c r="AT263" s="15"/>
      <c r="AU263" s="15"/>
      <c r="AV263" s="15"/>
      <c r="AW263" s="15"/>
      <c r="AX263" s="15"/>
    </row>
    <row r="264" spans="1:50">
      <c r="A264" s="281"/>
      <c r="B264" s="91" t="s">
        <v>33</v>
      </c>
      <c r="C264" s="164" t="s">
        <v>7</v>
      </c>
      <c r="D264" s="90">
        <v>0.75</v>
      </c>
      <c r="E264" s="78">
        <f>D264*E261</f>
        <v>0.18074999999999999</v>
      </c>
      <c r="F264" s="89"/>
      <c r="G264" s="73"/>
      <c r="H264" s="191"/>
      <c r="I264" s="191"/>
      <c r="J264" s="191"/>
      <c r="K264" s="191"/>
      <c r="L264" s="191"/>
      <c r="M264" s="191"/>
      <c r="N264" s="191"/>
      <c r="O264" s="191"/>
      <c r="P264" s="191"/>
      <c r="Q264" s="191"/>
      <c r="R264" s="191"/>
      <c r="S264" s="191"/>
      <c r="T264" s="191"/>
      <c r="U264" s="191"/>
      <c r="V264" s="191"/>
      <c r="W264" s="191"/>
      <c r="X264" s="191"/>
      <c r="Y264" s="191"/>
      <c r="Z264" s="191"/>
      <c r="AA264" s="191"/>
      <c r="AB264" s="5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</row>
    <row r="265" spans="1:50">
      <c r="A265" s="281"/>
      <c r="B265" s="91" t="s">
        <v>16</v>
      </c>
      <c r="C265" s="162" t="s">
        <v>1</v>
      </c>
      <c r="D265" s="90">
        <v>4.09</v>
      </c>
      <c r="E265" s="78">
        <f>D265*E261</f>
        <v>0.98568999999999996</v>
      </c>
      <c r="F265" s="77"/>
      <c r="G265" s="73"/>
      <c r="H265" s="191"/>
      <c r="I265" s="191"/>
      <c r="J265" s="191"/>
      <c r="K265" s="191"/>
      <c r="L265" s="191"/>
      <c r="M265" s="191"/>
      <c r="N265" s="191"/>
      <c r="O265" s="191"/>
      <c r="P265" s="191"/>
      <c r="Q265" s="191"/>
      <c r="R265" s="191"/>
      <c r="S265" s="191"/>
      <c r="T265" s="191"/>
      <c r="U265" s="191"/>
      <c r="V265" s="191"/>
      <c r="W265" s="191"/>
      <c r="X265" s="191"/>
      <c r="Y265" s="191"/>
      <c r="Z265" s="191"/>
      <c r="AA265" s="191"/>
      <c r="AB265" s="5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</row>
    <row r="266" spans="1:50">
      <c r="A266" s="281"/>
      <c r="B266" s="92" t="s">
        <v>10</v>
      </c>
      <c r="C266" s="162" t="s">
        <v>1</v>
      </c>
      <c r="D266" s="90">
        <v>26.5</v>
      </c>
      <c r="E266" s="78">
        <f>D266*E261</f>
        <v>6.3864999999999998</v>
      </c>
      <c r="F266" s="77"/>
      <c r="G266" s="73"/>
      <c r="H266" s="191"/>
      <c r="I266" s="191"/>
      <c r="J266" s="191"/>
      <c r="K266" s="191"/>
      <c r="L266" s="191"/>
      <c r="M266" s="191"/>
      <c r="N266" s="191"/>
      <c r="O266" s="191"/>
      <c r="P266" s="191"/>
      <c r="Q266" s="191"/>
      <c r="R266" s="191"/>
      <c r="S266" s="191"/>
      <c r="T266" s="191"/>
      <c r="U266" s="191"/>
      <c r="V266" s="191"/>
      <c r="W266" s="191"/>
      <c r="X266" s="191"/>
      <c r="Y266" s="191"/>
      <c r="Z266" s="191"/>
      <c r="AA266" s="191"/>
      <c r="AB266" s="5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</row>
    <row r="267" spans="1:50" s="13" customFormat="1" ht="22.5">
      <c r="A267" s="282">
        <v>6</v>
      </c>
      <c r="B267" s="71" t="s">
        <v>45</v>
      </c>
      <c r="C267" s="152" t="s">
        <v>12</v>
      </c>
      <c r="D267" s="133"/>
      <c r="E267" s="129">
        <f>(3*2.5*0.2+1.5*0.5*2*3)/100</f>
        <v>0.06</v>
      </c>
      <c r="F267" s="134"/>
      <c r="G267" s="73"/>
      <c r="H267" s="191"/>
      <c r="I267" s="191"/>
      <c r="J267" s="191"/>
      <c r="K267" s="191"/>
      <c r="L267" s="191"/>
      <c r="M267" s="191"/>
      <c r="N267" s="191"/>
      <c r="O267" s="191"/>
      <c r="P267" s="191"/>
      <c r="Q267" s="191"/>
      <c r="R267" s="191"/>
      <c r="S267" s="191"/>
      <c r="T267" s="191"/>
      <c r="U267" s="191"/>
      <c r="V267" s="191"/>
      <c r="W267" s="191"/>
      <c r="X267" s="191"/>
      <c r="Y267" s="191"/>
      <c r="Z267" s="191"/>
      <c r="AA267" s="191"/>
      <c r="AB267" s="74"/>
      <c r="AC267" s="17"/>
      <c r="AD267" s="17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16"/>
      <c r="AR267" s="18">
        <f>1.5*5.4*4.5*2</f>
        <v>72.900000000000006</v>
      </c>
      <c r="AS267" s="19">
        <f>16*6</f>
        <v>96</v>
      </c>
      <c r="AT267" s="15"/>
      <c r="AU267" s="15"/>
      <c r="AV267" s="15"/>
      <c r="AW267" s="15"/>
      <c r="AX267" s="15"/>
    </row>
    <row r="268" spans="1:50" s="13" customFormat="1" ht="15.75">
      <c r="A268" s="282"/>
      <c r="B268" s="45" t="s">
        <v>23</v>
      </c>
      <c r="C268" s="46" t="s">
        <v>24</v>
      </c>
      <c r="D268" s="47">
        <v>143</v>
      </c>
      <c r="E268" s="135">
        <f>E267*D268</f>
        <v>8.58</v>
      </c>
      <c r="F268" s="48"/>
      <c r="G268" s="73"/>
      <c r="H268" s="191"/>
      <c r="I268" s="191"/>
      <c r="J268" s="191"/>
      <c r="K268" s="191"/>
      <c r="L268" s="191"/>
      <c r="M268" s="191"/>
      <c r="N268" s="191"/>
      <c r="O268" s="191"/>
      <c r="P268" s="191"/>
      <c r="Q268" s="191"/>
      <c r="R268" s="191"/>
      <c r="S268" s="191"/>
      <c r="T268" s="191"/>
      <c r="U268" s="191"/>
      <c r="V268" s="191"/>
      <c r="W268" s="191"/>
      <c r="X268" s="191"/>
      <c r="Y268" s="191"/>
      <c r="Z268" s="191"/>
      <c r="AA268" s="191"/>
      <c r="AB268" s="75"/>
      <c r="AC268" s="20"/>
      <c r="AD268" s="20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16"/>
      <c r="AR268" s="15"/>
      <c r="AS268" s="15"/>
      <c r="AT268" s="15"/>
      <c r="AU268" s="15"/>
      <c r="AV268" s="15"/>
      <c r="AW268" s="15"/>
      <c r="AX268" s="15"/>
    </row>
    <row r="269" spans="1:50" s="13" customFormat="1" ht="15.75">
      <c r="A269" s="282"/>
      <c r="B269" s="45" t="s">
        <v>29</v>
      </c>
      <c r="C269" s="150" t="s">
        <v>7</v>
      </c>
      <c r="D269" s="47">
        <v>115</v>
      </c>
      <c r="E269" s="135">
        <f>E267*D269</f>
        <v>6.8999999999999995</v>
      </c>
      <c r="F269" s="48"/>
      <c r="G269" s="73"/>
      <c r="H269" s="191"/>
      <c r="I269" s="191"/>
      <c r="J269" s="191"/>
      <c r="K269" s="191"/>
      <c r="L269" s="191"/>
      <c r="M269" s="191"/>
      <c r="N269" s="191"/>
      <c r="O269" s="191"/>
      <c r="P269" s="191"/>
      <c r="Q269" s="191"/>
      <c r="R269" s="191"/>
      <c r="S269" s="191"/>
      <c r="T269" s="191"/>
      <c r="U269" s="191"/>
      <c r="V269" s="191"/>
      <c r="W269" s="191"/>
      <c r="X269" s="191"/>
      <c r="Y269" s="191"/>
      <c r="Z269" s="191"/>
      <c r="AA269" s="191"/>
      <c r="AB269" s="75"/>
      <c r="AC269" s="20"/>
      <c r="AD269" s="20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16"/>
      <c r="AR269" s="15"/>
      <c r="AS269" s="15"/>
      <c r="AT269" s="15"/>
      <c r="AU269" s="15"/>
      <c r="AV269" s="15"/>
      <c r="AW269" s="15"/>
      <c r="AX269" s="15"/>
    </row>
    <row r="270" spans="1:50" s="13" customFormat="1" ht="23.25" customHeight="1" thickBot="1">
      <c r="A270" s="282"/>
      <c r="B270" s="45" t="s">
        <v>65</v>
      </c>
      <c r="C270" s="150" t="s">
        <v>20</v>
      </c>
      <c r="D270" s="47">
        <v>1.55</v>
      </c>
      <c r="E270" s="135">
        <f>E269*D270</f>
        <v>10.695</v>
      </c>
      <c r="F270" s="48"/>
      <c r="G270" s="73"/>
      <c r="H270" s="191"/>
      <c r="I270" s="191"/>
      <c r="J270" s="191"/>
      <c r="K270" s="191"/>
      <c r="L270" s="191"/>
      <c r="M270" s="191"/>
      <c r="N270" s="191"/>
      <c r="O270" s="191"/>
      <c r="P270" s="191"/>
      <c r="Q270" s="191"/>
      <c r="R270" s="191"/>
      <c r="S270" s="191"/>
      <c r="T270" s="191"/>
      <c r="U270" s="191"/>
      <c r="V270" s="191"/>
      <c r="W270" s="191"/>
      <c r="X270" s="191"/>
      <c r="Y270" s="191"/>
      <c r="Z270" s="191"/>
      <c r="AA270" s="191"/>
      <c r="AB270" s="75"/>
      <c r="AC270" s="20"/>
      <c r="AD270" s="20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16"/>
      <c r="AR270" s="15"/>
      <c r="AS270" s="15"/>
      <c r="AT270" s="15"/>
      <c r="AU270" s="15"/>
      <c r="AV270" s="15"/>
      <c r="AW270" s="15"/>
      <c r="AX270" s="15"/>
    </row>
    <row r="271" spans="1:50" ht="16.5" thickTop="1" thickBot="1">
      <c r="A271" s="124"/>
      <c r="B271" s="125" t="s">
        <v>53</v>
      </c>
      <c r="C271" s="124"/>
      <c r="D271" s="124"/>
      <c r="E271" s="126"/>
      <c r="F271" s="124"/>
      <c r="G271" s="127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Y271" s="192"/>
      <c r="Z271" s="192"/>
      <c r="AA271" s="192"/>
      <c r="AB271" s="128"/>
      <c r="AC271"/>
      <c r="AD271"/>
      <c r="AE271" s="29"/>
      <c r="AF271"/>
      <c r="AG271"/>
      <c r="AH271"/>
      <c r="AI271"/>
    </row>
    <row r="272" spans="1:50" ht="16.5" thickTop="1" thickBot="1">
      <c r="A272" s="66"/>
      <c r="B272" s="65" t="s">
        <v>56</v>
      </c>
      <c r="C272" s="66"/>
      <c r="D272" s="38"/>
      <c r="E272" s="67"/>
      <c r="F272" s="67"/>
      <c r="G272" s="68"/>
      <c r="H272" s="188"/>
      <c r="I272" s="188"/>
      <c r="J272" s="188"/>
      <c r="K272" s="188"/>
      <c r="L272" s="188"/>
      <c r="M272" s="188"/>
      <c r="N272" s="188"/>
      <c r="O272" s="188"/>
      <c r="P272" s="188"/>
      <c r="Q272" s="188"/>
      <c r="R272" s="188"/>
      <c r="S272" s="188"/>
      <c r="T272" s="188"/>
      <c r="U272" s="188"/>
      <c r="V272" s="188"/>
      <c r="W272" s="188"/>
      <c r="X272" s="188"/>
      <c r="Y272" s="188"/>
      <c r="Z272" s="188"/>
      <c r="AA272" s="188"/>
      <c r="AB272" s="69"/>
      <c r="AC272" s="39" t="e">
        <f>#REF!+#REF!+#REF!+#REF!+#REF!</f>
        <v>#REF!</v>
      </c>
      <c r="AD272" s="39"/>
      <c r="AE272" s="39"/>
      <c r="AF272" s="39"/>
      <c r="AG272" s="39"/>
      <c r="AH272" s="39"/>
      <c r="AI272" s="39"/>
    </row>
    <row r="273" spans="1:50" ht="16.5" thickTop="1" thickBot="1">
      <c r="A273" s="124"/>
      <c r="B273" s="125" t="s">
        <v>80</v>
      </c>
      <c r="C273" s="124"/>
      <c r="D273" s="124"/>
      <c r="E273" s="126"/>
      <c r="F273" s="124"/>
      <c r="G273" s="127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Y273" s="192"/>
      <c r="Z273" s="192"/>
      <c r="AA273" s="192"/>
      <c r="AB273" s="128"/>
      <c r="AC273"/>
      <c r="AD273"/>
      <c r="AE273" s="29"/>
      <c r="AF273"/>
      <c r="AG273"/>
      <c r="AH273"/>
      <c r="AI273"/>
    </row>
    <row r="274" spans="1:50" ht="16.5" thickTop="1" thickBot="1">
      <c r="A274" s="66"/>
      <c r="B274" s="65" t="s">
        <v>81</v>
      </c>
      <c r="C274" s="66"/>
      <c r="D274" s="38"/>
      <c r="E274" s="67"/>
      <c r="F274" s="67"/>
      <c r="G274" s="68"/>
      <c r="H274" s="188"/>
      <c r="I274" s="188"/>
      <c r="J274" s="188"/>
      <c r="K274" s="188"/>
      <c r="L274" s="188"/>
      <c r="M274" s="188"/>
      <c r="N274" s="188"/>
      <c r="O274" s="188"/>
      <c r="P274" s="188"/>
      <c r="Q274" s="188"/>
      <c r="R274" s="188"/>
      <c r="S274" s="188"/>
      <c r="T274" s="188"/>
      <c r="U274" s="188"/>
      <c r="V274" s="188"/>
      <c r="W274" s="188"/>
      <c r="X274" s="188"/>
      <c r="Y274" s="188"/>
      <c r="Z274" s="188"/>
      <c r="AA274" s="188"/>
      <c r="AB274" s="69"/>
      <c r="AC274" s="39" t="e">
        <f>#REF!+#REF!+#REF!+#REF!+#REF!</f>
        <v>#REF!</v>
      </c>
      <c r="AD274" s="39"/>
      <c r="AE274" s="39"/>
      <c r="AF274" s="39"/>
      <c r="AG274" s="39"/>
      <c r="AH274" s="39"/>
      <c r="AI274" s="39"/>
    </row>
    <row r="275" spans="1:50" s="12" customFormat="1" ht="16.5" thickTop="1">
      <c r="A275" s="136"/>
      <c r="B275" s="141" t="s">
        <v>27</v>
      </c>
      <c r="C275" s="142" t="s">
        <v>82</v>
      </c>
      <c r="D275" s="137"/>
      <c r="E275" s="138"/>
      <c r="F275" s="139"/>
      <c r="G275" s="140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15"/>
      <c r="AR275" s="15"/>
      <c r="AS275" s="15"/>
      <c r="AT275" s="15"/>
      <c r="AU275" s="15"/>
      <c r="AV275" s="15"/>
      <c r="AW275" s="15"/>
      <c r="AX275" s="15"/>
    </row>
    <row r="276" spans="1:50" s="12" customFormat="1" ht="15.75">
      <c r="A276" s="136"/>
      <c r="B276" s="141" t="s">
        <v>26</v>
      </c>
      <c r="C276" s="142"/>
      <c r="D276" s="137"/>
      <c r="E276" s="138"/>
      <c r="F276" s="139"/>
      <c r="G276" s="140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15"/>
      <c r="AR276" s="15"/>
      <c r="AS276" s="15"/>
      <c r="AT276" s="15"/>
      <c r="AU276" s="15"/>
      <c r="AV276" s="15"/>
      <c r="AW276" s="15"/>
      <c r="AX276" s="15"/>
    </row>
    <row r="277" spans="1:50" s="12" customFormat="1" ht="15.75">
      <c r="A277" s="136"/>
      <c r="B277" s="141" t="s">
        <v>28</v>
      </c>
      <c r="C277" s="142" t="s">
        <v>82</v>
      </c>
      <c r="D277" s="137"/>
      <c r="E277" s="138"/>
      <c r="F277" s="139"/>
      <c r="G277" s="140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15"/>
      <c r="AR277" s="15"/>
      <c r="AS277" s="15"/>
      <c r="AT277" s="15"/>
      <c r="AU277" s="15"/>
      <c r="AV277" s="15"/>
      <c r="AW277" s="15"/>
      <c r="AX277" s="15"/>
    </row>
    <row r="278" spans="1:50" s="12" customFormat="1" ht="15.75">
      <c r="A278" s="136"/>
      <c r="B278" s="141" t="s">
        <v>26</v>
      </c>
      <c r="C278" s="136"/>
      <c r="D278" s="137"/>
      <c r="E278" s="138"/>
      <c r="F278" s="139"/>
      <c r="G278" s="140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3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15"/>
      <c r="AR278" s="15"/>
      <c r="AS278" s="15"/>
      <c r="AT278" s="15"/>
      <c r="AU278" s="15"/>
      <c r="AV278" s="15"/>
      <c r="AW278" s="15"/>
      <c r="AX278" s="15"/>
    </row>
    <row r="279" spans="1:50" s="12" customFormat="1" ht="15.75">
      <c r="A279" s="136"/>
      <c r="B279" s="141" t="s">
        <v>84</v>
      </c>
      <c r="C279" s="142">
        <v>0.03</v>
      </c>
      <c r="D279" s="137"/>
      <c r="E279" s="138"/>
      <c r="F279" s="139"/>
      <c r="G279" s="140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15"/>
      <c r="AR279" s="15"/>
      <c r="AS279" s="15"/>
      <c r="AT279" s="15"/>
      <c r="AU279" s="15"/>
      <c r="AV279" s="15"/>
      <c r="AW279" s="15"/>
      <c r="AX279" s="15"/>
    </row>
    <row r="280" spans="1:50" s="12" customFormat="1" ht="15.75">
      <c r="A280" s="136"/>
      <c r="B280" s="141" t="s">
        <v>26</v>
      </c>
      <c r="C280" s="142"/>
      <c r="D280" s="137"/>
      <c r="E280" s="138"/>
      <c r="F280" s="139"/>
      <c r="G280" s="140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15"/>
      <c r="AR280" s="15"/>
      <c r="AS280" s="15"/>
      <c r="AT280" s="15"/>
      <c r="AU280" s="15"/>
      <c r="AV280" s="15"/>
      <c r="AW280" s="15"/>
      <c r="AX280" s="15"/>
    </row>
    <row r="281" spans="1:50" s="12" customFormat="1" ht="15.75">
      <c r="A281" s="136"/>
      <c r="B281" s="141"/>
      <c r="C281" s="142"/>
      <c r="D281" s="137"/>
      <c r="E281" s="138"/>
      <c r="F281" s="139"/>
      <c r="G281" s="140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15"/>
      <c r="AR281" s="15"/>
      <c r="AS281" s="15"/>
      <c r="AT281" s="15"/>
      <c r="AU281" s="15"/>
      <c r="AV281" s="15"/>
      <c r="AW281" s="15"/>
      <c r="AX281" s="15"/>
    </row>
    <row r="282" spans="1:50" s="12" customFormat="1" ht="15.75">
      <c r="A282" s="136"/>
      <c r="B282" s="141"/>
      <c r="C282" s="136"/>
      <c r="D282" s="137"/>
      <c r="E282" s="138"/>
      <c r="F282" s="139"/>
      <c r="G282" s="140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3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15"/>
      <c r="AR282" s="15"/>
      <c r="AS282" s="15"/>
      <c r="AT282" s="15"/>
      <c r="AU282" s="15"/>
      <c r="AV282" s="15"/>
      <c r="AW282" s="15"/>
      <c r="AX282" s="15"/>
    </row>
    <row r="283" spans="1:50">
      <c r="A283" s="5"/>
      <c r="B283" s="5"/>
      <c r="C283" s="5"/>
      <c r="D283" s="5"/>
      <c r="E283" s="84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14"/>
    </row>
    <row r="284" spans="1:50">
      <c r="A284" s="5"/>
      <c r="B284" s="5"/>
      <c r="C284" s="5"/>
      <c r="D284" s="5"/>
      <c r="E284" s="84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14"/>
    </row>
    <row r="285" spans="1:50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14"/>
    </row>
    <row r="286" spans="1:50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14"/>
    </row>
  </sheetData>
  <mergeCells count="55">
    <mergeCell ref="A200:A211"/>
    <mergeCell ref="A212:A218"/>
    <mergeCell ref="A219:A224"/>
    <mergeCell ref="A225:A228"/>
    <mergeCell ref="A2:G2"/>
    <mergeCell ref="A188:G188"/>
    <mergeCell ref="A189:A192"/>
    <mergeCell ref="A193:A199"/>
    <mergeCell ref="A151:A157"/>
    <mergeCell ref="A158:A169"/>
    <mergeCell ref="A170:A176"/>
    <mergeCell ref="A177:A182"/>
    <mergeCell ref="A183:A186"/>
    <mergeCell ref="A132:A137"/>
    <mergeCell ref="A138:A141"/>
    <mergeCell ref="A143:G143"/>
    <mergeCell ref="A22:A28"/>
    <mergeCell ref="A29:A40"/>
    <mergeCell ref="A54:A57"/>
    <mergeCell ref="A41:A47"/>
    <mergeCell ref="A48:A53"/>
    <mergeCell ref="A235:A241"/>
    <mergeCell ref="A242:A253"/>
    <mergeCell ref="A254:A260"/>
    <mergeCell ref="A261:A266"/>
    <mergeCell ref="A267:A270"/>
    <mergeCell ref="A230:G230"/>
    <mergeCell ref="A59:G59"/>
    <mergeCell ref="A60:A63"/>
    <mergeCell ref="A64:A70"/>
    <mergeCell ref="A231:A234"/>
    <mergeCell ref="A71:A82"/>
    <mergeCell ref="A83:A89"/>
    <mergeCell ref="A90:A95"/>
    <mergeCell ref="A96:A99"/>
    <mergeCell ref="A101:G101"/>
    <mergeCell ref="A144:A146"/>
    <mergeCell ref="A147:A150"/>
    <mergeCell ref="A102:A105"/>
    <mergeCell ref="A106:A112"/>
    <mergeCell ref="A113:A124"/>
    <mergeCell ref="A125:A131"/>
    <mergeCell ref="A14:G14"/>
    <mergeCell ref="A15:A17"/>
    <mergeCell ref="A18:A21"/>
    <mergeCell ref="A9:A12"/>
    <mergeCell ref="A1:G1"/>
    <mergeCell ref="A4:B4"/>
    <mergeCell ref="A5:A6"/>
    <mergeCell ref="B5:B6"/>
    <mergeCell ref="C5:C6"/>
    <mergeCell ref="D5:E5"/>
    <mergeCell ref="F5:F6"/>
    <mergeCell ref="G5:G6"/>
    <mergeCell ref="A8:G8"/>
  </mergeCells>
  <pageMargins left="0.28125" right="0.23958333333333334" top="0.3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8"/>
  <sheetViews>
    <sheetView workbookViewId="0">
      <selection activeCell="C54" sqref="C54"/>
    </sheetView>
  </sheetViews>
  <sheetFormatPr defaultRowHeight="15"/>
  <cols>
    <col min="1" max="1" width="2.125" style="238" customWidth="1"/>
    <col min="2" max="2" width="34.875" style="238" customWidth="1"/>
    <col min="3" max="3" width="7.25" style="238" customWidth="1"/>
    <col min="4" max="4" width="8.25" style="238" customWidth="1"/>
    <col min="5" max="6" width="1.625" style="238" customWidth="1"/>
    <col min="7" max="54" width="1.625" customWidth="1"/>
  </cols>
  <sheetData>
    <row r="1" spans="1:54">
      <c r="A1" s="293" t="str">
        <f>[1]კრებსითი!A1</f>
        <v xml:space="preserve">q.xobSi vaJa-fSavelas quCis mimdebare teritoriaze saniaRvre arxis amowmendis samuSaoebi 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293"/>
      <c r="AP1" s="293"/>
      <c r="AQ1" s="293"/>
      <c r="AR1" s="293"/>
      <c r="AS1" s="293"/>
      <c r="AT1" s="293"/>
      <c r="AU1" s="293"/>
      <c r="AV1" s="293"/>
      <c r="AW1" s="293"/>
      <c r="AX1" s="293"/>
      <c r="AY1" s="293"/>
      <c r="AZ1" s="293"/>
      <c r="BA1" s="293"/>
      <c r="BB1" s="293"/>
    </row>
    <row r="2" spans="1:54" ht="15.75">
      <c r="A2" s="294" t="s">
        <v>86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</row>
    <row r="3" spans="1:54">
      <c r="A3" s="295" t="s">
        <v>4</v>
      </c>
      <c r="B3" s="295" t="s">
        <v>3</v>
      </c>
      <c r="C3" s="296" t="s">
        <v>41</v>
      </c>
      <c r="D3" s="297" t="s">
        <v>8</v>
      </c>
      <c r="E3" s="298" t="s">
        <v>87</v>
      </c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300"/>
    </row>
    <row r="4" spans="1:54">
      <c r="A4" s="295"/>
      <c r="B4" s="295"/>
      <c r="C4" s="296"/>
      <c r="D4" s="297"/>
      <c r="E4" s="232">
        <v>1</v>
      </c>
      <c r="F4" s="232">
        <v>2</v>
      </c>
      <c r="G4" s="232">
        <v>3</v>
      </c>
      <c r="H4" s="232">
        <v>4</v>
      </c>
      <c r="I4" s="232">
        <v>5</v>
      </c>
      <c r="J4" s="232">
        <v>6</v>
      </c>
      <c r="K4" s="232">
        <v>7</v>
      </c>
      <c r="L4" s="232">
        <v>8</v>
      </c>
      <c r="M4" s="232">
        <v>9</v>
      </c>
      <c r="N4" s="232">
        <v>10</v>
      </c>
      <c r="O4" s="232">
        <v>11</v>
      </c>
      <c r="P4" s="232">
        <v>12</v>
      </c>
      <c r="Q4" s="232">
        <v>13</v>
      </c>
      <c r="R4" s="232">
        <v>14</v>
      </c>
      <c r="S4" s="232">
        <v>15</v>
      </c>
      <c r="T4" s="232">
        <v>16</v>
      </c>
      <c r="U4" s="232">
        <v>17</v>
      </c>
      <c r="V4" s="232">
        <v>18</v>
      </c>
      <c r="W4" s="232">
        <v>19</v>
      </c>
      <c r="X4" s="232">
        <v>20</v>
      </c>
      <c r="Y4" s="232">
        <v>21</v>
      </c>
      <c r="Z4" s="232">
        <v>22</v>
      </c>
      <c r="AA4" s="232">
        <v>23</v>
      </c>
      <c r="AB4" s="232">
        <v>24</v>
      </c>
      <c r="AC4" s="232">
        <v>25</v>
      </c>
      <c r="AD4" s="232">
        <v>26</v>
      </c>
      <c r="AE4" s="232">
        <v>27</v>
      </c>
      <c r="AF4" s="232">
        <v>28</v>
      </c>
      <c r="AG4" s="232">
        <v>29</v>
      </c>
      <c r="AH4" s="232">
        <v>30</v>
      </c>
      <c r="AI4" s="232">
        <v>31</v>
      </c>
      <c r="AJ4" s="232">
        <v>32</v>
      </c>
      <c r="AK4" s="232">
        <v>33</v>
      </c>
      <c r="AL4" s="232">
        <v>34</v>
      </c>
      <c r="AM4" s="232">
        <v>35</v>
      </c>
      <c r="AN4" s="232">
        <v>36</v>
      </c>
      <c r="AO4" s="232">
        <v>37</v>
      </c>
      <c r="AP4" s="232">
        <v>38</v>
      </c>
      <c r="AQ4" s="232">
        <v>39</v>
      </c>
      <c r="AR4" s="232">
        <v>40</v>
      </c>
      <c r="AS4" s="232">
        <v>41</v>
      </c>
      <c r="AT4" s="232">
        <v>42</v>
      </c>
      <c r="AU4" s="232">
        <v>43</v>
      </c>
      <c r="AV4" s="232">
        <v>44</v>
      </c>
      <c r="AW4" s="232">
        <v>45</v>
      </c>
      <c r="AX4" s="232">
        <v>46</v>
      </c>
      <c r="AY4" s="232">
        <v>47</v>
      </c>
      <c r="AZ4" s="232">
        <v>48</v>
      </c>
      <c r="BA4" s="232">
        <v>49</v>
      </c>
      <c r="BB4" s="232">
        <v>50</v>
      </c>
    </row>
    <row r="5" spans="1:54">
      <c r="A5" s="304" t="s">
        <v>54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5"/>
      <c r="AS5" s="305"/>
      <c r="AT5" s="305"/>
      <c r="AU5" s="305"/>
      <c r="AV5" s="305"/>
      <c r="AW5" s="305"/>
      <c r="AX5" s="305"/>
      <c r="AY5" s="305"/>
      <c r="AZ5" s="305"/>
      <c r="BA5" s="305"/>
      <c r="BB5" s="306"/>
    </row>
    <row r="6" spans="1:54" ht="35.25">
      <c r="A6" s="231">
        <v>1</v>
      </c>
      <c r="B6" s="170" t="s">
        <v>88</v>
      </c>
      <c r="C6" s="231" t="s">
        <v>22</v>
      </c>
      <c r="D6" s="233">
        <f>590*0.7*1/1000</f>
        <v>0.41299999999999998</v>
      </c>
      <c r="E6" s="239"/>
      <c r="F6" s="240"/>
      <c r="G6" s="241"/>
      <c r="H6" s="241"/>
      <c r="I6" s="241"/>
      <c r="J6" s="241"/>
      <c r="K6" s="241"/>
      <c r="L6" s="241"/>
      <c r="M6" s="241"/>
      <c r="N6" s="241"/>
      <c r="O6" s="241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</row>
    <row r="7" spans="1:54">
      <c r="A7" s="307" t="s">
        <v>79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9"/>
    </row>
    <row r="8" spans="1:54" ht="22.5">
      <c r="A8" s="242">
        <v>1</v>
      </c>
      <c r="B8" s="243" t="s">
        <v>89</v>
      </c>
      <c r="C8" s="242" t="s">
        <v>7</v>
      </c>
      <c r="D8" s="244">
        <f>3*0.415</f>
        <v>1.2449999999999999</v>
      </c>
      <c r="E8" s="245"/>
      <c r="F8" s="246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</row>
    <row r="9" spans="1:54" ht="22.5">
      <c r="A9" s="242">
        <v>2</v>
      </c>
      <c r="B9" s="243" t="s">
        <v>52</v>
      </c>
      <c r="C9" s="247" t="s">
        <v>7</v>
      </c>
      <c r="D9" s="248">
        <f>2*3.5*0.2</f>
        <v>1.4000000000000001</v>
      </c>
      <c r="E9" s="245"/>
      <c r="F9" s="246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</row>
    <row r="10" spans="1:54">
      <c r="A10" s="242">
        <v>3</v>
      </c>
      <c r="B10" s="243" t="s">
        <v>90</v>
      </c>
      <c r="C10" s="242" t="s">
        <v>7</v>
      </c>
      <c r="D10" s="244">
        <f>3*0.415</f>
        <v>1.2449999999999999</v>
      </c>
      <c r="E10" s="245"/>
      <c r="F10" s="246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</row>
    <row r="11" spans="1:54" ht="22.5">
      <c r="A11" s="239">
        <v>4</v>
      </c>
      <c r="B11" s="249" t="s">
        <v>91</v>
      </c>
      <c r="C11" s="250" t="s">
        <v>12</v>
      </c>
      <c r="D11" s="245">
        <v>1.2800000000000001E-2</v>
      </c>
      <c r="E11" s="245"/>
      <c r="F11" s="246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</row>
    <row r="12" spans="1:54">
      <c r="A12" s="239">
        <v>5</v>
      </c>
      <c r="B12" s="249" t="s">
        <v>47</v>
      </c>
      <c r="C12" s="250" t="s">
        <v>48</v>
      </c>
      <c r="D12" s="245">
        <v>0.1782</v>
      </c>
      <c r="E12" s="244"/>
      <c r="F12" s="251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</row>
    <row r="13" spans="1:54">
      <c r="A13" s="239">
        <v>6</v>
      </c>
      <c r="B13" s="249" t="s">
        <v>51</v>
      </c>
      <c r="C13" s="250" t="s">
        <v>48</v>
      </c>
      <c r="D13" s="245">
        <f>D12</f>
        <v>0.1782</v>
      </c>
      <c r="E13" s="244"/>
      <c r="F13" s="251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</row>
    <row r="14" spans="1:54" ht="22.5">
      <c r="A14" s="250">
        <v>6</v>
      </c>
      <c r="B14" s="253" t="s">
        <v>45</v>
      </c>
      <c r="C14" s="239" t="s">
        <v>12</v>
      </c>
      <c r="D14" s="254">
        <f>(3*2*0.2+1.2*0.5*2*3)/100</f>
        <v>4.8000000000000001E-2</v>
      </c>
      <c r="E14" s="255"/>
      <c r="F14" s="25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</row>
    <row r="15" spans="1:54">
      <c r="A15" s="301" t="s">
        <v>78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3"/>
    </row>
    <row r="16" spans="1:54" ht="22.5">
      <c r="A16" s="242">
        <v>1</v>
      </c>
      <c r="B16" s="243" t="s">
        <v>52</v>
      </c>
      <c r="C16" s="247" t="s">
        <v>7</v>
      </c>
      <c r="D16" s="248">
        <f>2*3.5*0.2</f>
        <v>1.4000000000000001</v>
      </c>
      <c r="E16" s="245"/>
      <c r="F16" s="246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</row>
    <row r="17" spans="1:54">
      <c r="A17" s="242">
        <v>2</v>
      </c>
      <c r="B17" s="243" t="s">
        <v>90</v>
      </c>
      <c r="C17" s="242" t="s">
        <v>7</v>
      </c>
      <c r="D17" s="244">
        <f>3*0.415</f>
        <v>1.2449999999999999</v>
      </c>
      <c r="E17" s="245"/>
      <c r="F17" s="246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</row>
    <row r="18" spans="1:54" ht="22.5">
      <c r="A18" s="239">
        <v>3</v>
      </c>
      <c r="B18" s="249" t="s">
        <v>91</v>
      </c>
      <c r="C18" s="250" t="s">
        <v>12</v>
      </c>
      <c r="D18" s="245">
        <v>1.2800000000000001E-2</v>
      </c>
      <c r="E18" s="245"/>
      <c r="F18" s="246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</row>
    <row r="19" spans="1:54">
      <c r="A19" s="239">
        <v>4</v>
      </c>
      <c r="B19" s="249" t="s">
        <v>47</v>
      </c>
      <c r="C19" s="250" t="s">
        <v>48</v>
      </c>
      <c r="D19" s="245">
        <v>0.1782</v>
      </c>
      <c r="E19" s="244"/>
      <c r="F19" s="25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</row>
    <row r="20" spans="1:54">
      <c r="A20" s="239">
        <v>5</v>
      </c>
      <c r="B20" s="249" t="s">
        <v>51</v>
      </c>
      <c r="C20" s="250" t="s">
        <v>48</v>
      </c>
      <c r="D20" s="245">
        <f>D19</f>
        <v>0.1782</v>
      </c>
      <c r="E20" s="244"/>
      <c r="F20" s="25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</row>
    <row r="21" spans="1:54" ht="22.5">
      <c r="A21" s="250">
        <v>6</v>
      </c>
      <c r="B21" s="253" t="s">
        <v>45</v>
      </c>
      <c r="C21" s="239" t="s">
        <v>12</v>
      </c>
      <c r="D21" s="254">
        <f>(3*2*0.2+1.2*0.5*2*3)/100</f>
        <v>4.8000000000000001E-2</v>
      </c>
      <c r="E21" s="255"/>
      <c r="F21" s="25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</row>
    <row r="22" spans="1:54">
      <c r="A22" s="301" t="s">
        <v>77</v>
      </c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2"/>
      <c r="BA22" s="302"/>
      <c r="BB22" s="303"/>
    </row>
    <row r="23" spans="1:54" ht="22.5">
      <c r="A23" s="242">
        <v>1</v>
      </c>
      <c r="B23" s="243" t="s">
        <v>52</v>
      </c>
      <c r="C23" s="247" t="s">
        <v>7</v>
      </c>
      <c r="D23" s="248">
        <f>2*3.5*0.2</f>
        <v>1.4000000000000001</v>
      </c>
      <c r="E23" s="245"/>
      <c r="F23" s="246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</row>
    <row r="24" spans="1:54">
      <c r="A24" s="242">
        <v>2</v>
      </c>
      <c r="B24" s="243" t="s">
        <v>90</v>
      </c>
      <c r="C24" s="242" t="s">
        <v>7</v>
      </c>
      <c r="D24" s="244">
        <f>3*0.415</f>
        <v>1.2449999999999999</v>
      </c>
      <c r="E24" s="245"/>
      <c r="F24" s="246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</row>
    <row r="25" spans="1:54" ht="22.5">
      <c r="A25" s="239">
        <v>3</v>
      </c>
      <c r="B25" s="249" t="s">
        <v>91</v>
      </c>
      <c r="C25" s="250" t="s">
        <v>12</v>
      </c>
      <c r="D25" s="245">
        <v>1.2800000000000001E-2</v>
      </c>
      <c r="E25" s="245"/>
      <c r="F25" s="246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</row>
    <row r="26" spans="1:54">
      <c r="A26" s="239">
        <v>4</v>
      </c>
      <c r="B26" s="249" t="s">
        <v>47</v>
      </c>
      <c r="C26" s="250" t="s">
        <v>48</v>
      </c>
      <c r="D26" s="245">
        <v>0.1782</v>
      </c>
      <c r="E26" s="244"/>
      <c r="F26" s="25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  <c r="BB26" s="241"/>
    </row>
    <row r="27" spans="1:54">
      <c r="A27" s="239">
        <v>5</v>
      </c>
      <c r="B27" s="249" t="s">
        <v>51</v>
      </c>
      <c r="C27" s="250" t="s">
        <v>48</v>
      </c>
      <c r="D27" s="245">
        <f>D26</f>
        <v>0.1782</v>
      </c>
      <c r="E27" s="244"/>
      <c r="F27" s="25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1"/>
      <c r="AW27" s="241"/>
      <c r="AX27" s="241"/>
      <c r="AY27" s="241"/>
      <c r="AZ27" s="241"/>
      <c r="BA27" s="241"/>
      <c r="BB27" s="241"/>
    </row>
    <row r="28" spans="1:54" ht="22.5">
      <c r="A28" s="250">
        <v>6</v>
      </c>
      <c r="B28" s="253" t="s">
        <v>45</v>
      </c>
      <c r="C28" s="239" t="s">
        <v>12</v>
      </c>
      <c r="D28" s="254">
        <f>(3*2*0.2+1.2*0.5*2*3)/100</f>
        <v>4.8000000000000001E-2</v>
      </c>
      <c r="E28" s="255"/>
      <c r="F28" s="25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</row>
    <row r="29" spans="1:54">
      <c r="A29" s="301" t="s">
        <v>76</v>
      </c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3"/>
    </row>
    <row r="30" spans="1:54" ht="22.5">
      <c r="A30" s="242">
        <v>1</v>
      </c>
      <c r="B30" s="243" t="s">
        <v>89</v>
      </c>
      <c r="C30" s="242" t="s">
        <v>7</v>
      </c>
      <c r="D30" s="244">
        <f>3*0.415</f>
        <v>1.2449999999999999</v>
      </c>
      <c r="E30" s="245"/>
      <c r="F30" s="246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1"/>
      <c r="BA30" s="241"/>
      <c r="BB30" s="241"/>
    </row>
    <row r="31" spans="1:54" ht="22.5">
      <c r="A31" s="242">
        <v>2</v>
      </c>
      <c r="B31" s="243" t="s">
        <v>52</v>
      </c>
      <c r="C31" s="247" t="s">
        <v>7</v>
      </c>
      <c r="D31" s="248">
        <f>2*3.5*0.2</f>
        <v>1.4000000000000001</v>
      </c>
      <c r="E31" s="245"/>
      <c r="F31" s="246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</row>
    <row r="32" spans="1:54">
      <c r="A32" s="242">
        <v>3</v>
      </c>
      <c r="B32" s="243" t="s">
        <v>90</v>
      </c>
      <c r="C32" s="242" t="s">
        <v>7</v>
      </c>
      <c r="D32" s="244">
        <f>3*0.415</f>
        <v>1.2449999999999999</v>
      </c>
      <c r="E32" s="245"/>
      <c r="F32" s="246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  <c r="AX32" s="241"/>
      <c r="AY32" s="241"/>
      <c r="AZ32" s="241"/>
      <c r="BA32" s="241"/>
      <c r="BB32" s="241"/>
    </row>
    <row r="33" spans="1:54" ht="22.5">
      <c r="A33" s="239">
        <v>4</v>
      </c>
      <c r="B33" s="249" t="s">
        <v>91</v>
      </c>
      <c r="C33" s="250" t="s">
        <v>12</v>
      </c>
      <c r="D33" s="245">
        <v>1.2800000000000001E-2</v>
      </c>
      <c r="E33" s="245"/>
      <c r="F33" s="246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</row>
    <row r="34" spans="1:54">
      <c r="A34" s="239">
        <v>5</v>
      </c>
      <c r="B34" s="249" t="s">
        <v>47</v>
      </c>
      <c r="C34" s="250" t="s">
        <v>48</v>
      </c>
      <c r="D34" s="245">
        <v>0.1782</v>
      </c>
      <c r="E34" s="244"/>
      <c r="F34" s="25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1"/>
    </row>
    <row r="35" spans="1:54">
      <c r="A35" s="239">
        <v>6</v>
      </c>
      <c r="B35" s="249" t="s">
        <v>51</v>
      </c>
      <c r="C35" s="250" t="s">
        <v>48</v>
      </c>
      <c r="D35" s="245">
        <f>D34</f>
        <v>0.1782</v>
      </c>
      <c r="E35" s="244"/>
      <c r="F35" s="25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</row>
    <row r="36" spans="1:54" ht="22.5">
      <c r="A36" s="250">
        <v>7</v>
      </c>
      <c r="B36" s="253" t="s">
        <v>45</v>
      </c>
      <c r="C36" s="239" t="s">
        <v>12</v>
      </c>
      <c r="D36" s="254">
        <f>(3*2*0.2+1.2*0.5*2*3)/100</f>
        <v>4.8000000000000001E-2</v>
      </c>
      <c r="E36" s="255"/>
      <c r="F36" s="25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</row>
    <row r="37" spans="1:54">
      <c r="A37" s="301" t="s">
        <v>75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3"/>
    </row>
    <row r="38" spans="1:54" ht="22.5">
      <c r="A38" s="242">
        <v>1</v>
      </c>
      <c r="B38" s="243" t="s">
        <v>52</v>
      </c>
      <c r="C38" s="247" t="s">
        <v>7</v>
      </c>
      <c r="D38" s="248">
        <f>2*3.5*0.2</f>
        <v>1.4000000000000001</v>
      </c>
      <c r="E38" s="245"/>
      <c r="F38" s="246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</row>
    <row r="39" spans="1:54">
      <c r="A39" s="242">
        <v>2</v>
      </c>
      <c r="B39" s="243" t="s">
        <v>90</v>
      </c>
      <c r="C39" s="242" t="s">
        <v>7</v>
      </c>
      <c r="D39" s="244">
        <f>3*0.415</f>
        <v>1.2449999999999999</v>
      </c>
      <c r="E39" s="245"/>
      <c r="F39" s="246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</row>
    <row r="40" spans="1:54" ht="22.5">
      <c r="A40" s="239">
        <v>3</v>
      </c>
      <c r="B40" s="249" t="s">
        <v>91</v>
      </c>
      <c r="C40" s="250" t="s">
        <v>12</v>
      </c>
      <c r="D40" s="245">
        <v>1.2800000000000001E-2</v>
      </c>
      <c r="E40" s="245"/>
      <c r="F40" s="246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1"/>
    </row>
    <row r="41" spans="1:54">
      <c r="A41" s="239">
        <v>4</v>
      </c>
      <c r="B41" s="249" t="s">
        <v>47</v>
      </c>
      <c r="C41" s="250" t="s">
        <v>48</v>
      </c>
      <c r="D41" s="245">
        <v>0.1782</v>
      </c>
      <c r="E41" s="244"/>
      <c r="F41" s="25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</row>
    <row r="42" spans="1:54">
      <c r="A42" s="239">
        <v>5</v>
      </c>
      <c r="B42" s="249" t="s">
        <v>51</v>
      </c>
      <c r="C42" s="250" t="s">
        <v>48</v>
      </c>
      <c r="D42" s="245">
        <f>D41</f>
        <v>0.1782</v>
      </c>
      <c r="E42" s="244"/>
      <c r="F42" s="25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</row>
    <row r="43" spans="1:54" ht="22.5">
      <c r="A43" s="250">
        <v>6</v>
      </c>
      <c r="B43" s="253" t="s">
        <v>45</v>
      </c>
      <c r="C43" s="239" t="s">
        <v>12</v>
      </c>
      <c r="D43" s="254">
        <f>(3*2*0.2+1.2*0.5*2*3)/100</f>
        <v>4.8000000000000001E-2</v>
      </c>
      <c r="E43" s="255"/>
      <c r="F43" s="25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1"/>
    </row>
    <row r="44" spans="1:54">
      <c r="A44" s="301" t="s">
        <v>83</v>
      </c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3"/>
    </row>
    <row r="45" spans="1:54" ht="22.5">
      <c r="A45" s="242">
        <v>1</v>
      </c>
      <c r="B45" s="243" t="s">
        <v>52</v>
      </c>
      <c r="C45" s="247" t="s">
        <v>7</v>
      </c>
      <c r="D45" s="248">
        <f>2*3.5*0.2</f>
        <v>1.4000000000000001</v>
      </c>
      <c r="E45" s="245"/>
      <c r="F45" s="246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1"/>
    </row>
    <row r="46" spans="1:54">
      <c r="A46" s="242">
        <v>2</v>
      </c>
      <c r="B46" s="243" t="s">
        <v>92</v>
      </c>
      <c r="C46" s="242" t="s">
        <v>7</v>
      </c>
      <c r="D46" s="244">
        <f>3*0.62</f>
        <v>1.8599999999999999</v>
      </c>
      <c r="E46" s="245"/>
      <c r="F46" s="246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1"/>
      <c r="BB46" s="241"/>
    </row>
    <row r="47" spans="1:54">
      <c r="A47" s="239">
        <v>3</v>
      </c>
      <c r="B47" s="249" t="s">
        <v>93</v>
      </c>
      <c r="C47" s="250" t="s">
        <v>12</v>
      </c>
      <c r="D47" s="256">
        <v>1.7489999999999999E-2</v>
      </c>
      <c r="E47" s="245"/>
      <c r="F47" s="246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</row>
    <row r="48" spans="1:54">
      <c r="A48" s="239">
        <v>4</v>
      </c>
      <c r="B48" s="249" t="s">
        <v>47</v>
      </c>
      <c r="C48" s="250" t="s">
        <v>48</v>
      </c>
      <c r="D48" s="245">
        <v>0.24099999999999999</v>
      </c>
      <c r="E48" s="244"/>
      <c r="F48" s="25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241"/>
      <c r="AR48" s="241"/>
      <c r="AS48" s="241"/>
      <c r="AT48" s="241"/>
      <c r="AU48" s="241"/>
      <c r="AV48" s="241"/>
      <c r="AW48" s="241"/>
      <c r="AX48" s="241"/>
      <c r="AY48" s="241"/>
      <c r="AZ48" s="241"/>
      <c r="BA48" s="241"/>
      <c r="BB48" s="241"/>
    </row>
    <row r="49" spans="1:54">
      <c r="A49" s="239">
        <v>5</v>
      </c>
      <c r="B49" s="249" t="s">
        <v>51</v>
      </c>
      <c r="C49" s="250" t="s">
        <v>48</v>
      </c>
      <c r="D49" s="245">
        <f>D48</f>
        <v>0.24099999999999999</v>
      </c>
      <c r="E49" s="244"/>
      <c r="F49" s="25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</row>
    <row r="50" spans="1:54" ht="22.5">
      <c r="A50" s="250">
        <v>6</v>
      </c>
      <c r="B50" s="253" t="s">
        <v>45</v>
      </c>
      <c r="C50" s="239" t="s">
        <v>12</v>
      </c>
      <c r="D50" s="254">
        <f>(3*2.5*0.2+1.5*0.5*2*3)/100</f>
        <v>0.06</v>
      </c>
      <c r="E50" s="255"/>
      <c r="F50" s="25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1"/>
      <c r="AT50" s="241"/>
      <c r="AU50" s="241"/>
      <c r="AV50" s="241"/>
      <c r="AW50" s="241"/>
      <c r="AX50" s="241"/>
      <c r="AY50" s="241"/>
      <c r="AZ50" s="241"/>
      <c r="BA50" s="241"/>
      <c r="BB50" s="241"/>
    </row>
    <row r="51" spans="1:54">
      <c r="A51" s="5"/>
      <c r="B51" s="5"/>
      <c r="C51" s="5"/>
      <c r="D51" s="84"/>
      <c r="E51" s="5"/>
      <c r="F51" s="5"/>
    </row>
    <row r="52" spans="1:54">
      <c r="A52" s="5"/>
      <c r="B52" s="5"/>
      <c r="C52" s="5"/>
      <c r="D52" s="84"/>
      <c r="E52" s="5"/>
      <c r="F52" s="5"/>
    </row>
    <row r="53" spans="1:54">
      <c r="A53" s="5"/>
      <c r="B53" s="5"/>
      <c r="C53" s="5"/>
      <c r="D53" s="84"/>
      <c r="E53" s="5"/>
      <c r="F53" s="5"/>
    </row>
    <row r="54" spans="1:54">
      <c r="A54" s="5"/>
      <c r="B54" s="235"/>
      <c r="C54" s="236"/>
      <c r="D54" s="237"/>
      <c r="E54" s="5"/>
      <c r="F54" s="5"/>
    </row>
    <row r="55" spans="1:54">
      <c r="A55" s="5"/>
      <c r="B55" s="5"/>
      <c r="C55" s="5"/>
      <c r="D55" s="84"/>
      <c r="E55" s="5"/>
      <c r="F55" s="5"/>
    </row>
    <row r="56" spans="1:54">
      <c r="A56" s="5"/>
      <c r="B56" s="5"/>
      <c r="C56" s="5"/>
      <c r="D56" s="84"/>
      <c r="E56" s="5"/>
      <c r="F56" s="5"/>
    </row>
    <row r="57" spans="1:54">
      <c r="A57" s="5"/>
      <c r="B57" s="5"/>
      <c r="C57" s="5"/>
      <c r="D57" s="5"/>
      <c r="E57" s="5"/>
      <c r="F57" s="5"/>
    </row>
    <row r="58" spans="1:54">
      <c r="A58" s="5"/>
      <c r="B58" s="5"/>
      <c r="C58" s="5"/>
      <c r="D58" s="5"/>
      <c r="E58" s="5"/>
      <c r="F58" s="5"/>
    </row>
  </sheetData>
  <mergeCells count="14">
    <mergeCell ref="A44:BB44"/>
    <mergeCell ref="A5:BB5"/>
    <mergeCell ref="A7:BB7"/>
    <mergeCell ref="A15:BB15"/>
    <mergeCell ref="A22:BB22"/>
    <mergeCell ref="A29:BB29"/>
    <mergeCell ref="A37:BB37"/>
    <mergeCell ref="A1:BB1"/>
    <mergeCell ref="A2:BB2"/>
    <mergeCell ref="A3:A4"/>
    <mergeCell ref="B3:B4"/>
    <mergeCell ref="C3:C4"/>
    <mergeCell ref="D3:D4"/>
    <mergeCell ref="E3:B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ელექტრონული ცხრილები</vt:lpstr>
      </vt:variant>
      <vt:variant>
        <vt:i4>2</vt:i4>
      </vt:variant>
      <vt:variant>
        <vt:lpstr>დასათაურებული დიაპაზონები</vt:lpstr>
      </vt:variant>
      <vt:variant>
        <vt:i4>1</vt:i4>
      </vt:variant>
    </vt:vector>
  </HeadingPairs>
  <TitlesOfParts>
    <vt:vector size="3" baseType="lpstr">
      <vt:lpstr>სანიაღვრე</vt:lpstr>
      <vt:lpstr>Sheet2</vt:lpstr>
      <vt:lpstr>სანიაღვრე!დასაბეჭდი_არე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2018-10-23T06:31:17Z</dcterms:modified>
</cp:coreProperties>
</file>