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510"/>
  </bookViews>
  <sheets>
    <sheet name="ფასები" sheetId="13" r:id="rId1"/>
  </sheets>
  <definedNames>
    <definedName name="_xlnm.Print_Area" localSheetId="0">ფასები!$A$1:$O$224</definedName>
  </definedNames>
  <calcPr calcId="162913"/>
</workbook>
</file>

<file path=xl/calcChain.xml><?xml version="1.0" encoding="utf-8"?>
<calcChain xmlns="http://schemas.openxmlformats.org/spreadsheetml/2006/main">
  <c r="E7" i="13" l="1"/>
  <c r="E8" i="13"/>
  <c r="E9" i="13"/>
  <c r="E10" i="13"/>
  <c r="E11" i="13"/>
  <c r="E12" i="13"/>
  <c r="E13" i="13"/>
  <c r="E14" i="13"/>
  <c r="E16" i="13"/>
  <c r="E17" i="13"/>
  <c r="E19" i="13"/>
  <c r="E20" i="13"/>
  <c r="E22" i="13" s="1"/>
  <c r="E23" i="13"/>
  <c r="E24" i="13"/>
  <c r="E25" i="13" s="1"/>
  <c r="E26" i="13"/>
  <c r="E27" i="13" s="1"/>
  <c r="E21" i="13" l="1"/>
  <c r="E98" i="13" l="1"/>
  <c r="O89" i="13" l="1"/>
  <c r="N89" i="13"/>
  <c r="E36" i="13" l="1"/>
  <c r="E156" i="13" l="1"/>
  <c r="O91" i="13"/>
  <c r="N91" i="13"/>
  <c r="A60" i="13" l="1"/>
  <c r="A61" i="13" s="1"/>
  <c r="A62" i="13" s="1"/>
  <c r="A63" i="13" s="1"/>
  <c r="E180" i="13" l="1"/>
  <c r="E178" i="13"/>
  <c r="E38" i="13"/>
  <c r="A203" i="13"/>
  <c r="A204" i="13" s="1"/>
  <c r="A205" i="13" s="1"/>
  <c r="A206" i="13" s="1"/>
  <c r="A207" i="13" s="1"/>
  <c r="A208" i="13" s="1"/>
  <c r="O199" i="13"/>
  <c r="O198" i="13"/>
  <c r="O197" i="13"/>
  <c r="O190" i="13"/>
  <c r="O189" i="13"/>
  <c r="E179" i="13"/>
  <c r="E177" i="13"/>
  <c r="A177" i="13"/>
  <c r="A178" i="13" s="1"/>
  <c r="A179" i="13" s="1"/>
  <c r="A180" i="13" s="1"/>
  <c r="E169" i="13"/>
  <c r="A161" i="13"/>
  <c r="E161" i="13"/>
  <c r="E150" i="13"/>
  <c r="E146" i="13"/>
  <c r="E138" i="13"/>
  <c r="A151" i="13"/>
  <c r="A152" i="13" s="1"/>
  <c r="A153" i="13" s="1"/>
  <c r="O200" i="13" l="1"/>
  <c r="E202" i="13" s="1"/>
  <c r="A154" i="13"/>
  <c r="E151" i="13"/>
  <c r="E152" i="13"/>
  <c r="E154" i="13"/>
  <c r="E203" i="13" l="1"/>
  <c r="E205" i="13"/>
  <c r="E207" i="13"/>
  <c r="E204" i="13"/>
  <c r="E206" i="13"/>
  <c r="E208" i="13"/>
  <c r="E63" i="13" l="1"/>
  <c r="E62" i="13"/>
  <c r="E61" i="13"/>
  <c r="E60" i="13"/>
  <c r="E141" i="13" l="1"/>
  <c r="E139" i="13"/>
  <c r="E140" i="13" s="1"/>
  <c r="E135" i="13"/>
  <c r="E134" i="13"/>
  <c r="A134" i="13"/>
  <c r="A135" i="13" s="1"/>
  <c r="A136" i="13" s="1"/>
  <c r="A137" i="13" s="1"/>
  <c r="A138" i="13" s="1"/>
  <c r="A139" i="13" s="1"/>
  <c r="E137" i="13" l="1"/>
  <c r="E136" i="13"/>
  <c r="A140" i="13" l="1"/>
  <c r="A141" i="13" s="1"/>
  <c r="A7" i="13" l="1"/>
  <c r="A8" i="13" s="1"/>
  <c r="A9" i="13" s="1"/>
  <c r="A10" i="13" s="1"/>
  <c r="A11" i="13" s="1"/>
  <c r="A12" i="13" s="1"/>
  <c r="A13" i="13" s="1"/>
  <c r="A14" i="13" s="1"/>
  <c r="E184" i="13" l="1"/>
  <c r="O90" i="13"/>
  <c r="E35" i="13" l="1"/>
  <c r="A35" i="13"/>
  <c r="A36" i="13" s="1"/>
  <c r="A37" i="13" s="1"/>
  <c r="A38" i="13" s="1"/>
  <c r="A19" i="13"/>
  <c r="A16" i="13"/>
  <c r="A17" i="13" s="1"/>
  <c r="E185" i="13" l="1"/>
  <c r="E183" i="13"/>
  <c r="E182" i="13"/>
  <c r="A182" i="13"/>
  <c r="A183" i="13" s="1"/>
  <c r="A184" i="13" s="1"/>
  <c r="A185" i="13" s="1"/>
  <c r="A195" i="13" l="1"/>
  <c r="A196" i="13" s="1"/>
  <c r="A197" i="13" s="1"/>
  <c r="A198" i="13" s="1"/>
  <c r="A199" i="13" s="1"/>
  <c r="A200" i="13" s="1"/>
  <c r="A201" i="13" s="1"/>
  <c r="A187" i="13"/>
  <c r="A188" i="13" s="1"/>
  <c r="A189" i="13" s="1"/>
  <c r="A190" i="13" s="1"/>
  <c r="A191" i="13" s="1"/>
  <c r="A192" i="13" s="1"/>
  <c r="A193" i="13" s="1"/>
  <c r="A166" i="13"/>
  <c r="A167" i="13" s="1"/>
  <c r="A168" i="13" s="1"/>
  <c r="A169" i="13" s="1"/>
  <c r="A162" i="13"/>
  <c r="A163" i="13" s="1"/>
  <c r="A164" i="13" s="1"/>
  <c r="A156" i="13"/>
  <c r="A157" i="13" s="1"/>
  <c r="A158" i="13" s="1"/>
  <c r="A159" i="13" s="1"/>
  <c r="A121" i="13"/>
  <c r="A122" i="13" s="1"/>
  <c r="A123" i="13" s="1"/>
  <c r="A124" i="13" s="1"/>
  <c r="A125" i="13" s="1"/>
  <c r="A126" i="13" s="1"/>
  <c r="A115" i="13"/>
  <c r="A116" i="13" s="1"/>
  <c r="A117" i="13" s="1"/>
  <c r="A118" i="13" s="1"/>
  <c r="A119" i="13" s="1"/>
  <c r="A106" i="13"/>
  <c r="A107" i="13" s="1"/>
  <c r="A108" i="13" s="1"/>
  <c r="A109" i="13" s="1"/>
  <c r="A110" i="13" s="1"/>
  <c r="A111" i="13" s="1"/>
  <c r="A112" i="13" s="1"/>
  <c r="A113" i="13" s="1"/>
  <c r="A96" i="13"/>
  <c r="A97" i="13" s="1"/>
  <c r="A98" i="13" s="1"/>
  <c r="A99" i="13" s="1"/>
  <c r="A100" i="13" s="1"/>
  <c r="A101" i="13" s="1"/>
  <c r="A102" i="13" s="1"/>
  <c r="A103" i="13" s="1"/>
  <c r="A104" i="13" s="1"/>
  <c r="A85" i="13"/>
  <c r="A86" i="13" s="1"/>
  <c r="A87" i="13" s="1"/>
  <c r="A88" i="13" s="1"/>
  <c r="A89" i="13" s="1"/>
  <c r="A90" i="13" s="1"/>
  <c r="A91" i="13" s="1"/>
  <c r="A92" i="13" s="1"/>
  <c r="A93" i="13" s="1"/>
  <c r="E143" i="13" l="1"/>
  <c r="O117" i="13"/>
  <c r="N117" i="13"/>
  <c r="E72" i="13"/>
  <c r="E69" i="13"/>
  <c r="E68" i="13"/>
  <c r="E67" i="13"/>
  <c r="E66" i="13"/>
  <c r="E65" i="13"/>
  <c r="A65" i="13"/>
  <c r="A66" i="13" s="1"/>
  <c r="A67" i="13" s="1"/>
  <c r="A68" i="13" s="1"/>
  <c r="A69" i="13" s="1"/>
  <c r="A70" i="13" s="1"/>
  <c r="A71" i="13" s="1"/>
  <c r="A72" i="13" s="1"/>
  <c r="N120" i="13" l="1"/>
  <c r="E114" i="13" s="1"/>
  <c r="E115" i="13" s="1"/>
  <c r="E119" i="13" l="1"/>
  <c r="E116" i="13"/>
  <c r="E118" i="13"/>
  <c r="E78" i="13"/>
  <c r="E83" i="13" s="1"/>
  <c r="A79" i="13"/>
  <c r="A80" i="13" s="1"/>
  <c r="A81" i="13" s="1"/>
  <c r="A82" i="13" s="1"/>
  <c r="A83" i="13" s="1"/>
  <c r="E77" i="13"/>
  <c r="E76" i="13"/>
  <c r="E75" i="13"/>
  <c r="E74" i="13"/>
  <c r="A74" i="13"/>
  <c r="A75" i="13" s="1"/>
  <c r="A76" i="13" s="1"/>
  <c r="A77" i="13" s="1"/>
  <c r="O98" i="13"/>
  <c r="O88" i="13"/>
  <c r="E80" i="13" l="1"/>
  <c r="E82" i="13"/>
  <c r="E79" i="13"/>
  <c r="E81" i="13"/>
  <c r="E168" i="13" l="1"/>
  <c r="E164" i="13"/>
  <c r="E159" i="13"/>
  <c r="E149" i="13"/>
  <c r="E147" i="13"/>
  <c r="E148" i="13" s="1"/>
  <c r="A143" i="13"/>
  <c r="A144" i="13" s="1"/>
  <c r="A145" i="13" s="1"/>
  <c r="A146" i="13" s="1"/>
  <c r="A147" i="13" s="1"/>
  <c r="E104" i="13"/>
  <c r="E97" i="13"/>
  <c r="E96" i="13"/>
  <c r="A50" i="13"/>
  <c r="A51" i="13" s="1"/>
  <c r="A52" i="13" s="1"/>
  <c r="A53" i="13" s="1"/>
  <c r="A54" i="13" s="1"/>
  <c r="A55" i="13" s="1"/>
  <c r="A56" i="13" s="1"/>
  <c r="A57" i="13" s="1"/>
  <c r="A58" i="13" s="1"/>
  <c r="E52" i="13"/>
  <c r="O92" i="13"/>
  <c r="N92" i="13"/>
  <c r="N90" i="13"/>
  <c r="N88" i="13"/>
  <c r="O87" i="13"/>
  <c r="N87" i="13"/>
  <c r="E145" i="13" l="1"/>
  <c r="E144" i="13"/>
  <c r="A148" i="13"/>
  <c r="A149" i="13" s="1"/>
  <c r="O108" i="13"/>
  <c r="E167" i="13"/>
  <c r="E166" i="13"/>
  <c r="E157" i="13"/>
  <c r="E158" i="13"/>
  <c r="E50" i="13"/>
  <c r="E53" i="13"/>
  <c r="E58" i="13"/>
  <c r="E54" i="13"/>
  <c r="E51" i="13"/>
  <c r="E55" i="13"/>
  <c r="N93" i="13"/>
  <c r="E84" i="13" s="1"/>
  <c r="E85" i="13" s="1"/>
  <c r="M209" i="13" l="1"/>
  <c r="O109" i="13"/>
  <c r="O120" i="13" s="1"/>
  <c r="E93" i="13"/>
  <c r="E86" i="13"/>
  <c r="E94" i="13"/>
  <c r="M170" i="13" l="1"/>
  <c r="E120" i="13"/>
  <c r="E125" i="13" l="1"/>
  <c r="E121" i="13"/>
  <c r="E126" i="13"/>
  <c r="E122" i="13"/>
  <c r="E124" i="13"/>
  <c r="A40" i="13" l="1"/>
  <c r="A41" i="13" s="1"/>
  <c r="A42" i="13" s="1"/>
  <c r="A43" i="13" s="1"/>
  <c r="A44" i="13" s="1"/>
  <c r="A45" i="13" s="1"/>
  <c r="A46" i="13" s="1"/>
  <c r="A47" i="13" s="1"/>
  <c r="A48" i="13" s="1"/>
  <c r="E48" i="13"/>
  <c r="A27" i="13"/>
  <c r="A25" i="13"/>
  <c r="A21" i="13"/>
  <c r="A22" i="13" s="1"/>
  <c r="A23" i="13" s="1"/>
  <c r="M28" i="13" l="1"/>
  <c r="E41" i="13"/>
  <c r="E43" i="13"/>
  <c r="E45" i="13"/>
  <c r="E40" i="13"/>
  <c r="E42" i="13"/>
  <c r="E44" i="13"/>
  <c r="E37" i="13"/>
  <c r="M127" i="13" l="1"/>
  <c r="M131" i="13"/>
</calcChain>
</file>

<file path=xl/sharedStrings.xml><?xml version="1.0" encoding="utf-8"?>
<sst xmlns="http://schemas.openxmlformats.org/spreadsheetml/2006/main" count="510" uniqueCount="182">
  <si>
    <t>lari</t>
  </si>
  <si>
    <t>raodenoba</t>
  </si>
  <si>
    <t>m</t>
  </si>
  <si>
    <t>kac/sT</t>
  </si>
  <si>
    <t>sxva masala</t>
  </si>
  <si>
    <t xml:space="preserve">Sromis danaxarjebi </t>
  </si>
  <si>
    <t>kg</t>
  </si>
  <si>
    <t>eleqtrodi</t>
  </si>
  <si>
    <t>Sekvra</t>
  </si>
  <si>
    <r>
      <t>m</t>
    </r>
    <r>
      <rPr>
        <b/>
        <vertAlign val="superscript"/>
        <sz val="10"/>
        <rFont val="AcadNusx"/>
      </rPr>
      <t>2</t>
    </r>
  </si>
  <si>
    <t>kompl.</t>
  </si>
  <si>
    <t>l</t>
  </si>
  <si>
    <t>ლარი</t>
  </si>
  <si>
    <t>m/sT</t>
  </si>
  <si>
    <t>Gjami</t>
  </si>
  <si>
    <t>ganz. erTeulze</t>
  </si>
  <si>
    <t>saproeqto monacemze</t>
  </si>
  <si>
    <t>100 kubm</t>
  </si>
  <si>
    <t xml:space="preserve">SromiTi danaxarji </t>
  </si>
  <si>
    <t>meqanizmebi</t>
  </si>
  <si>
    <t>tona</t>
  </si>
  <si>
    <t>1000kvm</t>
  </si>
  <si>
    <t>SromiTi danaxarjebi</t>
  </si>
  <si>
    <t>kubm</t>
  </si>
  <si>
    <t xml:space="preserve">eqskavatori 0,5 kub.m </t>
  </si>
  <si>
    <t>3</t>
  </si>
  <si>
    <t>2</t>
  </si>
  <si>
    <t xml:space="preserve"> SromiTi danaxarji</t>
  </si>
  <si>
    <t>qviSa-xreSovani narevi</t>
  </si>
  <si>
    <t>manqanebi</t>
  </si>
  <si>
    <t>kv.m.</t>
  </si>
  <si>
    <t>c</t>
  </si>
  <si>
    <t xml:space="preserve">manqanebi </t>
  </si>
  <si>
    <r>
      <t xml:space="preserve">armatura </t>
    </r>
    <r>
      <rPr>
        <sz val="9"/>
        <rFont val="Arial"/>
        <family val="2"/>
        <charset val="204"/>
      </rPr>
      <t>A</t>
    </r>
    <r>
      <rPr>
        <sz val="9"/>
        <rFont val="AcadNusx"/>
      </rPr>
      <t xml:space="preserve"> </t>
    </r>
    <r>
      <rPr>
        <sz val="9"/>
        <rFont val="Academiuri Nuskhuri"/>
      </rPr>
      <t>III</t>
    </r>
  </si>
  <si>
    <t>kvm</t>
  </si>
  <si>
    <t>sxvadasxva masalebi</t>
  </si>
  <si>
    <t>mini fexburTis karebis kompleqti badiT (2 cali)</t>
  </si>
  <si>
    <t>kompleqti</t>
  </si>
  <si>
    <t>lokalur-resursuli uwyisis jami</t>
  </si>
  <si>
    <t>j a m i</t>
  </si>
  <si>
    <t>liTonis karis mowyoba</t>
  </si>
  <si>
    <t>sxva manqana</t>
  </si>
  <si>
    <t>zeTovani saRebavi</t>
  </si>
  <si>
    <t>olifa</t>
  </si>
  <si>
    <t>liTonis konstruqciebis damuSaveba zumfariT da SeRebva</t>
  </si>
  <si>
    <t>zumfara</t>
  </si>
  <si>
    <t>sxva masalebi</t>
  </si>
  <si>
    <t>gauTvaliswinebeli xarji</t>
  </si>
  <si>
    <t>d.R.g.</t>
  </si>
  <si>
    <t>mTliani saxarjTaRricxvo Rirebuleba</t>
  </si>
  <si>
    <t>4</t>
  </si>
  <si>
    <t>5</t>
  </si>
  <si>
    <t>masala</t>
  </si>
  <si>
    <t>t</t>
  </si>
  <si>
    <t>sxva manqanebi</t>
  </si>
  <si>
    <t>grZ.m</t>
  </si>
  <si>
    <t xml:space="preserve">SemoRobvis liTonis konstruqciis mowyoba  vertikaluri da horizontaluri  kavSirebiT, damzadeba da montaJi </t>
  </si>
  <si>
    <t>kvadratuli mili 80X80X4</t>
  </si>
  <si>
    <t>milkvadrati 40X40X3 mm</t>
  </si>
  <si>
    <t>zeda Semavsebeli fenis mowyoba qviSisagan da davarcxna</t>
  </si>
  <si>
    <t>100kvm</t>
  </si>
  <si>
    <t>kuTxovana 40X40X3</t>
  </si>
  <si>
    <t>liTonis furceli 3 mm</t>
  </si>
  <si>
    <t>liTonis mili 89X4</t>
  </si>
  <si>
    <t xml:space="preserve">eleqtrodi </t>
  </si>
  <si>
    <t>bade</t>
  </si>
  <si>
    <t>100 kvm</t>
  </si>
  <si>
    <t xml:space="preserve"> SromiTi danaxarji </t>
  </si>
  <si>
    <t>anjama</t>
  </si>
  <si>
    <t>III kategoriis gruntis damuSaveba meqnizmebiT gverdze dayriT</t>
  </si>
  <si>
    <t xml:space="preserve">sxva manqanebi </t>
  </si>
  <si>
    <t>jami II</t>
  </si>
  <si>
    <t xml:space="preserve"> manqanebi </t>
  </si>
  <si>
    <t xml:space="preserve"> yalibis fari </t>
  </si>
  <si>
    <t xml:space="preserve"> daxerxili xe-tye</t>
  </si>
  <si>
    <r>
      <t>armatura A</t>
    </r>
    <r>
      <rPr>
        <sz val="9"/>
        <rFont val="Arial"/>
        <family val="2"/>
        <charset val="204"/>
      </rPr>
      <t>A­I</t>
    </r>
  </si>
  <si>
    <r>
      <t>armatura A</t>
    </r>
    <r>
      <rPr>
        <sz val="9"/>
        <rFont val="Arial"/>
        <family val="2"/>
        <charset val="204"/>
      </rPr>
      <t>A­III</t>
    </r>
  </si>
  <si>
    <t xml:space="preserve">sxva masala </t>
  </si>
  <si>
    <t>kg.</t>
  </si>
  <si>
    <t>milkvadrati 30X30X2 mm</t>
  </si>
  <si>
    <t xml:space="preserve"> sxva manqanebi</t>
  </si>
  <si>
    <t xml:space="preserve">gare kedlebis maRalxarisxovani SebaTqaSeba </t>
  </si>
  <si>
    <t xml:space="preserve"> duRabis tumbo 3 kubm/sT </t>
  </si>
  <si>
    <t>gare kedlebis maRalxarisxovani SeRebva wyalmedegi saRebaviT</t>
  </si>
  <si>
    <t xml:space="preserve"> SromiTi danaxarji (65,8+11,5)</t>
  </si>
  <si>
    <t xml:space="preserve"> manqanebi (1,00+0,02)</t>
  </si>
  <si>
    <t xml:space="preserve"> sxva masala (1,6+0,42)</t>
  </si>
  <si>
    <t>kalaTburTis faris mowyoba  (2 cali)</t>
  </si>
  <si>
    <t>betoni klasiT В25</t>
  </si>
  <si>
    <t>kvadratuli mili 1500X150X5</t>
  </si>
  <si>
    <t>6</t>
  </si>
  <si>
    <t>1</t>
  </si>
  <si>
    <r>
      <rPr>
        <b/>
        <sz val="10"/>
        <color indexed="8"/>
        <rFont val="AcadNusx"/>
      </rPr>
      <t>#</t>
    </r>
  </si>
  <si>
    <r>
      <t>samuSaos</t>
    </r>
    <r>
      <rPr>
        <b/>
        <sz val="10"/>
        <color indexed="8"/>
        <rFont val="AcadNusx"/>
      </rPr>
      <t xml:space="preserve"> CamonaTvali</t>
    </r>
  </si>
  <si>
    <r>
      <t>ganz.</t>
    </r>
    <r>
      <rPr>
        <b/>
        <sz val="9"/>
        <color indexed="8"/>
        <rFont val="AcadNusx"/>
      </rPr>
      <t xml:space="preserve"> erT</t>
    </r>
  </si>
  <si>
    <r>
      <rPr>
        <b/>
        <sz val="9"/>
        <color indexed="8"/>
        <rFont val="AcadNusx"/>
      </rPr>
      <t>xelfasi</t>
    </r>
  </si>
  <si>
    <r>
      <t>transporti da</t>
    </r>
    <r>
      <rPr>
        <b/>
        <sz val="9"/>
        <color indexed="8"/>
        <rFont val="AcadNusx"/>
      </rPr>
      <t xml:space="preserve"> meqanizmebi</t>
    </r>
  </si>
  <si>
    <r>
      <rPr>
        <b/>
        <sz val="10"/>
        <color indexed="8"/>
        <rFont val="AcadNusx"/>
      </rPr>
      <t>samuSaos CamonaTvali</t>
    </r>
  </si>
  <si>
    <r>
      <rPr>
        <b/>
        <sz val="9"/>
        <color indexed="8"/>
        <rFont val="AcadNusx"/>
      </rPr>
      <t>ganz. erT</t>
    </r>
  </si>
  <si>
    <r>
      <rPr>
        <b/>
        <sz val="9"/>
        <color indexed="8"/>
        <rFont val="AcadNusx"/>
      </rPr>
      <t>erT. fasi</t>
    </r>
  </si>
  <si>
    <r>
      <rPr>
        <b/>
        <sz val="9"/>
        <color indexed="8"/>
        <rFont val="AcadNusx"/>
      </rPr>
      <t>Gjami</t>
    </r>
  </si>
  <si>
    <t>jami III</t>
  </si>
  <si>
    <t>jami IV</t>
  </si>
  <si>
    <t xml:space="preserve">zednadebi xarjebi </t>
  </si>
  <si>
    <t>gegmiuri dagroveba</t>
  </si>
  <si>
    <t>liTonis furceli 10mm</t>
  </si>
  <si>
    <t>liTonis furceli 5 mm</t>
  </si>
  <si>
    <t>liTonis კვადრატული mili 50X50X3</t>
  </si>
  <si>
    <r>
      <t xml:space="preserve"> monoliTuri rk.betonis რანდკოჭის  mowyoba - </t>
    </r>
    <r>
      <rPr>
        <b/>
        <sz val="9"/>
        <rFont val="Calibri"/>
        <family val="2"/>
        <charset val="204"/>
      </rPr>
      <t>B</t>
    </r>
    <r>
      <rPr>
        <b/>
        <sz val="9"/>
        <rFont val="AcadNusx"/>
      </rPr>
      <t>-22.5</t>
    </r>
  </si>
  <si>
    <t>betoni klasiT В22.5</t>
  </si>
  <si>
    <t>betoni klasiT В225</t>
  </si>
  <si>
    <t>betoni klasiT В18.5</t>
  </si>
  <si>
    <t xml:space="preserve"> fiTxi fasadis</t>
  </si>
  <si>
    <t xml:space="preserve"> saRebavi fasadis</t>
  </si>
  <si>
    <t xml:space="preserve"> duRabi mosapirkeTebeli 1:3</t>
  </si>
  <si>
    <r>
      <t xml:space="preserve">monoloTuri rk/betonis mozadebis mowyoba xelovnuri safaris qveS klasiT </t>
    </r>
    <r>
      <rPr>
        <b/>
        <sz val="9"/>
        <rFont val="Arial Cyr"/>
        <charset val="204"/>
      </rPr>
      <t>B18.5</t>
    </r>
  </si>
  <si>
    <t>glinula 6.5 mm</t>
  </si>
  <si>
    <t>არსებული საფუძველის gruntis moWra/მოშანდაკება და დატკეპნა მექანიზირებული წესით, ახალი მასალის დამატების გარეშე (შემდეგი მახასიათებლებით:  გამა-1,6 ტონა, ϕ-33° E-300 კგ/კვ.სმ)</t>
  </si>
  <si>
    <t xml:space="preserve">შრომითი დანახარჯები                   </t>
  </si>
  <si>
    <t>კ/სთ</t>
  </si>
  <si>
    <t>ავტოგრეიდერი 79 კვტ (108 ც/ძ)</t>
  </si>
  <si>
    <t>სატკეპნი 5 ტნ</t>
  </si>
  <si>
    <t>მ/სთ</t>
  </si>
  <si>
    <t>სატკეპნი 10 ტნ</t>
  </si>
  <si>
    <t>ტრაქტორი მუხლუხა სვლაზე 108 ც.ძ</t>
  </si>
  <si>
    <t>სარწყავი მანქანა</t>
  </si>
  <si>
    <t>მანქანები</t>
  </si>
  <si>
    <t>წყალი</t>
  </si>
  <si>
    <t xml:space="preserve">III kategoriis gruntis damuSaveba xeliT </t>
  </si>
  <si>
    <t>gruntis datvirTva eqskavatoriT</t>
  </si>
  <si>
    <t xml:space="preserve">saZirkvlebis qveS fuZis (baliSis) mowyoba qviSa-xreSovani nareviT da etapobrivi datkepna fena-fena </t>
  </si>
  <si>
    <t xml:space="preserve">jami </t>
  </si>
  <si>
    <t>100 kub.m</t>
  </si>
  <si>
    <t>masalis tranportireba saS. 25km</t>
  </si>
  <si>
    <t>kalaTburTis fari kalaTiT</t>
  </si>
  <si>
    <r>
      <t xml:space="preserve">wertilovani saZirkvlis mowyoba klasiT </t>
    </r>
    <r>
      <rPr>
        <b/>
        <sz val="9"/>
        <rFont val="Arial Cyr"/>
        <charset val="204"/>
      </rPr>
      <t>B</t>
    </r>
    <r>
      <rPr>
        <b/>
        <sz val="9"/>
        <rFont val="AcadNusx"/>
      </rPr>
      <t xml:space="preserve">25 </t>
    </r>
  </si>
  <si>
    <t>proeqtiT</t>
  </si>
  <si>
    <t>gruntis datvirTva xeliT avtoTviTmclelze</t>
  </si>
  <si>
    <t xml:space="preserve">gruntis gatana 15 km manZilze </t>
  </si>
  <si>
    <t>gruntis nagvis transportireba</t>
  </si>
  <si>
    <t>kuTxovana 50X50X3</t>
  </si>
  <si>
    <t>eqskavatori 0.5</t>
  </si>
  <si>
    <t xml:space="preserve">pandusis qveS fuZis (baliSis) mowyoba qviSa-xreSovani nareviT da etapobrivi datkepna fena-fena </t>
  </si>
  <si>
    <t>Sromis danaxarjebi (2.49/2.2)</t>
  </si>
  <si>
    <t>manqanebi ((0.205+0.06)/2.2)</t>
  </si>
  <si>
    <r>
      <t xml:space="preserve">liTonis mili </t>
    </r>
    <r>
      <rPr>
        <sz val="10"/>
        <rFont val="Calibri"/>
        <family val="2"/>
      </rPr>
      <t>D-</t>
    </r>
    <r>
      <rPr>
        <sz val="10"/>
        <rFont val="AcadNusx"/>
      </rPr>
      <t>40X3.2mm (moTuTiebuli)</t>
    </r>
  </si>
  <si>
    <t>satkepni vibraciuli 4t.</t>
  </si>
  <si>
    <t>eqskavatori niCbiT 0.25</t>
  </si>
  <si>
    <t>betonis filis armirebis mowyoba</t>
  </si>
  <si>
    <t>sarwyavi maqana 6000l</t>
  </si>
  <si>
    <t xml:space="preserve">safuZvlismowyoba qviSa-xreSovani narevisagan saS. sisqiT 20 sm </t>
  </si>
  <si>
    <t>xelovnuri safaris mowyoba (meqanizmebisa da xelfasis gaTvaliswimebiT)</t>
  </si>
  <si>
    <r>
      <t>kvarcis qviSa orjer garecxili fraqciiT 
(0,25-1,2)mm, saSualod 20 kg//m</t>
    </r>
    <r>
      <rPr>
        <vertAlign val="superscript"/>
        <sz val="10"/>
        <rFont val="AcadNusx"/>
      </rPr>
      <t>2</t>
    </r>
  </si>
  <si>
    <t>pandusisa da kibis mowyoba  betoniT</t>
  </si>
  <si>
    <t>kuTxovana 20X20X3</t>
  </si>
  <si>
    <t>proeqt.</t>
  </si>
  <si>
    <t>pandusisa da kibis moajiris mowyoba</t>
  </si>
  <si>
    <t>qviSa-RorRi (10-20mm)</t>
  </si>
  <si>
    <r>
      <t xml:space="preserve">xelovnuri safari 25mm </t>
    </r>
    <r>
      <rPr>
        <sz val="10"/>
        <rFont val="Calibri"/>
        <family val="2"/>
        <scheme val="minor"/>
      </rPr>
      <t xml:space="preserve">Dtex 14000, </t>
    </r>
    <r>
      <rPr>
        <sz val="10"/>
        <rFont val="AcadNusx"/>
      </rPr>
      <t xml:space="preserve"> SemaerTebeli lentiT, TeTri xazebiT da weboTi (ix. specifikacia)</t>
    </r>
  </si>
  <si>
    <t>kvadratuli mili 40X40X3</t>
  </si>
  <si>
    <t>kvadratuli mili 40X80X4</t>
  </si>
  <si>
    <t>moednis SemoRobva plastamasis garsiT izolirebuli 4mm-iani liTonis mavTulbadiT.</t>
  </si>
  <si>
    <r>
      <rPr>
        <sz val="10"/>
        <rFont val="Sylfaen"/>
        <family val="1"/>
        <charset val="204"/>
      </rPr>
      <t>PVC</t>
    </r>
    <r>
      <rPr>
        <sz val="10"/>
        <rFont val="AcadNusx"/>
      </rPr>
      <t>PP garsiT izolirebuli 4mm-iani( d=2.7mm) liTonis mavTulbade 45X45</t>
    </r>
  </si>
  <si>
    <t>mavTulbadis damWeri bagiri 6 mm izolaciiT)</t>
  </si>
  <si>
    <t>bagiris damWimi</t>
  </si>
  <si>
    <t>zolovana 30X3</t>
  </si>
  <si>
    <t>kuTxovana 40X40X3 (კუთხეებში)</t>
  </si>
  <si>
    <t>xamuTebi, samagrebi (qanCiT da sayeluriT)</t>
  </si>
  <si>
    <t>safuZvlismowyoba qviSa RorRovani narevisagan saS. sisqiT (25) sm etapobrivi fenebaT datkepnviT</t>
  </si>
  <si>
    <t>I. gruntis samuSaoebi</t>
  </si>
  <si>
    <t>jami I</t>
  </si>
  <si>
    <t>II. moednis SemoRobva</t>
  </si>
  <si>
    <t>III. moednis safaris mowyoba</t>
  </si>
  <si>
    <t>IV. sportuli inventari</t>
  </si>
  <si>
    <t>saketi (fiqsatoriT)</t>
  </si>
  <si>
    <t>saketi (saxeluriT)</t>
  </si>
  <si>
    <t>WanWiki</t>
  </si>
  <si>
    <t xml:space="preserve"> monoliTuri rk.betonis სeZirkvlis mowyoba </t>
  </si>
  <si>
    <t xml:space="preserve"> შენიშვნა:
   1.   ხარჯთაღრიცხვა წარმოდგენილ უნდა იქნას დანართიN#1–ის მიხედვით (ხარჯთაღრიცხვის  წარმოუდგენლობა an ganufasebloba    დაზუსტებას არ დაექვემდებარება და გამოიწვევს პრეტენდენტის დისკვალიფიკაციას).
   2.   გაუთვალისიწნებელი ხარჯი (3%) არის უცვლელი</t>
  </si>
  <si>
    <t>პრეტენდენტი    ---------------------------------               ხელმოწერა         /                       /       ბ.ა</t>
  </si>
  <si>
    <t>%</t>
  </si>
  <si>
    <t xml:space="preserve">patara lilo, #215 skolis II korp. mimdebared sportuli moednis mowyobis samuSaoebis saxarjTaRricxvo                dokumentacia                                                                                     danarTi #1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</si>
</sst>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р_._-;\-* #,##0.00_р_._-;_-* &quot;-&quot;??_р_._-;_-@_-"/>
    <numFmt numFmtId="165" formatCode="0.0000"/>
    <numFmt numFmtId="166" formatCode="0.000"/>
    <numFmt numFmtId="167" formatCode="0.0"/>
  </numFmts>
  <fonts count="90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sz val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cadNusx"/>
    </font>
    <font>
      <sz val="10"/>
      <color rgb="FF000000"/>
      <name val="AcadNusx"/>
    </font>
    <font>
      <b/>
      <sz val="10"/>
      <name val="Calibri"/>
      <family val="2"/>
    </font>
    <font>
      <b/>
      <vertAlign val="superscript"/>
      <sz val="10"/>
      <name val="AcadNusx"/>
    </font>
    <font>
      <sz val="9"/>
      <name val="AcadNusx"/>
    </font>
    <font>
      <sz val="9"/>
      <color rgb="FF000000"/>
      <name val="AcadNusx"/>
    </font>
    <font>
      <b/>
      <sz val="9"/>
      <name val="AcadNusx"/>
    </font>
    <font>
      <sz val="9"/>
      <color rgb="FFFF0000"/>
      <name val="AcadNusx"/>
    </font>
    <font>
      <sz val="10"/>
      <color rgb="FFFF0000"/>
      <name val="AcadNusx"/>
    </font>
    <font>
      <sz val="9"/>
      <color indexed="10"/>
      <name val="AcadNusx"/>
    </font>
    <font>
      <sz val="9"/>
      <color rgb="FF0070C0"/>
      <name val="AcadNusx"/>
    </font>
    <font>
      <sz val="10"/>
      <color rgb="FF0070C0"/>
      <name val="AcadNusx"/>
    </font>
    <font>
      <b/>
      <sz val="10"/>
      <color rgb="FF0070C0"/>
      <name val="AcadNusx"/>
    </font>
    <font>
      <sz val="11"/>
      <color rgb="FF0070C0"/>
      <name val="AcadNusx"/>
    </font>
    <font>
      <b/>
      <sz val="10"/>
      <color indexed="8"/>
      <name val="AcadNusx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0070C0"/>
      <name val="Arial"/>
      <family val="2"/>
      <charset val="204"/>
    </font>
    <font>
      <sz val="9"/>
      <color rgb="FF00B0F0"/>
      <name val="AcadNusx"/>
    </font>
    <font>
      <sz val="10"/>
      <color rgb="FF00B0F0"/>
      <name val="AcadNusx"/>
    </font>
    <font>
      <b/>
      <sz val="9"/>
      <name val="Arial Cyr"/>
      <charset val="204"/>
    </font>
    <font>
      <sz val="9"/>
      <name val="Academiuri Nuskhuri"/>
    </font>
    <font>
      <b/>
      <sz val="10"/>
      <color rgb="FFFF0000"/>
      <name val="AcadNusx"/>
    </font>
    <font>
      <b/>
      <sz val="10"/>
      <color indexed="48"/>
      <name val="AcadNusx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AcadNusx"/>
    </font>
    <font>
      <b/>
      <sz val="9"/>
      <color indexed="8"/>
      <name val="AcadNusx"/>
    </font>
    <font>
      <b/>
      <sz val="12"/>
      <name val="AcadNusx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60"/>
      <name val="Calibri"/>
      <family val="2"/>
      <charset val="162"/>
    </font>
    <font>
      <sz val="11"/>
      <color indexed="20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9"/>
      <name val="Calibri"/>
      <family val="2"/>
      <charset val="204"/>
    </font>
    <font>
      <sz val="10"/>
      <color indexed="8"/>
      <name val="AcadNusx"/>
    </font>
    <font>
      <sz val="9"/>
      <color theme="1"/>
      <name val="AcadNusx"/>
    </font>
    <font>
      <b/>
      <sz val="10"/>
      <color rgb="FF000000"/>
      <name val="AcadNusx"/>
    </font>
    <font>
      <sz val="10"/>
      <color rgb="FFFFFF00"/>
      <name val="AcadNusx"/>
    </font>
    <font>
      <sz val="10"/>
      <color theme="8" tint="-0.249977111117893"/>
      <name val="AcadNusx"/>
    </font>
    <font>
      <sz val="9"/>
      <name val="Cambria"/>
      <family val="1"/>
      <charset val="204"/>
      <scheme val="maj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92D050"/>
      <name val="AcadNusx"/>
    </font>
    <font>
      <b/>
      <sz val="10"/>
      <color theme="1"/>
      <name val="AcadNusx"/>
    </font>
    <font>
      <b/>
      <sz val="9"/>
      <color theme="1"/>
      <name val="AcadNusx"/>
    </font>
    <font>
      <sz val="9"/>
      <color theme="1"/>
      <name val="Arial"/>
      <family val="2"/>
      <charset val="204"/>
    </font>
    <font>
      <vertAlign val="superscript"/>
      <sz val="10"/>
      <name val="AcadNusx"/>
    </font>
    <font>
      <sz val="10"/>
      <name val="Sylfae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86">
    <xf numFmtId="0" fontId="0" fillId="0" borderId="0"/>
    <xf numFmtId="0" fontId="4" fillId="0" borderId="0"/>
    <xf numFmtId="43" fontId="31" fillId="0" borderId="0" applyFont="0" applyFill="0" applyBorder="0" applyAlignment="0" applyProtection="0"/>
    <xf numFmtId="0" fontId="35" fillId="0" borderId="0"/>
    <xf numFmtId="0" fontId="36" fillId="0" borderId="0"/>
    <xf numFmtId="0" fontId="35" fillId="0" borderId="0"/>
    <xf numFmtId="0" fontId="38" fillId="0" borderId="0"/>
    <xf numFmtId="43" fontId="36" fillId="0" borderId="0" applyFont="0" applyFill="0" applyBorder="0" applyAlignment="0" applyProtection="0"/>
    <xf numFmtId="0" fontId="5" fillId="0" borderId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21" borderId="0" applyNumberFormat="0" applyBorder="0" applyAlignment="0" applyProtection="0"/>
    <xf numFmtId="0" fontId="59" fillId="5" borderId="0" applyNumberFormat="0" applyBorder="0" applyAlignment="0" applyProtection="0"/>
    <xf numFmtId="0" fontId="60" fillId="22" borderId="1" applyNumberFormat="0" applyAlignment="0" applyProtection="0"/>
    <xf numFmtId="0" fontId="61" fillId="23" borderId="12" applyNumberFormat="0" applyAlignment="0" applyProtection="0"/>
    <xf numFmtId="164" fontId="35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6" borderId="0" applyNumberFormat="0" applyBorder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0" applyNumberFormat="0" applyFill="0" applyBorder="0" applyAlignment="0" applyProtection="0"/>
    <xf numFmtId="0" fontId="67" fillId="9" borderId="1" applyNumberFormat="0" applyAlignment="0" applyProtection="0"/>
    <xf numFmtId="0" fontId="68" fillId="0" borderId="16" applyNumberFormat="0" applyFill="0" applyAlignment="0" applyProtection="0"/>
    <xf numFmtId="0" fontId="69" fillId="24" borderId="0" applyNumberFormat="0" applyBorder="0" applyAlignment="0" applyProtection="0"/>
    <xf numFmtId="0" fontId="37" fillId="0" borderId="0"/>
    <xf numFmtId="0" fontId="35" fillId="0" borderId="0"/>
    <xf numFmtId="0" fontId="5" fillId="0" borderId="0"/>
    <xf numFmtId="0" fontId="37" fillId="25" borderId="17" applyNumberFormat="0" applyFont="0" applyAlignment="0" applyProtection="0"/>
    <xf numFmtId="0" fontId="70" fillId="22" borderId="18" applyNumberFormat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2" fillId="9" borderId="1" applyNumberFormat="0" applyAlignment="0" applyProtection="0"/>
    <xf numFmtId="0" fontId="42" fillId="9" borderId="1" applyNumberFormat="0" applyAlignment="0" applyProtection="0"/>
    <xf numFmtId="0" fontId="42" fillId="9" borderId="1" applyNumberFormat="0" applyAlignment="0" applyProtection="0"/>
    <xf numFmtId="0" fontId="43" fillId="22" borderId="18" applyNumberFormat="0" applyAlignment="0" applyProtection="0"/>
    <xf numFmtId="0" fontId="43" fillId="22" borderId="18" applyNumberFormat="0" applyAlignment="0" applyProtection="0"/>
    <xf numFmtId="0" fontId="43" fillId="22" borderId="18" applyNumberFormat="0" applyAlignment="0" applyProtection="0"/>
    <xf numFmtId="0" fontId="44" fillId="22" borderId="1" applyNumberFormat="0" applyAlignment="0" applyProtection="0"/>
    <xf numFmtId="0" fontId="44" fillId="22" borderId="1" applyNumberFormat="0" applyAlignment="0" applyProtection="0"/>
    <xf numFmtId="0" fontId="44" fillId="22" borderId="1" applyNumberFormat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23" borderId="12" applyNumberFormat="0" applyAlignment="0" applyProtection="0"/>
    <xf numFmtId="0" fontId="49" fillId="23" borderId="12" applyNumberFormat="0" applyAlignment="0" applyProtection="0"/>
    <xf numFmtId="0" fontId="49" fillId="23" borderId="12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31" fillId="0" borderId="0"/>
    <xf numFmtId="0" fontId="35" fillId="0" borderId="0"/>
    <xf numFmtId="0" fontId="35" fillId="0" borderId="0"/>
    <xf numFmtId="0" fontId="37" fillId="0" borderId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25" borderId="17" applyNumberFormat="0" applyFont="0" applyAlignment="0" applyProtection="0"/>
    <xf numFmtId="0" fontId="35" fillId="25" borderId="17" applyNumberFormat="0" applyFont="0" applyAlignment="0" applyProtection="0"/>
    <xf numFmtId="0" fontId="35" fillId="25" borderId="17" applyNumberFormat="0" applyFont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37" fillId="0" borderId="0"/>
  </cellStyleXfs>
  <cellXfs count="263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8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/>
    <xf numFmtId="0" fontId="8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165" fontId="12" fillId="3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2" fontId="16" fillId="3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2" fontId="25" fillId="0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/>
    <xf numFmtId="2" fontId="2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17" fillId="3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2" fontId="20" fillId="3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 wrapText="1"/>
    </xf>
    <xf numFmtId="2" fontId="23" fillId="3" borderId="2" xfId="0" applyNumberFormat="1" applyFont="1" applyFill="1" applyBorder="1" applyAlignment="1">
      <alignment horizontal="center" vertical="center"/>
    </xf>
    <xf numFmtId="2" fontId="21" fillId="3" borderId="2" xfId="0" applyNumberFormat="1" applyFont="1" applyFill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2" fontId="29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14" fillId="3" borderId="2" xfId="3" applyFont="1" applyFill="1" applyBorder="1" applyAlignment="1">
      <alignment horizontal="center" vertical="center" wrapText="1"/>
    </xf>
    <xf numFmtId="2" fontId="14" fillId="3" borderId="2" xfId="3" applyNumberFormat="1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 wrapText="1"/>
    </xf>
    <xf numFmtId="2" fontId="17" fillId="3" borderId="2" xfId="3" applyNumberFormat="1" applyFont="1" applyFill="1" applyBorder="1" applyAlignment="1">
      <alignment horizontal="center" vertical="center" wrapText="1"/>
    </xf>
    <xf numFmtId="2" fontId="17" fillId="0" borderId="2" xfId="3" applyNumberFormat="1" applyFont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2" fontId="1" fillId="3" borderId="2" xfId="3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37" fillId="0" borderId="2" xfId="0" applyFont="1" applyBorder="1"/>
    <xf numFmtId="0" fontId="37" fillId="3" borderId="2" xfId="0" applyFont="1" applyFill="1" applyBorder="1"/>
    <xf numFmtId="0" fontId="30" fillId="0" borderId="2" xfId="0" applyFont="1" applyBorder="1"/>
    <xf numFmtId="2" fontId="15" fillId="3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2" fontId="75" fillId="0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1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2" fontId="16" fillId="3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1" fillId="3" borderId="2" xfId="3" applyFont="1" applyFill="1" applyBorder="1" applyAlignment="1">
      <alignment horizontal="center" vertical="center" wrapText="1"/>
    </xf>
    <xf numFmtId="2" fontId="1" fillId="3" borderId="2" xfId="3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12" fillId="26" borderId="2" xfId="0" applyFont="1" applyFill="1" applyBorder="1" applyAlignment="1">
      <alignment horizontal="center" vertical="center" wrapText="1"/>
    </xf>
    <xf numFmtId="0" fontId="32" fillId="26" borderId="2" xfId="0" applyFont="1" applyFill="1" applyBorder="1" applyAlignment="1">
      <alignment horizontal="center" vertical="center" wrapText="1"/>
    </xf>
    <xf numFmtId="0" fontId="2" fillId="26" borderId="2" xfId="0" applyFont="1" applyFill="1" applyBorder="1" applyAlignment="1">
      <alignment horizontal="center" vertical="center" wrapText="1"/>
    </xf>
    <xf numFmtId="0" fontId="32" fillId="26" borderId="3" xfId="0" applyFont="1" applyFill="1" applyBorder="1" applyAlignment="1">
      <alignment horizontal="center" vertical="center" wrapText="1"/>
    </xf>
    <xf numFmtId="4" fontId="32" fillId="26" borderId="2" xfId="0" applyNumberFormat="1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/>
    </xf>
    <xf numFmtId="0" fontId="1" fillId="27" borderId="2" xfId="0" applyFont="1" applyFill="1" applyBorder="1" applyAlignment="1">
      <alignment horizontal="center" vertical="center"/>
    </xf>
    <xf numFmtId="0" fontId="2" fillId="27" borderId="2" xfId="0" applyFont="1" applyFill="1" applyBorder="1" applyAlignment="1">
      <alignment horizontal="center" vertical="center" wrapText="1"/>
    </xf>
    <xf numFmtId="0" fontId="2" fillId="27" borderId="2" xfId="0" applyFont="1" applyFill="1" applyBorder="1" applyAlignment="1">
      <alignment horizontal="center" vertical="center"/>
    </xf>
    <xf numFmtId="2" fontId="2" fillId="27" borderId="2" xfId="0" applyNumberFormat="1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 wrapText="1"/>
    </xf>
    <xf numFmtId="1" fontId="11" fillId="26" borderId="2" xfId="0" applyNumberFormat="1" applyFont="1" applyFill="1" applyBorder="1" applyAlignment="1">
      <alignment horizontal="center" vertical="center" wrapText="1"/>
    </xf>
    <xf numFmtId="0" fontId="11" fillId="26" borderId="2" xfId="0" applyFont="1" applyFill="1" applyBorder="1" applyAlignment="1">
      <alignment horizontal="center" vertical="center" wrapText="1"/>
    </xf>
    <xf numFmtId="2" fontId="11" fillId="26" borderId="2" xfId="0" applyNumberFormat="1" applyFont="1" applyFill="1" applyBorder="1" applyAlignment="1">
      <alignment horizontal="center" vertical="center" wrapText="1"/>
    </xf>
    <xf numFmtId="0" fontId="1" fillId="0" borderId="20" xfId="0" applyFont="1" applyBorder="1"/>
    <xf numFmtId="0" fontId="1" fillId="0" borderId="0" xfId="0" applyFont="1" applyBorder="1"/>
    <xf numFmtId="0" fontId="78" fillId="0" borderId="0" xfId="0" applyFont="1"/>
    <xf numFmtId="2" fontId="1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79" fillId="0" borderId="0" xfId="0" applyFont="1"/>
    <xf numFmtId="1" fontId="10" fillId="0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6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" xfId="0" applyNumberFormat="1" applyFont="1" applyFill="1" applyBorder="1" applyAlignment="1">
      <alignment horizontal="center" vertical="center" wrapText="1"/>
    </xf>
    <xf numFmtId="0" fontId="80" fillId="0" borderId="2" xfId="0" applyFont="1" applyBorder="1" applyAlignment="1">
      <alignment horizontal="center" vertical="center" wrapText="1"/>
    </xf>
    <xf numFmtId="166" fontId="80" fillId="0" borderId="2" xfId="0" applyNumberFormat="1" applyFont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4" fillId="3" borderId="2" xfId="0" applyNumberFormat="1" applyFont="1" applyFill="1" applyBorder="1" applyAlignment="1" applyProtection="1">
      <alignment horizontal="center" vertical="center"/>
      <protection locked="0"/>
    </xf>
    <xf numFmtId="2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81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26" borderId="3" xfId="0" applyFont="1" applyFill="1" applyBorder="1" applyAlignment="1">
      <alignment horizontal="center" vertical="center" wrapText="1"/>
    </xf>
    <xf numFmtId="9" fontId="11" fillId="26" borderId="2" xfId="0" applyNumberFormat="1" applyFont="1" applyFill="1" applyBorder="1" applyAlignment="1">
      <alignment horizontal="center" vertical="center" wrapText="1"/>
    </xf>
    <xf numFmtId="4" fontId="11" fillId="26" borderId="2" xfId="0" applyNumberFormat="1" applyFont="1" applyFill="1" applyBorder="1" applyAlignment="1">
      <alignment horizontal="center" vertical="center" wrapText="1"/>
    </xf>
    <xf numFmtId="2" fontId="80" fillId="0" borderId="2" xfId="0" applyNumberFormat="1" applyFont="1" applyBorder="1" applyAlignment="1">
      <alignment horizontal="center" vertical="center" wrapText="1"/>
    </xf>
    <xf numFmtId="2" fontId="1" fillId="0" borderId="2" xfId="3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167" fontId="1" fillId="3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center"/>
    </xf>
    <xf numFmtId="2" fontId="2" fillId="0" borderId="2" xfId="3" applyNumberFormat="1" applyFont="1" applyFill="1" applyBorder="1" applyAlignment="1">
      <alignment horizontal="center" vertical="center" wrapText="1"/>
    </xf>
    <xf numFmtId="0" fontId="84" fillId="0" borderId="0" xfId="0" applyFont="1"/>
    <xf numFmtId="43" fontId="6" fillId="0" borderId="2" xfId="2" applyFont="1" applyFill="1" applyBorder="1" applyAlignment="1" applyProtection="1">
      <alignment horizontal="center" vertical="center"/>
      <protection locked="0"/>
    </xf>
    <xf numFmtId="0" fontId="76" fillId="0" borderId="2" xfId="0" applyFont="1" applyFill="1" applyBorder="1" applyAlignment="1">
      <alignment horizontal="center" vertical="center" wrapText="1"/>
    </xf>
    <xf numFmtId="0" fontId="86" fillId="0" borderId="2" xfId="0" applyFont="1" applyFill="1" applyBorder="1" applyAlignment="1">
      <alignment horizontal="center" vertical="center" wrapText="1"/>
    </xf>
    <xf numFmtId="165" fontId="25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166" fontId="10" fillId="3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6" fontId="21" fillId="0" borderId="2" xfId="0" applyNumberFormat="1" applyFont="1" applyFill="1" applyBorder="1" applyAlignment="1">
      <alignment horizontal="center" vertical="center"/>
    </xf>
    <xf numFmtId="49" fontId="86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/>
    <xf numFmtId="0" fontId="30" fillId="0" borderId="2" xfId="0" applyFont="1" applyFill="1" applyBorder="1"/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6" fillId="0" borderId="2" xfId="0" applyNumberFormat="1" applyFont="1" applyFill="1" applyBorder="1" applyAlignment="1">
      <alignment horizontal="center" vertical="center" wrapText="1"/>
    </xf>
    <xf numFmtId="2" fontId="8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Fill="1" applyBorder="1" applyAlignment="1" applyProtection="1">
      <alignment horizontal="center" vertical="center"/>
      <protection locked="0"/>
    </xf>
    <xf numFmtId="2" fontId="76" fillId="0" borderId="2" xfId="0" applyNumberFormat="1" applyFont="1" applyFill="1" applyBorder="1" applyAlignment="1">
      <alignment horizontal="center" vertical="center" wrapText="1"/>
    </xf>
    <xf numFmtId="43" fontId="76" fillId="0" borderId="2" xfId="2" applyFont="1" applyFill="1" applyBorder="1" applyAlignment="1">
      <alignment horizontal="center" vertical="center" wrapText="1"/>
    </xf>
    <xf numFmtId="2" fontId="87" fillId="0" borderId="2" xfId="0" applyNumberFormat="1" applyFont="1" applyFill="1" applyBorder="1" applyAlignment="1">
      <alignment horizontal="center" vertical="center"/>
    </xf>
    <xf numFmtId="43" fontId="87" fillId="0" borderId="2" xfId="2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2" fontId="14" fillId="0" borderId="2" xfId="3" applyNumberFormat="1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2" fontId="17" fillId="0" borderId="2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167" fontId="1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84" fillId="0" borderId="0" xfId="0" applyFont="1" applyFill="1"/>
    <xf numFmtId="0" fontId="1" fillId="0" borderId="21" xfId="0" applyFont="1" applyBorder="1"/>
    <xf numFmtId="0" fontId="6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77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</cellXfs>
  <cellStyles count="186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20% - Акцент1 2" xfId="15"/>
    <cellStyle name="20% - Акцент1 3" xfId="16"/>
    <cellStyle name="20% - Акцент1 4" xfId="17"/>
    <cellStyle name="20% - Акцент2 2" xfId="18"/>
    <cellStyle name="20% - Акцент2 3" xfId="19"/>
    <cellStyle name="20% - Акцент2 4" xfId="20"/>
    <cellStyle name="20% - Акцент3 2" xfId="21"/>
    <cellStyle name="20% - Акцент3 3" xfId="22"/>
    <cellStyle name="20% - Акцент3 4" xfId="23"/>
    <cellStyle name="20% - Акцент4 2" xfId="24"/>
    <cellStyle name="20% - Акцент4 3" xfId="25"/>
    <cellStyle name="20% - Акцент4 4" xfId="26"/>
    <cellStyle name="20% - Акцент5 2" xfId="27"/>
    <cellStyle name="20% - Акцент5 3" xfId="28"/>
    <cellStyle name="20% - Акцент5 4" xfId="29"/>
    <cellStyle name="20% - Акцент6 2" xfId="30"/>
    <cellStyle name="20% - Акцент6 3" xfId="31"/>
    <cellStyle name="20% - Акцент6 4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40% - Акцент1 2" xfId="39"/>
    <cellStyle name="40% - Акцент1 3" xfId="40"/>
    <cellStyle name="40% - Акцент1 4" xfId="41"/>
    <cellStyle name="40% - Акцент2 2" xfId="42"/>
    <cellStyle name="40% - Акцент2 3" xfId="43"/>
    <cellStyle name="40% - Акцент2 4" xfId="44"/>
    <cellStyle name="40% - Акцент3 2" xfId="45"/>
    <cellStyle name="40% - Акцент3 3" xfId="46"/>
    <cellStyle name="40% - Акцент3 4" xfId="47"/>
    <cellStyle name="40% - Акцент4 2" xfId="48"/>
    <cellStyle name="40% - Акцент4 3" xfId="49"/>
    <cellStyle name="40% - Акцент4 4" xfId="50"/>
    <cellStyle name="40% - Акцент5 2" xfId="51"/>
    <cellStyle name="40% - Акцент5 3" xfId="52"/>
    <cellStyle name="40% - Акцент5 4" xfId="53"/>
    <cellStyle name="40% - Акцент6 2" xfId="54"/>
    <cellStyle name="40% - Акцент6 3" xfId="55"/>
    <cellStyle name="40% - Акцент6 4" xfId="56"/>
    <cellStyle name="60% - Accent1 2" xfId="57"/>
    <cellStyle name="60% - Accent2 2" xfId="58"/>
    <cellStyle name="60% - Accent3 2" xfId="59"/>
    <cellStyle name="60% - Accent4 2" xfId="60"/>
    <cellStyle name="60% - Accent5 2" xfId="61"/>
    <cellStyle name="60% - Accent6 2" xfId="62"/>
    <cellStyle name="60% - Акцент1 2" xfId="63"/>
    <cellStyle name="60% - Акцент1 3" xfId="64"/>
    <cellStyle name="60% - Акцент1 4" xfId="65"/>
    <cellStyle name="60% - Акцент2 2" xfId="66"/>
    <cellStyle name="60% - Акцент2 3" xfId="67"/>
    <cellStyle name="60% - Акцент2 4" xfId="68"/>
    <cellStyle name="60% - Акцент3 2" xfId="69"/>
    <cellStyle name="60% - Акцент3 3" xfId="70"/>
    <cellStyle name="60% - Акцент3 4" xfId="71"/>
    <cellStyle name="60% - Акцент4 2" xfId="72"/>
    <cellStyle name="60% - Акцент4 3" xfId="73"/>
    <cellStyle name="60% - Акцент4 4" xfId="74"/>
    <cellStyle name="60% - Акцент5 2" xfId="75"/>
    <cellStyle name="60% - Акцент5 3" xfId="76"/>
    <cellStyle name="60% - Акцент5 4" xfId="77"/>
    <cellStyle name="60% - Акцент6 2" xfId="78"/>
    <cellStyle name="60% - Акцент6 3" xfId="79"/>
    <cellStyle name="60% - Акцент6 4" xfId="80"/>
    <cellStyle name="Accent1 2" xfId="81"/>
    <cellStyle name="Accent2 2" xfId="82"/>
    <cellStyle name="Accent3 2" xfId="83"/>
    <cellStyle name="Accent4 2" xfId="84"/>
    <cellStyle name="Accent5 2" xfId="85"/>
    <cellStyle name="Accent6 2" xfId="86"/>
    <cellStyle name="Bad 2" xfId="87"/>
    <cellStyle name="Calculation 2" xfId="88"/>
    <cellStyle name="Check Cell 2" xfId="89"/>
    <cellStyle name="Comma" xfId="2" builtinId="3"/>
    <cellStyle name="Comma 2" xfId="7"/>
    <cellStyle name="Comma 2 2" xfId="90"/>
    <cellStyle name="Comma 3" xfId="91"/>
    <cellStyle name="Explanatory Text 2" xfId="92"/>
    <cellStyle name="Good 2" xfId="93"/>
    <cellStyle name="Heading 1 2" xfId="94"/>
    <cellStyle name="Heading 2 2" xfId="95"/>
    <cellStyle name="Heading 3 2" xfId="96"/>
    <cellStyle name="Heading 4 2" xfId="97"/>
    <cellStyle name="Input 2" xfId="98"/>
    <cellStyle name="Linked Cell 2" xfId="99"/>
    <cellStyle name="Neutral 2" xfId="100"/>
    <cellStyle name="Normal" xfId="0" builtinId="0"/>
    <cellStyle name="Normal 11 2 2" xfId="185"/>
    <cellStyle name="Normal 14 3" xfId="101"/>
    <cellStyle name="Normal 2" xfId="1"/>
    <cellStyle name="Normal 2 2" xfId="102"/>
    <cellStyle name="Normal 3" xfId="5"/>
    <cellStyle name="Normal 4" xfId="4"/>
    <cellStyle name="Normal 5" xfId="8"/>
    <cellStyle name="Normal 6" xfId="103"/>
    <cellStyle name="Note 2" xfId="104"/>
    <cellStyle name="Output 2" xfId="105"/>
    <cellStyle name="Title 2" xfId="106"/>
    <cellStyle name="Total 2" xfId="107"/>
    <cellStyle name="Warning Text 2" xfId="108"/>
    <cellStyle name="Акцент1 2" xfId="109"/>
    <cellStyle name="Акцент1 3" xfId="110"/>
    <cellStyle name="Акцент1 4" xfId="111"/>
    <cellStyle name="Акцент2 2" xfId="112"/>
    <cellStyle name="Акцент2 3" xfId="113"/>
    <cellStyle name="Акцент2 4" xfId="114"/>
    <cellStyle name="Акцент3 2" xfId="115"/>
    <cellStyle name="Акцент3 3" xfId="116"/>
    <cellStyle name="Акцент3 4" xfId="117"/>
    <cellStyle name="Акцент4 2" xfId="118"/>
    <cellStyle name="Акцент4 3" xfId="119"/>
    <cellStyle name="Акцент4 4" xfId="120"/>
    <cellStyle name="Акцент5 2" xfId="121"/>
    <cellStyle name="Акцент5 3" xfId="122"/>
    <cellStyle name="Акцент5 4" xfId="123"/>
    <cellStyle name="Акцент6 2" xfId="124"/>
    <cellStyle name="Акцент6 3" xfId="125"/>
    <cellStyle name="Акцент6 4" xfId="126"/>
    <cellStyle name="Ввод  2" xfId="127"/>
    <cellStyle name="Ввод  3" xfId="128"/>
    <cellStyle name="Ввод  4" xfId="129"/>
    <cellStyle name="Вывод 2" xfId="130"/>
    <cellStyle name="Вывод 3" xfId="131"/>
    <cellStyle name="Вывод 4" xfId="132"/>
    <cellStyle name="Вычисление 2" xfId="133"/>
    <cellStyle name="Вычисление 3" xfId="134"/>
    <cellStyle name="Вычисление 4" xfId="135"/>
    <cellStyle name="Заголовок 1 2" xfId="136"/>
    <cellStyle name="Заголовок 1 3" xfId="137"/>
    <cellStyle name="Заголовок 1 4" xfId="138"/>
    <cellStyle name="Заголовок 2 2" xfId="139"/>
    <cellStyle name="Заголовок 2 3" xfId="140"/>
    <cellStyle name="Заголовок 2 4" xfId="141"/>
    <cellStyle name="Заголовок 3 2" xfId="142"/>
    <cellStyle name="Заголовок 3 3" xfId="143"/>
    <cellStyle name="Заголовок 3 4" xfId="144"/>
    <cellStyle name="Заголовок 4 2" xfId="145"/>
    <cellStyle name="Заголовок 4 3" xfId="146"/>
    <cellStyle name="Заголовок 4 4" xfId="147"/>
    <cellStyle name="Итог 2" xfId="148"/>
    <cellStyle name="Итог 3" xfId="149"/>
    <cellStyle name="Итог 4" xfId="150"/>
    <cellStyle name="Контрольная ячейка 2" xfId="151"/>
    <cellStyle name="Контрольная ячейка 3" xfId="152"/>
    <cellStyle name="Контрольная ячейка 4" xfId="153"/>
    <cellStyle name="Название 2" xfId="154"/>
    <cellStyle name="Название 3" xfId="155"/>
    <cellStyle name="Название 4" xfId="156"/>
    <cellStyle name="Нейтральный 2" xfId="157"/>
    <cellStyle name="Нейтральный 3" xfId="158"/>
    <cellStyle name="Нейтральный 4" xfId="159"/>
    <cellStyle name="Обычный 2" xfId="160"/>
    <cellStyle name="Обычный 2 2" xfId="161"/>
    <cellStyle name="Обычный 3" xfId="162"/>
    <cellStyle name="Обычный 4" xfId="6"/>
    <cellStyle name="Обычный 5" xfId="163"/>
    <cellStyle name="Обычный_Лист1" xfId="3"/>
    <cellStyle name="Плохой 2" xfId="164"/>
    <cellStyle name="Плохой 3" xfId="165"/>
    <cellStyle name="Плохой 4" xfId="166"/>
    <cellStyle name="Пояснение 2" xfId="167"/>
    <cellStyle name="Пояснение 3" xfId="168"/>
    <cellStyle name="Пояснение 4" xfId="169"/>
    <cellStyle name="Примечание 2" xfId="170"/>
    <cellStyle name="Примечание 3" xfId="171"/>
    <cellStyle name="Примечание 4" xfId="172"/>
    <cellStyle name="Связанная ячейка 2" xfId="173"/>
    <cellStyle name="Связанная ячейка 3" xfId="174"/>
    <cellStyle name="Связанная ячейка 4" xfId="175"/>
    <cellStyle name="Текст предупреждения 2" xfId="176"/>
    <cellStyle name="Текст предупреждения 3" xfId="177"/>
    <cellStyle name="Текст предупреждения 4" xfId="178"/>
    <cellStyle name="Финансовый 2" xfId="179"/>
    <cellStyle name="Финансовый 2 2" xfId="180"/>
    <cellStyle name="Финансовый 3" xfId="181"/>
    <cellStyle name="Хороший 2" xfId="182"/>
    <cellStyle name="Хороший 3" xfId="183"/>
    <cellStyle name="Хороший 4" xfId="18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S225"/>
  <sheetViews>
    <sheetView tabSelected="1" zoomScaleNormal="100" zoomScaleSheetLayoutView="100" workbookViewId="0">
      <pane ySplit="4" topLeftCell="A5" activePane="bottomLeft" state="frozen"/>
      <selection pane="bottomLeft" activeCell="S8" sqref="S8"/>
    </sheetView>
  </sheetViews>
  <sheetFormatPr defaultRowHeight="13.5"/>
  <cols>
    <col min="1" max="1" width="5.42578125" style="1" customWidth="1"/>
    <col min="2" max="2" width="49.28515625" style="1" customWidth="1"/>
    <col min="3" max="3" width="12.28515625" style="1" customWidth="1"/>
    <col min="4" max="4" width="12.7109375" style="1" customWidth="1"/>
    <col min="5" max="5" width="11.5703125" style="1" customWidth="1"/>
    <col min="6" max="7" width="7.140625" style="1" customWidth="1"/>
    <col min="8" max="8" width="7.28515625" style="1" customWidth="1"/>
    <col min="9" max="9" width="8.5703125" style="1" customWidth="1"/>
    <col min="10" max="10" width="7.7109375" style="1" customWidth="1"/>
    <col min="11" max="11" width="8.28515625" style="1" customWidth="1"/>
    <col min="12" max="12" width="10.28515625" style="1" customWidth="1"/>
    <col min="13" max="15" width="9.140625" style="1" hidden="1" customWidth="1"/>
    <col min="16" max="16" width="9.140625" style="1" customWidth="1"/>
    <col min="17" max="17" width="9.42578125" style="1" customWidth="1"/>
    <col min="18" max="22" width="9.140625" style="1" customWidth="1"/>
    <col min="23" max="253" width="9.140625" style="1"/>
    <col min="254" max="254" width="3.7109375" style="1" customWidth="1"/>
    <col min="255" max="255" width="9.85546875" style="1" customWidth="1"/>
    <col min="256" max="256" width="38.140625" style="1" customWidth="1"/>
    <col min="257" max="257" width="9.140625" style="1"/>
    <col min="258" max="258" width="7.7109375" style="1" customWidth="1"/>
    <col min="259" max="260" width="9.28515625" style="1" customWidth="1"/>
    <col min="261" max="261" width="11.140625" style="1" customWidth="1"/>
    <col min="262" max="265" width="9.28515625" style="1" customWidth="1"/>
    <col min="266" max="266" width="11.28515625" style="1" customWidth="1"/>
    <col min="267" max="509" width="9.140625" style="1"/>
    <col min="510" max="510" width="3.7109375" style="1" customWidth="1"/>
    <col min="511" max="511" width="9.85546875" style="1" customWidth="1"/>
    <col min="512" max="512" width="38.140625" style="1" customWidth="1"/>
    <col min="513" max="513" width="9.140625" style="1"/>
    <col min="514" max="514" width="7.7109375" style="1" customWidth="1"/>
    <col min="515" max="516" width="9.28515625" style="1" customWidth="1"/>
    <col min="517" max="517" width="11.140625" style="1" customWidth="1"/>
    <col min="518" max="521" width="9.28515625" style="1" customWidth="1"/>
    <col min="522" max="522" width="11.28515625" style="1" customWidth="1"/>
    <col min="523" max="765" width="9.140625" style="1"/>
    <col min="766" max="766" width="3.7109375" style="1" customWidth="1"/>
    <col min="767" max="767" width="9.85546875" style="1" customWidth="1"/>
    <col min="768" max="768" width="38.140625" style="1" customWidth="1"/>
    <col min="769" max="769" width="9.140625" style="1"/>
    <col min="770" max="770" width="7.7109375" style="1" customWidth="1"/>
    <col min="771" max="772" width="9.28515625" style="1" customWidth="1"/>
    <col min="773" max="773" width="11.140625" style="1" customWidth="1"/>
    <col min="774" max="777" width="9.28515625" style="1" customWidth="1"/>
    <col min="778" max="778" width="11.28515625" style="1" customWidth="1"/>
    <col min="779" max="1021" width="9.140625" style="1"/>
    <col min="1022" max="1022" width="3.7109375" style="1" customWidth="1"/>
    <col min="1023" max="1023" width="9.85546875" style="1" customWidth="1"/>
    <col min="1024" max="1024" width="38.140625" style="1" customWidth="1"/>
    <col min="1025" max="1025" width="9.140625" style="1"/>
    <col min="1026" max="1026" width="7.7109375" style="1" customWidth="1"/>
    <col min="1027" max="1028" width="9.28515625" style="1" customWidth="1"/>
    <col min="1029" max="1029" width="11.140625" style="1" customWidth="1"/>
    <col min="1030" max="1033" width="9.28515625" style="1" customWidth="1"/>
    <col min="1034" max="1034" width="11.28515625" style="1" customWidth="1"/>
    <col min="1035" max="1277" width="9.140625" style="1"/>
    <col min="1278" max="1278" width="3.7109375" style="1" customWidth="1"/>
    <col min="1279" max="1279" width="9.85546875" style="1" customWidth="1"/>
    <col min="1280" max="1280" width="38.140625" style="1" customWidth="1"/>
    <col min="1281" max="1281" width="9.140625" style="1"/>
    <col min="1282" max="1282" width="7.7109375" style="1" customWidth="1"/>
    <col min="1283" max="1284" width="9.28515625" style="1" customWidth="1"/>
    <col min="1285" max="1285" width="11.140625" style="1" customWidth="1"/>
    <col min="1286" max="1289" width="9.28515625" style="1" customWidth="1"/>
    <col min="1290" max="1290" width="11.28515625" style="1" customWidth="1"/>
    <col min="1291" max="1533" width="9.140625" style="1"/>
    <col min="1534" max="1534" width="3.7109375" style="1" customWidth="1"/>
    <col min="1535" max="1535" width="9.85546875" style="1" customWidth="1"/>
    <col min="1536" max="1536" width="38.140625" style="1" customWidth="1"/>
    <col min="1537" max="1537" width="9.140625" style="1"/>
    <col min="1538" max="1538" width="7.7109375" style="1" customWidth="1"/>
    <col min="1539" max="1540" width="9.28515625" style="1" customWidth="1"/>
    <col min="1541" max="1541" width="11.140625" style="1" customWidth="1"/>
    <col min="1542" max="1545" width="9.28515625" style="1" customWidth="1"/>
    <col min="1546" max="1546" width="11.28515625" style="1" customWidth="1"/>
    <col min="1547" max="1789" width="9.140625" style="1"/>
    <col min="1790" max="1790" width="3.7109375" style="1" customWidth="1"/>
    <col min="1791" max="1791" width="9.85546875" style="1" customWidth="1"/>
    <col min="1792" max="1792" width="38.140625" style="1" customWidth="1"/>
    <col min="1793" max="1793" width="9.140625" style="1"/>
    <col min="1794" max="1794" width="7.7109375" style="1" customWidth="1"/>
    <col min="1795" max="1796" width="9.28515625" style="1" customWidth="1"/>
    <col min="1797" max="1797" width="11.140625" style="1" customWidth="1"/>
    <col min="1798" max="1801" width="9.28515625" style="1" customWidth="1"/>
    <col min="1802" max="1802" width="11.28515625" style="1" customWidth="1"/>
    <col min="1803" max="2045" width="9.140625" style="1"/>
    <col min="2046" max="2046" width="3.7109375" style="1" customWidth="1"/>
    <col min="2047" max="2047" width="9.85546875" style="1" customWidth="1"/>
    <col min="2048" max="2048" width="38.140625" style="1" customWidth="1"/>
    <col min="2049" max="2049" width="9.140625" style="1"/>
    <col min="2050" max="2050" width="7.7109375" style="1" customWidth="1"/>
    <col min="2051" max="2052" width="9.28515625" style="1" customWidth="1"/>
    <col min="2053" max="2053" width="11.140625" style="1" customWidth="1"/>
    <col min="2054" max="2057" width="9.28515625" style="1" customWidth="1"/>
    <col min="2058" max="2058" width="11.28515625" style="1" customWidth="1"/>
    <col min="2059" max="2301" width="9.140625" style="1"/>
    <col min="2302" max="2302" width="3.7109375" style="1" customWidth="1"/>
    <col min="2303" max="2303" width="9.85546875" style="1" customWidth="1"/>
    <col min="2304" max="2304" width="38.140625" style="1" customWidth="1"/>
    <col min="2305" max="2305" width="9.140625" style="1"/>
    <col min="2306" max="2306" width="7.7109375" style="1" customWidth="1"/>
    <col min="2307" max="2308" width="9.28515625" style="1" customWidth="1"/>
    <col min="2309" max="2309" width="11.140625" style="1" customWidth="1"/>
    <col min="2310" max="2313" width="9.28515625" style="1" customWidth="1"/>
    <col min="2314" max="2314" width="11.28515625" style="1" customWidth="1"/>
    <col min="2315" max="2557" width="9.140625" style="1"/>
    <col min="2558" max="2558" width="3.7109375" style="1" customWidth="1"/>
    <col min="2559" max="2559" width="9.85546875" style="1" customWidth="1"/>
    <col min="2560" max="2560" width="38.140625" style="1" customWidth="1"/>
    <col min="2561" max="2561" width="9.140625" style="1"/>
    <col min="2562" max="2562" width="7.7109375" style="1" customWidth="1"/>
    <col min="2563" max="2564" width="9.28515625" style="1" customWidth="1"/>
    <col min="2565" max="2565" width="11.140625" style="1" customWidth="1"/>
    <col min="2566" max="2569" width="9.28515625" style="1" customWidth="1"/>
    <col min="2570" max="2570" width="11.28515625" style="1" customWidth="1"/>
    <col min="2571" max="2813" width="9.140625" style="1"/>
    <col min="2814" max="2814" width="3.7109375" style="1" customWidth="1"/>
    <col min="2815" max="2815" width="9.85546875" style="1" customWidth="1"/>
    <col min="2816" max="2816" width="38.140625" style="1" customWidth="1"/>
    <col min="2817" max="2817" width="9.140625" style="1"/>
    <col min="2818" max="2818" width="7.7109375" style="1" customWidth="1"/>
    <col min="2819" max="2820" width="9.28515625" style="1" customWidth="1"/>
    <col min="2821" max="2821" width="11.140625" style="1" customWidth="1"/>
    <col min="2822" max="2825" width="9.28515625" style="1" customWidth="1"/>
    <col min="2826" max="2826" width="11.28515625" style="1" customWidth="1"/>
    <col min="2827" max="3069" width="9.140625" style="1"/>
    <col min="3070" max="3070" width="3.7109375" style="1" customWidth="1"/>
    <col min="3071" max="3071" width="9.85546875" style="1" customWidth="1"/>
    <col min="3072" max="3072" width="38.140625" style="1" customWidth="1"/>
    <col min="3073" max="3073" width="9.140625" style="1"/>
    <col min="3074" max="3074" width="7.7109375" style="1" customWidth="1"/>
    <col min="3075" max="3076" width="9.28515625" style="1" customWidth="1"/>
    <col min="3077" max="3077" width="11.140625" style="1" customWidth="1"/>
    <col min="3078" max="3081" width="9.28515625" style="1" customWidth="1"/>
    <col min="3082" max="3082" width="11.28515625" style="1" customWidth="1"/>
    <col min="3083" max="3325" width="9.140625" style="1"/>
    <col min="3326" max="3326" width="3.7109375" style="1" customWidth="1"/>
    <col min="3327" max="3327" width="9.85546875" style="1" customWidth="1"/>
    <col min="3328" max="3328" width="38.140625" style="1" customWidth="1"/>
    <col min="3329" max="3329" width="9.140625" style="1"/>
    <col min="3330" max="3330" width="7.7109375" style="1" customWidth="1"/>
    <col min="3331" max="3332" width="9.28515625" style="1" customWidth="1"/>
    <col min="3333" max="3333" width="11.140625" style="1" customWidth="1"/>
    <col min="3334" max="3337" width="9.28515625" style="1" customWidth="1"/>
    <col min="3338" max="3338" width="11.28515625" style="1" customWidth="1"/>
    <col min="3339" max="3581" width="9.140625" style="1"/>
    <col min="3582" max="3582" width="3.7109375" style="1" customWidth="1"/>
    <col min="3583" max="3583" width="9.85546875" style="1" customWidth="1"/>
    <col min="3584" max="3584" width="38.140625" style="1" customWidth="1"/>
    <col min="3585" max="3585" width="9.140625" style="1"/>
    <col min="3586" max="3586" width="7.7109375" style="1" customWidth="1"/>
    <col min="3587" max="3588" width="9.28515625" style="1" customWidth="1"/>
    <col min="3589" max="3589" width="11.140625" style="1" customWidth="1"/>
    <col min="3590" max="3593" width="9.28515625" style="1" customWidth="1"/>
    <col min="3594" max="3594" width="11.28515625" style="1" customWidth="1"/>
    <col min="3595" max="3837" width="9.140625" style="1"/>
    <col min="3838" max="3838" width="3.7109375" style="1" customWidth="1"/>
    <col min="3839" max="3839" width="9.85546875" style="1" customWidth="1"/>
    <col min="3840" max="3840" width="38.140625" style="1" customWidth="1"/>
    <col min="3841" max="3841" width="9.140625" style="1"/>
    <col min="3842" max="3842" width="7.7109375" style="1" customWidth="1"/>
    <col min="3843" max="3844" width="9.28515625" style="1" customWidth="1"/>
    <col min="3845" max="3845" width="11.140625" style="1" customWidth="1"/>
    <col min="3846" max="3849" width="9.28515625" style="1" customWidth="1"/>
    <col min="3850" max="3850" width="11.28515625" style="1" customWidth="1"/>
    <col min="3851" max="4093" width="9.140625" style="1"/>
    <col min="4094" max="4094" width="3.7109375" style="1" customWidth="1"/>
    <col min="4095" max="4095" width="9.85546875" style="1" customWidth="1"/>
    <col min="4096" max="4096" width="38.140625" style="1" customWidth="1"/>
    <col min="4097" max="4097" width="9.140625" style="1"/>
    <col min="4098" max="4098" width="7.7109375" style="1" customWidth="1"/>
    <col min="4099" max="4100" width="9.28515625" style="1" customWidth="1"/>
    <col min="4101" max="4101" width="11.140625" style="1" customWidth="1"/>
    <col min="4102" max="4105" width="9.28515625" style="1" customWidth="1"/>
    <col min="4106" max="4106" width="11.28515625" style="1" customWidth="1"/>
    <col min="4107" max="4349" width="9.140625" style="1"/>
    <col min="4350" max="4350" width="3.7109375" style="1" customWidth="1"/>
    <col min="4351" max="4351" width="9.85546875" style="1" customWidth="1"/>
    <col min="4352" max="4352" width="38.140625" style="1" customWidth="1"/>
    <col min="4353" max="4353" width="9.140625" style="1"/>
    <col min="4354" max="4354" width="7.7109375" style="1" customWidth="1"/>
    <col min="4355" max="4356" width="9.28515625" style="1" customWidth="1"/>
    <col min="4357" max="4357" width="11.140625" style="1" customWidth="1"/>
    <col min="4358" max="4361" width="9.28515625" style="1" customWidth="1"/>
    <col min="4362" max="4362" width="11.28515625" style="1" customWidth="1"/>
    <col min="4363" max="4605" width="9.140625" style="1"/>
    <col min="4606" max="4606" width="3.7109375" style="1" customWidth="1"/>
    <col min="4607" max="4607" width="9.85546875" style="1" customWidth="1"/>
    <col min="4608" max="4608" width="38.140625" style="1" customWidth="1"/>
    <col min="4609" max="4609" width="9.140625" style="1"/>
    <col min="4610" max="4610" width="7.7109375" style="1" customWidth="1"/>
    <col min="4611" max="4612" width="9.28515625" style="1" customWidth="1"/>
    <col min="4613" max="4613" width="11.140625" style="1" customWidth="1"/>
    <col min="4614" max="4617" width="9.28515625" style="1" customWidth="1"/>
    <col min="4618" max="4618" width="11.28515625" style="1" customWidth="1"/>
    <col min="4619" max="4861" width="9.140625" style="1"/>
    <col min="4862" max="4862" width="3.7109375" style="1" customWidth="1"/>
    <col min="4863" max="4863" width="9.85546875" style="1" customWidth="1"/>
    <col min="4864" max="4864" width="38.140625" style="1" customWidth="1"/>
    <col min="4865" max="4865" width="9.140625" style="1"/>
    <col min="4866" max="4866" width="7.7109375" style="1" customWidth="1"/>
    <col min="4867" max="4868" width="9.28515625" style="1" customWidth="1"/>
    <col min="4869" max="4869" width="11.140625" style="1" customWidth="1"/>
    <col min="4870" max="4873" width="9.28515625" style="1" customWidth="1"/>
    <col min="4874" max="4874" width="11.28515625" style="1" customWidth="1"/>
    <col min="4875" max="5117" width="9.140625" style="1"/>
    <col min="5118" max="5118" width="3.7109375" style="1" customWidth="1"/>
    <col min="5119" max="5119" width="9.85546875" style="1" customWidth="1"/>
    <col min="5120" max="5120" width="38.140625" style="1" customWidth="1"/>
    <col min="5121" max="5121" width="9.140625" style="1"/>
    <col min="5122" max="5122" width="7.7109375" style="1" customWidth="1"/>
    <col min="5123" max="5124" width="9.28515625" style="1" customWidth="1"/>
    <col min="5125" max="5125" width="11.140625" style="1" customWidth="1"/>
    <col min="5126" max="5129" width="9.28515625" style="1" customWidth="1"/>
    <col min="5130" max="5130" width="11.28515625" style="1" customWidth="1"/>
    <col min="5131" max="5373" width="9.140625" style="1"/>
    <col min="5374" max="5374" width="3.7109375" style="1" customWidth="1"/>
    <col min="5375" max="5375" width="9.85546875" style="1" customWidth="1"/>
    <col min="5376" max="5376" width="38.140625" style="1" customWidth="1"/>
    <col min="5377" max="5377" width="9.140625" style="1"/>
    <col min="5378" max="5378" width="7.7109375" style="1" customWidth="1"/>
    <col min="5379" max="5380" width="9.28515625" style="1" customWidth="1"/>
    <col min="5381" max="5381" width="11.140625" style="1" customWidth="1"/>
    <col min="5382" max="5385" width="9.28515625" style="1" customWidth="1"/>
    <col min="5386" max="5386" width="11.28515625" style="1" customWidth="1"/>
    <col min="5387" max="5629" width="9.140625" style="1"/>
    <col min="5630" max="5630" width="3.7109375" style="1" customWidth="1"/>
    <col min="5631" max="5631" width="9.85546875" style="1" customWidth="1"/>
    <col min="5632" max="5632" width="38.140625" style="1" customWidth="1"/>
    <col min="5633" max="5633" width="9.140625" style="1"/>
    <col min="5634" max="5634" width="7.7109375" style="1" customWidth="1"/>
    <col min="5635" max="5636" width="9.28515625" style="1" customWidth="1"/>
    <col min="5637" max="5637" width="11.140625" style="1" customWidth="1"/>
    <col min="5638" max="5641" width="9.28515625" style="1" customWidth="1"/>
    <col min="5642" max="5642" width="11.28515625" style="1" customWidth="1"/>
    <col min="5643" max="5885" width="9.140625" style="1"/>
    <col min="5886" max="5886" width="3.7109375" style="1" customWidth="1"/>
    <col min="5887" max="5887" width="9.85546875" style="1" customWidth="1"/>
    <col min="5888" max="5888" width="38.140625" style="1" customWidth="1"/>
    <col min="5889" max="5889" width="9.140625" style="1"/>
    <col min="5890" max="5890" width="7.7109375" style="1" customWidth="1"/>
    <col min="5891" max="5892" width="9.28515625" style="1" customWidth="1"/>
    <col min="5893" max="5893" width="11.140625" style="1" customWidth="1"/>
    <col min="5894" max="5897" width="9.28515625" style="1" customWidth="1"/>
    <col min="5898" max="5898" width="11.28515625" style="1" customWidth="1"/>
    <col min="5899" max="6141" width="9.140625" style="1"/>
    <col min="6142" max="6142" width="3.7109375" style="1" customWidth="1"/>
    <col min="6143" max="6143" width="9.85546875" style="1" customWidth="1"/>
    <col min="6144" max="6144" width="38.140625" style="1" customWidth="1"/>
    <col min="6145" max="6145" width="9.140625" style="1"/>
    <col min="6146" max="6146" width="7.7109375" style="1" customWidth="1"/>
    <col min="6147" max="6148" width="9.28515625" style="1" customWidth="1"/>
    <col min="6149" max="6149" width="11.140625" style="1" customWidth="1"/>
    <col min="6150" max="6153" width="9.28515625" style="1" customWidth="1"/>
    <col min="6154" max="6154" width="11.28515625" style="1" customWidth="1"/>
    <col min="6155" max="6397" width="9.140625" style="1"/>
    <col min="6398" max="6398" width="3.7109375" style="1" customWidth="1"/>
    <col min="6399" max="6399" width="9.85546875" style="1" customWidth="1"/>
    <col min="6400" max="6400" width="38.140625" style="1" customWidth="1"/>
    <col min="6401" max="6401" width="9.140625" style="1"/>
    <col min="6402" max="6402" width="7.7109375" style="1" customWidth="1"/>
    <col min="6403" max="6404" width="9.28515625" style="1" customWidth="1"/>
    <col min="6405" max="6405" width="11.140625" style="1" customWidth="1"/>
    <col min="6406" max="6409" width="9.28515625" style="1" customWidth="1"/>
    <col min="6410" max="6410" width="11.28515625" style="1" customWidth="1"/>
    <col min="6411" max="6653" width="9.140625" style="1"/>
    <col min="6654" max="6654" width="3.7109375" style="1" customWidth="1"/>
    <col min="6655" max="6655" width="9.85546875" style="1" customWidth="1"/>
    <col min="6656" max="6656" width="38.140625" style="1" customWidth="1"/>
    <col min="6657" max="6657" width="9.140625" style="1"/>
    <col min="6658" max="6658" width="7.7109375" style="1" customWidth="1"/>
    <col min="6659" max="6660" width="9.28515625" style="1" customWidth="1"/>
    <col min="6661" max="6661" width="11.140625" style="1" customWidth="1"/>
    <col min="6662" max="6665" width="9.28515625" style="1" customWidth="1"/>
    <col min="6666" max="6666" width="11.28515625" style="1" customWidth="1"/>
    <col min="6667" max="6909" width="9.140625" style="1"/>
    <col min="6910" max="6910" width="3.7109375" style="1" customWidth="1"/>
    <col min="6911" max="6911" width="9.85546875" style="1" customWidth="1"/>
    <col min="6912" max="6912" width="38.140625" style="1" customWidth="1"/>
    <col min="6913" max="6913" width="9.140625" style="1"/>
    <col min="6914" max="6914" width="7.7109375" style="1" customWidth="1"/>
    <col min="6915" max="6916" width="9.28515625" style="1" customWidth="1"/>
    <col min="6917" max="6917" width="11.140625" style="1" customWidth="1"/>
    <col min="6918" max="6921" width="9.28515625" style="1" customWidth="1"/>
    <col min="6922" max="6922" width="11.28515625" style="1" customWidth="1"/>
    <col min="6923" max="7165" width="9.140625" style="1"/>
    <col min="7166" max="7166" width="3.7109375" style="1" customWidth="1"/>
    <col min="7167" max="7167" width="9.85546875" style="1" customWidth="1"/>
    <col min="7168" max="7168" width="38.140625" style="1" customWidth="1"/>
    <col min="7169" max="7169" width="9.140625" style="1"/>
    <col min="7170" max="7170" width="7.7109375" style="1" customWidth="1"/>
    <col min="7171" max="7172" width="9.28515625" style="1" customWidth="1"/>
    <col min="7173" max="7173" width="11.140625" style="1" customWidth="1"/>
    <col min="7174" max="7177" width="9.28515625" style="1" customWidth="1"/>
    <col min="7178" max="7178" width="11.28515625" style="1" customWidth="1"/>
    <col min="7179" max="7421" width="9.140625" style="1"/>
    <col min="7422" max="7422" width="3.7109375" style="1" customWidth="1"/>
    <col min="7423" max="7423" width="9.85546875" style="1" customWidth="1"/>
    <col min="7424" max="7424" width="38.140625" style="1" customWidth="1"/>
    <col min="7425" max="7425" width="9.140625" style="1"/>
    <col min="7426" max="7426" width="7.7109375" style="1" customWidth="1"/>
    <col min="7427" max="7428" width="9.28515625" style="1" customWidth="1"/>
    <col min="7429" max="7429" width="11.140625" style="1" customWidth="1"/>
    <col min="7430" max="7433" width="9.28515625" style="1" customWidth="1"/>
    <col min="7434" max="7434" width="11.28515625" style="1" customWidth="1"/>
    <col min="7435" max="7677" width="9.140625" style="1"/>
    <col min="7678" max="7678" width="3.7109375" style="1" customWidth="1"/>
    <col min="7679" max="7679" width="9.85546875" style="1" customWidth="1"/>
    <col min="7680" max="7680" width="38.140625" style="1" customWidth="1"/>
    <col min="7681" max="7681" width="9.140625" style="1"/>
    <col min="7682" max="7682" width="7.7109375" style="1" customWidth="1"/>
    <col min="7683" max="7684" width="9.28515625" style="1" customWidth="1"/>
    <col min="7685" max="7685" width="11.140625" style="1" customWidth="1"/>
    <col min="7686" max="7689" width="9.28515625" style="1" customWidth="1"/>
    <col min="7690" max="7690" width="11.28515625" style="1" customWidth="1"/>
    <col min="7691" max="7933" width="9.140625" style="1"/>
    <col min="7934" max="7934" width="3.7109375" style="1" customWidth="1"/>
    <col min="7935" max="7935" width="9.85546875" style="1" customWidth="1"/>
    <col min="7936" max="7936" width="38.140625" style="1" customWidth="1"/>
    <col min="7937" max="7937" width="9.140625" style="1"/>
    <col min="7938" max="7938" width="7.7109375" style="1" customWidth="1"/>
    <col min="7939" max="7940" width="9.28515625" style="1" customWidth="1"/>
    <col min="7941" max="7941" width="11.140625" style="1" customWidth="1"/>
    <col min="7942" max="7945" width="9.28515625" style="1" customWidth="1"/>
    <col min="7946" max="7946" width="11.28515625" style="1" customWidth="1"/>
    <col min="7947" max="8189" width="9.140625" style="1"/>
    <col min="8190" max="8190" width="3.7109375" style="1" customWidth="1"/>
    <col min="8191" max="8191" width="9.85546875" style="1" customWidth="1"/>
    <col min="8192" max="8192" width="38.140625" style="1" customWidth="1"/>
    <col min="8193" max="8193" width="9.140625" style="1"/>
    <col min="8194" max="8194" width="7.7109375" style="1" customWidth="1"/>
    <col min="8195" max="8196" width="9.28515625" style="1" customWidth="1"/>
    <col min="8197" max="8197" width="11.140625" style="1" customWidth="1"/>
    <col min="8198" max="8201" width="9.28515625" style="1" customWidth="1"/>
    <col min="8202" max="8202" width="11.28515625" style="1" customWidth="1"/>
    <col min="8203" max="8445" width="9.140625" style="1"/>
    <col min="8446" max="8446" width="3.7109375" style="1" customWidth="1"/>
    <col min="8447" max="8447" width="9.85546875" style="1" customWidth="1"/>
    <col min="8448" max="8448" width="38.140625" style="1" customWidth="1"/>
    <col min="8449" max="8449" width="9.140625" style="1"/>
    <col min="8450" max="8450" width="7.7109375" style="1" customWidth="1"/>
    <col min="8451" max="8452" width="9.28515625" style="1" customWidth="1"/>
    <col min="8453" max="8453" width="11.140625" style="1" customWidth="1"/>
    <col min="8454" max="8457" width="9.28515625" style="1" customWidth="1"/>
    <col min="8458" max="8458" width="11.28515625" style="1" customWidth="1"/>
    <col min="8459" max="8701" width="9.140625" style="1"/>
    <col min="8702" max="8702" width="3.7109375" style="1" customWidth="1"/>
    <col min="8703" max="8703" width="9.85546875" style="1" customWidth="1"/>
    <col min="8704" max="8704" width="38.140625" style="1" customWidth="1"/>
    <col min="8705" max="8705" width="9.140625" style="1"/>
    <col min="8706" max="8706" width="7.7109375" style="1" customWidth="1"/>
    <col min="8707" max="8708" width="9.28515625" style="1" customWidth="1"/>
    <col min="8709" max="8709" width="11.140625" style="1" customWidth="1"/>
    <col min="8710" max="8713" width="9.28515625" style="1" customWidth="1"/>
    <col min="8714" max="8714" width="11.28515625" style="1" customWidth="1"/>
    <col min="8715" max="8957" width="9.140625" style="1"/>
    <col min="8958" max="8958" width="3.7109375" style="1" customWidth="1"/>
    <col min="8959" max="8959" width="9.85546875" style="1" customWidth="1"/>
    <col min="8960" max="8960" width="38.140625" style="1" customWidth="1"/>
    <col min="8961" max="8961" width="9.140625" style="1"/>
    <col min="8962" max="8962" width="7.7109375" style="1" customWidth="1"/>
    <col min="8963" max="8964" width="9.28515625" style="1" customWidth="1"/>
    <col min="8965" max="8965" width="11.140625" style="1" customWidth="1"/>
    <col min="8966" max="8969" width="9.28515625" style="1" customWidth="1"/>
    <col min="8970" max="8970" width="11.28515625" style="1" customWidth="1"/>
    <col min="8971" max="9213" width="9.140625" style="1"/>
    <col min="9214" max="9214" width="3.7109375" style="1" customWidth="1"/>
    <col min="9215" max="9215" width="9.85546875" style="1" customWidth="1"/>
    <col min="9216" max="9216" width="38.140625" style="1" customWidth="1"/>
    <col min="9217" max="9217" width="9.140625" style="1"/>
    <col min="9218" max="9218" width="7.7109375" style="1" customWidth="1"/>
    <col min="9219" max="9220" width="9.28515625" style="1" customWidth="1"/>
    <col min="9221" max="9221" width="11.140625" style="1" customWidth="1"/>
    <col min="9222" max="9225" width="9.28515625" style="1" customWidth="1"/>
    <col min="9226" max="9226" width="11.28515625" style="1" customWidth="1"/>
    <col min="9227" max="9469" width="9.140625" style="1"/>
    <col min="9470" max="9470" width="3.7109375" style="1" customWidth="1"/>
    <col min="9471" max="9471" width="9.85546875" style="1" customWidth="1"/>
    <col min="9472" max="9472" width="38.140625" style="1" customWidth="1"/>
    <col min="9473" max="9473" width="9.140625" style="1"/>
    <col min="9474" max="9474" width="7.7109375" style="1" customWidth="1"/>
    <col min="9475" max="9476" width="9.28515625" style="1" customWidth="1"/>
    <col min="9477" max="9477" width="11.140625" style="1" customWidth="1"/>
    <col min="9478" max="9481" width="9.28515625" style="1" customWidth="1"/>
    <col min="9482" max="9482" width="11.28515625" style="1" customWidth="1"/>
    <col min="9483" max="9725" width="9.140625" style="1"/>
    <col min="9726" max="9726" width="3.7109375" style="1" customWidth="1"/>
    <col min="9727" max="9727" width="9.85546875" style="1" customWidth="1"/>
    <col min="9728" max="9728" width="38.140625" style="1" customWidth="1"/>
    <col min="9729" max="9729" width="9.140625" style="1"/>
    <col min="9730" max="9730" width="7.7109375" style="1" customWidth="1"/>
    <col min="9731" max="9732" width="9.28515625" style="1" customWidth="1"/>
    <col min="9733" max="9733" width="11.140625" style="1" customWidth="1"/>
    <col min="9734" max="9737" width="9.28515625" style="1" customWidth="1"/>
    <col min="9738" max="9738" width="11.28515625" style="1" customWidth="1"/>
    <col min="9739" max="9981" width="9.140625" style="1"/>
    <col min="9982" max="9982" width="3.7109375" style="1" customWidth="1"/>
    <col min="9983" max="9983" width="9.85546875" style="1" customWidth="1"/>
    <col min="9984" max="9984" width="38.140625" style="1" customWidth="1"/>
    <col min="9985" max="9985" width="9.140625" style="1"/>
    <col min="9986" max="9986" width="7.7109375" style="1" customWidth="1"/>
    <col min="9987" max="9988" width="9.28515625" style="1" customWidth="1"/>
    <col min="9989" max="9989" width="11.140625" style="1" customWidth="1"/>
    <col min="9990" max="9993" width="9.28515625" style="1" customWidth="1"/>
    <col min="9994" max="9994" width="11.28515625" style="1" customWidth="1"/>
    <col min="9995" max="10237" width="9.140625" style="1"/>
    <col min="10238" max="10238" width="3.7109375" style="1" customWidth="1"/>
    <col min="10239" max="10239" width="9.85546875" style="1" customWidth="1"/>
    <col min="10240" max="10240" width="38.140625" style="1" customWidth="1"/>
    <col min="10241" max="10241" width="9.140625" style="1"/>
    <col min="10242" max="10242" width="7.7109375" style="1" customWidth="1"/>
    <col min="10243" max="10244" width="9.28515625" style="1" customWidth="1"/>
    <col min="10245" max="10245" width="11.140625" style="1" customWidth="1"/>
    <col min="10246" max="10249" width="9.28515625" style="1" customWidth="1"/>
    <col min="10250" max="10250" width="11.28515625" style="1" customWidth="1"/>
    <col min="10251" max="10493" width="9.140625" style="1"/>
    <col min="10494" max="10494" width="3.7109375" style="1" customWidth="1"/>
    <col min="10495" max="10495" width="9.85546875" style="1" customWidth="1"/>
    <col min="10496" max="10496" width="38.140625" style="1" customWidth="1"/>
    <col min="10497" max="10497" width="9.140625" style="1"/>
    <col min="10498" max="10498" width="7.7109375" style="1" customWidth="1"/>
    <col min="10499" max="10500" width="9.28515625" style="1" customWidth="1"/>
    <col min="10501" max="10501" width="11.140625" style="1" customWidth="1"/>
    <col min="10502" max="10505" width="9.28515625" style="1" customWidth="1"/>
    <col min="10506" max="10506" width="11.28515625" style="1" customWidth="1"/>
    <col min="10507" max="10749" width="9.140625" style="1"/>
    <col min="10750" max="10750" width="3.7109375" style="1" customWidth="1"/>
    <col min="10751" max="10751" width="9.85546875" style="1" customWidth="1"/>
    <col min="10752" max="10752" width="38.140625" style="1" customWidth="1"/>
    <col min="10753" max="10753" width="9.140625" style="1"/>
    <col min="10754" max="10754" width="7.7109375" style="1" customWidth="1"/>
    <col min="10755" max="10756" width="9.28515625" style="1" customWidth="1"/>
    <col min="10757" max="10757" width="11.140625" style="1" customWidth="1"/>
    <col min="10758" max="10761" width="9.28515625" style="1" customWidth="1"/>
    <col min="10762" max="10762" width="11.28515625" style="1" customWidth="1"/>
    <col min="10763" max="11005" width="9.140625" style="1"/>
    <col min="11006" max="11006" width="3.7109375" style="1" customWidth="1"/>
    <col min="11007" max="11007" width="9.85546875" style="1" customWidth="1"/>
    <col min="11008" max="11008" width="38.140625" style="1" customWidth="1"/>
    <col min="11009" max="11009" width="9.140625" style="1"/>
    <col min="11010" max="11010" width="7.7109375" style="1" customWidth="1"/>
    <col min="11011" max="11012" width="9.28515625" style="1" customWidth="1"/>
    <col min="11013" max="11013" width="11.140625" style="1" customWidth="1"/>
    <col min="11014" max="11017" width="9.28515625" style="1" customWidth="1"/>
    <col min="11018" max="11018" width="11.28515625" style="1" customWidth="1"/>
    <col min="11019" max="11261" width="9.140625" style="1"/>
    <col min="11262" max="11262" width="3.7109375" style="1" customWidth="1"/>
    <col min="11263" max="11263" width="9.85546875" style="1" customWidth="1"/>
    <col min="11264" max="11264" width="38.140625" style="1" customWidth="1"/>
    <col min="11265" max="11265" width="9.140625" style="1"/>
    <col min="11266" max="11266" width="7.7109375" style="1" customWidth="1"/>
    <col min="11267" max="11268" width="9.28515625" style="1" customWidth="1"/>
    <col min="11269" max="11269" width="11.140625" style="1" customWidth="1"/>
    <col min="11270" max="11273" width="9.28515625" style="1" customWidth="1"/>
    <col min="11274" max="11274" width="11.28515625" style="1" customWidth="1"/>
    <col min="11275" max="11517" width="9.140625" style="1"/>
    <col min="11518" max="11518" width="3.7109375" style="1" customWidth="1"/>
    <col min="11519" max="11519" width="9.85546875" style="1" customWidth="1"/>
    <col min="11520" max="11520" width="38.140625" style="1" customWidth="1"/>
    <col min="11521" max="11521" width="9.140625" style="1"/>
    <col min="11522" max="11522" width="7.7109375" style="1" customWidth="1"/>
    <col min="11523" max="11524" width="9.28515625" style="1" customWidth="1"/>
    <col min="11525" max="11525" width="11.140625" style="1" customWidth="1"/>
    <col min="11526" max="11529" width="9.28515625" style="1" customWidth="1"/>
    <col min="11530" max="11530" width="11.28515625" style="1" customWidth="1"/>
    <col min="11531" max="11773" width="9.140625" style="1"/>
    <col min="11774" max="11774" width="3.7109375" style="1" customWidth="1"/>
    <col min="11775" max="11775" width="9.85546875" style="1" customWidth="1"/>
    <col min="11776" max="11776" width="38.140625" style="1" customWidth="1"/>
    <col min="11777" max="11777" width="9.140625" style="1"/>
    <col min="11778" max="11778" width="7.7109375" style="1" customWidth="1"/>
    <col min="11779" max="11780" width="9.28515625" style="1" customWidth="1"/>
    <col min="11781" max="11781" width="11.140625" style="1" customWidth="1"/>
    <col min="11782" max="11785" width="9.28515625" style="1" customWidth="1"/>
    <col min="11786" max="11786" width="11.28515625" style="1" customWidth="1"/>
    <col min="11787" max="12029" width="9.140625" style="1"/>
    <col min="12030" max="12030" width="3.7109375" style="1" customWidth="1"/>
    <col min="12031" max="12031" width="9.85546875" style="1" customWidth="1"/>
    <col min="12032" max="12032" width="38.140625" style="1" customWidth="1"/>
    <col min="12033" max="12033" width="9.140625" style="1"/>
    <col min="12034" max="12034" width="7.7109375" style="1" customWidth="1"/>
    <col min="12035" max="12036" width="9.28515625" style="1" customWidth="1"/>
    <col min="12037" max="12037" width="11.140625" style="1" customWidth="1"/>
    <col min="12038" max="12041" width="9.28515625" style="1" customWidth="1"/>
    <col min="12042" max="12042" width="11.28515625" style="1" customWidth="1"/>
    <col min="12043" max="12285" width="9.140625" style="1"/>
    <col min="12286" max="12286" width="3.7109375" style="1" customWidth="1"/>
    <col min="12287" max="12287" width="9.85546875" style="1" customWidth="1"/>
    <col min="12288" max="12288" width="38.140625" style="1" customWidth="1"/>
    <col min="12289" max="12289" width="9.140625" style="1"/>
    <col min="12290" max="12290" width="7.7109375" style="1" customWidth="1"/>
    <col min="12291" max="12292" width="9.28515625" style="1" customWidth="1"/>
    <col min="12293" max="12293" width="11.140625" style="1" customWidth="1"/>
    <col min="12294" max="12297" width="9.28515625" style="1" customWidth="1"/>
    <col min="12298" max="12298" width="11.28515625" style="1" customWidth="1"/>
    <col min="12299" max="12541" width="9.140625" style="1"/>
    <col min="12542" max="12542" width="3.7109375" style="1" customWidth="1"/>
    <col min="12543" max="12543" width="9.85546875" style="1" customWidth="1"/>
    <col min="12544" max="12544" width="38.140625" style="1" customWidth="1"/>
    <col min="12545" max="12545" width="9.140625" style="1"/>
    <col min="12546" max="12546" width="7.7109375" style="1" customWidth="1"/>
    <col min="12547" max="12548" width="9.28515625" style="1" customWidth="1"/>
    <col min="12549" max="12549" width="11.140625" style="1" customWidth="1"/>
    <col min="12550" max="12553" width="9.28515625" style="1" customWidth="1"/>
    <col min="12554" max="12554" width="11.28515625" style="1" customWidth="1"/>
    <col min="12555" max="12797" width="9.140625" style="1"/>
    <col min="12798" max="12798" width="3.7109375" style="1" customWidth="1"/>
    <col min="12799" max="12799" width="9.85546875" style="1" customWidth="1"/>
    <col min="12800" max="12800" width="38.140625" style="1" customWidth="1"/>
    <col min="12801" max="12801" width="9.140625" style="1"/>
    <col min="12802" max="12802" width="7.7109375" style="1" customWidth="1"/>
    <col min="12803" max="12804" width="9.28515625" style="1" customWidth="1"/>
    <col min="12805" max="12805" width="11.140625" style="1" customWidth="1"/>
    <col min="12806" max="12809" width="9.28515625" style="1" customWidth="1"/>
    <col min="12810" max="12810" width="11.28515625" style="1" customWidth="1"/>
    <col min="12811" max="13053" width="9.140625" style="1"/>
    <col min="13054" max="13054" width="3.7109375" style="1" customWidth="1"/>
    <col min="13055" max="13055" width="9.85546875" style="1" customWidth="1"/>
    <col min="13056" max="13056" width="38.140625" style="1" customWidth="1"/>
    <col min="13057" max="13057" width="9.140625" style="1"/>
    <col min="13058" max="13058" width="7.7109375" style="1" customWidth="1"/>
    <col min="13059" max="13060" width="9.28515625" style="1" customWidth="1"/>
    <col min="13061" max="13061" width="11.140625" style="1" customWidth="1"/>
    <col min="13062" max="13065" width="9.28515625" style="1" customWidth="1"/>
    <col min="13066" max="13066" width="11.28515625" style="1" customWidth="1"/>
    <col min="13067" max="13309" width="9.140625" style="1"/>
    <col min="13310" max="13310" width="3.7109375" style="1" customWidth="1"/>
    <col min="13311" max="13311" width="9.85546875" style="1" customWidth="1"/>
    <col min="13312" max="13312" width="38.140625" style="1" customWidth="1"/>
    <col min="13313" max="13313" width="9.140625" style="1"/>
    <col min="13314" max="13314" width="7.7109375" style="1" customWidth="1"/>
    <col min="13315" max="13316" width="9.28515625" style="1" customWidth="1"/>
    <col min="13317" max="13317" width="11.140625" style="1" customWidth="1"/>
    <col min="13318" max="13321" width="9.28515625" style="1" customWidth="1"/>
    <col min="13322" max="13322" width="11.28515625" style="1" customWidth="1"/>
    <col min="13323" max="13565" width="9.140625" style="1"/>
    <col min="13566" max="13566" width="3.7109375" style="1" customWidth="1"/>
    <col min="13567" max="13567" width="9.85546875" style="1" customWidth="1"/>
    <col min="13568" max="13568" width="38.140625" style="1" customWidth="1"/>
    <col min="13569" max="13569" width="9.140625" style="1"/>
    <col min="13570" max="13570" width="7.7109375" style="1" customWidth="1"/>
    <col min="13571" max="13572" width="9.28515625" style="1" customWidth="1"/>
    <col min="13573" max="13573" width="11.140625" style="1" customWidth="1"/>
    <col min="13574" max="13577" width="9.28515625" style="1" customWidth="1"/>
    <col min="13578" max="13578" width="11.28515625" style="1" customWidth="1"/>
    <col min="13579" max="13821" width="9.140625" style="1"/>
    <col min="13822" max="13822" width="3.7109375" style="1" customWidth="1"/>
    <col min="13823" max="13823" width="9.85546875" style="1" customWidth="1"/>
    <col min="13824" max="13824" width="38.140625" style="1" customWidth="1"/>
    <col min="13825" max="13825" width="9.140625" style="1"/>
    <col min="13826" max="13826" width="7.7109375" style="1" customWidth="1"/>
    <col min="13827" max="13828" width="9.28515625" style="1" customWidth="1"/>
    <col min="13829" max="13829" width="11.140625" style="1" customWidth="1"/>
    <col min="13830" max="13833" width="9.28515625" style="1" customWidth="1"/>
    <col min="13834" max="13834" width="11.28515625" style="1" customWidth="1"/>
    <col min="13835" max="14077" width="9.140625" style="1"/>
    <col min="14078" max="14078" width="3.7109375" style="1" customWidth="1"/>
    <col min="14079" max="14079" width="9.85546875" style="1" customWidth="1"/>
    <col min="14080" max="14080" width="38.140625" style="1" customWidth="1"/>
    <col min="14081" max="14081" width="9.140625" style="1"/>
    <col min="14082" max="14082" width="7.7109375" style="1" customWidth="1"/>
    <col min="14083" max="14084" width="9.28515625" style="1" customWidth="1"/>
    <col min="14085" max="14085" width="11.140625" style="1" customWidth="1"/>
    <col min="14086" max="14089" width="9.28515625" style="1" customWidth="1"/>
    <col min="14090" max="14090" width="11.28515625" style="1" customWidth="1"/>
    <col min="14091" max="14333" width="9.140625" style="1"/>
    <col min="14334" max="14334" width="3.7109375" style="1" customWidth="1"/>
    <col min="14335" max="14335" width="9.85546875" style="1" customWidth="1"/>
    <col min="14336" max="14336" width="38.140625" style="1" customWidth="1"/>
    <col min="14337" max="14337" width="9.140625" style="1"/>
    <col min="14338" max="14338" width="7.7109375" style="1" customWidth="1"/>
    <col min="14339" max="14340" width="9.28515625" style="1" customWidth="1"/>
    <col min="14341" max="14341" width="11.140625" style="1" customWidth="1"/>
    <col min="14342" max="14345" width="9.28515625" style="1" customWidth="1"/>
    <col min="14346" max="14346" width="11.28515625" style="1" customWidth="1"/>
    <col min="14347" max="14589" width="9.140625" style="1"/>
    <col min="14590" max="14590" width="3.7109375" style="1" customWidth="1"/>
    <col min="14591" max="14591" width="9.85546875" style="1" customWidth="1"/>
    <col min="14592" max="14592" width="38.140625" style="1" customWidth="1"/>
    <col min="14593" max="14593" width="9.140625" style="1"/>
    <col min="14594" max="14594" width="7.7109375" style="1" customWidth="1"/>
    <col min="14595" max="14596" width="9.28515625" style="1" customWidth="1"/>
    <col min="14597" max="14597" width="11.140625" style="1" customWidth="1"/>
    <col min="14598" max="14601" width="9.28515625" style="1" customWidth="1"/>
    <col min="14602" max="14602" width="11.28515625" style="1" customWidth="1"/>
    <col min="14603" max="14845" width="9.140625" style="1"/>
    <col min="14846" max="14846" width="3.7109375" style="1" customWidth="1"/>
    <col min="14847" max="14847" width="9.85546875" style="1" customWidth="1"/>
    <col min="14848" max="14848" width="38.140625" style="1" customWidth="1"/>
    <col min="14849" max="14849" width="9.140625" style="1"/>
    <col min="14850" max="14850" width="7.7109375" style="1" customWidth="1"/>
    <col min="14851" max="14852" width="9.28515625" style="1" customWidth="1"/>
    <col min="14853" max="14853" width="11.140625" style="1" customWidth="1"/>
    <col min="14854" max="14857" width="9.28515625" style="1" customWidth="1"/>
    <col min="14858" max="14858" width="11.28515625" style="1" customWidth="1"/>
    <col min="14859" max="15101" width="9.140625" style="1"/>
    <col min="15102" max="15102" width="3.7109375" style="1" customWidth="1"/>
    <col min="15103" max="15103" width="9.85546875" style="1" customWidth="1"/>
    <col min="15104" max="15104" width="38.140625" style="1" customWidth="1"/>
    <col min="15105" max="15105" width="9.140625" style="1"/>
    <col min="15106" max="15106" width="7.7109375" style="1" customWidth="1"/>
    <col min="15107" max="15108" width="9.28515625" style="1" customWidth="1"/>
    <col min="15109" max="15109" width="11.140625" style="1" customWidth="1"/>
    <col min="15110" max="15113" width="9.28515625" style="1" customWidth="1"/>
    <col min="15114" max="15114" width="11.28515625" style="1" customWidth="1"/>
    <col min="15115" max="15357" width="9.140625" style="1"/>
    <col min="15358" max="15358" width="3.7109375" style="1" customWidth="1"/>
    <col min="15359" max="15359" width="9.85546875" style="1" customWidth="1"/>
    <col min="15360" max="15360" width="38.140625" style="1" customWidth="1"/>
    <col min="15361" max="15361" width="9.140625" style="1"/>
    <col min="15362" max="15362" width="7.7109375" style="1" customWidth="1"/>
    <col min="15363" max="15364" width="9.28515625" style="1" customWidth="1"/>
    <col min="15365" max="15365" width="11.140625" style="1" customWidth="1"/>
    <col min="15366" max="15369" width="9.28515625" style="1" customWidth="1"/>
    <col min="15370" max="15370" width="11.28515625" style="1" customWidth="1"/>
    <col min="15371" max="15613" width="9.140625" style="1"/>
    <col min="15614" max="15614" width="3.7109375" style="1" customWidth="1"/>
    <col min="15615" max="15615" width="9.85546875" style="1" customWidth="1"/>
    <col min="15616" max="15616" width="38.140625" style="1" customWidth="1"/>
    <col min="15617" max="15617" width="9.140625" style="1"/>
    <col min="15618" max="15618" width="7.7109375" style="1" customWidth="1"/>
    <col min="15619" max="15620" width="9.28515625" style="1" customWidth="1"/>
    <col min="15621" max="15621" width="11.140625" style="1" customWidth="1"/>
    <col min="15622" max="15625" width="9.28515625" style="1" customWidth="1"/>
    <col min="15626" max="15626" width="11.28515625" style="1" customWidth="1"/>
    <col min="15627" max="15869" width="9.140625" style="1"/>
    <col min="15870" max="15870" width="3.7109375" style="1" customWidth="1"/>
    <col min="15871" max="15871" width="9.85546875" style="1" customWidth="1"/>
    <col min="15872" max="15872" width="38.140625" style="1" customWidth="1"/>
    <col min="15873" max="15873" width="9.140625" style="1"/>
    <col min="15874" max="15874" width="7.7109375" style="1" customWidth="1"/>
    <col min="15875" max="15876" width="9.28515625" style="1" customWidth="1"/>
    <col min="15877" max="15877" width="11.140625" style="1" customWidth="1"/>
    <col min="15878" max="15881" width="9.28515625" style="1" customWidth="1"/>
    <col min="15882" max="15882" width="11.28515625" style="1" customWidth="1"/>
    <col min="15883" max="16125" width="9.140625" style="1"/>
    <col min="16126" max="16126" width="3.7109375" style="1" customWidth="1"/>
    <col min="16127" max="16127" width="9.85546875" style="1" customWidth="1"/>
    <col min="16128" max="16128" width="38.140625" style="1" customWidth="1"/>
    <col min="16129" max="16129" width="9.140625" style="1"/>
    <col min="16130" max="16130" width="7.7109375" style="1" customWidth="1"/>
    <col min="16131" max="16132" width="9.28515625" style="1" customWidth="1"/>
    <col min="16133" max="16133" width="11.140625" style="1" customWidth="1"/>
    <col min="16134" max="16137" width="9.28515625" style="1" customWidth="1"/>
    <col min="16138" max="16138" width="11.28515625" style="1" customWidth="1"/>
    <col min="16139" max="16384" width="9.140625" style="1"/>
  </cols>
  <sheetData>
    <row r="1" spans="1:17" ht="59.25" customHeight="1">
      <c r="A1" s="255" t="s">
        <v>181</v>
      </c>
      <c r="B1" s="255"/>
      <c r="C1" s="255"/>
      <c r="D1" s="255"/>
      <c r="E1" s="255"/>
      <c r="F1" s="255"/>
      <c r="G1" s="255"/>
      <c r="H1" s="256"/>
      <c r="I1" s="256"/>
      <c r="J1" s="256"/>
      <c r="K1" s="256"/>
      <c r="L1" s="256"/>
    </row>
    <row r="2" spans="1:17" s="2" customFormat="1" ht="30" customHeight="1">
      <c r="A2" s="258" t="s">
        <v>92</v>
      </c>
      <c r="B2" s="258" t="s">
        <v>93</v>
      </c>
      <c r="C2" s="259" t="s">
        <v>94</v>
      </c>
      <c r="D2" s="261" t="s">
        <v>1</v>
      </c>
      <c r="E2" s="262"/>
      <c r="F2" s="257" t="s">
        <v>52</v>
      </c>
      <c r="G2" s="262"/>
      <c r="H2" s="257" t="s">
        <v>95</v>
      </c>
      <c r="I2" s="257"/>
      <c r="J2" s="257" t="s">
        <v>96</v>
      </c>
      <c r="K2" s="257"/>
      <c r="L2" s="257" t="s">
        <v>14</v>
      </c>
    </row>
    <row r="3" spans="1:17" s="2" customFormat="1" ht="36.75" customHeight="1">
      <c r="A3" s="258" t="s">
        <v>92</v>
      </c>
      <c r="B3" s="258" t="s">
        <v>97</v>
      </c>
      <c r="C3" s="260" t="s">
        <v>98</v>
      </c>
      <c r="D3" s="159" t="s">
        <v>15</v>
      </c>
      <c r="E3" s="170" t="s">
        <v>16</v>
      </c>
      <c r="F3" s="159" t="s">
        <v>99</v>
      </c>
      <c r="G3" s="159" t="s">
        <v>100</v>
      </c>
      <c r="H3" s="159" t="s">
        <v>99</v>
      </c>
      <c r="I3" s="159" t="s">
        <v>100</v>
      </c>
      <c r="J3" s="159" t="s">
        <v>99</v>
      </c>
      <c r="K3" s="159" t="s">
        <v>100</v>
      </c>
      <c r="L3" s="257" t="s">
        <v>100</v>
      </c>
    </row>
    <row r="4" spans="1:17" s="10" customFormat="1" ht="22.5" customHeight="1">
      <c r="A4" s="44">
        <v>1</v>
      </c>
      <c r="B4" s="44">
        <v>2</v>
      </c>
      <c r="C4" s="44">
        <v>3</v>
      </c>
      <c r="D4" s="46">
        <v>4</v>
      </c>
      <c r="E4" s="17">
        <v>5</v>
      </c>
      <c r="F4" s="45">
        <v>6</v>
      </c>
      <c r="G4" s="45">
        <v>7</v>
      </c>
      <c r="H4" s="45">
        <v>8</v>
      </c>
      <c r="I4" s="45">
        <v>9</v>
      </c>
      <c r="J4" s="45">
        <v>10</v>
      </c>
      <c r="K4" s="45">
        <v>13</v>
      </c>
      <c r="L4" s="45">
        <v>14</v>
      </c>
    </row>
    <row r="5" spans="1:17" s="3" customFormat="1" ht="26.25" customHeight="1">
      <c r="A5" s="99"/>
      <c r="B5" s="86" t="s">
        <v>169</v>
      </c>
      <c r="C5" s="91"/>
      <c r="D5" s="95"/>
      <c r="E5" s="58"/>
      <c r="F5" s="59"/>
      <c r="G5" s="96"/>
      <c r="H5" s="59"/>
      <c r="I5" s="59"/>
      <c r="J5" s="95"/>
      <c r="K5" s="95"/>
      <c r="L5" s="59"/>
    </row>
    <row r="6" spans="1:17" s="3" customFormat="1" ht="84" customHeight="1">
      <c r="A6" s="18" t="s">
        <v>91</v>
      </c>
      <c r="B6" s="24" t="s">
        <v>117</v>
      </c>
      <c r="C6" s="24" t="s">
        <v>21</v>
      </c>
      <c r="D6" s="61"/>
      <c r="E6" s="60">
        <v>0.5</v>
      </c>
      <c r="F6" s="61"/>
      <c r="G6" s="88"/>
      <c r="H6" s="56"/>
      <c r="I6" s="56"/>
      <c r="J6" s="56"/>
      <c r="K6" s="56"/>
      <c r="L6" s="123"/>
      <c r="Q6" s="118"/>
    </row>
    <row r="7" spans="1:17" s="120" customFormat="1">
      <c r="A7" s="200">
        <f>A6+0.1</f>
        <v>1.1000000000000001</v>
      </c>
      <c r="B7" s="157" t="s">
        <v>118</v>
      </c>
      <c r="C7" s="26" t="s">
        <v>119</v>
      </c>
      <c r="D7" s="197">
        <v>32.1</v>
      </c>
      <c r="E7" s="148">
        <f>E6*D7</f>
        <v>16.05</v>
      </c>
      <c r="F7" s="53"/>
      <c r="G7" s="142"/>
      <c r="H7" s="53"/>
      <c r="I7" s="53"/>
      <c r="J7" s="53"/>
      <c r="K7" s="53"/>
      <c r="L7" s="85"/>
      <c r="Q7" s="118"/>
    </row>
    <row r="8" spans="1:17" s="120" customFormat="1">
      <c r="A8" s="128">
        <f>A7+0.1</f>
        <v>1.2000000000000002</v>
      </c>
      <c r="B8" s="128" t="s">
        <v>120</v>
      </c>
      <c r="C8" s="128" t="s">
        <v>12</v>
      </c>
      <c r="D8" s="197">
        <v>2.65</v>
      </c>
      <c r="E8" s="133">
        <f>E6*D8</f>
        <v>1.325</v>
      </c>
      <c r="F8" s="144"/>
      <c r="G8" s="145"/>
      <c r="H8" s="144"/>
      <c r="I8" s="144"/>
      <c r="J8" s="144"/>
      <c r="K8" s="134"/>
      <c r="L8" s="134"/>
      <c r="Q8" s="118"/>
    </row>
    <row r="9" spans="1:17" s="120" customFormat="1">
      <c r="A9" s="128">
        <f t="shared" ref="A9:A14" si="0">A8+0.1</f>
        <v>1.3000000000000003</v>
      </c>
      <c r="B9" s="128" t="s">
        <v>121</v>
      </c>
      <c r="C9" s="128" t="s">
        <v>122</v>
      </c>
      <c r="D9" s="197">
        <v>6.16</v>
      </c>
      <c r="E9" s="133">
        <f>D9*E6</f>
        <v>3.08</v>
      </c>
      <c r="F9" s="144"/>
      <c r="G9" s="145"/>
      <c r="H9" s="144"/>
      <c r="I9" s="144"/>
      <c r="J9" s="144"/>
      <c r="K9" s="134"/>
      <c r="L9" s="134"/>
      <c r="Q9" s="118"/>
    </row>
    <row r="10" spans="1:17" s="120" customFormat="1">
      <c r="A10" s="128">
        <f t="shared" si="0"/>
        <v>1.4000000000000004</v>
      </c>
      <c r="B10" s="128" t="s">
        <v>123</v>
      </c>
      <c r="C10" s="128" t="s">
        <v>122</v>
      </c>
      <c r="D10" s="197">
        <v>4.53</v>
      </c>
      <c r="E10" s="133">
        <f>D10*E6</f>
        <v>2.2650000000000001</v>
      </c>
      <c r="F10" s="144"/>
      <c r="G10" s="145"/>
      <c r="H10" s="144"/>
      <c r="I10" s="144"/>
      <c r="J10" s="144"/>
      <c r="K10" s="134"/>
      <c r="L10" s="134"/>
      <c r="Q10" s="118"/>
    </row>
    <row r="11" spans="1:17" s="120" customFormat="1">
      <c r="A11" s="128">
        <f t="shared" si="0"/>
        <v>1.5000000000000004</v>
      </c>
      <c r="B11" s="128" t="s">
        <v>124</v>
      </c>
      <c r="C11" s="128" t="s">
        <v>122</v>
      </c>
      <c r="D11" s="197">
        <v>0.71</v>
      </c>
      <c r="E11" s="133">
        <f>D11*E6</f>
        <v>0.35499999999999998</v>
      </c>
      <c r="F11" s="144"/>
      <c r="G11" s="145"/>
      <c r="H11" s="144"/>
      <c r="I11" s="144"/>
      <c r="J11" s="144"/>
      <c r="K11" s="134"/>
      <c r="L11" s="134"/>
      <c r="Q11" s="118"/>
    </row>
    <row r="12" spans="1:17" s="120" customFormat="1">
      <c r="A12" s="128">
        <f t="shared" si="0"/>
        <v>1.6000000000000005</v>
      </c>
      <c r="B12" s="128" t="s">
        <v>125</v>
      </c>
      <c r="C12" s="128" t="s">
        <v>122</v>
      </c>
      <c r="D12" s="197">
        <v>2.0699999999999998</v>
      </c>
      <c r="E12" s="133">
        <f>D12*E6</f>
        <v>1.0349999999999999</v>
      </c>
      <c r="F12" s="144"/>
      <c r="G12" s="145"/>
      <c r="H12" s="144"/>
      <c r="I12" s="144"/>
      <c r="J12" s="144"/>
      <c r="K12" s="134"/>
      <c r="L12" s="134"/>
      <c r="Q12" s="118"/>
    </row>
    <row r="13" spans="1:17" s="120" customFormat="1">
      <c r="A13" s="128">
        <f t="shared" si="0"/>
        <v>1.7000000000000006</v>
      </c>
      <c r="B13" s="128" t="s">
        <v>126</v>
      </c>
      <c r="C13" s="128" t="s">
        <v>12</v>
      </c>
      <c r="D13" s="197">
        <v>1.02</v>
      </c>
      <c r="E13" s="133">
        <f>D13*E6</f>
        <v>0.51</v>
      </c>
      <c r="F13" s="144"/>
      <c r="G13" s="145"/>
      <c r="H13" s="144"/>
      <c r="I13" s="144"/>
      <c r="J13" s="144"/>
      <c r="K13" s="134"/>
      <c r="L13" s="134"/>
      <c r="Q13" s="118"/>
    </row>
    <row r="14" spans="1:17" s="120" customFormat="1">
      <c r="A14" s="201">
        <f t="shared" si="0"/>
        <v>1.8000000000000007</v>
      </c>
      <c r="B14" s="184" t="s">
        <v>127</v>
      </c>
      <c r="C14" s="184" t="s">
        <v>12</v>
      </c>
      <c r="D14" s="197">
        <v>1.5</v>
      </c>
      <c r="E14" s="185">
        <f>D14*E6</f>
        <v>0.75</v>
      </c>
      <c r="F14" s="61"/>
      <c r="G14" s="124"/>
      <c r="H14" s="146"/>
      <c r="I14" s="146"/>
      <c r="J14" s="146"/>
      <c r="K14" s="146"/>
      <c r="L14" s="124"/>
      <c r="Q14" s="118"/>
    </row>
    <row r="15" spans="1:17" s="3" customFormat="1" ht="48" customHeight="1">
      <c r="A15" s="18" t="s">
        <v>26</v>
      </c>
      <c r="B15" s="126" t="s">
        <v>69</v>
      </c>
      <c r="C15" s="126" t="s">
        <v>17</v>
      </c>
      <c r="D15" s="129"/>
      <c r="E15" s="129">
        <v>0.32</v>
      </c>
      <c r="F15" s="129"/>
      <c r="G15" s="129"/>
      <c r="H15" s="186"/>
      <c r="I15" s="186"/>
      <c r="J15" s="186"/>
      <c r="K15" s="186"/>
      <c r="L15" s="129"/>
    </row>
    <row r="16" spans="1:17" s="3" customFormat="1" ht="21" customHeight="1">
      <c r="A16" s="200">
        <f>A15+0.1</f>
        <v>2.1</v>
      </c>
      <c r="B16" s="127" t="s">
        <v>18</v>
      </c>
      <c r="C16" s="127" t="s">
        <v>3</v>
      </c>
      <c r="D16" s="102">
        <v>2</v>
      </c>
      <c r="E16" s="127">
        <f>D16*E15</f>
        <v>0.64</v>
      </c>
      <c r="F16" s="186"/>
      <c r="G16" s="186"/>
      <c r="H16" s="127"/>
      <c r="I16" s="85"/>
      <c r="J16" s="186"/>
      <c r="K16" s="186"/>
      <c r="L16" s="85"/>
    </row>
    <row r="17" spans="1:17" s="3" customFormat="1" ht="21" customHeight="1">
      <c r="A17" s="128">
        <f>A16+0.1</f>
        <v>2.2000000000000002</v>
      </c>
      <c r="B17" s="128" t="s">
        <v>141</v>
      </c>
      <c r="C17" s="128" t="s">
        <v>0</v>
      </c>
      <c r="D17" s="134">
        <v>4.4800000000000004</v>
      </c>
      <c r="E17" s="134">
        <f>D17*E15</f>
        <v>1.4336000000000002</v>
      </c>
      <c r="F17" s="142"/>
      <c r="G17" s="142"/>
      <c r="H17" s="134"/>
      <c r="I17" s="134"/>
      <c r="J17" s="134"/>
      <c r="K17" s="134"/>
      <c r="L17" s="134"/>
    </row>
    <row r="18" spans="1:17" s="120" customFormat="1" ht="30.75" customHeight="1">
      <c r="A18" s="155">
        <v>3</v>
      </c>
      <c r="B18" s="156" t="s">
        <v>128</v>
      </c>
      <c r="C18" s="156" t="s">
        <v>17</v>
      </c>
      <c r="D18" s="147"/>
      <c r="E18" s="94">
        <v>0.05</v>
      </c>
      <c r="F18" s="123"/>
      <c r="G18" s="122"/>
      <c r="H18" s="122"/>
      <c r="I18" s="122"/>
      <c r="J18" s="122"/>
      <c r="K18" s="122"/>
      <c r="L18" s="123"/>
    </row>
    <row r="19" spans="1:17" s="120" customFormat="1" ht="21" customHeight="1">
      <c r="A19" s="200">
        <f>A18+0.1</f>
        <v>3.1</v>
      </c>
      <c r="B19" s="157" t="s">
        <v>67</v>
      </c>
      <c r="C19" s="157" t="s">
        <v>3</v>
      </c>
      <c r="D19" s="148">
        <v>206</v>
      </c>
      <c r="E19" s="98">
        <f>E18*D19</f>
        <v>10.3</v>
      </c>
      <c r="F19" s="143"/>
      <c r="G19" s="101"/>
      <c r="H19" s="127"/>
      <c r="I19" s="142"/>
      <c r="J19" s="143"/>
      <c r="K19" s="143"/>
      <c r="L19" s="142"/>
    </row>
    <row r="20" spans="1:17" s="3" customFormat="1" ht="27" customHeight="1">
      <c r="A20" s="100" t="s">
        <v>50</v>
      </c>
      <c r="B20" s="156" t="s">
        <v>129</v>
      </c>
      <c r="C20" s="156" t="s">
        <v>17</v>
      </c>
      <c r="D20" s="84"/>
      <c r="E20" s="123">
        <f>SUM(E15)</f>
        <v>0.32</v>
      </c>
      <c r="F20" s="123"/>
      <c r="G20" s="91"/>
      <c r="H20" s="91"/>
      <c r="I20" s="91"/>
      <c r="J20" s="91"/>
      <c r="K20" s="91"/>
      <c r="L20" s="129"/>
    </row>
    <row r="21" spans="1:17" s="3" customFormat="1" ht="21" customHeight="1">
      <c r="A21" s="200">
        <f>A20+0.1</f>
        <v>4.0999999999999996</v>
      </c>
      <c r="B21" s="127" t="s">
        <v>18</v>
      </c>
      <c r="C21" s="127" t="s">
        <v>3</v>
      </c>
      <c r="D21" s="102">
        <v>1.55</v>
      </c>
      <c r="E21" s="127">
        <f>D21*E20</f>
        <v>0.49600000000000005</v>
      </c>
      <c r="F21" s="145"/>
      <c r="G21" s="145"/>
      <c r="H21" s="142"/>
      <c r="I21" s="127"/>
      <c r="J21" s="127"/>
      <c r="K21" s="127"/>
      <c r="L21" s="127"/>
    </row>
    <row r="22" spans="1:17" s="3" customFormat="1" ht="21" customHeight="1">
      <c r="A22" s="128">
        <f>A21+0.1</f>
        <v>4.1999999999999993</v>
      </c>
      <c r="B22" s="128" t="s">
        <v>24</v>
      </c>
      <c r="C22" s="128" t="s">
        <v>13</v>
      </c>
      <c r="D22" s="103">
        <v>3.47</v>
      </c>
      <c r="E22" s="134">
        <f>D22*E20</f>
        <v>1.1104000000000001</v>
      </c>
      <c r="F22" s="124"/>
      <c r="G22" s="124"/>
      <c r="H22" s="134"/>
      <c r="I22" s="134"/>
      <c r="J22" s="134"/>
      <c r="K22" s="134"/>
      <c r="L22" s="134"/>
    </row>
    <row r="23" spans="1:17" s="3" customFormat="1" ht="21" customHeight="1">
      <c r="A23" s="128">
        <f>A22+0.1</f>
        <v>4.2999999999999989</v>
      </c>
      <c r="B23" s="128" t="s">
        <v>70</v>
      </c>
      <c r="C23" s="128" t="s">
        <v>0</v>
      </c>
      <c r="D23" s="103">
        <v>0.20899999999999999</v>
      </c>
      <c r="E23" s="134">
        <f>D23*E20</f>
        <v>6.6879999999999995E-2</v>
      </c>
      <c r="F23" s="142"/>
      <c r="G23" s="142"/>
      <c r="H23" s="134"/>
      <c r="I23" s="134"/>
      <c r="J23" s="134"/>
      <c r="K23" s="134"/>
      <c r="L23" s="134"/>
    </row>
    <row r="24" spans="1:17" s="3" customFormat="1" ht="39.75" customHeight="1">
      <c r="A24" s="100" t="s">
        <v>51</v>
      </c>
      <c r="B24" s="43" t="s">
        <v>137</v>
      </c>
      <c r="C24" s="43" t="s">
        <v>132</v>
      </c>
      <c r="D24" s="57"/>
      <c r="E24" s="87">
        <f>E18</f>
        <v>0.05</v>
      </c>
      <c r="F24" s="87"/>
      <c r="G24" s="89"/>
      <c r="H24" s="89"/>
      <c r="I24" s="89"/>
      <c r="J24" s="89"/>
      <c r="K24" s="89"/>
      <c r="L24" s="28"/>
    </row>
    <row r="25" spans="1:17" s="3" customFormat="1" ht="21" customHeight="1">
      <c r="A25" s="42">
        <f>A24+0.1</f>
        <v>5.0999999999999996</v>
      </c>
      <c r="B25" s="20" t="s">
        <v>18</v>
      </c>
      <c r="C25" s="20" t="s">
        <v>3</v>
      </c>
      <c r="D25" s="102">
        <v>1.54</v>
      </c>
      <c r="E25" s="20">
        <f>E24*D25</f>
        <v>7.7000000000000013E-2</v>
      </c>
      <c r="F25" s="91"/>
      <c r="G25" s="91"/>
      <c r="H25" s="20"/>
      <c r="I25" s="20"/>
      <c r="J25" s="20"/>
      <c r="K25" s="20"/>
      <c r="L25" s="20"/>
    </row>
    <row r="26" spans="1:17" s="3" customFormat="1" ht="37.5" customHeight="1">
      <c r="A26" s="100" t="s">
        <v>90</v>
      </c>
      <c r="B26" s="43" t="s">
        <v>138</v>
      </c>
      <c r="C26" s="43" t="s">
        <v>20</v>
      </c>
      <c r="D26" s="57"/>
      <c r="E26" s="87">
        <f>(E24+E20)*100*1.85</f>
        <v>68.45</v>
      </c>
      <c r="F26" s="87"/>
      <c r="G26" s="89"/>
      <c r="H26" s="89"/>
      <c r="I26" s="89"/>
      <c r="J26" s="89"/>
      <c r="K26" s="89"/>
      <c r="L26" s="28"/>
    </row>
    <row r="27" spans="1:17" s="3" customFormat="1" ht="21" customHeight="1">
      <c r="A27" s="128">
        <f>A26+0.1</f>
        <v>6.1</v>
      </c>
      <c r="B27" s="22" t="s">
        <v>139</v>
      </c>
      <c r="C27" s="22" t="s">
        <v>20</v>
      </c>
      <c r="D27" s="22">
        <v>1</v>
      </c>
      <c r="E27" s="33">
        <f>E26*D27</f>
        <v>68.45</v>
      </c>
      <c r="F27" s="93"/>
      <c r="G27" s="93"/>
      <c r="H27" s="33"/>
      <c r="I27" s="33"/>
      <c r="J27" s="33"/>
      <c r="K27" s="33"/>
      <c r="L27" s="33"/>
    </row>
    <row r="28" spans="1:17" s="3" customFormat="1" ht="21" customHeight="1">
      <c r="A28" s="160"/>
      <c r="B28" s="162" t="s">
        <v>131</v>
      </c>
      <c r="C28" s="161"/>
      <c r="D28" s="161"/>
      <c r="E28" s="163"/>
      <c r="F28" s="161"/>
      <c r="G28" s="173"/>
      <c r="H28" s="161"/>
      <c r="I28" s="173"/>
      <c r="J28" s="161"/>
      <c r="K28" s="173"/>
      <c r="L28" s="164"/>
      <c r="M28" s="118">
        <f>G28+I28+K28</f>
        <v>0</v>
      </c>
      <c r="Q28" s="118"/>
    </row>
    <row r="29" spans="1:17" s="120" customFormat="1" ht="21" customHeight="1">
      <c r="A29" s="160"/>
      <c r="B29" s="172" t="s">
        <v>103</v>
      </c>
      <c r="C29" s="194" t="s">
        <v>0</v>
      </c>
      <c r="D29" s="195" t="s">
        <v>180</v>
      </c>
      <c r="E29" s="163"/>
      <c r="F29" s="161"/>
      <c r="G29" s="161"/>
      <c r="H29" s="161"/>
      <c r="I29" s="173"/>
      <c r="J29" s="161"/>
      <c r="K29" s="173"/>
      <c r="L29" s="196"/>
      <c r="M29" s="118"/>
      <c r="Q29" s="118"/>
    </row>
    <row r="30" spans="1:17" s="120" customFormat="1" ht="21" customHeight="1">
      <c r="A30" s="160"/>
      <c r="B30" s="161" t="s">
        <v>39</v>
      </c>
      <c r="C30" s="163" t="s">
        <v>0</v>
      </c>
      <c r="D30" s="172"/>
      <c r="E30" s="163"/>
      <c r="F30" s="161"/>
      <c r="G30" s="161"/>
      <c r="H30" s="161"/>
      <c r="I30" s="173"/>
      <c r="J30" s="161"/>
      <c r="K30" s="173"/>
      <c r="L30" s="164"/>
      <c r="M30" s="118"/>
      <c r="Q30" s="118"/>
    </row>
    <row r="31" spans="1:17" s="120" customFormat="1" ht="21" customHeight="1">
      <c r="A31" s="160"/>
      <c r="B31" s="172" t="s">
        <v>104</v>
      </c>
      <c r="C31" s="194" t="s">
        <v>0</v>
      </c>
      <c r="D31" s="195" t="s">
        <v>180</v>
      </c>
      <c r="E31" s="163"/>
      <c r="F31" s="161"/>
      <c r="G31" s="161"/>
      <c r="H31" s="161"/>
      <c r="I31" s="173"/>
      <c r="J31" s="161"/>
      <c r="K31" s="173"/>
      <c r="L31" s="196"/>
      <c r="M31" s="118"/>
      <c r="Q31" s="118"/>
    </row>
    <row r="32" spans="1:17" s="120" customFormat="1" ht="21" customHeight="1">
      <c r="A32" s="160"/>
      <c r="B32" s="161" t="s">
        <v>170</v>
      </c>
      <c r="C32" s="163" t="s">
        <v>0</v>
      </c>
      <c r="D32" s="172"/>
      <c r="E32" s="163"/>
      <c r="F32" s="161"/>
      <c r="G32" s="161"/>
      <c r="H32" s="161"/>
      <c r="I32" s="173"/>
      <c r="J32" s="161"/>
      <c r="K32" s="173"/>
      <c r="L32" s="164"/>
      <c r="M32" s="118"/>
      <c r="Q32" s="118"/>
    </row>
    <row r="33" spans="1:45" s="3" customFormat="1" ht="21" customHeight="1">
      <c r="A33" s="99"/>
      <c r="B33" s="86" t="s">
        <v>171</v>
      </c>
      <c r="C33" s="27"/>
      <c r="D33" s="54"/>
      <c r="E33" s="58"/>
      <c r="F33" s="54"/>
      <c r="G33" s="95"/>
      <c r="H33" s="54"/>
      <c r="I33" s="54"/>
      <c r="J33" s="54"/>
      <c r="K33" s="54"/>
      <c r="L33" s="55"/>
    </row>
    <row r="34" spans="1:45" s="3" customFormat="1" ht="39.75" customHeight="1">
      <c r="A34" s="18" t="s">
        <v>91</v>
      </c>
      <c r="B34" s="70" t="s">
        <v>130</v>
      </c>
      <c r="C34" s="70" t="s">
        <v>17</v>
      </c>
      <c r="D34" s="130"/>
      <c r="E34" s="19">
        <v>4.5999999999999999E-2</v>
      </c>
      <c r="F34" s="187"/>
      <c r="G34" s="188"/>
      <c r="H34" s="188"/>
      <c r="I34" s="188"/>
      <c r="J34" s="189"/>
      <c r="K34" s="190"/>
      <c r="L34" s="129"/>
    </row>
    <row r="35" spans="1:45" s="3" customFormat="1" ht="21" customHeight="1">
      <c r="A35" s="200">
        <f>A34+0.1</f>
        <v>1.1000000000000001</v>
      </c>
      <c r="B35" s="132" t="s">
        <v>27</v>
      </c>
      <c r="C35" s="132" t="s">
        <v>3</v>
      </c>
      <c r="D35" s="132">
        <v>89</v>
      </c>
      <c r="E35" s="132">
        <f>D35*E34</f>
        <v>4.0940000000000003</v>
      </c>
      <c r="F35" s="191"/>
      <c r="G35" s="191"/>
      <c r="H35" s="192"/>
      <c r="I35" s="192"/>
      <c r="J35" s="189"/>
      <c r="K35" s="190"/>
      <c r="L35" s="193"/>
    </row>
    <row r="36" spans="1:45" s="120" customFormat="1" ht="21" customHeight="1">
      <c r="A36" s="128">
        <f>A35+0.1</f>
        <v>1.2000000000000002</v>
      </c>
      <c r="B36" s="128" t="s">
        <v>32</v>
      </c>
      <c r="C36" s="137" t="s">
        <v>0</v>
      </c>
      <c r="D36" s="134">
        <v>37</v>
      </c>
      <c r="E36" s="133">
        <f>D36*E34</f>
        <v>1.702</v>
      </c>
      <c r="F36" s="135"/>
      <c r="G36" s="135"/>
      <c r="H36" s="135"/>
      <c r="I36" s="62"/>
      <c r="J36" s="134"/>
      <c r="K36" s="134"/>
      <c r="L36" s="205"/>
    </row>
    <row r="37" spans="1:45" s="3" customFormat="1" ht="21" customHeight="1">
      <c r="A37" s="240">
        <f>A36+0.1</f>
        <v>1.3000000000000003</v>
      </c>
      <c r="B37" s="92" t="s">
        <v>28</v>
      </c>
      <c r="C37" s="92" t="s">
        <v>23</v>
      </c>
      <c r="D37" s="37">
        <v>115</v>
      </c>
      <c r="E37" s="38">
        <f>D37*E34</f>
        <v>5.29</v>
      </c>
      <c r="F37" s="37"/>
      <c r="G37" s="37"/>
      <c r="H37" s="39"/>
      <c r="I37" s="63"/>
      <c r="J37" s="39"/>
      <c r="K37" s="39"/>
      <c r="L37" s="20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</row>
    <row r="38" spans="1:45" s="120" customFormat="1" ht="21" customHeight="1">
      <c r="A38" s="138">
        <f t="shared" ref="A38" si="1">A37+0.1</f>
        <v>1.4000000000000004</v>
      </c>
      <c r="B38" s="138" t="s">
        <v>77</v>
      </c>
      <c r="C38" s="138" t="s">
        <v>12</v>
      </c>
      <c r="D38" s="139">
        <v>2</v>
      </c>
      <c r="E38" s="213">
        <f>D38*E34</f>
        <v>9.1999999999999998E-2</v>
      </c>
      <c r="F38" s="139"/>
      <c r="G38" s="214"/>
      <c r="H38" s="149"/>
      <c r="I38" s="150"/>
      <c r="J38" s="149"/>
      <c r="K38" s="149"/>
      <c r="L38" s="215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</row>
    <row r="39" spans="1:45" s="4" customFormat="1" ht="41.25" customHeight="1">
      <c r="A39" s="18" t="s">
        <v>26</v>
      </c>
      <c r="B39" s="90" t="s">
        <v>108</v>
      </c>
      <c r="C39" s="90" t="s">
        <v>17</v>
      </c>
      <c r="D39" s="28"/>
      <c r="E39" s="130">
        <v>0.2266</v>
      </c>
      <c r="F39" s="28"/>
      <c r="G39" s="72"/>
      <c r="H39" s="72"/>
      <c r="I39" s="71"/>
      <c r="J39" s="72"/>
      <c r="K39" s="72"/>
      <c r="L39" s="129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</row>
    <row r="40" spans="1:45" s="5" customFormat="1" ht="21" customHeight="1">
      <c r="A40" s="200">
        <f>A39+0.1</f>
        <v>2.1</v>
      </c>
      <c r="B40" s="20" t="s">
        <v>18</v>
      </c>
      <c r="C40" s="20" t="s">
        <v>3</v>
      </c>
      <c r="D40" s="20">
        <v>1110</v>
      </c>
      <c r="E40" s="31">
        <f>D40*E39</f>
        <v>251.52599999999998</v>
      </c>
      <c r="F40" s="74"/>
      <c r="G40" s="74"/>
      <c r="H40" s="20"/>
      <c r="I40" s="31"/>
      <c r="J40" s="74"/>
      <c r="K40" s="74"/>
      <c r="L40" s="127"/>
      <c r="O40" s="174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243"/>
    </row>
    <row r="41" spans="1:45" ht="16.5" customHeight="1">
      <c r="A41" s="128">
        <f>A40+0.1</f>
        <v>2.2000000000000002</v>
      </c>
      <c r="B41" s="22" t="s">
        <v>72</v>
      </c>
      <c r="C41" s="36" t="s">
        <v>0</v>
      </c>
      <c r="D41" s="33">
        <v>96</v>
      </c>
      <c r="E41" s="32">
        <f>D41*E39</f>
        <v>21.753599999999999</v>
      </c>
      <c r="F41" s="106"/>
      <c r="G41" s="106"/>
      <c r="H41" s="106"/>
      <c r="I41" s="75"/>
      <c r="J41" s="33"/>
      <c r="K41" s="33"/>
      <c r="L41" s="20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</row>
    <row r="42" spans="1:45" ht="16.5" customHeight="1">
      <c r="A42" s="30">
        <f t="shared" ref="A42:A48" si="2">A41+0.1</f>
        <v>2.3000000000000003</v>
      </c>
      <c r="B42" s="131" t="s">
        <v>109</v>
      </c>
      <c r="C42" s="92" t="s">
        <v>23</v>
      </c>
      <c r="D42" s="37">
        <v>101.5</v>
      </c>
      <c r="E42" s="38">
        <f>E39*D42</f>
        <v>22.9999</v>
      </c>
      <c r="F42" s="181"/>
      <c r="G42" s="37"/>
      <c r="H42" s="72"/>
      <c r="I42" s="71"/>
      <c r="J42" s="72"/>
      <c r="K42" s="72"/>
      <c r="L42" s="204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</row>
    <row r="43" spans="1:45" ht="16.5" customHeight="1">
      <c r="A43" s="30">
        <f t="shared" si="2"/>
        <v>2.4000000000000004</v>
      </c>
      <c r="B43" s="92" t="s">
        <v>73</v>
      </c>
      <c r="C43" s="92" t="s">
        <v>34</v>
      </c>
      <c r="D43" s="37">
        <v>205</v>
      </c>
      <c r="E43" s="38">
        <f>D43*E39</f>
        <v>46.452999999999996</v>
      </c>
      <c r="F43" s="140"/>
      <c r="G43" s="37"/>
      <c r="H43" s="72"/>
      <c r="I43" s="71"/>
      <c r="J43" s="72"/>
      <c r="K43" s="72"/>
      <c r="L43" s="204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</row>
    <row r="44" spans="1:45" s="7" customFormat="1" ht="19.5" customHeight="1">
      <c r="A44" s="30">
        <f t="shared" si="2"/>
        <v>2.5000000000000004</v>
      </c>
      <c r="B44" s="92" t="s">
        <v>74</v>
      </c>
      <c r="C44" s="92" t="s">
        <v>23</v>
      </c>
      <c r="D44" s="37">
        <v>3.08</v>
      </c>
      <c r="E44" s="38">
        <f>D44*E39</f>
        <v>0.69792799999999999</v>
      </c>
      <c r="F44" s="37"/>
      <c r="G44" s="37"/>
      <c r="H44" s="72"/>
      <c r="I44" s="71"/>
      <c r="J44" s="72"/>
      <c r="K44" s="72"/>
      <c r="L44" s="204"/>
      <c r="M44" s="2"/>
      <c r="N44" s="2"/>
      <c r="O44" s="2"/>
      <c r="P44" s="246"/>
      <c r="Q44" s="246"/>
      <c r="R44" s="246"/>
      <c r="S44" s="246"/>
      <c r="T44" s="246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</row>
    <row r="45" spans="1:45" ht="16.5" customHeight="1">
      <c r="A45" s="30">
        <f t="shared" si="2"/>
        <v>2.6000000000000005</v>
      </c>
      <c r="B45" s="92" t="s">
        <v>7</v>
      </c>
      <c r="C45" s="92" t="s">
        <v>6</v>
      </c>
      <c r="D45" s="37">
        <v>170</v>
      </c>
      <c r="E45" s="38">
        <f>D45*E39</f>
        <v>38.521999999999998</v>
      </c>
      <c r="F45" s="140"/>
      <c r="G45" s="37"/>
      <c r="H45" s="72"/>
      <c r="I45" s="71"/>
      <c r="J45" s="72"/>
      <c r="K45" s="72"/>
      <c r="L45" s="204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</row>
    <row r="46" spans="1:45" s="9" customFormat="1" ht="20.25" customHeight="1">
      <c r="A46" s="30">
        <f t="shared" si="2"/>
        <v>2.7000000000000006</v>
      </c>
      <c r="B46" s="92" t="s">
        <v>75</v>
      </c>
      <c r="C46" s="92" t="s">
        <v>78</v>
      </c>
      <c r="D46" s="37" t="s">
        <v>136</v>
      </c>
      <c r="E46" s="139">
        <v>400</v>
      </c>
      <c r="F46" s="182"/>
      <c r="G46" s="37"/>
      <c r="H46" s="72"/>
      <c r="I46" s="71"/>
      <c r="J46" s="72"/>
      <c r="K46" s="72"/>
      <c r="L46" s="204"/>
      <c r="M46" s="6"/>
      <c r="N46" s="6"/>
      <c r="O46" s="6"/>
      <c r="P46" s="248"/>
      <c r="Q46" s="248"/>
      <c r="R46" s="248"/>
      <c r="S46" s="248"/>
      <c r="T46" s="248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</row>
    <row r="47" spans="1:45" s="5" customFormat="1" ht="18" customHeight="1">
      <c r="A47" s="30">
        <f t="shared" si="2"/>
        <v>2.8000000000000007</v>
      </c>
      <c r="B47" s="92" t="s">
        <v>76</v>
      </c>
      <c r="C47" s="92" t="s">
        <v>20</v>
      </c>
      <c r="D47" s="139" t="s">
        <v>136</v>
      </c>
      <c r="E47" s="139">
        <v>354</v>
      </c>
      <c r="F47" s="182"/>
      <c r="G47" s="37"/>
      <c r="H47" s="72"/>
      <c r="I47" s="71"/>
      <c r="J47" s="72"/>
      <c r="K47" s="72"/>
      <c r="L47" s="204"/>
      <c r="O47" s="174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243"/>
    </row>
    <row r="48" spans="1:45" ht="16.5" customHeight="1">
      <c r="A48" s="30">
        <f t="shared" si="2"/>
        <v>2.9000000000000008</v>
      </c>
      <c r="B48" s="92" t="s">
        <v>77</v>
      </c>
      <c r="C48" s="92" t="s">
        <v>12</v>
      </c>
      <c r="D48" s="37">
        <v>70</v>
      </c>
      <c r="E48" s="38">
        <f>D48*E39</f>
        <v>15.862</v>
      </c>
      <c r="F48" s="37"/>
      <c r="G48" s="37"/>
      <c r="H48" s="72"/>
      <c r="I48" s="71"/>
      <c r="J48" s="72"/>
      <c r="K48" s="72"/>
      <c r="L48" s="204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</row>
    <row r="49" spans="1:44" ht="33.75" customHeight="1">
      <c r="A49" s="217" t="s">
        <v>25</v>
      </c>
      <c r="B49" s="126" t="s">
        <v>177</v>
      </c>
      <c r="C49" s="126" t="s">
        <v>17</v>
      </c>
      <c r="D49" s="129"/>
      <c r="E49" s="218">
        <v>0.11</v>
      </c>
      <c r="F49" s="129"/>
      <c r="G49" s="219"/>
      <c r="H49" s="219"/>
      <c r="I49" s="219"/>
      <c r="J49" s="219"/>
      <c r="K49" s="219"/>
      <c r="L49" s="129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</row>
    <row r="50" spans="1:44" ht="16.5" customHeight="1">
      <c r="A50" s="200">
        <f>A49+0.1</f>
        <v>3.1</v>
      </c>
      <c r="B50" s="127" t="s">
        <v>18</v>
      </c>
      <c r="C50" s="127" t="s">
        <v>3</v>
      </c>
      <c r="D50" s="127">
        <v>1110</v>
      </c>
      <c r="E50" s="127">
        <f>D50*E49</f>
        <v>122.1</v>
      </c>
      <c r="F50" s="220"/>
      <c r="G50" s="220"/>
      <c r="H50" s="127"/>
      <c r="I50" s="85"/>
      <c r="J50" s="220"/>
      <c r="K50" s="220"/>
      <c r="L50" s="8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</row>
    <row r="51" spans="1:44" ht="16.5" customHeight="1">
      <c r="A51" s="128">
        <f>A50+0.1</f>
        <v>3.2</v>
      </c>
      <c r="B51" s="128" t="s">
        <v>72</v>
      </c>
      <c r="C51" s="128" t="s">
        <v>0</v>
      </c>
      <c r="D51" s="134">
        <v>96</v>
      </c>
      <c r="E51" s="134">
        <f>D51*E49</f>
        <v>10.56</v>
      </c>
      <c r="F51" s="219"/>
      <c r="G51" s="219"/>
      <c r="H51" s="219"/>
      <c r="I51" s="219"/>
      <c r="J51" s="134"/>
      <c r="K51" s="134"/>
      <c r="L51" s="134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</row>
    <row r="52" spans="1:44" ht="16.5" customHeight="1">
      <c r="A52" s="138">
        <f t="shared" ref="A52:A58" si="3">A51+0.1</f>
        <v>3.3000000000000003</v>
      </c>
      <c r="B52" s="138" t="s">
        <v>110</v>
      </c>
      <c r="C52" s="138" t="s">
        <v>23</v>
      </c>
      <c r="D52" s="139">
        <v>101.5</v>
      </c>
      <c r="E52" s="139">
        <f>E49*D52</f>
        <v>11.165000000000001</v>
      </c>
      <c r="F52" s="221"/>
      <c r="G52" s="139"/>
      <c r="H52" s="219"/>
      <c r="I52" s="219"/>
      <c r="J52" s="219"/>
      <c r="K52" s="219"/>
      <c r="L52" s="139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</row>
    <row r="53" spans="1:44" ht="16.5" customHeight="1">
      <c r="A53" s="138">
        <f t="shared" si="3"/>
        <v>3.4000000000000004</v>
      </c>
      <c r="B53" s="138" t="s">
        <v>73</v>
      </c>
      <c r="C53" s="138" t="s">
        <v>34</v>
      </c>
      <c r="D53" s="139">
        <v>205</v>
      </c>
      <c r="E53" s="139">
        <f>D53*E49</f>
        <v>22.55</v>
      </c>
      <c r="F53" s="139"/>
      <c r="G53" s="139"/>
      <c r="H53" s="219"/>
      <c r="I53" s="219"/>
      <c r="J53" s="219"/>
      <c r="K53" s="219"/>
      <c r="L53" s="139"/>
    </row>
    <row r="54" spans="1:44" ht="16.5" customHeight="1">
      <c r="A54" s="138">
        <f t="shared" si="3"/>
        <v>3.5000000000000004</v>
      </c>
      <c r="B54" s="138" t="s">
        <v>74</v>
      </c>
      <c r="C54" s="138" t="s">
        <v>23</v>
      </c>
      <c r="D54" s="139">
        <v>3.08</v>
      </c>
      <c r="E54" s="139">
        <f>D54*E49</f>
        <v>0.33879999999999999</v>
      </c>
      <c r="F54" s="139"/>
      <c r="G54" s="139"/>
      <c r="H54" s="219"/>
      <c r="I54" s="219"/>
      <c r="J54" s="219"/>
      <c r="K54" s="219"/>
      <c r="L54" s="139"/>
    </row>
    <row r="55" spans="1:44" ht="16.5" customHeight="1">
      <c r="A55" s="138">
        <f t="shared" si="3"/>
        <v>3.6000000000000005</v>
      </c>
      <c r="B55" s="138" t="s">
        <v>7</v>
      </c>
      <c r="C55" s="138" t="s">
        <v>6</v>
      </c>
      <c r="D55" s="139">
        <v>170</v>
      </c>
      <c r="E55" s="139">
        <f>D55*E49</f>
        <v>18.7</v>
      </c>
      <c r="F55" s="139"/>
      <c r="G55" s="139"/>
      <c r="H55" s="219"/>
      <c r="I55" s="219"/>
      <c r="J55" s="219"/>
      <c r="K55" s="219"/>
      <c r="L55" s="139"/>
    </row>
    <row r="56" spans="1:44" ht="16.5" customHeight="1">
      <c r="A56" s="138">
        <f t="shared" si="3"/>
        <v>3.7000000000000006</v>
      </c>
      <c r="B56" s="138" t="s">
        <v>75</v>
      </c>
      <c r="C56" s="138" t="s">
        <v>6</v>
      </c>
      <c r="D56" s="139" t="s">
        <v>136</v>
      </c>
      <c r="E56" s="139">
        <v>423.16</v>
      </c>
      <c r="F56" s="222"/>
      <c r="G56" s="139"/>
      <c r="H56" s="219"/>
      <c r="I56" s="219"/>
      <c r="J56" s="219"/>
      <c r="K56" s="219"/>
      <c r="L56" s="139"/>
    </row>
    <row r="57" spans="1:44" ht="16.5" customHeight="1">
      <c r="A57" s="138">
        <f t="shared" si="3"/>
        <v>3.8000000000000007</v>
      </c>
      <c r="B57" s="138" t="s">
        <v>76</v>
      </c>
      <c r="C57" s="138" t="s">
        <v>6</v>
      </c>
      <c r="D57" s="139" t="s">
        <v>136</v>
      </c>
      <c r="E57" s="139">
        <v>1471</v>
      </c>
      <c r="F57" s="222"/>
      <c r="G57" s="139"/>
      <c r="H57" s="219"/>
      <c r="I57" s="219"/>
      <c r="J57" s="219"/>
      <c r="K57" s="219"/>
      <c r="L57" s="139"/>
    </row>
    <row r="58" spans="1:44" ht="16.5" customHeight="1">
      <c r="A58" s="138">
        <f t="shared" si="3"/>
        <v>3.9000000000000008</v>
      </c>
      <c r="B58" s="138" t="s">
        <v>77</v>
      </c>
      <c r="C58" s="138" t="s">
        <v>0</v>
      </c>
      <c r="D58" s="139">
        <v>70</v>
      </c>
      <c r="E58" s="139">
        <f>D58*E49</f>
        <v>7.7</v>
      </c>
      <c r="F58" s="139"/>
      <c r="G58" s="139"/>
      <c r="H58" s="219"/>
      <c r="I58" s="219"/>
      <c r="J58" s="219"/>
      <c r="K58" s="219"/>
      <c r="L58" s="139"/>
      <c r="Q58" s="119"/>
      <c r="R58" s="119"/>
      <c r="S58" s="119"/>
    </row>
    <row r="59" spans="1:44" s="119" customFormat="1" ht="45.75" customHeight="1">
      <c r="A59" s="216" t="s">
        <v>50</v>
      </c>
      <c r="B59" s="210" t="s">
        <v>142</v>
      </c>
      <c r="C59" s="210" t="s">
        <v>23</v>
      </c>
      <c r="D59" s="223"/>
      <c r="E59" s="223">
        <v>2.12</v>
      </c>
      <c r="F59" s="224"/>
      <c r="G59" s="208"/>
      <c r="H59" s="225"/>
      <c r="I59" s="208"/>
      <c r="J59" s="225"/>
      <c r="K59" s="208"/>
      <c r="L59" s="223"/>
    </row>
    <row r="60" spans="1:44" s="119" customFormat="1" ht="16.5" customHeight="1">
      <c r="A60" s="200">
        <f>A59+0.1</f>
        <v>4.0999999999999996</v>
      </c>
      <c r="B60" s="127" t="s">
        <v>27</v>
      </c>
      <c r="C60" s="127" t="s">
        <v>3</v>
      </c>
      <c r="D60" s="127">
        <v>0.89</v>
      </c>
      <c r="E60" s="127">
        <f>D60*E59</f>
        <v>1.8868</v>
      </c>
      <c r="F60" s="220"/>
      <c r="G60" s="220"/>
      <c r="H60" s="127"/>
      <c r="I60" s="85"/>
      <c r="J60" s="220"/>
      <c r="K60" s="220"/>
      <c r="L60" s="85"/>
    </row>
    <row r="61" spans="1:44" s="119" customFormat="1" ht="16.5" customHeight="1">
      <c r="A61" s="128">
        <f>A60+0.1</f>
        <v>4.1999999999999993</v>
      </c>
      <c r="B61" s="128" t="s">
        <v>29</v>
      </c>
      <c r="C61" s="128" t="s">
        <v>0</v>
      </c>
      <c r="D61" s="134">
        <v>0.37</v>
      </c>
      <c r="E61" s="134">
        <f>D61*E59</f>
        <v>0.78439999999999999</v>
      </c>
      <c r="F61" s="219"/>
      <c r="G61" s="219"/>
      <c r="H61" s="219"/>
      <c r="I61" s="219"/>
      <c r="J61" s="134"/>
      <c r="K61" s="134"/>
      <c r="L61" s="134"/>
    </row>
    <row r="62" spans="1:44" s="119" customFormat="1" ht="16.5" customHeight="1">
      <c r="A62" s="138">
        <f t="shared" ref="A62:A63" si="4">A61+0.1</f>
        <v>4.2999999999999989</v>
      </c>
      <c r="B62" s="209" t="s">
        <v>28</v>
      </c>
      <c r="C62" s="209" t="s">
        <v>23</v>
      </c>
      <c r="D62" s="226">
        <v>1.1499999999999999</v>
      </c>
      <c r="E62" s="226">
        <f>D62*E59</f>
        <v>2.4379999999999997</v>
      </c>
      <c r="F62" s="226"/>
      <c r="G62" s="227"/>
      <c r="H62" s="228"/>
      <c r="I62" s="229"/>
      <c r="J62" s="228"/>
      <c r="K62" s="229"/>
      <c r="L62" s="228"/>
    </row>
    <row r="63" spans="1:44" s="119" customFormat="1" ht="16.5" customHeight="1">
      <c r="A63" s="138">
        <f t="shared" si="4"/>
        <v>4.3999999999999986</v>
      </c>
      <c r="B63" s="209" t="s">
        <v>46</v>
      </c>
      <c r="C63" s="209" t="s">
        <v>0</v>
      </c>
      <c r="D63" s="226">
        <v>0.02</v>
      </c>
      <c r="E63" s="226">
        <f>D63*E59</f>
        <v>4.24E-2</v>
      </c>
      <c r="F63" s="226"/>
      <c r="G63" s="227"/>
      <c r="H63" s="228"/>
      <c r="I63" s="229"/>
      <c r="J63" s="228"/>
      <c r="K63" s="229"/>
      <c r="L63" s="228"/>
    </row>
    <row r="64" spans="1:44" s="119" customFormat="1" ht="42.75" customHeight="1">
      <c r="A64" s="217" t="s">
        <v>51</v>
      </c>
      <c r="B64" s="126" t="s">
        <v>153</v>
      </c>
      <c r="C64" s="126" t="s">
        <v>17</v>
      </c>
      <c r="D64" s="129"/>
      <c r="E64" s="199">
        <v>3.56E-2</v>
      </c>
      <c r="F64" s="129"/>
      <c r="G64" s="219"/>
      <c r="H64" s="219"/>
      <c r="I64" s="219"/>
      <c r="J64" s="219"/>
      <c r="K64" s="219"/>
      <c r="L64" s="129"/>
    </row>
    <row r="65" spans="1:19" s="119" customFormat="1" ht="16.5" customHeight="1">
      <c r="A65" s="200">
        <f>A64+0.1</f>
        <v>5.0999999999999996</v>
      </c>
      <c r="B65" s="127" t="s">
        <v>18</v>
      </c>
      <c r="C65" s="127" t="s">
        <v>3</v>
      </c>
      <c r="D65" s="127">
        <v>242</v>
      </c>
      <c r="E65" s="132">
        <f>D65*E64</f>
        <v>8.6151999999999997</v>
      </c>
      <c r="F65" s="109"/>
      <c r="G65" s="109"/>
      <c r="H65" s="127"/>
      <c r="I65" s="110"/>
      <c r="J65" s="109"/>
      <c r="K65" s="109"/>
      <c r="L65" s="85"/>
    </row>
    <row r="66" spans="1:19" s="119" customFormat="1" ht="16.5" customHeight="1">
      <c r="A66" s="128">
        <f>A65+0.1</f>
        <v>5.1999999999999993</v>
      </c>
      <c r="B66" s="128" t="s">
        <v>72</v>
      </c>
      <c r="C66" s="128" t="s">
        <v>0</v>
      </c>
      <c r="D66" s="134">
        <v>108</v>
      </c>
      <c r="E66" s="133">
        <f>D66*E64</f>
        <v>3.8447999999999998</v>
      </c>
      <c r="F66" s="107"/>
      <c r="G66" s="107"/>
      <c r="H66" s="107"/>
      <c r="I66" s="108"/>
      <c r="J66" s="134"/>
      <c r="K66" s="134"/>
      <c r="L66" s="134"/>
    </row>
    <row r="67" spans="1:19" s="119" customFormat="1" ht="16.5" customHeight="1">
      <c r="A67" s="131">
        <f t="shared" ref="A67:A72" si="5">A66+0.1</f>
        <v>5.2999999999999989</v>
      </c>
      <c r="B67" s="131" t="s">
        <v>109</v>
      </c>
      <c r="C67" s="138" t="s">
        <v>23</v>
      </c>
      <c r="D67" s="139">
        <v>101.5</v>
      </c>
      <c r="E67" s="140">
        <f>E64*D67</f>
        <v>3.6133999999999999</v>
      </c>
      <c r="F67" s="181"/>
      <c r="G67" s="139"/>
      <c r="H67" s="107"/>
      <c r="I67" s="108"/>
      <c r="J67" s="107"/>
      <c r="K67" s="107"/>
      <c r="L67" s="139"/>
    </row>
    <row r="68" spans="1:19" s="119" customFormat="1" ht="16.5" customHeight="1">
      <c r="A68" s="131">
        <f t="shared" si="5"/>
        <v>5.3999999999999986</v>
      </c>
      <c r="B68" s="138" t="s">
        <v>73</v>
      </c>
      <c r="C68" s="138" t="s">
        <v>34</v>
      </c>
      <c r="D68" s="139">
        <v>14</v>
      </c>
      <c r="E68" s="140">
        <f>D68*E64</f>
        <v>0.49840000000000001</v>
      </c>
      <c r="F68" s="140"/>
      <c r="G68" s="139"/>
      <c r="H68" s="107"/>
      <c r="I68" s="108"/>
      <c r="J68" s="107"/>
      <c r="K68" s="107"/>
      <c r="L68" s="139"/>
    </row>
    <row r="69" spans="1:19" s="119" customFormat="1" ht="16.5" customHeight="1">
      <c r="A69" s="131">
        <f t="shared" si="5"/>
        <v>5.4999999999999982</v>
      </c>
      <c r="B69" s="138" t="s">
        <v>74</v>
      </c>
      <c r="C69" s="138" t="s">
        <v>23</v>
      </c>
      <c r="D69" s="139">
        <v>0.17</v>
      </c>
      <c r="E69" s="140">
        <f>D69*E64</f>
        <v>6.0520000000000001E-3</v>
      </c>
      <c r="F69" s="139"/>
      <c r="G69" s="139"/>
      <c r="H69" s="107"/>
      <c r="I69" s="108"/>
      <c r="J69" s="107"/>
      <c r="K69" s="107"/>
      <c r="L69" s="139"/>
    </row>
    <row r="70" spans="1:19" s="119" customFormat="1" ht="16.5" customHeight="1">
      <c r="A70" s="131">
        <f t="shared" si="5"/>
        <v>5.5999999999999979</v>
      </c>
      <c r="B70" s="138" t="s">
        <v>75</v>
      </c>
      <c r="C70" s="138" t="s">
        <v>6</v>
      </c>
      <c r="D70" s="139" t="s">
        <v>136</v>
      </c>
      <c r="E70" s="139">
        <v>36.53</v>
      </c>
      <c r="F70" s="182"/>
      <c r="G70" s="139"/>
      <c r="H70" s="107"/>
      <c r="I70" s="108"/>
      <c r="J70" s="107"/>
      <c r="K70" s="107"/>
      <c r="L70" s="139"/>
    </row>
    <row r="71" spans="1:19" s="119" customFormat="1" ht="16.5" customHeight="1">
      <c r="A71" s="131">
        <f t="shared" si="5"/>
        <v>5.6999999999999975</v>
      </c>
      <c r="B71" s="138" t="s">
        <v>76</v>
      </c>
      <c r="C71" s="138" t="s">
        <v>6</v>
      </c>
      <c r="D71" s="139" t="s">
        <v>136</v>
      </c>
      <c r="E71" s="139">
        <v>164.4</v>
      </c>
      <c r="F71" s="182"/>
      <c r="G71" s="139"/>
      <c r="H71" s="107"/>
      <c r="I71" s="108"/>
      <c r="J71" s="107"/>
      <c r="K71" s="107"/>
      <c r="L71" s="139"/>
    </row>
    <row r="72" spans="1:19" s="119" customFormat="1" ht="16.5" customHeight="1">
      <c r="A72" s="131">
        <f t="shared" si="5"/>
        <v>5.7999999999999972</v>
      </c>
      <c r="B72" s="138" t="s">
        <v>77</v>
      </c>
      <c r="C72" s="138" t="s">
        <v>0</v>
      </c>
      <c r="D72" s="139">
        <v>22</v>
      </c>
      <c r="E72" s="140">
        <f>D72*E64</f>
        <v>0.78320000000000001</v>
      </c>
      <c r="F72" s="139"/>
      <c r="G72" s="139"/>
      <c r="H72" s="107"/>
      <c r="I72" s="108"/>
      <c r="J72" s="107"/>
      <c r="K72" s="107"/>
      <c r="L72" s="139"/>
      <c r="Q72" s="1"/>
      <c r="R72" s="1"/>
      <c r="S72" s="1"/>
    </row>
    <row r="73" spans="1:19" s="119" customFormat="1" ht="54" customHeight="1">
      <c r="A73" s="158">
        <v>6</v>
      </c>
      <c r="B73" s="126" t="s">
        <v>81</v>
      </c>
      <c r="C73" s="126" t="s">
        <v>66</v>
      </c>
      <c r="D73" s="129"/>
      <c r="E73" s="129">
        <v>0.81</v>
      </c>
      <c r="F73" s="129"/>
      <c r="G73" s="230"/>
      <c r="H73" s="230"/>
      <c r="I73" s="230"/>
      <c r="J73" s="230"/>
      <c r="K73" s="230"/>
      <c r="L73" s="129"/>
    </row>
    <row r="74" spans="1:19" s="119" customFormat="1" ht="16.5" customHeight="1">
      <c r="A74" s="136">
        <f>A73+0.1</f>
        <v>6.1</v>
      </c>
      <c r="B74" s="136" t="s">
        <v>27</v>
      </c>
      <c r="C74" s="136" t="s">
        <v>3</v>
      </c>
      <c r="D74" s="127">
        <v>93</v>
      </c>
      <c r="E74" s="127">
        <f>D74*E73</f>
        <v>75.33</v>
      </c>
      <c r="F74" s="231"/>
      <c r="G74" s="231"/>
      <c r="H74" s="127"/>
      <c r="I74" s="127"/>
      <c r="J74" s="231"/>
      <c r="K74" s="231"/>
      <c r="L74" s="127"/>
    </row>
    <row r="75" spans="1:19" s="119" customFormat="1" ht="16.5" customHeight="1">
      <c r="A75" s="128">
        <f>A74+0.1</f>
        <v>6.1999999999999993</v>
      </c>
      <c r="B75" s="128" t="s">
        <v>82</v>
      </c>
      <c r="C75" s="128" t="s">
        <v>13</v>
      </c>
      <c r="D75" s="134">
        <v>2.4</v>
      </c>
      <c r="E75" s="134">
        <f>D75*E73</f>
        <v>1.944</v>
      </c>
      <c r="F75" s="232"/>
      <c r="G75" s="232"/>
      <c r="H75" s="232"/>
      <c r="I75" s="232"/>
      <c r="J75" s="134"/>
      <c r="K75" s="134"/>
      <c r="L75" s="205"/>
    </row>
    <row r="76" spans="1:19" s="119" customFormat="1" ht="16.5" customHeight="1">
      <c r="A76" s="131">
        <f>A75+0.1</f>
        <v>6.2999999999999989</v>
      </c>
      <c r="B76" s="128" t="s">
        <v>80</v>
      </c>
      <c r="C76" s="128" t="s">
        <v>0</v>
      </c>
      <c r="D76" s="134">
        <v>2.6</v>
      </c>
      <c r="E76" s="134">
        <f>D76*E73</f>
        <v>2.1060000000000003</v>
      </c>
      <c r="F76" s="232"/>
      <c r="G76" s="232"/>
      <c r="H76" s="232"/>
      <c r="I76" s="232"/>
      <c r="J76" s="134"/>
      <c r="K76" s="134"/>
      <c r="L76" s="205"/>
    </row>
    <row r="77" spans="1:19" s="119" customFormat="1" ht="16.5" customHeight="1">
      <c r="A77" s="131">
        <f>A76+0.1</f>
        <v>6.3999999999999986</v>
      </c>
      <c r="B77" s="138" t="s">
        <v>114</v>
      </c>
      <c r="C77" s="138" t="s">
        <v>23</v>
      </c>
      <c r="D77" s="226">
        <v>2.56</v>
      </c>
      <c r="E77" s="139">
        <f>D77*E73</f>
        <v>2.0736000000000003</v>
      </c>
      <c r="F77" s="139"/>
      <c r="G77" s="139"/>
      <c r="H77" s="230"/>
      <c r="I77" s="230"/>
      <c r="J77" s="230"/>
      <c r="K77" s="230"/>
      <c r="L77" s="204"/>
    </row>
    <row r="78" spans="1:19" s="119" customFormat="1" ht="49.5" customHeight="1">
      <c r="A78" s="158">
        <v>7</v>
      </c>
      <c r="B78" s="126" t="s">
        <v>83</v>
      </c>
      <c r="C78" s="126" t="s">
        <v>66</v>
      </c>
      <c r="D78" s="129"/>
      <c r="E78" s="129">
        <f>E73</f>
        <v>0.81</v>
      </c>
      <c r="F78" s="129"/>
      <c r="G78" s="230"/>
      <c r="H78" s="230"/>
      <c r="I78" s="230"/>
      <c r="J78" s="230"/>
      <c r="K78" s="230"/>
      <c r="L78" s="129"/>
    </row>
    <row r="79" spans="1:19" s="119" customFormat="1" ht="16.5" customHeight="1">
      <c r="A79" s="136">
        <f>A78+0.1</f>
        <v>7.1</v>
      </c>
      <c r="B79" s="136" t="s">
        <v>84</v>
      </c>
      <c r="C79" s="136" t="s">
        <v>3</v>
      </c>
      <c r="D79" s="127">
        <v>65.8</v>
      </c>
      <c r="E79" s="127">
        <f>D79*E78</f>
        <v>53.298000000000002</v>
      </c>
      <c r="F79" s="231"/>
      <c r="G79" s="231"/>
      <c r="H79" s="127"/>
      <c r="I79" s="127"/>
      <c r="J79" s="231"/>
      <c r="K79" s="231"/>
      <c r="L79" s="127"/>
    </row>
    <row r="80" spans="1:19" s="119" customFormat="1" ht="16.5" customHeight="1">
      <c r="A80" s="137">
        <f>A79+0.1</f>
        <v>7.1999999999999993</v>
      </c>
      <c r="B80" s="128" t="s">
        <v>85</v>
      </c>
      <c r="C80" s="128" t="s">
        <v>0</v>
      </c>
      <c r="D80" s="134">
        <v>1</v>
      </c>
      <c r="E80" s="134">
        <f>D80*E78</f>
        <v>0.81</v>
      </c>
      <c r="F80" s="232"/>
      <c r="G80" s="232"/>
      <c r="H80" s="232"/>
      <c r="I80" s="232"/>
      <c r="J80" s="134"/>
      <c r="K80" s="134"/>
      <c r="L80" s="205"/>
    </row>
    <row r="81" spans="1:20" s="119" customFormat="1" ht="16.5" customHeight="1">
      <c r="A81" s="131">
        <f>A80+0.1</f>
        <v>7.2999999999999989</v>
      </c>
      <c r="B81" s="138" t="s">
        <v>113</v>
      </c>
      <c r="C81" s="138" t="s">
        <v>6</v>
      </c>
      <c r="D81" s="226">
        <v>63</v>
      </c>
      <c r="E81" s="139">
        <f>D81*E78</f>
        <v>51.03</v>
      </c>
      <c r="F81" s="139"/>
      <c r="G81" s="139"/>
      <c r="H81" s="230"/>
      <c r="I81" s="230"/>
      <c r="J81" s="230"/>
      <c r="K81" s="230"/>
      <c r="L81" s="204"/>
    </row>
    <row r="82" spans="1:20" s="119" customFormat="1" ht="16.5" customHeight="1">
      <c r="A82" s="131">
        <f>A81+0.1</f>
        <v>7.3999999999999986</v>
      </c>
      <c r="B82" s="138" t="s">
        <v>112</v>
      </c>
      <c r="C82" s="138" t="s">
        <v>6</v>
      </c>
      <c r="D82" s="226">
        <v>79</v>
      </c>
      <c r="E82" s="139">
        <f>D82*E78</f>
        <v>63.99</v>
      </c>
      <c r="F82" s="139"/>
      <c r="G82" s="139"/>
      <c r="H82" s="230"/>
      <c r="I82" s="230"/>
      <c r="J82" s="230"/>
      <c r="K82" s="230"/>
      <c r="L82" s="204"/>
    </row>
    <row r="83" spans="1:20" s="119" customFormat="1" ht="16.5" customHeight="1">
      <c r="A83" s="131">
        <f>A82+0.1</f>
        <v>7.4999999999999982</v>
      </c>
      <c r="B83" s="138" t="s">
        <v>86</v>
      </c>
      <c r="C83" s="138" t="s">
        <v>12</v>
      </c>
      <c r="D83" s="226">
        <v>1.6</v>
      </c>
      <c r="E83" s="139">
        <f>D83*E78</f>
        <v>1.2960000000000003</v>
      </c>
      <c r="F83" s="139"/>
      <c r="G83" s="139"/>
      <c r="H83" s="230"/>
      <c r="I83" s="230"/>
      <c r="J83" s="230"/>
      <c r="K83" s="230"/>
      <c r="L83" s="204"/>
      <c r="Q83" s="1"/>
      <c r="R83" s="1"/>
      <c r="S83" s="1"/>
    </row>
    <row r="84" spans="1:20" ht="40.5" customHeight="1">
      <c r="A84" s="158">
        <v>8</v>
      </c>
      <c r="B84" s="233" t="s">
        <v>56</v>
      </c>
      <c r="C84" s="233" t="s">
        <v>53</v>
      </c>
      <c r="D84" s="206"/>
      <c r="E84" s="206">
        <f>N93/1000</f>
        <v>3.9060736999999994</v>
      </c>
      <c r="F84" s="206"/>
      <c r="G84" s="230"/>
      <c r="H84" s="230"/>
      <c r="I84" s="230"/>
      <c r="J84" s="230"/>
      <c r="K84" s="230"/>
      <c r="L84" s="206"/>
      <c r="M84" s="4"/>
      <c r="N84" s="4"/>
      <c r="O84" s="4"/>
    </row>
    <row r="85" spans="1:20" ht="16.5" customHeight="1">
      <c r="A85" s="76">
        <f t="shared" ref="A85:A86" si="6">A84+0.1</f>
        <v>8.1</v>
      </c>
      <c r="B85" s="76" t="s">
        <v>22</v>
      </c>
      <c r="C85" s="76" t="s">
        <v>3</v>
      </c>
      <c r="D85" s="77">
        <v>19.399999999999999</v>
      </c>
      <c r="E85" s="77">
        <f>D85*E84</f>
        <v>75.777829779999976</v>
      </c>
      <c r="F85" s="73"/>
      <c r="G85" s="73"/>
      <c r="H85" s="97"/>
      <c r="I85" s="97"/>
      <c r="J85" s="74"/>
      <c r="K85" s="74"/>
      <c r="L85" s="127"/>
      <c r="M85" s="4"/>
      <c r="N85" s="4"/>
      <c r="O85" s="4"/>
    </row>
    <row r="86" spans="1:20" ht="16.5" customHeight="1">
      <c r="A86" s="78">
        <f t="shared" si="6"/>
        <v>8.1999999999999993</v>
      </c>
      <c r="B86" s="78" t="s">
        <v>54</v>
      </c>
      <c r="C86" s="21" t="s">
        <v>0</v>
      </c>
      <c r="D86" s="79">
        <v>2.09</v>
      </c>
      <c r="E86" s="79">
        <f>D86*E84</f>
        <v>8.1636940329999987</v>
      </c>
      <c r="F86" s="75"/>
      <c r="G86" s="75"/>
      <c r="H86" s="75"/>
      <c r="I86" s="75"/>
      <c r="J86" s="80"/>
      <c r="K86" s="80"/>
      <c r="L86" s="205"/>
      <c r="M86" s="4"/>
      <c r="N86" s="4"/>
      <c r="O86" s="83" t="s">
        <v>30</v>
      </c>
    </row>
    <row r="87" spans="1:20" ht="16.5" customHeight="1">
      <c r="A87" s="131">
        <f>A86+0.1</f>
        <v>8.2999999999999989</v>
      </c>
      <c r="B87" s="81" t="s">
        <v>57</v>
      </c>
      <c r="C87" s="81" t="s">
        <v>55</v>
      </c>
      <c r="D87" s="82" t="s">
        <v>136</v>
      </c>
      <c r="E87" s="82">
        <v>168</v>
      </c>
      <c r="F87" s="82"/>
      <c r="G87" s="82"/>
      <c r="H87" s="71"/>
      <c r="I87" s="71"/>
      <c r="J87" s="72"/>
      <c r="K87" s="72"/>
      <c r="L87" s="204"/>
      <c r="M87" s="4">
        <v>10.050000000000001</v>
      </c>
      <c r="N87" s="4">
        <f t="shared" ref="N87:N92" si="7">M87*E87</f>
        <v>1688.4</v>
      </c>
      <c r="O87" s="4">
        <f>0.16*2*E87</f>
        <v>53.76</v>
      </c>
    </row>
    <row r="88" spans="1:20" ht="16.5" customHeight="1">
      <c r="A88" s="131">
        <f t="shared" ref="A88:A93" si="8">A87+0.1</f>
        <v>8.3999999999999986</v>
      </c>
      <c r="B88" s="81" t="s">
        <v>160</v>
      </c>
      <c r="C88" s="81" t="s">
        <v>55</v>
      </c>
      <c r="D88" s="154" t="s">
        <v>136</v>
      </c>
      <c r="E88" s="82">
        <v>5.52</v>
      </c>
      <c r="F88" s="82"/>
      <c r="G88" s="82"/>
      <c r="H88" s="71"/>
      <c r="I88" s="71"/>
      <c r="J88" s="72"/>
      <c r="K88" s="72"/>
      <c r="L88" s="204"/>
      <c r="M88" s="4">
        <v>4.71</v>
      </c>
      <c r="N88" s="4">
        <f t="shared" si="7"/>
        <v>25.999199999999998</v>
      </c>
      <c r="O88" s="4">
        <f>0.24*E88</f>
        <v>1.3247999999999998</v>
      </c>
    </row>
    <row r="89" spans="1:20" ht="16.5" customHeight="1">
      <c r="A89" s="131">
        <f t="shared" si="8"/>
        <v>8.4999999999999982</v>
      </c>
      <c r="B89" s="153" t="s">
        <v>159</v>
      </c>
      <c r="C89" s="153" t="s">
        <v>55</v>
      </c>
      <c r="D89" s="154" t="s">
        <v>136</v>
      </c>
      <c r="E89" s="154">
        <v>560</v>
      </c>
      <c r="F89" s="154"/>
      <c r="G89" s="154"/>
      <c r="H89" s="150"/>
      <c r="I89" s="150"/>
      <c r="J89" s="149"/>
      <c r="K89" s="149"/>
      <c r="L89" s="204"/>
      <c r="M89" s="121">
        <v>3.77</v>
      </c>
      <c r="N89" s="121">
        <f t="shared" ref="N89" si="9">M89*E89</f>
        <v>2111.1999999999998</v>
      </c>
      <c r="O89" s="121">
        <f>0.16*E89</f>
        <v>89.600000000000009</v>
      </c>
      <c r="P89" s="121"/>
      <c r="Q89" s="119"/>
    </row>
    <row r="90" spans="1:20" ht="16.5" customHeight="1">
      <c r="A90" s="131">
        <f t="shared" si="8"/>
        <v>8.5999999999999979</v>
      </c>
      <c r="B90" s="81" t="s">
        <v>61</v>
      </c>
      <c r="C90" s="81" t="s">
        <v>55</v>
      </c>
      <c r="D90" s="154" t="s">
        <v>136</v>
      </c>
      <c r="E90" s="82">
        <v>30.4</v>
      </c>
      <c r="F90" s="82"/>
      <c r="G90" s="82"/>
      <c r="H90" s="71"/>
      <c r="I90" s="71"/>
      <c r="J90" s="72"/>
      <c r="K90" s="72"/>
      <c r="L90" s="204"/>
      <c r="M90" s="4">
        <v>1.9</v>
      </c>
      <c r="N90" s="4">
        <f t="shared" si="7"/>
        <v>57.76</v>
      </c>
      <c r="O90" s="4">
        <f>0.16*E90</f>
        <v>4.8639999999999999</v>
      </c>
    </row>
    <row r="91" spans="1:20" s="119" customFormat="1" ht="16.5" customHeight="1">
      <c r="A91" s="131">
        <f t="shared" si="8"/>
        <v>8.6999999999999975</v>
      </c>
      <c r="B91" s="153" t="s">
        <v>154</v>
      </c>
      <c r="C91" s="153" t="s">
        <v>55</v>
      </c>
      <c r="D91" s="140" t="s">
        <v>155</v>
      </c>
      <c r="E91" s="154">
        <v>9.6</v>
      </c>
      <c r="F91" s="154"/>
      <c r="G91" s="154"/>
      <c r="H91" s="150"/>
      <c r="I91" s="150"/>
      <c r="J91" s="149"/>
      <c r="K91" s="149"/>
      <c r="L91" s="204"/>
      <c r="M91" s="121">
        <v>1.9</v>
      </c>
      <c r="N91" s="121">
        <f t="shared" si="7"/>
        <v>18.239999999999998</v>
      </c>
      <c r="O91" s="121">
        <f>0.16*E91</f>
        <v>1.536</v>
      </c>
      <c r="Q91" s="241"/>
      <c r="R91" s="241"/>
      <c r="S91" s="241"/>
      <c r="T91" s="241"/>
    </row>
    <row r="92" spans="1:20" ht="16.5" customHeight="1">
      <c r="A92" s="131">
        <f t="shared" si="8"/>
        <v>8.7999999999999972</v>
      </c>
      <c r="B92" s="81" t="s">
        <v>62</v>
      </c>
      <c r="C92" s="153" t="s">
        <v>30</v>
      </c>
      <c r="D92" s="154" t="s">
        <v>136</v>
      </c>
      <c r="E92" s="198">
        <v>0.19</v>
      </c>
      <c r="F92" s="154"/>
      <c r="G92" s="82"/>
      <c r="H92" s="71"/>
      <c r="I92" s="71"/>
      <c r="J92" s="72"/>
      <c r="K92" s="72"/>
      <c r="L92" s="204"/>
      <c r="M92" s="4">
        <v>23.55</v>
      </c>
      <c r="N92" s="4">
        <f t="shared" si="7"/>
        <v>4.4744999999999999</v>
      </c>
      <c r="O92" s="50">
        <f>E92</f>
        <v>0.19</v>
      </c>
      <c r="Q92" s="241"/>
      <c r="R92" s="241"/>
      <c r="S92" s="241"/>
      <c r="T92" s="241"/>
    </row>
    <row r="93" spans="1:20" ht="16.5" customHeight="1">
      <c r="A93" s="131">
        <f t="shared" si="8"/>
        <v>8.8999999999999968</v>
      </c>
      <c r="B93" s="81" t="s">
        <v>7</v>
      </c>
      <c r="C93" s="81" t="s">
        <v>6</v>
      </c>
      <c r="D93" s="82">
        <v>6.3</v>
      </c>
      <c r="E93" s="82">
        <f>D93*E84</f>
        <v>24.608264309999996</v>
      </c>
      <c r="F93" s="82"/>
      <c r="G93" s="82"/>
      <c r="H93" s="71"/>
      <c r="I93" s="71"/>
      <c r="J93" s="72"/>
      <c r="K93" s="72"/>
      <c r="L93" s="204"/>
      <c r="M93" s="4"/>
      <c r="N93" s="4">
        <f>SUM(N87:N92)</f>
        <v>3906.0736999999995</v>
      </c>
      <c r="O93" s="4"/>
      <c r="Q93" s="241"/>
      <c r="R93" s="241"/>
      <c r="S93" s="241"/>
      <c r="T93" s="241"/>
    </row>
    <row r="94" spans="1:20" ht="20.25" customHeight="1">
      <c r="A94" s="140">
        <v>8.1</v>
      </c>
      <c r="B94" s="81" t="s">
        <v>35</v>
      </c>
      <c r="C94" s="30" t="s">
        <v>12</v>
      </c>
      <c r="D94" s="82">
        <v>2.78</v>
      </c>
      <c r="E94" s="82">
        <f>D94*E84</f>
        <v>10.858884885999998</v>
      </c>
      <c r="F94" s="82"/>
      <c r="G94" s="82"/>
      <c r="H94" s="63"/>
      <c r="I94" s="71"/>
      <c r="J94" s="72"/>
      <c r="K94" s="72"/>
      <c r="L94" s="204"/>
      <c r="M94" s="4"/>
      <c r="N94" s="4"/>
      <c r="O94" s="4"/>
      <c r="Q94" s="241"/>
      <c r="R94" s="241"/>
      <c r="S94" s="241"/>
      <c r="T94" s="241"/>
    </row>
    <row r="95" spans="1:20" ht="39.75" customHeight="1">
      <c r="A95" s="158">
        <v>9</v>
      </c>
      <c r="B95" s="122" t="s">
        <v>161</v>
      </c>
      <c r="C95" s="86" t="s">
        <v>9</v>
      </c>
      <c r="D95" s="87"/>
      <c r="E95" s="87">
        <v>421</v>
      </c>
      <c r="F95" s="87"/>
      <c r="G95" s="87"/>
      <c r="H95" s="87"/>
      <c r="I95" s="87"/>
      <c r="J95" s="87"/>
      <c r="K95" s="87"/>
      <c r="L95" s="129"/>
      <c r="M95" s="4"/>
      <c r="N95" s="4"/>
      <c r="O95" s="4"/>
      <c r="Q95" s="241"/>
      <c r="R95" s="241"/>
      <c r="S95" s="241"/>
      <c r="T95" s="241"/>
    </row>
    <row r="96" spans="1:20" ht="16.5" customHeight="1">
      <c r="A96" s="26">
        <f t="shared" ref="A96:A104" si="10">A95+0.1</f>
        <v>9.1</v>
      </c>
      <c r="B96" s="26" t="s">
        <v>143</v>
      </c>
      <c r="C96" s="26" t="s">
        <v>3</v>
      </c>
      <c r="D96" s="115">
        <v>1.1319999999999999</v>
      </c>
      <c r="E96" s="93">
        <f>E95*D96</f>
        <v>476.57199999999995</v>
      </c>
      <c r="F96" s="93"/>
      <c r="G96" s="93"/>
      <c r="H96" s="53"/>
      <c r="I96" s="93"/>
      <c r="J96" s="93"/>
      <c r="K96" s="93"/>
      <c r="L96" s="142"/>
      <c r="M96" s="4"/>
      <c r="N96" s="4"/>
      <c r="O96" s="4"/>
      <c r="Q96" s="241"/>
      <c r="R96" s="242"/>
      <c r="S96" s="241"/>
      <c r="T96" s="241"/>
    </row>
    <row r="97" spans="1:20" ht="16.5" customHeight="1">
      <c r="A97" s="40">
        <f t="shared" si="10"/>
        <v>9.1999999999999993</v>
      </c>
      <c r="B97" s="48" t="s">
        <v>144</v>
      </c>
      <c r="C97" s="40" t="s">
        <v>0</v>
      </c>
      <c r="D97" s="67">
        <v>0.12</v>
      </c>
      <c r="E97" s="41">
        <f>E95*D97</f>
        <v>50.519999999999996</v>
      </c>
      <c r="F97" s="41"/>
      <c r="G97" s="41"/>
      <c r="H97" s="41"/>
      <c r="I97" s="41"/>
      <c r="J97" s="41"/>
      <c r="K97" s="41"/>
      <c r="L97" s="41"/>
      <c r="M97" s="4"/>
      <c r="N97" s="4"/>
      <c r="O97" s="4"/>
      <c r="Q97" s="241"/>
      <c r="R97" s="241"/>
      <c r="S97" s="241"/>
      <c r="T97" s="241"/>
    </row>
    <row r="98" spans="1:20" s="119" customFormat="1" ht="30" customHeight="1">
      <c r="A98" s="131">
        <f t="shared" si="10"/>
        <v>9.2999999999999989</v>
      </c>
      <c r="B98" s="125" t="s">
        <v>162</v>
      </c>
      <c r="C98" s="153" t="s">
        <v>30</v>
      </c>
      <c r="D98" s="154" t="s">
        <v>136</v>
      </c>
      <c r="E98" s="154">
        <f>E95</f>
        <v>421</v>
      </c>
      <c r="F98" s="154"/>
      <c r="G98" s="154"/>
      <c r="H98" s="150"/>
      <c r="I98" s="150"/>
      <c r="J98" s="149"/>
      <c r="K98" s="149"/>
      <c r="L98" s="204"/>
      <c r="M98" s="121"/>
      <c r="N98" s="121"/>
      <c r="O98" s="121">
        <f>E98*0.16</f>
        <v>67.36</v>
      </c>
      <c r="Q98" s="241"/>
      <c r="R98" s="241"/>
      <c r="S98" s="241"/>
      <c r="T98" s="241"/>
    </row>
    <row r="99" spans="1:20" s="119" customFormat="1" ht="30" customHeight="1">
      <c r="A99" s="131">
        <f t="shared" si="10"/>
        <v>9.3999999999999986</v>
      </c>
      <c r="B99" s="125" t="s">
        <v>163</v>
      </c>
      <c r="C99" s="125" t="s">
        <v>2</v>
      </c>
      <c r="D99" s="154" t="s">
        <v>136</v>
      </c>
      <c r="E99" s="124">
        <v>120.2</v>
      </c>
      <c r="F99" s="124"/>
      <c r="G99" s="124"/>
      <c r="H99" s="23"/>
      <c r="I99" s="124"/>
      <c r="J99" s="124"/>
      <c r="K99" s="124"/>
      <c r="L99" s="124"/>
      <c r="M99" s="121"/>
      <c r="N99" s="121"/>
      <c r="O99" s="121"/>
      <c r="Q99" s="241"/>
      <c r="R99" s="241"/>
      <c r="S99" s="241"/>
      <c r="T99" s="241"/>
    </row>
    <row r="100" spans="1:20" s="119" customFormat="1" ht="25.5" customHeight="1">
      <c r="A100" s="131">
        <f t="shared" si="10"/>
        <v>9.4999999999999982</v>
      </c>
      <c r="B100" s="125" t="s">
        <v>164</v>
      </c>
      <c r="C100" s="125" t="s">
        <v>10</v>
      </c>
      <c r="D100" s="154" t="s">
        <v>136</v>
      </c>
      <c r="E100" s="124">
        <v>12</v>
      </c>
      <c r="F100" s="124"/>
      <c r="G100" s="124"/>
      <c r="H100" s="23"/>
      <c r="I100" s="124"/>
      <c r="J100" s="124"/>
      <c r="K100" s="124"/>
      <c r="L100" s="124"/>
      <c r="M100" s="121"/>
      <c r="N100" s="121"/>
      <c r="O100" s="121"/>
      <c r="Q100" s="241"/>
      <c r="R100" s="241"/>
      <c r="S100" s="241"/>
      <c r="T100" s="241"/>
    </row>
    <row r="101" spans="1:20" s="119" customFormat="1" ht="27.75" customHeight="1">
      <c r="A101" s="131">
        <f t="shared" si="10"/>
        <v>9.5999999999999979</v>
      </c>
      <c r="B101" s="125" t="s">
        <v>165</v>
      </c>
      <c r="C101" s="125" t="s">
        <v>2</v>
      </c>
      <c r="D101" s="154" t="s">
        <v>136</v>
      </c>
      <c r="E101" s="124">
        <v>560</v>
      </c>
      <c r="F101" s="124"/>
      <c r="G101" s="124"/>
      <c r="H101" s="23"/>
      <c r="I101" s="124"/>
      <c r="J101" s="124"/>
      <c r="K101" s="124"/>
      <c r="L101" s="124"/>
      <c r="M101" s="121"/>
      <c r="N101" s="121"/>
      <c r="O101" s="121"/>
      <c r="Q101" s="241"/>
      <c r="R101" s="241"/>
      <c r="S101" s="241"/>
      <c r="T101" s="241"/>
    </row>
    <row r="102" spans="1:20" s="119" customFormat="1" ht="27.75" customHeight="1">
      <c r="A102" s="131">
        <f t="shared" si="10"/>
        <v>9.6999999999999975</v>
      </c>
      <c r="B102" s="153" t="s">
        <v>166</v>
      </c>
      <c r="C102" s="153" t="s">
        <v>55</v>
      </c>
      <c r="D102" s="140" t="s">
        <v>155</v>
      </c>
      <c r="E102" s="154">
        <v>16</v>
      </c>
      <c r="F102" s="154"/>
      <c r="G102" s="154"/>
      <c r="H102" s="150"/>
      <c r="I102" s="150"/>
      <c r="J102" s="149"/>
      <c r="K102" s="149"/>
      <c r="L102" s="204"/>
      <c r="M102" s="121"/>
      <c r="N102" s="121"/>
      <c r="O102" s="121"/>
    </row>
    <row r="103" spans="1:20" s="119" customFormat="1" ht="25.5" customHeight="1">
      <c r="A103" s="131">
        <f t="shared" si="10"/>
        <v>9.7999999999999972</v>
      </c>
      <c r="B103" s="125" t="s">
        <v>167</v>
      </c>
      <c r="C103" s="125" t="s">
        <v>78</v>
      </c>
      <c r="D103" s="140" t="s">
        <v>155</v>
      </c>
      <c r="E103" s="124">
        <v>71</v>
      </c>
      <c r="F103" s="124"/>
      <c r="G103" s="124"/>
      <c r="H103" s="23"/>
      <c r="I103" s="124"/>
      <c r="J103" s="124"/>
      <c r="K103" s="124"/>
      <c r="L103" s="124"/>
      <c r="M103" s="121"/>
      <c r="N103" s="121"/>
      <c r="O103" s="121"/>
    </row>
    <row r="104" spans="1:20" ht="16.5" customHeight="1">
      <c r="A104" s="131">
        <f t="shared" si="10"/>
        <v>9.8999999999999968</v>
      </c>
      <c r="B104" s="16" t="s">
        <v>4</v>
      </c>
      <c r="C104" s="16" t="s">
        <v>0</v>
      </c>
      <c r="D104" s="56">
        <v>0.04</v>
      </c>
      <c r="E104" s="88">
        <f>D104*E95</f>
        <v>16.84</v>
      </c>
      <c r="F104" s="88"/>
      <c r="G104" s="88"/>
      <c r="H104" s="88"/>
      <c r="I104" s="88"/>
      <c r="J104" s="88"/>
      <c r="K104" s="88"/>
      <c r="L104" s="124"/>
      <c r="M104" s="4"/>
      <c r="N104" s="4"/>
      <c r="O104" s="4"/>
    </row>
    <row r="105" spans="1:20" ht="42" customHeight="1">
      <c r="A105" s="158">
        <v>10</v>
      </c>
      <c r="B105" s="86" t="s">
        <v>40</v>
      </c>
      <c r="C105" s="15" t="s">
        <v>10</v>
      </c>
      <c r="D105" s="68"/>
      <c r="E105" s="68">
        <v>2</v>
      </c>
      <c r="F105" s="66"/>
      <c r="G105" s="66"/>
      <c r="H105" s="66"/>
      <c r="I105" s="66"/>
      <c r="J105" s="66"/>
      <c r="K105" s="66"/>
      <c r="L105" s="123"/>
      <c r="M105" s="4"/>
      <c r="N105" s="4"/>
      <c r="O105" s="4"/>
    </row>
    <row r="106" spans="1:20" ht="16.5" customHeight="1">
      <c r="A106" s="26">
        <f>A105+0.1</f>
        <v>10.1</v>
      </c>
      <c r="B106" s="26" t="s">
        <v>5</v>
      </c>
      <c r="C106" s="26" t="s">
        <v>0</v>
      </c>
      <c r="D106" s="53" t="s">
        <v>136</v>
      </c>
      <c r="E106" s="93">
        <v>2</v>
      </c>
      <c r="F106" s="93"/>
      <c r="G106" s="93"/>
      <c r="H106" s="53"/>
      <c r="I106" s="93"/>
      <c r="J106" s="93"/>
      <c r="K106" s="93"/>
      <c r="L106" s="142"/>
      <c r="M106" s="4"/>
      <c r="N106" s="4"/>
      <c r="O106" s="4"/>
    </row>
    <row r="107" spans="1:20" ht="16.5" customHeight="1">
      <c r="A107" s="40">
        <f>A106+0.1</f>
        <v>10.199999999999999</v>
      </c>
      <c r="B107" s="48" t="s">
        <v>29</v>
      </c>
      <c r="C107" s="40" t="s">
        <v>0</v>
      </c>
      <c r="D107" s="67" t="s">
        <v>136</v>
      </c>
      <c r="E107" s="41">
        <v>2</v>
      </c>
      <c r="F107" s="41"/>
      <c r="G107" s="41"/>
      <c r="H107" s="41"/>
      <c r="I107" s="41"/>
      <c r="J107" s="41"/>
      <c r="K107" s="41"/>
      <c r="L107" s="41"/>
      <c r="M107" s="4"/>
      <c r="N107" s="4"/>
      <c r="O107" s="4"/>
    </row>
    <row r="108" spans="1:20" ht="16.5" customHeight="1">
      <c r="A108" s="131">
        <f>A107+0.1</f>
        <v>10.299999999999999</v>
      </c>
      <c r="B108" s="16" t="s">
        <v>58</v>
      </c>
      <c r="C108" s="16" t="s">
        <v>2</v>
      </c>
      <c r="D108" s="56" t="s">
        <v>136</v>
      </c>
      <c r="E108" s="88">
        <v>19.36</v>
      </c>
      <c r="F108" s="88"/>
      <c r="G108" s="88"/>
      <c r="H108" s="88"/>
      <c r="I108" s="88"/>
      <c r="J108" s="88"/>
      <c r="K108" s="88"/>
      <c r="L108" s="124"/>
      <c r="M108" s="4"/>
      <c r="N108" s="4"/>
      <c r="O108" s="4">
        <f>E108*0.16</f>
        <v>3.0975999999999999</v>
      </c>
      <c r="Q108" s="119"/>
      <c r="R108" s="119"/>
      <c r="S108" s="119"/>
    </row>
    <row r="109" spans="1:20" s="119" customFormat="1" ht="16.5" customHeight="1">
      <c r="A109" s="131">
        <f>A108+0.1</f>
        <v>10.399999999999999</v>
      </c>
      <c r="B109" s="125" t="s">
        <v>79</v>
      </c>
      <c r="C109" s="125" t="s">
        <v>2</v>
      </c>
      <c r="D109" s="146" t="s">
        <v>136</v>
      </c>
      <c r="E109" s="124">
        <v>16.14</v>
      </c>
      <c r="F109" s="124"/>
      <c r="G109" s="124"/>
      <c r="H109" s="124"/>
      <c r="I109" s="124"/>
      <c r="J109" s="124"/>
      <c r="K109" s="124"/>
      <c r="L109" s="124"/>
      <c r="M109" s="121"/>
      <c r="N109" s="121"/>
      <c r="O109" s="121">
        <f>0.12*E109</f>
        <v>1.9368000000000001</v>
      </c>
      <c r="Q109" s="1"/>
      <c r="R109" s="1"/>
      <c r="S109" s="1"/>
    </row>
    <row r="110" spans="1:20" ht="16.5" customHeight="1">
      <c r="A110" s="131">
        <f t="shared" ref="A110:A113" si="11">A109+0.1</f>
        <v>10.499999999999998</v>
      </c>
      <c r="B110" s="16" t="s">
        <v>68</v>
      </c>
      <c r="C110" s="16" t="s">
        <v>31</v>
      </c>
      <c r="D110" s="146" t="s">
        <v>136</v>
      </c>
      <c r="E110" s="88">
        <v>12</v>
      </c>
      <c r="F110" s="88"/>
      <c r="G110" s="88"/>
      <c r="H110" s="88"/>
      <c r="I110" s="88"/>
      <c r="J110" s="88"/>
      <c r="K110" s="88"/>
      <c r="L110" s="124"/>
      <c r="M110" s="4"/>
      <c r="N110" s="4"/>
      <c r="O110" s="4"/>
    </row>
    <row r="111" spans="1:20" ht="16.5" customHeight="1">
      <c r="A111" s="131">
        <f t="shared" si="11"/>
        <v>10.599999999999998</v>
      </c>
      <c r="B111" s="16" t="s">
        <v>175</v>
      </c>
      <c r="C111" s="16" t="s">
        <v>31</v>
      </c>
      <c r="D111" s="146" t="s">
        <v>136</v>
      </c>
      <c r="E111" s="88">
        <v>4</v>
      </c>
      <c r="F111" s="88"/>
      <c r="G111" s="88"/>
      <c r="H111" s="88"/>
      <c r="I111" s="88"/>
      <c r="J111" s="88"/>
      <c r="K111" s="88"/>
      <c r="L111" s="124"/>
      <c r="M111" s="4"/>
      <c r="N111" s="4"/>
      <c r="O111" s="4"/>
    </row>
    <row r="112" spans="1:20" s="119" customFormat="1" ht="16.5" customHeight="1">
      <c r="A112" s="131">
        <f t="shared" si="11"/>
        <v>10.699999999999998</v>
      </c>
      <c r="B112" s="125" t="s">
        <v>174</v>
      </c>
      <c r="C112" s="125" t="s">
        <v>31</v>
      </c>
      <c r="D112" s="146" t="s">
        <v>136</v>
      </c>
      <c r="E112" s="124">
        <v>4</v>
      </c>
      <c r="F112" s="124"/>
      <c r="G112" s="124"/>
      <c r="H112" s="124"/>
      <c r="I112" s="124"/>
      <c r="J112" s="124"/>
      <c r="K112" s="124"/>
      <c r="L112" s="124"/>
      <c r="M112" s="121"/>
      <c r="N112" s="121"/>
      <c r="O112" s="121"/>
    </row>
    <row r="113" spans="1:19" ht="16.5" customHeight="1">
      <c r="A113" s="131">
        <f t="shared" si="11"/>
        <v>10.799999999999997</v>
      </c>
      <c r="B113" s="16" t="s">
        <v>7</v>
      </c>
      <c r="C113" s="16" t="s">
        <v>6</v>
      </c>
      <c r="D113" s="146" t="s">
        <v>136</v>
      </c>
      <c r="E113" s="88">
        <v>0.8</v>
      </c>
      <c r="F113" s="23"/>
      <c r="G113" s="88"/>
      <c r="H113" s="88"/>
      <c r="I113" s="88"/>
      <c r="J113" s="88"/>
      <c r="K113" s="88"/>
      <c r="L113" s="124"/>
      <c r="M113" s="4"/>
      <c r="N113" s="4"/>
      <c r="O113" s="4"/>
    </row>
    <row r="114" spans="1:19" s="119" customFormat="1" ht="36.75" customHeight="1">
      <c r="A114" s="158">
        <v>11</v>
      </c>
      <c r="B114" s="233" t="s">
        <v>156</v>
      </c>
      <c r="C114" s="233" t="s">
        <v>53</v>
      </c>
      <c r="D114" s="206"/>
      <c r="E114" s="206">
        <f>N120/1000</f>
        <v>0.25530439999999999</v>
      </c>
      <c r="F114" s="206"/>
      <c r="G114" s="230"/>
      <c r="H114" s="230"/>
      <c r="I114" s="150"/>
      <c r="J114" s="149"/>
      <c r="K114" s="149"/>
      <c r="L114" s="206"/>
      <c r="M114" s="121"/>
      <c r="N114" s="121"/>
      <c r="O114" s="121"/>
    </row>
    <row r="115" spans="1:19" s="119" customFormat="1" ht="16.5" customHeight="1">
      <c r="A115" s="76">
        <f>A114+0.1</f>
        <v>11.1</v>
      </c>
      <c r="B115" s="234" t="s">
        <v>22</v>
      </c>
      <c r="C115" s="234" t="s">
        <v>3</v>
      </c>
      <c r="D115" s="235">
        <v>19.399999999999999</v>
      </c>
      <c r="E115" s="235">
        <f>D115*E114</f>
        <v>4.952905359999999</v>
      </c>
      <c r="F115" s="231"/>
      <c r="G115" s="231"/>
      <c r="H115" s="142"/>
      <c r="I115" s="148"/>
      <c r="J115" s="151"/>
      <c r="K115" s="151"/>
      <c r="L115" s="127"/>
      <c r="M115" s="121"/>
      <c r="N115" s="121"/>
      <c r="O115" s="121"/>
    </row>
    <row r="116" spans="1:19" s="119" customFormat="1" ht="16.5" customHeight="1">
      <c r="A116" s="78">
        <f>A115+0.1</f>
        <v>11.2</v>
      </c>
      <c r="B116" s="236" t="s">
        <v>54</v>
      </c>
      <c r="C116" s="128" t="s">
        <v>0</v>
      </c>
      <c r="D116" s="237">
        <v>2.09</v>
      </c>
      <c r="E116" s="237">
        <f>D116*E114</f>
        <v>0.5335861959999999</v>
      </c>
      <c r="F116" s="232"/>
      <c r="G116" s="232"/>
      <c r="H116" s="232"/>
      <c r="I116" s="152"/>
      <c r="J116" s="80"/>
      <c r="K116" s="80"/>
      <c r="L116" s="205"/>
      <c r="M116" s="121"/>
      <c r="N116" s="121"/>
      <c r="O116" s="121"/>
    </row>
    <row r="117" spans="1:19" s="119" customFormat="1" ht="16.5" customHeight="1">
      <c r="A117" s="131">
        <f t="shared" ref="A117:A119" si="12">A116+0.1</f>
        <v>11.299999999999999</v>
      </c>
      <c r="B117" s="238" t="s">
        <v>145</v>
      </c>
      <c r="C117" s="239" t="s">
        <v>55</v>
      </c>
      <c r="D117" s="198"/>
      <c r="E117" s="198">
        <v>67.72</v>
      </c>
      <c r="F117" s="198"/>
      <c r="G117" s="198"/>
      <c r="H117" s="230"/>
      <c r="I117" s="150"/>
      <c r="J117" s="149"/>
      <c r="K117" s="149"/>
      <c r="L117" s="204"/>
      <c r="M117" s="121">
        <v>3.77</v>
      </c>
      <c r="N117" s="121">
        <f>M117*E117</f>
        <v>255.30439999999999</v>
      </c>
      <c r="O117" s="121">
        <f>0.08*2*E117</f>
        <v>10.8352</v>
      </c>
    </row>
    <row r="118" spans="1:19" s="119" customFormat="1" ht="16.5" customHeight="1">
      <c r="A118" s="131">
        <f t="shared" si="12"/>
        <v>11.399999999999999</v>
      </c>
      <c r="B118" s="239" t="s">
        <v>7</v>
      </c>
      <c r="C118" s="239" t="s">
        <v>6</v>
      </c>
      <c r="D118" s="198">
        <v>6.3</v>
      </c>
      <c r="E118" s="198">
        <f>D118*E114</f>
        <v>1.6084177199999998</v>
      </c>
      <c r="F118" s="198"/>
      <c r="G118" s="198"/>
      <c r="H118" s="230"/>
      <c r="I118" s="150"/>
      <c r="J118" s="149"/>
      <c r="K118" s="149"/>
      <c r="L118" s="204"/>
      <c r="M118" s="121"/>
      <c r="N118" s="121"/>
      <c r="O118" s="121"/>
    </row>
    <row r="119" spans="1:19" s="119" customFormat="1" ht="16.5" customHeight="1">
      <c r="A119" s="131">
        <f t="shared" si="12"/>
        <v>11.499999999999998</v>
      </c>
      <c r="B119" s="239" t="s">
        <v>35</v>
      </c>
      <c r="C119" s="138" t="s">
        <v>12</v>
      </c>
      <c r="D119" s="198">
        <v>2.78</v>
      </c>
      <c r="E119" s="198">
        <f>D119*E114</f>
        <v>0.70974623199999987</v>
      </c>
      <c r="F119" s="198"/>
      <c r="G119" s="198"/>
      <c r="H119" s="230"/>
      <c r="I119" s="150"/>
      <c r="J119" s="149"/>
      <c r="K119" s="149"/>
      <c r="L119" s="204"/>
      <c r="M119" s="121"/>
      <c r="N119" s="121"/>
      <c r="O119" s="121"/>
      <c r="Q119" s="1"/>
      <c r="R119" s="1"/>
      <c r="S119" s="1"/>
    </row>
    <row r="120" spans="1:19" ht="46.5" customHeight="1">
      <c r="A120" s="158">
        <v>12</v>
      </c>
      <c r="B120" s="122" t="s">
        <v>44</v>
      </c>
      <c r="C120" s="122" t="s">
        <v>9</v>
      </c>
      <c r="D120" s="123"/>
      <c r="E120" s="123">
        <f>O120</f>
        <v>234.50439999999998</v>
      </c>
      <c r="F120" s="123"/>
      <c r="G120" s="123"/>
      <c r="H120" s="123"/>
      <c r="I120" s="87"/>
      <c r="J120" s="87"/>
      <c r="K120" s="87"/>
      <c r="L120" s="123"/>
      <c r="M120" s="4"/>
      <c r="N120" s="4">
        <f>SUM(N117:N119)</f>
        <v>255.30439999999999</v>
      </c>
      <c r="O120" s="4">
        <f>SUM(O87:O119)</f>
        <v>234.50439999999998</v>
      </c>
    </row>
    <row r="121" spans="1:19" ht="16.5" customHeight="1">
      <c r="A121" s="26">
        <f t="shared" ref="A121:A126" si="13">A120+0.1</f>
        <v>12.1</v>
      </c>
      <c r="B121" s="26" t="s">
        <v>5</v>
      </c>
      <c r="C121" s="26" t="s">
        <v>3</v>
      </c>
      <c r="D121" s="115">
        <v>0.38800000000000001</v>
      </c>
      <c r="E121" s="93">
        <f>E120*D121</f>
        <v>90.987707199999988</v>
      </c>
      <c r="F121" s="93"/>
      <c r="G121" s="93"/>
      <c r="H121" s="53"/>
      <c r="I121" s="93"/>
      <c r="J121" s="93"/>
      <c r="K121" s="93"/>
      <c r="L121" s="142"/>
      <c r="M121" s="4"/>
      <c r="N121" s="4"/>
      <c r="O121" s="4"/>
      <c r="R121" s="207"/>
    </row>
    <row r="122" spans="1:19" ht="16.5" customHeight="1">
      <c r="A122" s="48">
        <f t="shared" si="13"/>
        <v>12.2</v>
      </c>
      <c r="B122" s="48" t="s">
        <v>41</v>
      </c>
      <c r="C122" s="40" t="s">
        <v>0</v>
      </c>
      <c r="D122" s="211">
        <v>3.0000000000000001E-3</v>
      </c>
      <c r="E122" s="41">
        <f>D122*E120</f>
        <v>0.70351319999999995</v>
      </c>
      <c r="F122" s="41"/>
      <c r="G122" s="41"/>
      <c r="H122" s="41"/>
      <c r="I122" s="41"/>
      <c r="J122" s="41"/>
      <c r="K122" s="41"/>
      <c r="L122" s="41"/>
      <c r="M122" s="4"/>
      <c r="N122" s="4"/>
      <c r="O122" s="4"/>
    </row>
    <row r="123" spans="1:19" ht="16.5" customHeight="1">
      <c r="A123" s="131">
        <f t="shared" si="13"/>
        <v>12.299999999999999</v>
      </c>
      <c r="B123" s="16" t="s">
        <v>45</v>
      </c>
      <c r="C123" s="16" t="s">
        <v>34</v>
      </c>
      <c r="D123" s="56" t="s">
        <v>136</v>
      </c>
      <c r="E123" s="88">
        <v>28</v>
      </c>
      <c r="F123" s="88"/>
      <c r="G123" s="88"/>
      <c r="H123" s="88"/>
      <c r="I123" s="88"/>
      <c r="J123" s="88"/>
      <c r="K123" s="88"/>
      <c r="L123" s="124"/>
      <c r="M123" s="4"/>
      <c r="N123" s="4"/>
      <c r="O123" s="4"/>
    </row>
    <row r="124" spans="1:19" ht="16.5" customHeight="1">
      <c r="A124" s="131">
        <f t="shared" si="13"/>
        <v>12.399999999999999</v>
      </c>
      <c r="B124" s="16" t="s">
        <v>42</v>
      </c>
      <c r="C124" s="16" t="s">
        <v>6</v>
      </c>
      <c r="D124" s="56">
        <v>0.246</v>
      </c>
      <c r="E124" s="88">
        <f>E120*D124</f>
        <v>57.688082399999992</v>
      </c>
      <c r="F124" s="88"/>
      <c r="G124" s="88"/>
      <c r="H124" s="88"/>
      <c r="I124" s="88"/>
      <c r="J124" s="88"/>
      <c r="K124" s="88"/>
      <c r="L124" s="124"/>
      <c r="M124" s="4"/>
      <c r="N124" s="4"/>
      <c r="O124" s="4"/>
    </row>
    <row r="125" spans="1:19" ht="16.5" customHeight="1">
      <c r="A125" s="131">
        <f t="shared" si="13"/>
        <v>12.499999999999998</v>
      </c>
      <c r="B125" s="16" t="s">
        <v>43</v>
      </c>
      <c r="C125" s="16" t="s">
        <v>6</v>
      </c>
      <c r="D125" s="117">
        <v>2.7E-2</v>
      </c>
      <c r="E125" s="88">
        <f>E120*D125</f>
        <v>6.3316187999999993</v>
      </c>
      <c r="F125" s="88"/>
      <c r="G125" s="88"/>
      <c r="H125" s="88"/>
      <c r="I125" s="88"/>
      <c r="J125" s="88"/>
      <c r="K125" s="88"/>
      <c r="L125" s="124"/>
      <c r="M125" s="4"/>
      <c r="N125" s="4"/>
      <c r="O125" s="4"/>
    </row>
    <row r="126" spans="1:19" ht="16.5" customHeight="1">
      <c r="A126" s="131">
        <f t="shared" si="13"/>
        <v>12.599999999999998</v>
      </c>
      <c r="B126" s="16" t="s">
        <v>4</v>
      </c>
      <c r="C126" s="16" t="s">
        <v>0</v>
      </c>
      <c r="D126" s="117">
        <v>1.9E-2</v>
      </c>
      <c r="E126" s="88">
        <f>D126*E120</f>
        <v>4.4555835999999998</v>
      </c>
      <c r="F126" s="88"/>
      <c r="G126" s="88"/>
      <c r="H126" s="88"/>
      <c r="I126" s="88"/>
      <c r="J126" s="88"/>
      <c r="K126" s="88"/>
      <c r="L126" s="124"/>
      <c r="M126" s="4"/>
      <c r="N126" s="4"/>
      <c r="O126" s="4"/>
      <c r="Q126" s="118"/>
      <c r="R126" s="120"/>
      <c r="S126" s="120"/>
    </row>
    <row r="127" spans="1:19" s="119" customFormat="1" ht="16.5" customHeight="1">
      <c r="A127" s="160"/>
      <c r="B127" s="162" t="s">
        <v>131</v>
      </c>
      <c r="C127" s="161"/>
      <c r="D127" s="161"/>
      <c r="E127" s="163"/>
      <c r="F127" s="161"/>
      <c r="G127" s="173"/>
      <c r="H127" s="161"/>
      <c r="I127" s="173"/>
      <c r="J127" s="161"/>
      <c r="K127" s="173"/>
      <c r="L127" s="164"/>
      <c r="M127" s="50">
        <f>K127+I127+G127</f>
        <v>0</v>
      </c>
      <c r="N127" s="121"/>
      <c r="O127" s="121"/>
      <c r="Q127" s="118"/>
      <c r="R127" s="120"/>
      <c r="S127" s="120"/>
    </row>
    <row r="128" spans="1:19" s="119" customFormat="1" ht="16.5" customHeight="1">
      <c r="A128" s="160"/>
      <c r="B128" s="172" t="s">
        <v>103</v>
      </c>
      <c r="C128" s="194" t="s">
        <v>0</v>
      </c>
      <c r="D128" s="195" t="s">
        <v>180</v>
      </c>
      <c r="E128" s="163"/>
      <c r="F128" s="161"/>
      <c r="G128" s="161"/>
      <c r="H128" s="161"/>
      <c r="I128" s="173"/>
      <c r="J128" s="161"/>
      <c r="K128" s="173"/>
      <c r="L128" s="196"/>
      <c r="M128" s="121"/>
      <c r="N128" s="121"/>
      <c r="O128" s="121"/>
      <c r="Q128" s="118"/>
      <c r="R128" s="120"/>
      <c r="S128" s="120"/>
    </row>
    <row r="129" spans="1:19" s="119" customFormat="1" ht="16.5" customHeight="1">
      <c r="A129" s="160"/>
      <c r="B129" s="161" t="s">
        <v>39</v>
      </c>
      <c r="C129" s="163" t="s">
        <v>0</v>
      </c>
      <c r="D129" s="172"/>
      <c r="E129" s="163"/>
      <c r="F129" s="161"/>
      <c r="G129" s="161"/>
      <c r="H129" s="161"/>
      <c r="I129" s="173"/>
      <c r="J129" s="161"/>
      <c r="K129" s="173"/>
      <c r="L129" s="164"/>
      <c r="M129" s="121"/>
      <c r="N129" s="121"/>
      <c r="O129" s="121"/>
      <c r="Q129" s="118"/>
      <c r="R129" s="120"/>
      <c r="S129" s="120"/>
    </row>
    <row r="130" spans="1:19" s="119" customFormat="1" ht="16.5" customHeight="1">
      <c r="A130" s="160"/>
      <c r="B130" s="172" t="s">
        <v>104</v>
      </c>
      <c r="C130" s="194" t="s">
        <v>0</v>
      </c>
      <c r="D130" s="195" t="s">
        <v>180</v>
      </c>
      <c r="E130" s="163"/>
      <c r="F130" s="161"/>
      <c r="G130" s="161"/>
      <c r="H130" s="161"/>
      <c r="I130" s="173"/>
      <c r="J130" s="161"/>
      <c r="K130" s="173"/>
      <c r="L130" s="196"/>
      <c r="M130" s="121"/>
      <c r="N130" s="121"/>
      <c r="O130" s="121"/>
      <c r="Q130" s="118"/>
      <c r="R130" s="120"/>
      <c r="S130" s="120"/>
    </row>
    <row r="131" spans="1:19" s="120" customFormat="1" ht="21" customHeight="1">
      <c r="A131" s="160"/>
      <c r="B131" s="162" t="s">
        <v>71</v>
      </c>
      <c r="C131" s="161"/>
      <c r="D131" s="161"/>
      <c r="E131" s="163"/>
      <c r="F131" s="161"/>
      <c r="G131" s="171"/>
      <c r="H131" s="172"/>
      <c r="I131" s="173"/>
      <c r="J131" s="172"/>
      <c r="K131" s="173"/>
      <c r="L131" s="164"/>
      <c r="M131" s="118">
        <f>K131+I131</f>
        <v>0</v>
      </c>
      <c r="Q131" s="51"/>
      <c r="R131" s="1"/>
      <c r="S131" s="1"/>
    </row>
    <row r="132" spans="1:19" ht="16.5" customHeight="1">
      <c r="A132" s="99"/>
      <c r="B132" s="86" t="s">
        <v>172</v>
      </c>
      <c r="C132" s="27"/>
      <c r="D132" s="54"/>
      <c r="E132" s="58"/>
      <c r="F132" s="54"/>
      <c r="G132" s="95"/>
      <c r="H132" s="54"/>
      <c r="I132" s="54"/>
      <c r="J132" s="54"/>
      <c r="K132" s="54"/>
      <c r="L132" s="55"/>
      <c r="M132" s="4"/>
      <c r="N132" s="4"/>
      <c r="O132" s="4"/>
    </row>
    <row r="133" spans="1:19" s="119" customFormat="1" ht="46.5" customHeight="1">
      <c r="A133" s="111">
        <v>1</v>
      </c>
      <c r="B133" s="112" t="s">
        <v>168</v>
      </c>
      <c r="C133" s="112" t="s">
        <v>23</v>
      </c>
      <c r="D133" s="113"/>
      <c r="E133" s="113">
        <v>111</v>
      </c>
      <c r="F133" s="114"/>
      <c r="G133" s="124"/>
      <c r="H133" s="123"/>
      <c r="I133" s="123"/>
      <c r="J133" s="123"/>
      <c r="K133" s="123"/>
      <c r="L133" s="129"/>
      <c r="M133" s="121"/>
      <c r="N133" s="121"/>
      <c r="O133" s="121"/>
    </row>
    <row r="134" spans="1:19" s="119" customFormat="1" ht="16.5" customHeight="1">
      <c r="A134" s="105">
        <f>A133+0.1</f>
        <v>1.1000000000000001</v>
      </c>
      <c r="B134" s="26" t="s">
        <v>22</v>
      </c>
      <c r="C134" s="26" t="s">
        <v>3</v>
      </c>
      <c r="D134" s="115">
        <v>0.89</v>
      </c>
      <c r="E134" s="142">
        <f>D134*E133</f>
        <v>98.79</v>
      </c>
      <c r="F134" s="142"/>
      <c r="G134" s="142"/>
      <c r="H134" s="142"/>
      <c r="I134" s="142"/>
      <c r="J134" s="142"/>
      <c r="K134" s="142"/>
      <c r="L134" s="142"/>
      <c r="M134" s="121"/>
      <c r="N134" s="121"/>
      <c r="O134" s="121"/>
    </row>
    <row r="135" spans="1:19" s="119" customFormat="1" ht="16.5" customHeight="1">
      <c r="A135" s="104">
        <f>A134+0.1</f>
        <v>1.2000000000000002</v>
      </c>
      <c r="B135" s="91" t="s">
        <v>29</v>
      </c>
      <c r="C135" s="27" t="s">
        <v>13</v>
      </c>
      <c r="D135" s="116">
        <v>0.37</v>
      </c>
      <c r="E135" s="145">
        <f>D135*E133</f>
        <v>41.07</v>
      </c>
      <c r="F135" s="145"/>
      <c r="G135" s="145"/>
      <c r="H135" s="145"/>
      <c r="I135" s="145"/>
      <c r="J135" s="145"/>
      <c r="K135" s="145"/>
      <c r="L135" s="145"/>
      <c r="M135" s="121"/>
      <c r="N135" s="121"/>
      <c r="O135" s="121"/>
    </row>
    <row r="136" spans="1:19" s="119" customFormat="1" ht="16.5" customHeight="1">
      <c r="A136" s="104">
        <f t="shared" ref="A136:A138" si="14">A135+0.1</f>
        <v>1.3000000000000003</v>
      </c>
      <c r="B136" s="27" t="s">
        <v>146</v>
      </c>
      <c r="C136" s="27" t="s">
        <v>23</v>
      </c>
      <c r="D136" s="116" t="s">
        <v>136</v>
      </c>
      <c r="E136" s="145">
        <f>E139</f>
        <v>127.64999999999999</v>
      </c>
      <c r="F136" s="145"/>
      <c r="G136" s="145"/>
      <c r="H136" s="145"/>
      <c r="I136" s="145"/>
      <c r="J136" s="145"/>
      <c r="K136" s="145"/>
      <c r="L136" s="145"/>
      <c r="M136" s="121"/>
      <c r="N136" s="121"/>
      <c r="O136" s="121"/>
    </row>
    <row r="137" spans="1:19" s="119" customFormat="1" ht="16.5" customHeight="1">
      <c r="A137" s="104">
        <f t="shared" si="14"/>
        <v>1.4000000000000004</v>
      </c>
      <c r="B137" s="27" t="s">
        <v>147</v>
      </c>
      <c r="C137" s="27" t="s">
        <v>23</v>
      </c>
      <c r="D137" s="116" t="s">
        <v>136</v>
      </c>
      <c r="E137" s="145">
        <f>E139</f>
        <v>127.64999999999999</v>
      </c>
      <c r="F137" s="145"/>
      <c r="G137" s="145"/>
      <c r="H137" s="145"/>
      <c r="I137" s="145"/>
      <c r="J137" s="145"/>
      <c r="K137" s="145"/>
      <c r="L137" s="145"/>
      <c r="M137" s="121"/>
      <c r="N137" s="121"/>
      <c r="O137" s="121"/>
    </row>
    <row r="138" spans="1:19" s="119" customFormat="1" ht="16.5" customHeight="1">
      <c r="A138" s="104">
        <f t="shared" si="14"/>
        <v>1.5000000000000004</v>
      </c>
      <c r="B138" s="27" t="s">
        <v>149</v>
      </c>
      <c r="C138" s="27" t="s">
        <v>13</v>
      </c>
      <c r="D138" s="116">
        <v>9.7000000000000003E-3</v>
      </c>
      <c r="E138" s="145">
        <f>D138*E133</f>
        <v>1.0767</v>
      </c>
      <c r="F138" s="145"/>
      <c r="G138" s="145"/>
      <c r="H138" s="145"/>
      <c r="I138" s="145"/>
      <c r="J138" s="145"/>
      <c r="K138" s="145"/>
      <c r="L138" s="145"/>
      <c r="M138" s="121"/>
      <c r="N138" s="121"/>
      <c r="O138" s="121"/>
    </row>
    <row r="139" spans="1:19" s="119" customFormat="1" ht="16.5" customHeight="1">
      <c r="A139" s="125">
        <f>A138+0.1</f>
        <v>1.6000000000000005</v>
      </c>
      <c r="B139" s="125" t="s">
        <v>157</v>
      </c>
      <c r="C139" s="125" t="s">
        <v>23</v>
      </c>
      <c r="D139" s="117">
        <v>1.1499999999999999</v>
      </c>
      <c r="E139" s="124">
        <f>D139*E133</f>
        <v>127.64999999999999</v>
      </c>
      <c r="F139" s="124"/>
      <c r="G139" s="124"/>
      <c r="H139" s="124"/>
      <c r="I139" s="124"/>
      <c r="J139" s="124"/>
      <c r="K139" s="124"/>
      <c r="L139" s="124"/>
      <c r="M139" s="121"/>
      <c r="N139" s="121"/>
      <c r="O139" s="121"/>
    </row>
    <row r="140" spans="1:19" s="119" customFormat="1" ht="16.5" customHeight="1">
      <c r="A140" s="125">
        <f>A139+0.1</f>
        <v>1.7000000000000006</v>
      </c>
      <c r="B140" s="125" t="s">
        <v>133</v>
      </c>
      <c r="C140" s="125" t="s">
        <v>53</v>
      </c>
      <c r="D140" s="117" t="s">
        <v>136</v>
      </c>
      <c r="E140" s="124">
        <f>E139*1.6</f>
        <v>204.24</v>
      </c>
      <c r="F140" s="124"/>
      <c r="G140" s="124"/>
      <c r="H140" s="124"/>
      <c r="I140" s="124"/>
      <c r="J140" s="145"/>
      <c r="K140" s="145"/>
      <c r="L140" s="124"/>
      <c r="M140" s="121"/>
      <c r="N140" s="121"/>
      <c r="O140" s="121"/>
    </row>
    <row r="141" spans="1:19" s="119" customFormat="1" ht="16.5" customHeight="1">
      <c r="A141" s="125">
        <f>A140+0.1</f>
        <v>1.8000000000000007</v>
      </c>
      <c r="B141" s="125" t="s">
        <v>35</v>
      </c>
      <c r="C141" s="125" t="s">
        <v>0</v>
      </c>
      <c r="D141" s="117">
        <v>0.02</v>
      </c>
      <c r="E141" s="124">
        <f>D141*E133</f>
        <v>2.2200000000000002</v>
      </c>
      <c r="F141" s="124"/>
      <c r="G141" s="124"/>
      <c r="H141" s="124"/>
      <c r="I141" s="124"/>
      <c r="J141" s="124"/>
      <c r="K141" s="124"/>
      <c r="L141" s="124"/>
      <c r="M141" s="121"/>
      <c r="N141" s="121"/>
      <c r="O141" s="121"/>
    </row>
    <row r="142" spans="1:19" ht="39" customHeight="1">
      <c r="A142" s="111">
        <v>2</v>
      </c>
      <c r="B142" s="112" t="s">
        <v>150</v>
      </c>
      <c r="C142" s="112" t="s">
        <v>23</v>
      </c>
      <c r="D142" s="113"/>
      <c r="E142" s="113">
        <v>88.5</v>
      </c>
      <c r="F142" s="114"/>
      <c r="G142" s="88"/>
      <c r="H142" s="87"/>
      <c r="I142" s="87"/>
      <c r="J142" s="87"/>
      <c r="K142" s="87"/>
      <c r="L142" s="129"/>
    </row>
    <row r="143" spans="1:19" ht="19.5" customHeight="1">
      <c r="A143" s="105">
        <f>A142+0.1</f>
        <v>2.1</v>
      </c>
      <c r="B143" s="26" t="s">
        <v>22</v>
      </c>
      <c r="C143" s="26" t="s">
        <v>3</v>
      </c>
      <c r="D143" s="115">
        <v>0.89</v>
      </c>
      <c r="E143" s="142">
        <f>D143*E142</f>
        <v>78.765000000000001</v>
      </c>
      <c r="F143" s="142"/>
      <c r="G143" s="142"/>
      <c r="H143" s="142"/>
      <c r="I143" s="142"/>
      <c r="J143" s="142"/>
      <c r="K143" s="142"/>
      <c r="L143" s="142"/>
    </row>
    <row r="144" spans="1:19" s="119" customFormat="1" ht="19.5" customHeight="1">
      <c r="A144" s="104">
        <f>A143+0.1</f>
        <v>2.2000000000000002</v>
      </c>
      <c r="B144" s="27" t="s">
        <v>146</v>
      </c>
      <c r="C144" s="27" t="s">
        <v>23</v>
      </c>
      <c r="D144" s="116" t="s">
        <v>136</v>
      </c>
      <c r="E144" s="145">
        <f>E147</f>
        <v>101.77499999999999</v>
      </c>
      <c r="F144" s="145"/>
      <c r="G144" s="145"/>
      <c r="H144" s="145"/>
      <c r="I144" s="145"/>
      <c r="J144" s="145"/>
      <c r="K144" s="145"/>
      <c r="L144" s="145"/>
    </row>
    <row r="145" spans="1:18" ht="16.5" customHeight="1">
      <c r="A145" s="104">
        <f t="shared" ref="A145:A146" si="15">A144+0.1</f>
        <v>2.3000000000000003</v>
      </c>
      <c r="B145" s="27" t="s">
        <v>147</v>
      </c>
      <c r="C145" s="27" t="s">
        <v>23</v>
      </c>
      <c r="D145" s="116" t="s">
        <v>136</v>
      </c>
      <c r="E145" s="145">
        <f>E147</f>
        <v>101.77499999999999</v>
      </c>
      <c r="F145" s="145"/>
      <c r="G145" s="145"/>
      <c r="H145" s="145"/>
      <c r="I145" s="145"/>
      <c r="J145" s="145"/>
      <c r="K145" s="145"/>
      <c r="L145" s="145"/>
    </row>
    <row r="146" spans="1:18" s="119" customFormat="1" ht="16.5" customHeight="1">
      <c r="A146" s="104">
        <f t="shared" si="15"/>
        <v>2.4000000000000004</v>
      </c>
      <c r="B146" s="27" t="s">
        <v>149</v>
      </c>
      <c r="C146" s="27" t="s">
        <v>13</v>
      </c>
      <c r="D146" s="116">
        <v>9.7000000000000003E-3</v>
      </c>
      <c r="E146" s="145">
        <f>D146*E142</f>
        <v>0.85845000000000005</v>
      </c>
      <c r="F146" s="145"/>
      <c r="G146" s="145"/>
      <c r="H146" s="145"/>
      <c r="I146" s="145"/>
      <c r="J146" s="145"/>
      <c r="K146" s="145"/>
      <c r="L146" s="145"/>
    </row>
    <row r="147" spans="1:18" ht="16.5" customHeight="1">
      <c r="A147" s="49">
        <f>A146+0.1</f>
        <v>2.5000000000000004</v>
      </c>
      <c r="B147" s="16" t="s">
        <v>28</v>
      </c>
      <c r="C147" s="16" t="s">
        <v>23</v>
      </c>
      <c r="D147" s="117">
        <v>1.1499999999999999</v>
      </c>
      <c r="E147" s="124">
        <f>D147*E142</f>
        <v>101.77499999999999</v>
      </c>
      <c r="F147" s="88"/>
      <c r="G147" s="88"/>
      <c r="H147" s="88"/>
      <c r="I147" s="88"/>
      <c r="J147" s="88"/>
      <c r="K147" s="88"/>
      <c r="L147" s="124"/>
    </row>
    <row r="148" spans="1:18" s="119" customFormat="1" ht="16.5" customHeight="1">
      <c r="A148" s="49">
        <f t="shared" ref="A148:A149" si="16">A147+0.1</f>
        <v>2.6000000000000005</v>
      </c>
      <c r="B148" s="125" t="s">
        <v>133</v>
      </c>
      <c r="C148" s="125" t="s">
        <v>53</v>
      </c>
      <c r="D148" s="117" t="s">
        <v>136</v>
      </c>
      <c r="E148" s="124">
        <f>E147*1.6</f>
        <v>162.84</v>
      </c>
      <c r="F148" s="124"/>
      <c r="G148" s="124"/>
      <c r="H148" s="124"/>
      <c r="I148" s="124"/>
      <c r="J148" s="145"/>
      <c r="K148" s="145"/>
      <c r="L148" s="124"/>
    </row>
    <row r="149" spans="1:18" ht="16.5" customHeight="1">
      <c r="A149" s="49">
        <f t="shared" si="16"/>
        <v>2.7000000000000006</v>
      </c>
      <c r="B149" s="16" t="s">
        <v>35</v>
      </c>
      <c r="C149" s="16" t="s">
        <v>0</v>
      </c>
      <c r="D149" s="117">
        <v>0.02</v>
      </c>
      <c r="E149" s="124">
        <f>D149*E142</f>
        <v>1.77</v>
      </c>
      <c r="F149" s="88"/>
      <c r="G149" s="88"/>
      <c r="H149" s="88"/>
      <c r="I149" s="88"/>
      <c r="J149" s="88"/>
      <c r="K149" s="88"/>
      <c r="L149" s="124"/>
    </row>
    <row r="150" spans="1:18" s="119" customFormat="1" ht="53.25" customHeight="1">
      <c r="A150" s="111">
        <v>3</v>
      </c>
      <c r="B150" s="126" t="s">
        <v>148</v>
      </c>
      <c r="C150" s="126" t="s">
        <v>53</v>
      </c>
      <c r="D150" s="129"/>
      <c r="E150" s="129">
        <f>E153/1000</f>
        <v>1.85318</v>
      </c>
      <c r="F150" s="129"/>
      <c r="G150" s="141"/>
      <c r="H150" s="141"/>
      <c r="I150" s="63"/>
      <c r="J150" s="141"/>
      <c r="K150" s="141"/>
      <c r="L150" s="129"/>
    </row>
    <row r="151" spans="1:18" s="119" customFormat="1" ht="16.5" customHeight="1">
      <c r="A151" s="105">
        <f>A150+0.1</f>
        <v>3.1</v>
      </c>
      <c r="B151" s="136" t="s">
        <v>18</v>
      </c>
      <c r="C151" s="136" t="s">
        <v>3</v>
      </c>
      <c r="D151" s="127">
        <v>12.3</v>
      </c>
      <c r="E151" s="132">
        <f>D151*E150</f>
        <v>22.794114</v>
      </c>
      <c r="F151" s="64"/>
      <c r="G151" s="64"/>
      <c r="H151" s="53"/>
      <c r="I151" s="132"/>
      <c r="J151" s="64"/>
      <c r="K151" s="64"/>
      <c r="L151" s="127"/>
    </row>
    <row r="152" spans="1:18" s="119" customFormat="1" ht="16.5" customHeight="1">
      <c r="A152" s="104">
        <f>A151+0.1</f>
        <v>3.2</v>
      </c>
      <c r="B152" s="128" t="s">
        <v>32</v>
      </c>
      <c r="C152" s="137" t="s">
        <v>0</v>
      </c>
      <c r="D152" s="134">
        <v>1.4</v>
      </c>
      <c r="E152" s="133">
        <f>D152*E150</f>
        <v>2.594452</v>
      </c>
      <c r="F152" s="135"/>
      <c r="G152" s="135"/>
      <c r="H152" s="135"/>
      <c r="I152" s="62"/>
      <c r="J152" s="134"/>
      <c r="K152" s="134"/>
      <c r="L152" s="205"/>
    </row>
    <row r="153" spans="1:18" s="119" customFormat="1" ht="16.5" customHeight="1">
      <c r="A153" s="49">
        <f>A152+0.1</f>
        <v>3.3000000000000003</v>
      </c>
      <c r="B153" s="138" t="s">
        <v>33</v>
      </c>
      <c r="C153" s="138" t="s">
        <v>6</v>
      </c>
      <c r="D153" s="139" t="s">
        <v>136</v>
      </c>
      <c r="E153" s="139">
        <v>1853.18</v>
      </c>
      <c r="F153" s="182"/>
      <c r="G153" s="139"/>
      <c r="H153" s="141"/>
      <c r="I153" s="63"/>
      <c r="J153" s="141"/>
      <c r="K153" s="141"/>
      <c r="L153" s="204"/>
    </row>
    <row r="154" spans="1:18" s="119" customFormat="1" ht="16.5" customHeight="1">
      <c r="A154" s="49">
        <f t="shared" ref="A154" si="17">A153+0.1</f>
        <v>3.4000000000000004</v>
      </c>
      <c r="B154" s="138" t="s">
        <v>4</v>
      </c>
      <c r="C154" s="138" t="s">
        <v>12</v>
      </c>
      <c r="D154" s="139">
        <v>7.15</v>
      </c>
      <c r="E154" s="140">
        <f>D154*E150</f>
        <v>13.250237</v>
      </c>
      <c r="F154" s="139"/>
      <c r="G154" s="139"/>
      <c r="H154" s="141"/>
      <c r="I154" s="63"/>
      <c r="J154" s="141"/>
      <c r="K154" s="141"/>
      <c r="L154" s="204"/>
    </row>
    <row r="155" spans="1:18" ht="54" customHeight="1">
      <c r="A155" s="111">
        <v>4</v>
      </c>
      <c r="B155" s="90" t="s">
        <v>115</v>
      </c>
      <c r="C155" s="90" t="s">
        <v>17</v>
      </c>
      <c r="D155" s="28"/>
      <c r="E155" s="29">
        <v>0.30969999999999998</v>
      </c>
      <c r="F155" s="28"/>
      <c r="G155" s="39"/>
      <c r="H155" s="39"/>
      <c r="I155" s="63"/>
      <c r="J155" s="39"/>
      <c r="K155" s="39"/>
      <c r="L155" s="129"/>
    </row>
    <row r="156" spans="1:18" ht="16.5" customHeight="1">
      <c r="A156" s="105">
        <f>A155+0.1</f>
        <v>4.0999999999999996</v>
      </c>
      <c r="B156" s="35" t="s">
        <v>18</v>
      </c>
      <c r="C156" s="35" t="s">
        <v>3</v>
      </c>
      <c r="D156" s="20">
        <v>137</v>
      </c>
      <c r="E156" s="31">
        <f>D156*E155</f>
        <v>42.428899999999999</v>
      </c>
      <c r="F156" s="64"/>
      <c r="G156" s="64"/>
      <c r="H156" s="53"/>
      <c r="I156" s="31"/>
      <c r="J156" s="64"/>
      <c r="K156" s="64"/>
      <c r="L156" s="127"/>
      <c r="R156" s="207"/>
    </row>
    <row r="157" spans="1:18" ht="16.5" customHeight="1">
      <c r="A157" s="104">
        <f>A156+0.1</f>
        <v>4.1999999999999993</v>
      </c>
      <c r="B157" s="22" t="s">
        <v>32</v>
      </c>
      <c r="C157" s="36" t="s">
        <v>0</v>
      </c>
      <c r="D157" s="33">
        <v>28.3</v>
      </c>
      <c r="E157" s="32">
        <f>D157*E155</f>
        <v>8.7645099999999996</v>
      </c>
      <c r="F157" s="34"/>
      <c r="G157" s="34"/>
      <c r="H157" s="34"/>
      <c r="I157" s="62"/>
      <c r="J157" s="33"/>
      <c r="K157" s="33"/>
      <c r="L157" s="205"/>
    </row>
    <row r="158" spans="1:18" ht="16.5" customHeight="1">
      <c r="A158" s="49">
        <f>A157+0.1</f>
        <v>4.2999999999999989</v>
      </c>
      <c r="B158" s="92" t="s">
        <v>111</v>
      </c>
      <c r="C158" s="92" t="s">
        <v>23</v>
      </c>
      <c r="D158" s="37">
        <v>102</v>
      </c>
      <c r="E158" s="38">
        <f>D158*E155</f>
        <v>31.589399999999998</v>
      </c>
      <c r="F158" s="37"/>
      <c r="G158" s="37"/>
      <c r="H158" s="39"/>
      <c r="I158" s="63"/>
      <c r="J158" s="39"/>
      <c r="K158" s="39"/>
      <c r="L158" s="204"/>
    </row>
    <row r="159" spans="1:18" ht="16.5" customHeight="1">
      <c r="A159" s="49">
        <f>A158+0.1</f>
        <v>4.3999999999999986</v>
      </c>
      <c r="B159" s="92" t="s">
        <v>4</v>
      </c>
      <c r="C159" s="92" t="s">
        <v>12</v>
      </c>
      <c r="D159" s="37">
        <v>62</v>
      </c>
      <c r="E159" s="38">
        <f>D159*E155</f>
        <v>19.2014</v>
      </c>
      <c r="F159" s="37"/>
      <c r="G159" s="37"/>
      <c r="H159" s="39"/>
      <c r="I159" s="63"/>
      <c r="J159" s="39"/>
      <c r="K159" s="39"/>
      <c r="L159" s="204"/>
    </row>
    <row r="160" spans="1:18" ht="29.25" customHeight="1">
      <c r="A160" s="111">
        <v>5</v>
      </c>
      <c r="B160" s="11" t="s">
        <v>151</v>
      </c>
      <c r="C160" s="11" t="s">
        <v>34</v>
      </c>
      <c r="D160" s="52"/>
      <c r="E160" s="57">
        <v>479</v>
      </c>
      <c r="F160" s="65"/>
      <c r="G160" s="88"/>
      <c r="H160" s="56"/>
      <c r="I160" s="56"/>
      <c r="J160" s="56"/>
      <c r="K160" s="56"/>
      <c r="L160" s="123"/>
    </row>
    <row r="161" spans="1:19" ht="40.5" customHeight="1">
      <c r="A161" s="49">
        <f>A160+0.1</f>
        <v>5.0999999999999996</v>
      </c>
      <c r="B161" s="16" t="s">
        <v>158</v>
      </c>
      <c r="C161" s="16" t="s">
        <v>34</v>
      </c>
      <c r="D161" s="56" t="s">
        <v>136</v>
      </c>
      <c r="E161" s="124">
        <f>E160</f>
        <v>479</v>
      </c>
      <c r="F161" s="23"/>
      <c r="G161" s="56"/>
      <c r="H161" s="56"/>
      <c r="I161" s="56"/>
      <c r="J161" s="56"/>
      <c r="K161" s="56"/>
      <c r="L161" s="124"/>
    </row>
    <row r="162" spans="1:19" s="119" customFormat="1" ht="25.5" customHeight="1">
      <c r="A162" s="49">
        <f t="shared" ref="A162:A164" si="18">A161+0.1</f>
        <v>5.1999999999999993</v>
      </c>
      <c r="B162" s="153" t="s">
        <v>140</v>
      </c>
      <c r="C162" s="153" t="s">
        <v>55</v>
      </c>
      <c r="D162" s="146" t="s">
        <v>136</v>
      </c>
      <c r="E162" s="154">
        <v>91</v>
      </c>
      <c r="F162" s="154"/>
      <c r="G162" s="154"/>
      <c r="H162" s="150"/>
      <c r="I162" s="150"/>
      <c r="J162" s="149"/>
      <c r="K162" s="149"/>
      <c r="L162" s="204"/>
    </row>
    <row r="163" spans="1:19" s="119" customFormat="1" ht="20.25" customHeight="1">
      <c r="A163" s="49">
        <f t="shared" si="18"/>
        <v>5.2999999999999989</v>
      </c>
      <c r="B163" s="125" t="s">
        <v>176</v>
      </c>
      <c r="C163" s="125" t="s">
        <v>78</v>
      </c>
      <c r="D163" s="140" t="s">
        <v>155</v>
      </c>
      <c r="E163" s="124">
        <v>15</v>
      </c>
      <c r="F163" s="124"/>
      <c r="G163" s="124"/>
      <c r="H163" s="124"/>
      <c r="I163" s="124"/>
      <c r="J163" s="124"/>
      <c r="K163" s="124"/>
      <c r="L163" s="124"/>
    </row>
    <row r="164" spans="1:19" ht="16.5" customHeight="1">
      <c r="A164" s="49">
        <f t="shared" si="18"/>
        <v>5.3999999999999986</v>
      </c>
      <c r="B164" s="16" t="s">
        <v>35</v>
      </c>
      <c r="C164" s="16" t="s">
        <v>11</v>
      </c>
      <c r="D164" s="56">
        <v>0.04</v>
      </c>
      <c r="E164" s="23">
        <f>D164*E160</f>
        <v>19.16</v>
      </c>
      <c r="F164" s="56"/>
      <c r="G164" s="56"/>
      <c r="H164" s="23"/>
      <c r="I164" s="56"/>
      <c r="J164" s="56"/>
      <c r="K164" s="56"/>
      <c r="L164" s="124"/>
    </row>
    <row r="165" spans="1:19" ht="41.25" customHeight="1">
      <c r="A165" s="111">
        <v>6</v>
      </c>
      <c r="B165" s="24" t="s">
        <v>59</v>
      </c>
      <c r="C165" s="24" t="s">
        <v>60</v>
      </c>
      <c r="D165" s="61"/>
      <c r="E165" s="60">
        <v>4.5199999999999996</v>
      </c>
      <c r="F165" s="61"/>
      <c r="G165" s="88"/>
      <c r="H165" s="56"/>
      <c r="I165" s="56"/>
      <c r="J165" s="56"/>
      <c r="K165" s="56"/>
      <c r="L165" s="123"/>
    </row>
    <row r="166" spans="1:19" ht="16.5" customHeight="1">
      <c r="A166" s="105">
        <f>A165+0.1</f>
        <v>6.1</v>
      </c>
      <c r="B166" s="26" t="s">
        <v>22</v>
      </c>
      <c r="C166" s="26" t="s">
        <v>3</v>
      </c>
      <c r="D166" s="53">
        <v>0.8</v>
      </c>
      <c r="E166" s="97">
        <f>D166*E165</f>
        <v>3.6159999999999997</v>
      </c>
      <c r="F166" s="53"/>
      <c r="G166" s="93"/>
      <c r="H166" s="53"/>
      <c r="I166" s="53"/>
      <c r="J166" s="53"/>
      <c r="K166" s="53"/>
      <c r="L166" s="85"/>
      <c r="R166" s="207"/>
    </row>
    <row r="167" spans="1:19" ht="16.5" customHeight="1">
      <c r="A167" s="104">
        <f>A166+0.1</f>
        <v>6.1999999999999993</v>
      </c>
      <c r="B167" s="27" t="s">
        <v>19</v>
      </c>
      <c r="C167" s="27" t="s">
        <v>13</v>
      </c>
      <c r="D167" s="54">
        <v>0.32</v>
      </c>
      <c r="E167" s="58">
        <f>D167*E165</f>
        <v>1.4463999999999999</v>
      </c>
      <c r="F167" s="54"/>
      <c r="G167" s="95"/>
      <c r="H167" s="54"/>
      <c r="I167" s="54"/>
      <c r="J167" s="54"/>
      <c r="K167" s="54"/>
      <c r="L167" s="95"/>
    </row>
    <row r="168" spans="1:19" ht="30.75" customHeight="1">
      <c r="A168" s="49">
        <f>A167+0.1</f>
        <v>6.2999999999999989</v>
      </c>
      <c r="B168" s="16" t="s">
        <v>152</v>
      </c>
      <c r="C168" s="16" t="s">
        <v>23</v>
      </c>
      <c r="D168" s="56">
        <v>1.2</v>
      </c>
      <c r="E168" s="23">
        <f>D168*E165</f>
        <v>5.4239999999999995</v>
      </c>
      <c r="F168" s="56"/>
      <c r="G168" s="56"/>
      <c r="H168" s="56"/>
      <c r="I168" s="56"/>
      <c r="J168" s="56"/>
      <c r="K168" s="56"/>
      <c r="L168" s="88"/>
      <c r="Q168" s="118"/>
      <c r="R168" s="120"/>
      <c r="S168" s="120"/>
    </row>
    <row r="169" spans="1:19" s="119" customFormat="1" ht="30.75" customHeight="1">
      <c r="A169" s="49">
        <f t="shared" ref="A169" si="19">A168+0.1</f>
        <v>6.3999999999999986</v>
      </c>
      <c r="B169" s="125" t="s">
        <v>35</v>
      </c>
      <c r="C169" s="125" t="s">
        <v>11</v>
      </c>
      <c r="D169" s="146">
        <v>0.02</v>
      </c>
      <c r="E169" s="23">
        <f>D169*E165</f>
        <v>9.0399999999999994E-2</v>
      </c>
      <c r="F169" s="146"/>
      <c r="G169" s="146"/>
      <c r="H169" s="23"/>
      <c r="I169" s="146"/>
      <c r="J169" s="146"/>
      <c r="K169" s="146"/>
      <c r="L169" s="124"/>
      <c r="Q169" s="118"/>
      <c r="R169" s="120"/>
      <c r="S169" s="120"/>
    </row>
    <row r="170" spans="1:19" s="119" customFormat="1" ht="18.75" customHeight="1">
      <c r="A170" s="160"/>
      <c r="B170" s="162" t="s">
        <v>131</v>
      </c>
      <c r="C170" s="161"/>
      <c r="D170" s="161"/>
      <c r="E170" s="163"/>
      <c r="F170" s="161"/>
      <c r="G170" s="173"/>
      <c r="H170" s="161"/>
      <c r="I170" s="173"/>
      <c r="J170" s="161"/>
      <c r="K170" s="173"/>
      <c r="L170" s="164"/>
      <c r="M170" s="51">
        <f>G170+I170+K170</f>
        <v>0</v>
      </c>
      <c r="Q170" s="118"/>
      <c r="R170" s="120"/>
      <c r="S170" s="120"/>
    </row>
    <row r="171" spans="1:19" s="119" customFormat="1" ht="21" customHeight="1">
      <c r="A171" s="160"/>
      <c r="B171" s="172" t="s">
        <v>103</v>
      </c>
      <c r="C171" s="194" t="s">
        <v>0</v>
      </c>
      <c r="D171" s="195" t="s">
        <v>180</v>
      </c>
      <c r="E171" s="163"/>
      <c r="F171" s="161"/>
      <c r="G171" s="161"/>
      <c r="H171" s="161"/>
      <c r="I171" s="173"/>
      <c r="J171" s="161"/>
      <c r="K171" s="173"/>
      <c r="L171" s="196"/>
      <c r="Q171" s="118"/>
      <c r="R171" s="120"/>
      <c r="S171" s="120"/>
    </row>
    <row r="172" spans="1:19" s="119" customFormat="1" ht="20.25" customHeight="1">
      <c r="A172" s="160"/>
      <c r="B172" s="161" t="s">
        <v>39</v>
      </c>
      <c r="C172" s="163" t="s">
        <v>0</v>
      </c>
      <c r="D172" s="172"/>
      <c r="E172" s="163"/>
      <c r="F172" s="161"/>
      <c r="G172" s="161"/>
      <c r="H172" s="161"/>
      <c r="I172" s="173"/>
      <c r="J172" s="161"/>
      <c r="K172" s="173"/>
      <c r="L172" s="164"/>
      <c r="Q172" s="118"/>
      <c r="R172" s="120"/>
      <c r="S172" s="120"/>
    </row>
    <row r="173" spans="1:19" s="119" customFormat="1" ht="20.25" customHeight="1">
      <c r="A173" s="160"/>
      <c r="B173" s="172" t="s">
        <v>104</v>
      </c>
      <c r="C173" s="194" t="s">
        <v>0</v>
      </c>
      <c r="D173" s="195" t="s">
        <v>180</v>
      </c>
      <c r="E173" s="163"/>
      <c r="F173" s="161"/>
      <c r="G173" s="161"/>
      <c r="H173" s="161"/>
      <c r="I173" s="173"/>
      <c r="J173" s="161"/>
      <c r="K173" s="173"/>
      <c r="L173" s="196"/>
      <c r="Q173" s="118"/>
      <c r="R173" s="120"/>
      <c r="S173" s="120"/>
    </row>
    <row r="174" spans="1:19" s="119" customFormat="1" ht="23.25" customHeight="1">
      <c r="A174" s="160"/>
      <c r="B174" s="162" t="s">
        <v>101</v>
      </c>
      <c r="C174" s="161"/>
      <c r="D174" s="161"/>
      <c r="E174" s="163"/>
      <c r="F174" s="161"/>
      <c r="G174" s="171"/>
      <c r="H174" s="172"/>
      <c r="I174" s="173"/>
      <c r="J174" s="172"/>
      <c r="K174" s="173"/>
      <c r="L174" s="164"/>
      <c r="Q174" s="118"/>
      <c r="R174" s="120"/>
      <c r="S174" s="120"/>
    </row>
    <row r="175" spans="1:19" ht="16.5" customHeight="1">
      <c r="A175" s="99"/>
      <c r="B175" s="86" t="s">
        <v>173</v>
      </c>
      <c r="C175" s="27"/>
      <c r="D175" s="54"/>
      <c r="E175" s="58"/>
      <c r="F175" s="54"/>
      <c r="G175" s="95"/>
      <c r="H175" s="54"/>
      <c r="I175" s="54"/>
      <c r="J175" s="54"/>
      <c r="K175" s="54"/>
      <c r="L175" s="55"/>
    </row>
    <row r="176" spans="1:19" s="119" customFormat="1" ht="38.25" customHeight="1">
      <c r="A176" s="18" t="s">
        <v>91</v>
      </c>
      <c r="B176" s="126" t="s">
        <v>130</v>
      </c>
      <c r="C176" s="70" t="s">
        <v>17</v>
      </c>
      <c r="D176" s="130"/>
      <c r="E176" s="19">
        <v>3.0000000000000001E-3</v>
      </c>
      <c r="F176" s="187"/>
      <c r="G176" s="188"/>
      <c r="H176" s="188"/>
      <c r="I176" s="188"/>
      <c r="J176" s="189"/>
      <c r="K176" s="190"/>
      <c r="L176" s="129"/>
    </row>
    <row r="177" spans="1:18" s="119" customFormat="1" ht="16.5" customHeight="1">
      <c r="A177" s="200">
        <f>A176+0.1</f>
        <v>1.1000000000000001</v>
      </c>
      <c r="B177" s="127" t="s">
        <v>27</v>
      </c>
      <c r="C177" s="132" t="s">
        <v>3</v>
      </c>
      <c r="D177" s="132">
        <v>89</v>
      </c>
      <c r="E177" s="132">
        <f>D177*E176</f>
        <v>0.26700000000000002</v>
      </c>
      <c r="F177" s="191"/>
      <c r="G177" s="191"/>
      <c r="H177" s="192"/>
      <c r="I177" s="192"/>
      <c r="J177" s="189"/>
      <c r="K177" s="190"/>
      <c r="L177" s="193"/>
    </row>
    <row r="178" spans="1:18" s="119" customFormat="1" ht="16.5" customHeight="1">
      <c r="A178" s="183">
        <f t="shared" ref="A178:A180" si="20">A177+0.1</f>
        <v>1.2000000000000002</v>
      </c>
      <c r="B178" s="128" t="s">
        <v>32</v>
      </c>
      <c r="C178" s="137" t="s">
        <v>10</v>
      </c>
      <c r="D178" s="134">
        <v>37</v>
      </c>
      <c r="E178" s="133">
        <f>D178*E176</f>
        <v>0.111</v>
      </c>
      <c r="F178" s="135"/>
      <c r="G178" s="135"/>
      <c r="H178" s="135"/>
      <c r="I178" s="62"/>
      <c r="J178" s="134"/>
      <c r="K178" s="134"/>
      <c r="L178" s="205"/>
    </row>
    <row r="179" spans="1:18" s="119" customFormat="1" ht="16.5" customHeight="1">
      <c r="A179" s="183">
        <f t="shared" si="20"/>
        <v>1.3000000000000003</v>
      </c>
      <c r="B179" s="138" t="s">
        <v>28</v>
      </c>
      <c r="C179" s="138" t="s">
        <v>23</v>
      </c>
      <c r="D179" s="139">
        <v>115</v>
      </c>
      <c r="E179" s="140">
        <f>D179*E176</f>
        <v>0.34500000000000003</v>
      </c>
      <c r="F179" s="139"/>
      <c r="G179" s="139"/>
      <c r="H179" s="141"/>
      <c r="I179" s="63"/>
      <c r="J179" s="141"/>
      <c r="K179" s="141"/>
      <c r="L179" s="204"/>
    </row>
    <row r="180" spans="1:18" s="119" customFormat="1" ht="16.5" customHeight="1">
      <c r="A180" s="183">
        <f t="shared" si="20"/>
        <v>1.4000000000000004</v>
      </c>
      <c r="B180" s="89" t="s">
        <v>35</v>
      </c>
      <c r="C180" s="125" t="s">
        <v>11</v>
      </c>
      <c r="D180" s="146">
        <v>2</v>
      </c>
      <c r="E180" s="23">
        <f>D180*E176</f>
        <v>6.0000000000000001E-3</v>
      </c>
      <c r="F180" s="146"/>
      <c r="G180" s="146"/>
      <c r="H180" s="23"/>
      <c r="I180" s="146"/>
      <c r="J180" s="146"/>
      <c r="K180" s="146"/>
      <c r="L180" s="124"/>
    </row>
    <row r="181" spans="1:18" s="119" customFormat="1" ht="39.75" customHeight="1">
      <c r="A181" s="111">
        <v>2</v>
      </c>
      <c r="B181" s="126" t="s">
        <v>135</v>
      </c>
      <c r="C181" s="126" t="s">
        <v>17</v>
      </c>
      <c r="D181" s="129"/>
      <c r="E181" s="199">
        <v>2.5000000000000001E-2</v>
      </c>
      <c r="F181" s="129"/>
      <c r="G181" s="141"/>
      <c r="H181" s="141"/>
      <c r="I181" s="63"/>
      <c r="J181" s="141"/>
      <c r="K181" s="141"/>
      <c r="L181" s="129"/>
    </row>
    <row r="182" spans="1:18" s="119" customFormat="1" ht="16.5" customHeight="1">
      <c r="A182" s="105">
        <f>A181+0.1</f>
        <v>2.1</v>
      </c>
      <c r="B182" s="136" t="s">
        <v>18</v>
      </c>
      <c r="C182" s="136" t="s">
        <v>3</v>
      </c>
      <c r="D182" s="127">
        <v>450</v>
      </c>
      <c r="E182" s="132">
        <f>D182*E181</f>
        <v>11.25</v>
      </c>
      <c r="F182" s="64"/>
      <c r="G182" s="64"/>
      <c r="H182" s="53"/>
      <c r="I182" s="132"/>
      <c r="J182" s="64"/>
      <c r="K182" s="64"/>
      <c r="L182" s="127"/>
      <c r="R182" s="207"/>
    </row>
    <row r="183" spans="1:18" s="119" customFormat="1" ht="16.5" customHeight="1">
      <c r="A183" s="104">
        <f>A182+0.1</f>
        <v>2.2000000000000002</v>
      </c>
      <c r="B183" s="128" t="s">
        <v>32</v>
      </c>
      <c r="C183" s="137" t="s">
        <v>0</v>
      </c>
      <c r="D183" s="134">
        <v>37</v>
      </c>
      <c r="E183" s="133">
        <f>D183*E181</f>
        <v>0.92500000000000004</v>
      </c>
      <c r="F183" s="135"/>
      <c r="G183" s="135"/>
      <c r="H183" s="135"/>
      <c r="I183" s="62"/>
      <c r="J183" s="134"/>
      <c r="K183" s="134"/>
      <c r="L183" s="205"/>
    </row>
    <row r="184" spans="1:18" s="119" customFormat="1" ht="16.5" customHeight="1">
      <c r="A184" s="165">
        <f>A183+0.1</f>
        <v>2.3000000000000003</v>
      </c>
      <c r="B184" s="138" t="s">
        <v>88</v>
      </c>
      <c r="C184" s="138" t="s">
        <v>23</v>
      </c>
      <c r="D184" s="139">
        <v>102</v>
      </c>
      <c r="E184" s="140">
        <f>D184*E181</f>
        <v>2.5500000000000003</v>
      </c>
      <c r="F184" s="180"/>
      <c r="G184" s="139"/>
      <c r="H184" s="141"/>
      <c r="I184" s="63"/>
      <c r="J184" s="141"/>
      <c r="K184" s="141"/>
      <c r="L184" s="204"/>
    </row>
    <row r="185" spans="1:18" s="119" customFormat="1" ht="16.5" customHeight="1">
      <c r="A185" s="165">
        <f>A184+0.1</f>
        <v>2.4000000000000004</v>
      </c>
      <c r="B185" s="138" t="s">
        <v>4</v>
      </c>
      <c r="C185" s="138" t="s">
        <v>12</v>
      </c>
      <c r="D185" s="139">
        <v>39</v>
      </c>
      <c r="E185" s="140">
        <f>D185*E181</f>
        <v>0.97500000000000009</v>
      </c>
      <c r="F185" s="139"/>
      <c r="G185" s="139"/>
      <c r="H185" s="141"/>
      <c r="I185" s="63"/>
      <c r="J185" s="141"/>
      <c r="K185" s="141"/>
      <c r="L185" s="204"/>
    </row>
    <row r="186" spans="1:18" ht="35.25" customHeight="1">
      <c r="A186" s="111">
        <v>3</v>
      </c>
      <c r="B186" s="86" t="s">
        <v>36</v>
      </c>
      <c r="C186" s="11" t="s">
        <v>37</v>
      </c>
      <c r="D186" s="56"/>
      <c r="E186" s="23">
        <v>2</v>
      </c>
      <c r="F186" s="56"/>
      <c r="G186" s="88"/>
      <c r="H186" s="56"/>
      <c r="I186" s="56"/>
      <c r="J186" s="56"/>
      <c r="K186" s="56"/>
      <c r="L186" s="123"/>
    </row>
    <row r="187" spans="1:18" ht="16.5" customHeight="1">
      <c r="A187" s="105">
        <f>A186+0.1</f>
        <v>3.1</v>
      </c>
      <c r="B187" s="35" t="s">
        <v>18</v>
      </c>
      <c r="C187" s="35" t="s">
        <v>10</v>
      </c>
      <c r="D187" s="20" t="s">
        <v>136</v>
      </c>
      <c r="E187" s="31">
        <v>2</v>
      </c>
      <c r="F187" s="64"/>
      <c r="G187" s="64"/>
      <c r="H187" s="53"/>
      <c r="I187" s="31"/>
      <c r="J187" s="64"/>
      <c r="K187" s="64"/>
      <c r="L187" s="127"/>
    </row>
    <row r="188" spans="1:18" ht="16.5" customHeight="1">
      <c r="A188" s="104">
        <f>A187+0.1</f>
        <v>3.2</v>
      </c>
      <c r="B188" s="22" t="s">
        <v>32</v>
      </c>
      <c r="C188" s="36" t="s">
        <v>10</v>
      </c>
      <c r="D188" s="33" t="s">
        <v>136</v>
      </c>
      <c r="E188" s="32">
        <v>2</v>
      </c>
      <c r="F188" s="34"/>
      <c r="G188" s="34"/>
      <c r="H188" s="34"/>
      <c r="I188" s="62"/>
      <c r="J188" s="33"/>
      <c r="K188" s="33"/>
      <c r="L188" s="205"/>
    </row>
    <row r="189" spans="1:18" ht="16.5" customHeight="1">
      <c r="A189" s="165">
        <f t="shared" ref="A189:A193" si="21">A188+0.1</f>
        <v>3.3000000000000003</v>
      </c>
      <c r="B189" s="92" t="s">
        <v>107</v>
      </c>
      <c r="C189" s="92" t="s">
        <v>2</v>
      </c>
      <c r="D189" s="37" t="s">
        <v>136</v>
      </c>
      <c r="E189" s="38">
        <v>18.64</v>
      </c>
      <c r="F189" s="37"/>
      <c r="G189" s="37"/>
      <c r="H189" s="39"/>
      <c r="I189" s="63"/>
      <c r="J189" s="39"/>
      <c r="K189" s="39"/>
      <c r="L189" s="204"/>
      <c r="O189" s="51">
        <f>F189:F1874</f>
        <v>0</v>
      </c>
    </row>
    <row r="190" spans="1:18" ht="16.5" customHeight="1">
      <c r="A190" s="165">
        <f t="shared" si="21"/>
        <v>3.4000000000000004</v>
      </c>
      <c r="B190" s="92" t="s">
        <v>63</v>
      </c>
      <c r="C190" s="92" t="s">
        <v>2</v>
      </c>
      <c r="D190" s="140" t="s">
        <v>136</v>
      </c>
      <c r="E190" s="38">
        <v>30.68</v>
      </c>
      <c r="F190" s="140"/>
      <c r="G190" s="37"/>
      <c r="H190" s="39"/>
      <c r="I190" s="63"/>
      <c r="J190" s="39"/>
      <c r="K190" s="39"/>
      <c r="L190" s="204"/>
      <c r="O190" s="1">
        <f>0.28*E190</f>
        <v>8.5904000000000007</v>
      </c>
    </row>
    <row r="191" spans="1:18" ht="16.5" customHeight="1">
      <c r="A191" s="165">
        <f t="shared" si="21"/>
        <v>3.5000000000000004</v>
      </c>
      <c r="B191" s="92" t="s">
        <v>116</v>
      </c>
      <c r="C191" s="92" t="s">
        <v>6</v>
      </c>
      <c r="D191" s="88" t="s">
        <v>136</v>
      </c>
      <c r="E191" s="88">
        <v>19.2</v>
      </c>
      <c r="F191" s="88"/>
      <c r="G191" s="88"/>
      <c r="H191" s="88"/>
      <c r="I191" s="88"/>
      <c r="J191" s="88"/>
      <c r="K191" s="88"/>
      <c r="L191" s="204"/>
    </row>
    <row r="192" spans="1:18" ht="16.5" customHeight="1">
      <c r="A192" s="165">
        <f t="shared" si="21"/>
        <v>3.6000000000000005</v>
      </c>
      <c r="B192" s="92" t="s">
        <v>65</v>
      </c>
      <c r="C192" s="92" t="s">
        <v>34</v>
      </c>
      <c r="D192" s="88" t="s">
        <v>136</v>
      </c>
      <c r="E192" s="88">
        <v>25.6</v>
      </c>
      <c r="F192" s="88"/>
      <c r="G192" s="88"/>
      <c r="H192" s="88"/>
      <c r="I192" s="88"/>
      <c r="J192" s="88"/>
      <c r="K192" s="88"/>
      <c r="L192" s="204"/>
    </row>
    <row r="193" spans="1:19" ht="16.5" customHeight="1">
      <c r="A193" s="165">
        <f t="shared" si="21"/>
        <v>3.7000000000000006</v>
      </c>
      <c r="B193" s="92" t="s">
        <v>64</v>
      </c>
      <c r="C193" s="92" t="s">
        <v>8</v>
      </c>
      <c r="D193" s="37" t="s">
        <v>136</v>
      </c>
      <c r="E193" s="38">
        <v>1</v>
      </c>
      <c r="F193" s="37"/>
      <c r="G193" s="37"/>
      <c r="H193" s="39"/>
      <c r="I193" s="63"/>
      <c r="J193" s="39"/>
      <c r="K193" s="39"/>
      <c r="L193" s="204"/>
    </row>
    <row r="194" spans="1:19" ht="33" customHeight="1">
      <c r="A194" s="111">
        <v>4</v>
      </c>
      <c r="B194" s="86" t="s">
        <v>87</v>
      </c>
      <c r="C194" s="11" t="s">
        <v>37</v>
      </c>
      <c r="D194" s="56"/>
      <c r="E194" s="23">
        <v>2</v>
      </c>
      <c r="F194" s="56"/>
      <c r="G194" s="88"/>
      <c r="H194" s="56"/>
      <c r="I194" s="56"/>
      <c r="J194" s="56"/>
      <c r="K194" s="56"/>
      <c r="L194" s="123"/>
    </row>
    <row r="195" spans="1:19" ht="15" customHeight="1">
      <c r="A195" s="105">
        <f>A194+0.1</f>
        <v>4.0999999999999996</v>
      </c>
      <c r="B195" s="35" t="s">
        <v>18</v>
      </c>
      <c r="C195" s="35" t="s">
        <v>10</v>
      </c>
      <c r="D195" s="20" t="s">
        <v>136</v>
      </c>
      <c r="E195" s="31">
        <v>2</v>
      </c>
      <c r="F195" s="64"/>
      <c r="G195" s="64"/>
      <c r="H195" s="53"/>
      <c r="I195" s="31"/>
      <c r="J195" s="64"/>
      <c r="K195" s="64"/>
      <c r="L195" s="127"/>
    </row>
    <row r="196" spans="1:19" ht="15" customHeight="1">
      <c r="A196" s="104">
        <f>A195+0.1</f>
        <v>4.1999999999999993</v>
      </c>
      <c r="B196" s="22" t="s">
        <v>32</v>
      </c>
      <c r="C196" s="36" t="s">
        <v>10</v>
      </c>
      <c r="D196" s="33" t="s">
        <v>136</v>
      </c>
      <c r="E196" s="32">
        <v>2</v>
      </c>
      <c r="F196" s="34"/>
      <c r="G196" s="34"/>
      <c r="H196" s="34"/>
      <c r="I196" s="62"/>
      <c r="J196" s="33"/>
      <c r="K196" s="33"/>
      <c r="L196" s="205"/>
    </row>
    <row r="197" spans="1:19" ht="16.5" customHeight="1">
      <c r="A197" s="165">
        <f t="shared" ref="A197:A201" si="22">A196+0.1</f>
        <v>4.2999999999999989</v>
      </c>
      <c r="B197" s="153" t="s">
        <v>89</v>
      </c>
      <c r="C197" s="153" t="s">
        <v>55</v>
      </c>
      <c r="D197" s="154" t="s">
        <v>136</v>
      </c>
      <c r="E197" s="154">
        <v>13.48</v>
      </c>
      <c r="F197" s="154"/>
      <c r="G197" s="154"/>
      <c r="H197" s="150"/>
      <c r="I197" s="150"/>
      <c r="J197" s="149"/>
      <c r="K197" s="149"/>
      <c r="L197" s="204"/>
      <c r="O197" s="1">
        <f>E197*0.6</f>
        <v>8.0879999999999992</v>
      </c>
      <c r="Q197" s="8"/>
      <c r="R197" s="8"/>
      <c r="S197" s="8"/>
    </row>
    <row r="198" spans="1:19" s="8" customFormat="1" ht="18.75" customHeight="1">
      <c r="A198" s="165">
        <f t="shared" si="22"/>
        <v>4.3999999999999986</v>
      </c>
      <c r="B198" s="153" t="s">
        <v>105</v>
      </c>
      <c r="C198" s="153" t="s">
        <v>30</v>
      </c>
      <c r="D198" s="154" t="s">
        <v>136</v>
      </c>
      <c r="E198" s="154">
        <v>0.5</v>
      </c>
      <c r="F198" s="154"/>
      <c r="G198" s="154"/>
      <c r="H198" s="150"/>
      <c r="I198" s="150"/>
      <c r="J198" s="149"/>
      <c r="K198" s="149"/>
      <c r="L198" s="204"/>
      <c r="O198" s="212">
        <f>E198</f>
        <v>0.5</v>
      </c>
      <c r="Q198" s="1"/>
      <c r="R198" s="1"/>
      <c r="S198" s="1"/>
    </row>
    <row r="199" spans="1:19" ht="16.5" customHeight="1">
      <c r="A199" s="165">
        <f t="shared" si="22"/>
        <v>4.4999999999999982</v>
      </c>
      <c r="B199" s="153" t="s">
        <v>106</v>
      </c>
      <c r="C199" s="153" t="s">
        <v>30</v>
      </c>
      <c r="D199" s="154" t="s">
        <v>136</v>
      </c>
      <c r="E199" s="154">
        <v>0.65</v>
      </c>
      <c r="F199" s="154"/>
      <c r="G199" s="154"/>
      <c r="H199" s="150"/>
      <c r="I199" s="150"/>
      <c r="J199" s="149"/>
      <c r="K199" s="149"/>
      <c r="L199" s="204"/>
      <c r="O199" s="212">
        <f>E199</f>
        <v>0.65</v>
      </c>
    </row>
    <row r="200" spans="1:19" ht="19.5" customHeight="1">
      <c r="A200" s="165">
        <f t="shared" si="22"/>
        <v>4.5999999999999979</v>
      </c>
      <c r="B200" s="153" t="s">
        <v>134</v>
      </c>
      <c r="C200" s="153" t="s">
        <v>10</v>
      </c>
      <c r="D200" s="154" t="s">
        <v>136</v>
      </c>
      <c r="E200" s="154">
        <v>2</v>
      </c>
      <c r="F200" s="198"/>
      <c r="G200" s="154"/>
      <c r="H200" s="150"/>
      <c r="I200" s="150"/>
      <c r="J200" s="149"/>
      <c r="K200" s="149"/>
      <c r="L200" s="141"/>
      <c r="O200" s="51">
        <f>SUM(O189:O199)</f>
        <v>17.828399999999998</v>
      </c>
    </row>
    <row r="201" spans="1:19" ht="16.5" customHeight="1">
      <c r="A201" s="165">
        <f t="shared" si="22"/>
        <v>4.6999999999999975</v>
      </c>
      <c r="B201" s="92" t="s">
        <v>64</v>
      </c>
      <c r="C201" s="92" t="s">
        <v>8</v>
      </c>
      <c r="D201" s="37" t="s">
        <v>136</v>
      </c>
      <c r="E201" s="38">
        <v>1</v>
      </c>
      <c r="F201" s="37"/>
      <c r="G201" s="37"/>
      <c r="H201" s="39"/>
      <c r="I201" s="63"/>
      <c r="J201" s="39"/>
      <c r="K201" s="39"/>
      <c r="L201" s="39"/>
    </row>
    <row r="202" spans="1:19" s="119" customFormat="1" ht="39.75" customHeight="1">
      <c r="A202" s="158">
        <v>5</v>
      </c>
      <c r="B202" s="122" t="s">
        <v>44</v>
      </c>
      <c r="C202" s="122" t="s">
        <v>9</v>
      </c>
      <c r="D202" s="123"/>
      <c r="E202" s="123">
        <f>O200</f>
        <v>17.828399999999998</v>
      </c>
      <c r="F202" s="123"/>
      <c r="G202" s="123"/>
      <c r="H202" s="123"/>
      <c r="I202" s="123"/>
      <c r="J202" s="123"/>
      <c r="K202" s="123"/>
      <c r="L202" s="123"/>
      <c r="Q202" s="118"/>
      <c r="R202" s="120"/>
      <c r="S202" s="120"/>
    </row>
    <row r="203" spans="1:19" s="119" customFormat="1" ht="18" customHeight="1">
      <c r="A203" s="26">
        <f t="shared" ref="A203:A208" si="23">A202+0.1</f>
        <v>5.0999999999999996</v>
      </c>
      <c r="B203" s="26" t="s">
        <v>5</v>
      </c>
      <c r="C203" s="26" t="s">
        <v>3</v>
      </c>
      <c r="D203" s="115">
        <v>0.38800000000000001</v>
      </c>
      <c r="E203" s="142">
        <f>E202*D203</f>
        <v>6.9174191999999994</v>
      </c>
      <c r="F203" s="142"/>
      <c r="G203" s="142"/>
      <c r="H203" s="53"/>
      <c r="I203" s="142"/>
      <c r="J203" s="142"/>
      <c r="K203" s="142"/>
      <c r="L203" s="142"/>
      <c r="Q203" s="118"/>
      <c r="R203" s="120"/>
      <c r="S203" s="120"/>
    </row>
    <row r="204" spans="1:19" s="119" customFormat="1" ht="18" customHeight="1">
      <c r="A204" s="48">
        <f t="shared" si="23"/>
        <v>5.1999999999999993</v>
      </c>
      <c r="B204" s="48" t="s">
        <v>41</v>
      </c>
      <c r="C204" s="40" t="s">
        <v>0</v>
      </c>
      <c r="D204" s="211">
        <v>3.0000000000000001E-3</v>
      </c>
      <c r="E204" s="41">
        <f>D204*E202</f>
        <v>5.3485199999999997E-2</v>
      </c>
      <c r="F204" s="41"/>
      <c r="G204" s="41"/>
      <c r="H204" s="41"/>
      <c r="I204" s="41"/>
      <c r="J204" s="41"/>
      <c r="K204" s="41"/>
      <c r="L204" s="41"/>
      <c r="Q204" s="118"/>
      <c r="R204" s="120"/>
      <c r="S204" s="120"/>
    </row>
    <row r="205" spans="1:19" s="119" customFormat="1" ht="18" customHeight="1">
      <c r="A205" s="131">
        <f t="shared" si="23"/>
        <v>5.2999999999999989</v>
      </c>
      <c r="B205" s="125" t="s">
        <v>45</v>
      </c>
      <c r="C205" s="125" t="s">
        <v>34</v>
      </c>
      <c r="D205" s="146" t="s">
        <v>136</v>
      </c>
      <c r="E205" s="124">
        <f>E202*0.1</f>
        <v>1.78284</v>
      </c>
      <c r="F205" s="124"/>
      <c r="G205" s="124"/>
      <c r="H205" s="124"/>
      <c r="I205" s="124"/>
      <c r="J205" s="124"/>
      <c r="K205" s="124"/>
      <c r="L205" s="124"/>
      <c r="Q205" s="118"/>
      <c r="R205" s="120"/>
      <c r="S205" s="120"/>
    </row>
    <row r="206" spans="1:19" s="119" customFormat="1" ht="18" customHeight="1">
      <c r="A206" s="131">
        <f t="shared" si="23"/>
        <v>5.3999999999999986</v>
      </c>
      <c r="B206" s="125" t="s">
        <v>42</v>
      </c>
      <c r="C206" s="125" t="s">
        <v>6</v>
      </c>
      <c r="D206" s="146">
        <v>0.246</v>
      </c>
      <c r="E206" s="124">
        <f>E202*D206</f>
        <v>4.3857863999999998</v>
      </c>
      <c r="F206" s="124"/>
      <c r="G206" s="124"/>
      <c r="H206" s="124"/>
      <c r="I206" s="124"/>
      <c r="J206" s="124"/>
      <c r="K206" s="124"/>
      <c r="L206" s="124"/>
      <c r="Q206" s="118"/>
      <c r="R206" s="120"/>
      <c r="S206" s="120"/>
    </row>
    <row r="207" spans="1:19" s="119" customFormat="1" ht="18" customHeight="1">
      <c r="A207" s="131">
        <f t="shared" si="23"/>
        <v>5.4999999999999982</v>
      </c>
      <c r="B207" s="125" t="s">
        <v>43</v>
      </c>
      <c r="C207" s="125" t="s">
        <v>6</v>
      </c>
      <c r="D207" s="117">
        <v>2.7E-2</v>
      </c>
      <c r="E207" s="124">
        <f>E202*D207</f>
        <v>0.48136679999999993</v>
      </c>
      <c r="F207" s="124"/>
      <c r="G207" s="124"/>
      <c r="H207" s="124"/>
      <c r="I207" s="124"/>
      <c r="J207" s="124"/>
      <c r="K207" s="124"/>
      <c r="L207" s="124"/>
      <c r="Q207" s="118"/>
      <c r="R207" s="120"/>
      <c r="S207" s="120"/>
    </row>
    <row r="208" spans="1:19" s="119" customFormat="1" ht="18" customHeight="1">
      <c r="A208" s="131">
        <f t="shared" si="23"/>
        <v>5.5999999999999979</v>
      </c>
      <c r="B208" s="125" t="s">
        <v>4</v>
      </c>
      <c r="C208" s="125" t="s">
        <v>0</v>
      </c>
      <c r="D208" s="117">
        <v>1.9E-2</v>
      </c>
      <c r="E208" s="124">
        <f>D208*E202</f>
        <v>0.33873959999999997</v>
      </c>
      <c r="F208" s="124"/>
      <c r="G208" s="124"/>
      <c r="H208" s="124"/>
      <c r="I208" s="124"/>
      <c r="J208" s="124"/>
      <c r="K208" s="124"/>
      <c r="L208" s="124"/>
      <c r="Q208" s="118"/>
      <c r="R208" s="120"/>
      <c r="S208" s="120"/>
    </row>
    <row r="209" spans="1:19" s="119" customFormat="1" ht="18" customHeight="1">
      <c r="A209" s="160"/>
      <c r="B209" s="162" t="s">
        <v>131</v>
      </c>
      <c r="C209" s="161"/>
      <c r="D209" s="161"/>
      <c r="E209" s="163"/>
      <c r="F209" s="161"/>
      <c r="G209" s="173"/>
      <c r="H209" s="161"/>
      <c r="I209" s="173"/>
      <c r="J209" s="161"/>
      <c r="K209" s="173"/>
      <c r="L209" s="164"/>
      <c r="M209" s="51">
        <f>G209+I209+K209</f>
        <v>0</v>
      </c>
      <c r="Q209" s="118"/>
      <c r="R209" s="120"/>
      <c r="S209" s="120"/>
    </row>
    <row r="210" spans="1:19" s="119" customFormat="1" ht="18" customHeight="1">
      <c r="A210" s="160"/>
      <c r="B210" s="172" t="s">
        <v>103</v>
      </c>
      <c r="C210" s="194" t="s">
        <v>0</v>
      </c>
      <c r="D210" s="195" t="s">
        <v>180</v>
      </c>
      <c r="E210" s="163"/>
      <c r="F210" s="161"/>
      <c r="G210" s="161"/>
      <c r="H210" s="161"/>
      <c r="I210" s="173"/>
      <c r="J210" s="161"/>
      <c r="K210" s="173"/>
      <c r="L210" s="196"/>
      <c r="Q210" s="118"/>
      <c r="R210" s="120"/>
      <c r="S210" s="120"/>
    </row>
    <row r="211" spans="1:19" s="119" customFormat="1" ht="18" customHeight="1">
      <c r="A211" s="160"/>
      <c r="B211" s="161" t="s">
        <v>39</v>
      </c>
      <c r="C211" s="163" t="s">
        <v>0</v>
      </c>
      <c r="D211" s="172"/>
      <c r="E211" s="163"/>
      <c r="F211" s="161"/>
      <c r="G211" s="161"/>
      <c r="H211" s="161"/>
      <c r="I211" s="173"/>
      <c r="J211" s="161"/>
      <c r="K211" s="173"/>
      <c r="L211" s="164"/>
      <c r="Q211" s="118"/>
      <c r="R211" s="120"/>
      <c r="S211" s="120"/>
    </row>
    <row r="212" spans="1:19" s="119" customFormat="1" ht="18" customHeight="1">
      <c r="A212" s="160"/>
      <c r="B212" s="172" t="s">
        <v>104</v>
      </c>
      <c r="C212" s="194" t="s">
        <v>0</v>
      </c>
      <c r="D212" s="195" t="s">
        <v>180</v>
      </c>
      <c r="E212" s="163"/>
      <c r="F212" s="161"/>
      <c r="G212" s="161"/>
      <c r="H212" s="161"/>
      <c r="I212" s="173"/>
      <c r="J212" s="161"/>
      <c r="K212" s="173"/>
      <c r="L212" s="196"/>
      <c r="Q212" s="118"/>
      <c r="R212" s="120"/>
      <c r="S212" s="120"/>
    </row>
    <row r="213" spans="1:19" s="119" customFormat="1" ht="18" customHeight="1">
      <c r="A213" s="160"/>
      <c r="B213" s="162" t="s">
        <v>102</v>
      </c>
      <c r="C213" s="161"/>
      <c r="D213" s="161"/>
      <c r="E213" s="163"/>
      <c r="F213" s="161"/>
      <c r="G213" s="171"/>
      <c r="H213" s="172"/>
      <c r="I213" s="173"/>
      <c r="J213" s="172"/>
      <c r="K213" s="173"/>
      <c r="L213" s="164"/>
      <c r="Q213" s="118"/>
      <c r="R213" s="120"/>
      <c r="S213" s="120"/>
    </row>
    <row r="214" spans="1:19" ht="21.75" customHeight="1">
      <c r="A214" s="202"/>
      <c r="B214" s="12" t="s">
        <v>38</v>
      </c>
      <c r="C214" s="14"/>
      <c r="D214" s="13"/>
      <c r="E214" s="23"/>
      <c r="F214" s="13"/>
      <c r="G214" s="56"/>
      <c r="H214" s="56"/>
      <c r="I214" s="56"/>
      <c r="J214" s="56"/>
      <c r="K214" s="56"/>
      <c r="L214" s="147"/>
    </row>
    <row r="215" spans="1:19" ht="16.5" customHeight="1">
      <c r="A215" s="203"/>
      <c r="B215" s="49" t="s">
        <v>47</v>
      </c>
      <c r="C215" s="14" t="s">
        <v>0</v>
      </c>
      <c r="D215" s="47">
        <v>0.03</v>
      </c>
      <c r="E215" s="69"/>
      <c r="F215" s="69"/>
      <c r="G215" s="69"/>
      <c r="H215" s="69"/>
      <c r="I215" s="69"/>
      <c r="J215" s="69"/>
      <c r="K215" s="69"/>
      <c r="L215" s="177"/>
    </row>
    <row r="216" spans="1:19" ht="16.5" customHeight="1">
      <c r="A216" s="203"/>
      <c r="B216" s="14" t="s">
        <v>39</v>
      </c>
      <c r="C216" s="14" t="s">
        <v>0</v>
      </c>
      <c r="D216" s="25"/>
      <c r="E216" s="23"/>
      <c r="F216" s="13"/>
      <c r="G216" s="13"/>
      <c r="H216" s="56"/>
      <c r="I216" s="56"/>
      <c r="J216" s="56"/>
      <c r="K216" s="56"/>
      <c r="L216" s="178"/>
      <c r="Q216" s="51"/>
    </row>
    <row r="217" spans="1:19" ht="18.75" customHeight="1">
      <c r="A217" s="203"/>
      <c r="B217" s="49" t="s">
        <v>48</v>
      </c>
      <c r="C217" s="49"/>
      <c r="D217" s="47">
        <v>0.18</v>
      </c>
      <c r="E217" s="69"/>
      <c r="F217" s="69"/>
      <c r="G217" s="69"/>
      <c r="H217" s="69"/>
      <c r="I217" s="69"/>
      <c r="J217" s="69"/>
      <c r="K217" s="69"/>
      <c r="L217" s="177"/>
    </row>
    <row r="218" spans="1:19" ht="21" customHeight="1">
      <c r="A218" s="166"/>
      <c r="B218" s="167" t="s">
        <v>49</v>
      </c>
      <c r="C218" s="168" t="s">
        <v>0</v>
      </c>
      <c r="D218" s="168"/>
      <c r="E218" s="169"/>
      <c r="F218" s="169"/>
      <c r="G218" s="169"/>
      <c r="H218" s="169"/>
      <c r="I218" s="169"/>
      <c r="J218" s="169"/>
      <c r="K218" s="169"/>
      <c r="L218" s="169"/>
      <c r="Q218" s="51"/>
      <c r="R218" s="179"/>
    </row>
    <row r="219" spans="1:19" ht="16.5" customHeight="1"/>
    <row r="220" spans="1:19">
      <c r="Q220" s="51"/>
      <c r="R220" s="176"/>
    </row>
    <row r="221" spans="1:19" ht="57" customHeight="1">
      <c r="B221" s="252" t="s">
        <v>178</v>
      </c>
      <c r="C221" s="253"/>
      <c r="D221" s="253"/>
      <c r="E221" s="253"/>
      <c r="F221" s="253"/>
      <c r="G221" s="253"/>
      <c r="H221" s="253"/>
      <c r="I221" s="253"/>
      <c r="J221" s="253"/>
      <c r="K221" s="253"/>
      <c r="L221" s="253"/>
    </row>
    <row r="222" spans="1:19" s="119" customFormat="1" ht="57" customHeight="1">
      <c r="B222" s="250"/>
      <c r="C222" s="251"/>
      <c r="D222" s="251"/>
      <c r="E222" s="251"/>
      <c r="F222" s="251"/>
      <c r="G222" s="251"/>
      <c r="H222" s="251"/>
      <c r="I222" s="251"/>
      <c r="J222" s="251"/>
      <c r="K222" s="251"/>
      <c r="L222" s="251"/>
    </row>
    <row r="224" spans="1:19">
      <c r="B224" s="254" t="s">
        <v>179</v>
      </c>
      <c r="C224" s="254"/>
      <c r="D224" s="254"/>
      <c r="E224" s="254"/>
      <c r="F224" s="254"/>
      <c r="G224" s="254"/>
      <c r="H224" s="254"/>
      <c r="I224" s="254"/>
      <c r="J224" s="254"/>
      <c r="K224" s="254"/>
      <c r="L224" s="254"/>
    </row>
    <row r="225" spans="2:12">
      <c r="B225" s="254"/>
      <c r="C225" s="254"/>
      <c r="D225" s="254"/>
      <c r="E225" s="254"/>
      <c r="F225" s="254"/>
      <c r="G225" s="254"/>
      <c r="H225" s="254"/>
      <c r="I225" s="254"/>
      <c r="J225" s="254"/>
      <c r="K225" s="254"/>
      <c r="L225" s="254"/>
    </row>
  </sheetData>
  <mergeCells count="12">
    <mergeCell ref="B221:L221"/>
    <mergeCell ref="B225:L225"/>
    <mergeCell ref="B224:L224"/>
    <mergeCell ref="A1:L1"/>
    <mergeCell ref="H2:I2"/>
    <mergeCell ref="J2:K2"/>
    <mergeCell ref="L2:L3"/>
    <mergeCell ref="A2:A3"/>
    <mergeCell ref="B2:B3"/>
    <mergeCell ref="C2:C3"/>
    <mergeCell ref="D2:E2"/>
    <mergeCell ref="F2:G2"/>
  </mergeCells>
  <printOptions horizontalCentered="1"/>
  <pageMargins left="0.25" right="0.25" top="0.5" bottom="0" header="6.4960630000000005E-2" footer="0"/>
  <pageSetup paperSize="9" scale="90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</vt:lpstr>
      <vt:lpstr>ფასები!Print_Area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2018-10-08T06:54:57Z</dcterms:modified>
</cp:coreProperties>
</file>