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8" activeTab="0"/>
  </bookViews>
  <sheets>
    <sheet name="saqvabe" sheetId="1" r:id="rId1"/>
    <sheet name="gare kan." sheetId="2" state="hidden" r:id="rId2"/>
  </sheets>
  <definedNames>
    <definedName name="_xlnm.Print_Area" localSheetId="0">'saqvabe'!$A$1:$H$121</definedName>
  </definedNames>
  <calcPr fullCalcOnLoad="1"/>
</workbook>
</file>

<file path=xl/sharedStrings.xml><?xml version="1.0" encoding="utf-8"?>
<sst xmlns="http://schemas.openxmlformats.org/spreadsheetml/2006/main" count="568" uniqueCount="239">
  <si>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</si>
  <si>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</si>
  <si>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</si>
  <si>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</si>
  <si>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</si>
  <si>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</si>
  <si>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</si>
  <si>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</si>
  <si>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</si>
  <si>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</si>
  <si>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</si>
  <si>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</si>
  <si>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</si>
  <si>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</si>
  <si>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</si>
  <si>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</si>
  <si>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</si>
  <si>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</si>
  <si>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</si>
  <si>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</si>
  <si>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</si>
  <si>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</si>
  <si>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kub.m.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</si>
  <si>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</si>
  <si>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</si>
  <si>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</si>
  <si>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</si>
  <si>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</si>
  <si>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</si>
  <si>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tona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</si>
  <si>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</si>
  <si>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</si>
  <si>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</si>
  <si>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</si>
  <si>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</si>
  <si>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</si>
  <si>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</si>
  <si>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</si>
  <si>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</si>
  <si>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kg</t>
  </si>
  <si>
    <t>sxva masalebi</t>
  </si>
  <si>
    <r>
      <t>m</t>
    </r>
    <r>
      <rPr>
        <vertAlign val="superscript"/>
        <sz val="10"/>
        <rFont val="AcadNusx"/>
        <family val="0"/>
      </rPr>
      <t>2</t>
    </r>
  </si>
  <si>
    <t>sxva masala</t>
  </si>
  <si>
    <r>
      <t>m</t>
    </r>
    <r>
      <rPr>
        <vertAlign val="superscript"/>
        <sz val="10"/>
        <rFont val="AcadNusx"/>
        <family val="0"/>
      </rPr>
      <t>3</t>
    </r>
  </si>
  <si>
    <t>g/m</t>
  </si>
  <si>
    <r>
      <t>cementis tumbo 1m</t>
    </r>
    <r>
      <rPr>
        <vertAlign val="superscript"/>
        <sz val="10"/>
        <rFont val="AcadNusx"/>
        <family val="0"/>
      </rPr>
      <t>3/sT</t>
    </r>
  </si>
  <si>
    <t xml:space="preserve">saRebavi wyalemulsiis </t>
  </si>
  <si>
    <t xml:space="preserve">sxva masalebi </t>
  </si>
  <si>
    <t>k-1,15</t>
  </si>
  <si>
    <t>man/sT</t>
  </si>
  <si>
    <t>g\m</t>
  </si>
  <si>
    <t>kompl</t>
  </si>
  <si>
    <t>sndawIV-2-84 15-55-9</t>
  </si>
  <si>
    <t>SromiTi danaxarji 0,66X1,15</t>
  </si>
  <si>
    <t>manqanebi 0,4X1,15</t>
  </si>
  <si>
    <t>SromiTi danaxarji</t>
  </si>
  <si>
    <t xml:space="preserve">manqanebi </t>
  </si>
  <si>
    <t>11</t>
  </si>
  <si>
    <t>15</t>
  </si>
  <si>
    <t>manqanebi 0,02X1,15</t>
  </si>
  <si>
    <t>yalibis fari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</si>
  <si>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</si>
  <si>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</si>
  <si>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</si>
  <si>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</si>
  <si>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</si>
  <si>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</si>
  <si>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</si>
  <si>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</si>
  <si>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</si>
  <si>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</si>
  <si>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</si>
  <si>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</si>
  <si>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</si>
  <si>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</si>
  <si>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</si>
  <si>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</si>
  <si>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</si>
  <si>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</si>
  <si>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</si>
  <si>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</si>
  <si>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</si>
  <si>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</si>
  <si>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</si>
  <si>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</si>
  <si>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</si>
  <si>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</si>
  <si>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</si>
  <si>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</si>
  <si>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</si>
  <si>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</si>
  <si>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</si>
  <si>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</si>
  <si>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</si>
  <si>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</si>
  <si>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</si>
  <si>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</si>
  <si>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sn dawIV-2-84 t-2 12-6-1</t>
  </si>
  <si>
    <t>ankeri (pakovki)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</si>
  <si>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</si>
  <si>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</si>
  <si>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</si>
  <si>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</si>
  <si>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</si>
  <si>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</si>
  <si>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</si>
  <si>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</si>
  <si>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</si>
  <si>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</si>
  <si>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</si>
  <si>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</si>
  <si>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</si>
  <si>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</si>
  <si>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</si>
  <si>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</si>
  <si>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</si>
  <si>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</si>
  <si>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</si>
  <si>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</si>
  <si>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</si>
  <si>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</si>
  <si>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</si>
  <si>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 xml:space="preserve">SromiTi danaxarji  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</si>
  <si>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</si>
  <si>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</si>
  <si>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</si>
  <si>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</si>
  <si>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</si>
  <si>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</si>
  <si>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>sn da w IV-2-84 8-16-4</t>
  </si>
  <si>
    <t>maT Soris:</t>
  </si>
  <si>
    <t xml:space="preserve">1. SromiTi danaxarji </t>
  </si>
  <si>
    <t>2. manqanebi</t>
  </si>
  <si>
    <t>3. masalebi</t>
  </si>
  <si>
    <t>satransporto da amwe-meqanizmebis xarjebi masalebis Rirebulebidan</t>
  </si>
  <si>
    <t>jami: pirdapir xarjebze</t>
  </si>
  <si>
    <t xml:space="preserve">zednadebi xarjebi </t>
  </si>
  <si>
    <t xml:space="preserve">gegmiuri dagroveba 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</si>
  <si>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</si>
  <si>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lokalur resursuli jami: 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</si>
  <si>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</si>
  <si>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</si>
  <si>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</si>
  <si>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</si>
  <si>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</si>
  <si>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</si>
  <si>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</si>
  <si>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</si>
  <si>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</si>
  <si>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</si>
  <si>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</si>
  <si>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</si>
  <si>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</si>
  <si>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</si>
  <si>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</si>
  <si>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</si>
  <si>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</si>
  <si>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</si>
  <si>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sndawIV-2-84  t-2 15-168-8 da15-161-2</t>
  </si>
  <si>
    <t>manqanebi 2,7</t>
  </si>
  <si>
    <t>cementis xsnari 1:3</t>
  </si>
  <si>
    <t>sndawIV-2-84 1-80-3</t>
  </si>
  <si>
    <t>sndawIV-2-84 6-1-6</t>
  </si>
  <si>
    <t>pasta antiseptikuri</t>
  </si>
  <si>
    <t>sxvadasxva masalebi</t>
  </si>
  <si>
    <t>sn dawIV-2-84 t-2 10-11</t>
  </si>
  <si>
    <t>mavTuli katanka</t>
  </si>
  <si>
    <t>samSeniblo lursmani</t>
  </si>
  <si>
    <t>sn daw IV-2-84 10-37-1</t>
  </si>
  <si>
    <t xml:space="preserve">xis konstruqciebis cecxldacva </t>
  </si>
  <si>
    <t>amonimis xsnari</t>
  </si>
  <si>
    <t>amoniis sulfati</t>
  </si>
  <si>
    <t>navTi</t>
  </si>
  <si>
    <t>snadw IV-2-84 10-38-3</t>
  </si>
  <si>
    <t xml:space="preserve">xis elementebis antiseptireba </t>
  </si>
  <si>
    <t>xis elementebis antiseptireba</t>
  </si>
  <si>
    <t>kb.m</t>
  </si>
  <si>
    <t xml:space="preserve">Sromis danaxarjebi </t>
  </si>
  <si>
    <t>sxva manqana</t>
  </si>
  <si>
    <t>betoni В-15</t>
  </si>
  <si>
    <t>kb.m M</t>
  </si>
  <si>
    <t>kv.m</t>
  </si>
  <si>
    <t>l</t>
  </si>
  <si>
    <t xml:space="preserve">daxerxili xe 3x.40mm </t>
  </si>
  <si>
    <t>kac. sT</t>
  </si>
  <si>
    <t>100 kv.m</t>
  </si>
  <si>
    <t>k. sT</t>
  </si>
  <si>
    <t>cementis xsnari m100</t>
  </si>
  <si>
    <t>sndawIV-2-84 11.-11-1</t>
  </si>
  <si>
    <t xml:space="preserve"> sndawIV-2-84 11.-1-6</t>
  </si>
  <si>
    <t>sndaw. IV-2-84'11-8-1</t>
  </si>
  <si>
    <t>daxerxili xis masala sxvadasxva zomis gamomSrali</t>
  </si>
  <si>
    <t>furclovani kexi feradi liTonis furclebiT</t>
  </si>
  <si>
    <t>sndaw IV-2-84.10-13-4</t>
  </si>
  <si>
    <t>sndaw IV-2-84 .34-56-1</t>
  </si>
  <si>
    <t>sn da w-IV-2-84 11-20-3</t>
  </si>
  <si>
    <r>
      <t>m</t>
    </r>
    <r>
      <rPr>
        <b/>
        <vertAlign val="superscript"/>
        <sz val="10"/>
        <rFont val="AcadNusx"/>
        <family val="0"/>
      </rPr>
      <t>3</t>
    </r>
  </si>
  <si>
    <r>
      <t>100 m</t>
    </r>
    <r>
      <rPr>
        <b/>
        <vertAlign val="superscript"/>
        <sz val="10"/>
        <rFont val="AcadNusx"/>
        <family val="0"/>
      </rPr>
      <t>3</t>
    </r>
  </si>
  <si>
    <r>
      <t>100 m</t>
    </r>
    <r>
      <rPr>
        <b/>
        <vertAlign val="superscript"/>
        <sz val="10"/>
        <rFont val="AcadNusx"/>
        <family val="0"/>
      </rPr>
      <t>2</t>
    </r>
  </si>
  <si>
    <t>webo-cementi</t>
  </si>
  <si>
    <t xml:space="preserve">SromiTi danaxarji k=1,2 </t>
  </si>
  <si>
    <t>cementis duRabi 1:3</t>
  </si>
  <si>
    <t xml:space="preserve">fiTxi zeTovani-webovani </t>
  </si>
  <si>
    <t>betonis sarinelis mowyoba В-15 betonisagan sisqiT 10 sm siganiT 60 sm bordiurebis mowyobiT</t>
  </si>
  <si>
    <t>gr.m</t>
  </si>
  <si>
    <t xml:space="preserve">sarinelis morkinva cementis xsnariT sisqiT 30mm </t>
  </si>
  <si>
    <t xml:space="preserve">betoni blokebi standartuli 39X19X19sm  pemza </t>
  </si>
  <si>
    <t>profnastili  feradi furclebi sisqiT  0.5mm, profilis   simaRliT aranakleb 2,7sm</t>
  </si>
  <si>
    <t xml:space="preserve">sWvali metalokramitis </t>
  </si>
  <si>
    <t>liTonis karis bloki aranakleb Turquli</t>
  </si>
  <si>
    <r>
      <t>armatura  А500</t>
    </r>
    <r>
      <rPr>
        <b/>
        <sz val="10"/>
        <rFont val="Arial"/>
        <family val="2"/>
      </rPr>
      <t>c</t>
    </r>
  </si>
  <si>
    <t>betoni В-25</t>
  </si>
  <si>
    <t xml:space="preserve">liTonis karis blokis mowyoba mowyobilobebTan erTad aranakleb Turquli  </t>
  </si>
  <si>
    <t>keramikuli fila iatakis( keramograniti)</t>
  </si>
  <si>
    <t xml:space="preserve">iatakebze cementis moWimvis mowyoba sisqiT 50mm </t>
  </si>
  <si>
    <t>gruntis damuSaveba xeliT saZirkvlis     qveS SemdgomSi iatakis qveS CayriT</t>
  </si>
  <si>
    <t>balasti</t>
  </si>
  <si>
    <t>r/betonis konstruqciebis  mowyoba betoni В-20</t>
  </si>
  <si>
    <t xml:space="preserve"> RorRis (50 sm) safuZvelis mowyoba wertilovani  da filis  qveS </t>
  </si>
  <si>
    <t xml:space="preserve">kedlebis  amoSeneba  wvrili sakedle blokebiT 39X19X19sm </t>
  </si>
  <si>
    <t>xis sanivnive sistemis mowyoba, MOLAmolartyviT</t>
  </si>
  <si>
    <t>saxuravis burulis mowyoba wyalsadinari  profnastili feradi 0.5mm sisqis (trapecia) furclebiT simaRliT aranakleb 2,7sm</t>
  </si>
  <si>
    <t xml:space="preserve">metaloplastmasis fanjrebis  (TeTri feris, sisqiT 5,2sm, mowyoba </t>
  </si>
  <si>
    <t xml:space="preserve">xaoiani meTlaxis filebis( keramograniti) mowyoba </t>
  </si>
  <si>
    <t xml:space="preserve">BbaTqaSis mowyoba karisa da fanjris ferdoebis CaTvliT </t>
  </si>
  <si>
    <t xml:space="preserve"> kedlebis  damuSaveba da  SeRebva karis da fanjris ferdoebis CaTvliT </t>
  </si>
  <si>
    <t>saqvabis Senoba</t>
  </si>
  <si>
    <t>ჯამი</t>
  </si>
  <si>
    <t>betonis bordiuri 50×20×8</t>
  </si>
  <si>
    <t xml:space="preserve">metaloplastmasis fanjris bloki </t>
  </si>
  <si>
    <t xml:space="preserve">RorRi m 400 fr.40-70mm  </t>
  </si>
  <si>
    <t>Suaxevis municipalitetis xabelaSvilebis sabavSvo baRis mSenebloba</t>
  </si>
  <si>
    <t>0</t>
  </si>
  <si>
    <t>გაუთვალისწინებელი ხარჯი</t>
  </si>
  <si>
    <t>დღგ</t>
  </si>
  <si>
    <t>მთლიანი ჯამი</t>
  </si>
  <si>
    <t>პრეტენდენტის ხელმოწერა--------------------------------</t>
  </si>
  <si>
    <t>პრეტენდენტის დასახელება----------------------------------</t>
  </si>
  <si>
    <t>lokalur-resursuli xarjTaRricxva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</si>
</sst>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%"/>
  </numFmts>
  <fonts count="64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9"/>
      <name val="AcadNusx"/>
      <family val="0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b/>
      <i/>
      <sz val="11"/>
      <name val="AcadNusx"/>
      <family val="0"/>
    </font>
    <font>
      <b/>
      <vertAlign val="superscript"/>
      <sz val="10"/>
      <name val="AcadNusx"/>
      <family val="0"/>
    </font>
    <font>
      <sz val="10"/>
      <color indexed="8"/>
      <name val="AcadNusx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5" applyNumberFormat="0" applyFill="0" applyAlignment="0" applyProtection="0"/>
    <xf numFmtId="0" fontId="59" fillId="31" borderId="0" applyNumberFormat="0" applyBorder="0" applyAlignment="0" applyProtection="0"/>
    <xf numFmtId="0" fontId="28" fillId="0" borderId="0">
      <alignment/>
      <protection/>
    </xf>
    <xf numFmtId="0" fontId="47" fillId="0" borderId="0">
      <alignment/>
      <protection/>
    </xf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180" fontId="14" fillId="33" borderId="9" xfId="0" applyNumberFormat="1" applyFont="1" applyFill="1" applyBorder="1" applyAlignment="1">
      <alignment horizontal="center" vertical="center" wrapText="1"/>
    </xf>
    <xf numFmtId="182" fontId="14" fillId="33" borderId="9" xfId="0" applyNumberFormat="1" applyFont="1" applyFill="1" applyBorder="1" applyAlignment="1">
      <alignment horizontal="center" vertical="center" wrapText="1"/>
    </xf>
    <xf numFmtId="181" fontId="14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vertical="center" wrapText="1"/>
    </xf>
    <xf numFmtId="2" fontId="14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180" fontId="16" fillId="33" borderId="9" xfId="0" applyNumberFormat="1" applyFont="1" applyFill="1" applyBorder="1" applyAlignment="1">
      <alignment horizontal="center" vertical="center" wrapText="1"/>
    </xf>
    <xf numFmtId="9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1" fontId="16" fillId="33" borderId="9" xfId="0" applyNumberFormat="1" applyFont="1" applyFill="1" applyBorder="1" applyAlignment="1">
      <alignment horizontal="center" vertical="center" wrapText="1"/>
    </xf>
    <xf numFmtId="49" fontId="18" fillId="33" borderId="9" xfId="0" applyNumberFormat="1" applyFont="1" applyFill="1" applyBorder="1" applyAlignment="1">
      <alignment horizontal="center" vertical="center" wrapText="1"/>
    </xf>
    <xf numFmtId="1" fontId="14" fillId="33" borderId="9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left" vertical="center" wrapText="1"/>
    </xf>
    <xf numFmtId="2" fontId="14" fillId="33" borderId="9" xfId="0" applyNumberFormat="1" applyFont="1" applyFill="1" applyBorder="1" applyAlignment="1">
      <alignment horizontal="center"/>
    </xf>
    <xf numFmtId="2" fontId="14" fillId="33" borderId="9" xfId="0" applyNumberFormat="1" applyFont="1" applyFill="1" applyBorder="1" applyAlignment="1">
      <alignment horizontal="center" vertical="top" wrapText="1"/>
    </xf>
    <xf numFmtId="2" fontId="16" fillId="33" borderId="9" xfId="0" applyNumberFormat="1" applyFont="1" applyFill="1" applyBorder="1" applyAlignment="1">
      <alignment horizontal="center" vertical="center"/>
    </xf>
    <xf numFmtId="2" fontId="14" fillId="33" borderId="9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 vertical="top" wrapText="1"/>
    </xf>
    <xf numFmtId="2" fontId="16" fillId="33" borderId="9" xfId="0" applyNumberFormat="1" applyFont="1" applyFill="1" applyBorder="1" applyAlignment="1">
      <alignment horizontal="center" vertical="center" wrapText="1"/>
    </xf>
    <xf numFmtId="0" fontId="14" fillId="33" borderId="9" xfId="0" applyNumberFormat="1" applyFont="1" applyFill="1" applyBorder="1" applyAlignment="1">
      <alignment horizontal="center" vertical="center" wrapText="1"/>
    </xf>
    <xf numFmtId="9" fontId="14" fillId="33" borderId="9" xfId="0" applyNumberFormat="1" applyFont="1" applyFill="1" applyBorder="1" applyAlignment="1">
      <alignment horizontal="center" vertical="center" wrapText="1"/>
    </xf>
    <xf numFmtId="0" fontId="16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182" fontId="16" fillId="33" borderId="9" xfId="0" applyNumberFormat="1" applyFont="1" applyFill="1" applyBorder="1" applyAlignment="1">
      <alignment horizontal="center" vertical="center" wrapText="1"/>
    </xf>
    <xf numFmtId="181" fontId="16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left" vertical="center" wrapText="1"/>
    </xf>
    <xf numFmtId="49" fontId="16" fillId="33" borderId="9" xfId="0" applyNumberFormat="1" applyFont="1" applyFill="1" applyBorder="1" applyAlignment="1">
      <alignment horizontal="left" vertical="center" wrapText="1"/>
    </xf>
    <xf numFmtId="49" fontId="16" fillId="33" borderId="9" xfId="0" applyNumberFormat="1" applyFont="1" applyFill="1" applyBorder="1" applyAlignment="1">
      <alignment horizontal="center" vertical="top" wrapText="1"/>
    </xf>
    <xf numFmtId="0" fontId="23" fillId="33" borderId="9" xfId="0" applyFont="1" applyFill="1" applyBorder="1" applyAlignment="1">
      <alignment horizontal="center" vertical="center" wrapText="1"/>
    </xf>
    <xf numFmtId="49" fontId="23" fillId="33" borderId="9" xfId="0" applyNumberFormat="1" applyFont="1" applyFill="1" applyBorder="1" applyAlignment="1">
      <alignment horizontal="center" vertical="center" wrapText="1"/>
    </xf>
    <xf numFmtId="49" fontId="23" fillId="33" borderId="9" xfId="0" applyNumberFormat="1" applyFont="1" applyFill="1" applyBorder="1" applyAlignment="1">
      <alignment vertical="center" wrapText="1"/>
    </xf>
    <xf numFmtId="0" fontId="23" fillId="33" borderId="9" xfId="0" applyFont="1" applyFill="1" applyBorder="1" applyAlignment="1">
      <alignment vertical="center" wrapText="1"/>
    </xf>
    <xf numFmtId="0" fontId="14" fillId="33" borderId="9" xfId="0" applyFont="1" applyFill="1" applyBorder="1" applyAlignment="1">
      <alignment horizontal="center" vertical="center"/>
    </xf>
    <xf numFmtId="49" fontId="23" fillId="33" borderId="9" xfId="0" applyNumberFormat="1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80" fontId="2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4" fillId="33" borderId="9" xfId="0" applyFont="1" applyFill="1" applyBorder="1" applyAlignment="1">
      <alignment horizontal="center" vertical="top" wrapText="1"/>
    </xf>
    <xf numFmtId="0" fontId="23" fillId="33" borderId="9" xfId="0" applyFont="1" applyFill="1" applyBorder="1" applyAlignment="1" quotePrefix="1">
      <alignment horizontal="center" vertical="center" wrapText="1"/>
    </xf>
    <xf numFmtId="0" fontId="23" fillId="33" borderId="9" xfId="0" applyFont="1" applyFill="1" applyBorder="1" applyAlignment="1">
      <alignment/>
    </xf>
    <xf numFmtId="0" fontId="18" fillId="33" borderId="9" xfId="0" applyFont="1" applyFill="1" applyBorder="1" applyAlignment="1" quotePrefix="1">
      <alignment horizontal="center" vertical="center" wrapText="1"/>
    </xf>
    <xf numFmtId="0" fontId="23" fillId="33" borderId="9" xfId="0" applyFont="1" applyFill="1" applyBorder="1" applyAlignment="1">
      <alignment horizontal="center"/>
    </xf>
    <xf numFmtId="0" fontId="14" fillId="33" borderId="9" xfId="0" applyFont="1" applyFill="1" applyBorder="1" applyAlignment="1">
      <alignment horizontal="left" vertical="center"/>
    </xf>
    <xf numFmtId="0" fontId="14" fillId="33" borderId="9" xfId="0" applyFont="1" applyFill="1" applyBorder="1" applyAlignment="1">
      <alignment horizontal="center"/>
    </xf>
    <xf numFmtId="182" fontId="16" fillId="33" borderId="9" xfId="0" applyNumberFormat="1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left"/>
    </xf>
    <xf numFmtId="0" fontId="14" fillId="33" borderId="11" xfId="0" applyFont="1" applyFill="1" applyBorder="1" applyAlignment="1" quotePrefix="1">
      <alignment horizontal="center" vertical="top" wrapText="1"/>
    </xf>
    <xf numFmtId="0" fontId="23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0" fillId="0" borderId="9" xfId="0" applyFont="1" applyBorder="1" applyAlignment="1">
      <alignment/>
    </xf>
    <xf numFmtId="49" fontId="16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textRotation="90" wrapText="1"/>
    </xf>
    <xf numFmtId="49" fontId="14" fillId="33" borderId="9" xfId="0" applyNumberFormat="1" applyFont="1" applyFill="1" applyBorder="1" applyAlignment="1">
      <alignment horizontal="center" vertical="center" wrapText="1"/>
    </xf>
    <xf numFmtId="14" fontId="18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 quotePrefix="1">
      <alignment horizontal="center" vertical="top" wrapText="1"/>
    </xf>
    <xf numFmtId="49" fontId="16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textRotation="90" wrapText="1"/>
    </xf>
    <xf numFmtId="49" fontId="16" fillId="33" borderId="13" xfId="0" applyNumberFormat="1" applyFont="1" applyFill="1" applyBorder="1" applyAlignment="1">
      <alignment horizontal="center" vertical="center" textRotation="90" wrapText="1"/>
    </xf>
    <xf numFmtId="49" fontId="14" fillId="33" borderId="11" xfId="0" applyNumberFormat="1" applyFont="1" applyFill="1" applyBorder="1" applyAlignment="1">
      <alignment horizontal="center" vertical="center" textRotation="90" wrapText="1"/>
    </xf>
    <xf numFmtId="49" fontId="14" fillId="33" borderId="13" xfId="0" applyNumberFormat="1" applyFont="1" applyFill="1" applyBorder="1" applyAlignment="1">
      <alignment horizontal="center" vertical="center" textRotation="90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4" fillId="33" borderId="9" xfId="0" applyFont="1" applyFill="1" applyBorder="1" applyAlignment="1">
      <alignment/>
    </xf>
    <xf numFmtId="49" fontId="14" fillId="33" borderId="9" xfId="0" applyNumberFormat="1" applyFont="1" applyFill="1" applyBorder="1" applyAlignment="1">
      <alignment vertical="center" wrapText="1"/>
    </xf>
    <xf numFmtId="9" fontId="0" fillId="0" borderId="9" xfId="0" applyNumberFormat="1" applyBorder="1" applyAlignment="1">
      <alignment/>
    </xf>
    <xf numFmtId="0" fontId="0" fillId="0" borderId="9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2" fillId="33" borderId="16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rmal 14 3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 2 2" xfId="63"/>
    <cellStyle name="Обычный 3" xfId="64"/>
    <cellStyle name="Обычный_Лист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view="pageBreakPreview" zoomScaleSheetLayoutView="100" zoomScalePageLayoutView="0" workbookViewId="0" topLeftCell="A95">
      <selection activeCell="O8" sqref="O8"/>
    </sheetView>
  </sheetViews>
  <sheetFormatPr defaultColWidth="9.00390625" defaultRowHeight="12.75"/>
  <cols>
    <col min="1" max="1" width="5.75390625" style="0" customWidth="1"/>
    <col min="2" max="2" width="11.375" style="0" customWidth="1"/>
    <col min="3" max="3" width="39.125" style="0" customWidth="1"/>
    <col min="4" max="4" width="7.375" style="0" customWidth="1"/>
    <col min="5" max="5" width="7.875" style="0" customWidth="1"/>
    <col min="6" max="6" width="7.75390625" style="0" customWidth="1"/>
    <col min="7" max="7" width="9.375" style="66" customWidth="1"/>
    <col min="8" max="8" width="9.625" style="0" customWidth="1"/>
  </cols>
  <sheetData>
    <row r="1" spans="1:8" ht="24.75" customHeight="1">
      <c r="A1" s="106" t="s">
        <v>231</v>
      </c>
      <c r="B1" s="106"/>
      <c r="C1" s="106"/>
      <c r="D1" s="106"/>
      <c r="E1" s="106"/>
      <c r="F1" s="106"/>
      <c r="G1" s="106"/>
      <c r="H1" s="106"/>
    </row>
    <row r="2" spans="1:8" ht="21.75" customHeight="1">
      <c r="A2" s="107" t="s">
        <v>238</v>
      </c>
      <c r="B2" s="107"/>
      <c r="C2" s="107"/>
      <c r="D2" s="107"/>
      <c r="E2" s="107"/>
      <c r="F2" s="107"/>
      <c r="G2" s="107"/>
      <c r="H2" s="107"/>
    </row>
    <row r="3" spans="1:8" ht="22.5" customHeight="1">
      <c r="A3" s="107" t="s">
        <v>226</v>
      </c>
      <c r="B3" s="107"/>
      <c r="C3" s="107"/>
      <c r="D3" s="107"/>
      <c r="E3" s="107"/>
      <c r="F3" s="107"/>
      <c r="G3" s="107"/>
      <c r="H3" s="107"/>
    </row>
    <row r="4" spans="1:8" ht="16.5" customHeight="1" hidden="1">
      <c r="A4" s="108"/>
      <c r="B4" s="108"/>
      <c r="C4" s="108"/>
      <c r="D4" s="108"/>
      <c r="E4" s="108"/>
      <c r="F4" s="108"/>
      <c r="G4" s="108"/>
      <c r="H4" s="108"/>
    </row>
    <row r="5" spans="1:8" ht="16.5" customHeight="1">
      <c r="A5" s="139" t="s">
        <v>237</v>
      </c>
      <c r="B5" s="139"/>
      <c r="C5" s="139"/>
      <c r="D5" s="139"/>
      <c r="E5" s="139"/>
      <c r="F5" s="139"/>
      <c r="G5" s="139"/>
      <c r="H5" s="139"/>
    </row>
    <row r="6" spans="1:8" ht="32.25" customHeight="1">
      <c r="A6" s="109" t="s">
        <v>1</v>
      </c>
      <c r="B6" s="111" t="s">
        <v>19</v>
      </c>
      <c r="C6" s="109" t="s">
        <v>20</v>
      </c>
      <c r="D6" s="113" t="s">
        <v>8</v>
      </c>
      <c r="E6" s="115" t="s">
        <v>16</v>
      </c>
      <c r="F6" s="116"/>
      <c r="G6" s="115" t="s">
        <v>2</v>
      </c>
      <c r="H6" s="116"/>
    </row>
    <row r="7" spans="1:8" ht="80.25" customHeight="1">
      <c r="A7" s="110"/>
      <c r="B7" s="112"/>
      <c r="C7" s="110"/>
      <c r="D7" s="114"/>
      <c r="E7" s="99" t="s">
        <v>8</v>
      </c>
      <c r="F7" s="99" t="s">
        <v>18</v>
      </c>
      <c r="G7" s="99" t="s">
        <v>17</v>
      </c>
      <c r="H7" s="65" t="s">
        <v>9</v>
      </c>
    </row>
    <row r="8" spans="1:8" ht="13.5">
      <c r="A8" s="98" t="s">
        <v>10</v>
      </c>
      <c r="B8" s="98" t="s">
        <v>11</v>
      </c>
      <c r="C8" s="98" t="s">
        <v>12</v>
      </c>
      <c r="D8" s="98" t="s">
        <v>13</v>
      </c>
      <c r="E8" s="98" t="s">
        <v>14</v>
      </c>
      <c r="F8" s="98" t="s">
        <v>15</v>
      </c>
      <c r="G8" s="98" t="s">
        <v>3</v>
      </c>
      <c r="H8" s="47">
        <v>8</v>
      </c>
    </row>
    <row r="9" spans="1:8" s="14" customFormat="1" ht="40.5" customHeight="1">
      <c r="A9" s="98" t="s">
        <v>10</v>
      </c>
      <c r="B9" s="50" t="s">
        <v>161</v>
      </c>
      <c r="C9" s="98" t="s">
        <v>215</v>
      </c>
      <c r="D9" s="98" t="s">
        <v>197</v>
      </c>
      <c r="E9" s="64"/>
      <c r="F9" s="68">
        <v>0.228</v>
      </c>
      <c r="G9" s="64"/>
      <c r="H9" s="61">
        <f>H10</f>
        <v>0</v>
      </c>
    </row>
    <row r="10" spans="1:8" ht="15" customHeight="1">
      <c r="A10" s="37"/>
      <c r="B10" s="74"/>
      <c r="C10" s="69" t="s">
        <v>200</v>
      </c>
      <c r="D10" s="100" t="s">
        <v>38</v>
      </c>
      <c r="E10" s="62">
        <v>247.2</v>
      </c>
      <c r="F10" s="37">
        <f>E10*F9</f>
        <v>56.3616</v>
      </c>
      <c r="G10" s="62">
        <v>0</v>
      </c>
      <c r="H10" s="41">
        <f>F10*G10</f>
        <v>0</v>
      </c>
    </row>
    <row r="11" spans="1:12" s="81" customFormat="1" ht="51.75" customHeight="1">
      <c r="A11" s="47">
        <v>2</v>
      </c>
      <c r="B11" s="101" t="s">
        <v>189</v>
      </c>
      <c r="C11" s="47" t="s">
        <v>218</v>
      </c>
      <c r="D11" s="42" t="s">
        <v>180</v>
      </c>
      <c r="E11" s="42"/>
      <c r="F11" s="64">
        <v>1.8</v>
      </c>
      <c r="G11" s="42"/>
      <c r="H11" s="61">
        <f>SUM(H12:H16)</f>
        <v>0</v>
      </c>
      <c r="I11" s="79"/>
      <c r="J11" s="80"/>
      <c r="K11" s="82"/>
      <c r="L11" s="53"/>
    </row>
    <row r="12" spans="1:12" s="81" customFormat="1" ht="18" customHeight="1">
      <c r="A12" s="42"/>
      <c r="B12" s="86"/>
      <c r="C12" s="48" t="s">
        <v>177</v>
      </c>
      <c r="D12" s="42" t="s">
        <v>184</v>
      </c>
      <c r="E12" s="42">
        <v>3.52</v>
      </c>
      <c r="F12" s="41">
        <f>F11*E12</f>
        <v>6.336</v>
      </c>
      <c r="G12" s="42">
        <v>0</v>
      </c>
      <c r="H12" s="41">
        <f>G12*F12</f>
        <v>0</v>
      </c>
      <c r="I12" s="79"/>
      <c r="J12" s="80"/>
      <c r="K12" s="82"/>
      <c r="L12" s="53"/>
    </row>
    <row r="13" spans="1:12" s="81" customFormat="1" ht="18.75" customHeight="1">
      <c r="A13" s="42"/>
      <c r="B13" s="86"/>
      <c r="C13" s="48" t="s">
        <v>178</v>
      </c>
      <c r="D13" s="42" t="s">
        <v>0</v>
      </c>
      <c r="E13" s="42">
        <v>1.06</v>
      </c>
      <c r="F13" s="41">
        <f>F11*E13</f>
        <v>1.9080000000000001</v>
      </c>
      <c r="G13" s="42">
        <v>0</v>
      </c>
      <c r="H13" s="41">
        <f>G13*F13</f>
        <v>0</v>
      </c>
      <c r="I13" s="79"/>
      <c r="J13" s="80"/>
      <c r="K13" s="82"/>
      <c r="L13" s="53"/>
    </row>
    <row r="14" spans="1:12" s="81" customFormat="1" ht="13.5" customHeight="1">
      <c r="A14" s="42"/>
      <c r="B14" s="86"/>
      <c r="C14" s="48" t="s">
        <v>216</v>
      </c>
      <c r="D14" s="42"/>
      <c r="E14" s="42"/>
      <c r="F14" s="41">
        <f>F11-F11/4</f>
        <v>1.35</v>
      </c>
      <c r="G14" s="42">
        <v>0</v>
      </c>
      <c r="H14" s="41">
        <f>G14*F14</f>
        <v>0</v>
      </c>
      <c r="I14" s="79"/>
      <c r="J14" s="80"/>
      <c r="K14" s="82"/>
      <c r="L14" s="53"/>
    </row>
    <row r="15" spans="1:12" s="81" customFormat="1" ht="15" customHeight="1">
      <c r="A15" s="42"/>
      <c r="B15" s="87"/>
      <c r="C15" s="48" t="s">
        <v>230</v>
      </c>
      <c r="D15" s="42" t="s">
        <v>180</v>
      </c>
      <c r="E15" s="42"/>
      <c r="F15" s="41">
        <f>F11/4</f>
        <v>0.45</v>
      </c>
      <c r="G15" s="42">
        <v>0</v>
      </c>
      <c r="H15" s="41">
        <f>F15*G15</f>
        <v>0</v>
      </c>
      <c r="I15" s="79"/>
      <c r="J15" s="80"/>
      <c r="K15" s="82"/>
      <c r="L15" s="53"/>
    </row>
    <row r="16" spans="1:12" s="81" customFormat="1" ht="15" customHeight="1">
      <c r="A16" s="42"/>
      <c r="B16" s="86"/>
      <c r="C16" s="48" t="s">
        <v>42</v>
      </c>
      <c r="D16" s="42" t="s">
        <v>0</v>
      </c>
      <c r="E16" s="42">
        <v>0.02</v>
      </c>
      <c r="F16" s="41">
        <f>F11*E16</f>
        <v>0.036000000000000004</v>
      </c>
      <c r="G16" s="62">
        <v>0</v>
      </c>
      <c r="H16" s="41">
        <f>F16*G16</f>
        <v>0</v>
      </c>
      <c r="I16" s="79"/>
      <c r="J16" s="80"/>
      <c r="K16" s="82"/>
      <c r="L16" s="53"/>
    </row>
    <row r="17" spans="1:8" ht="31.5" customHeight="1">
      <c r="A17" s="98" t="s">
        <v>12</v>
      </c>
      <c r="B17" s="50" t="s">
        <v>162</v>
      </c>
      <c r="C17" s="70" t="s">
        <v>217</v>
      </c>
      <c r="D17" s="98" t="s">
        <v>197</v>
      </c>
      <c r="E17" s="64"/>
      <c r="F17" s="67">
        <f>0.0525+0.0317</f>
        <v>0.0842</v>
      </c>
      <c r="G17" s="64"/>
      <c r="H17" s="61">
        <f>SUM(H18:H23)</f>
        <v>0</v>
      </c>
    </row>
    <row r="18" spans="1:8" ht="14.25" customHeight="1">
      <c r="A18" s="37"/>
      <c r="B18" s="75"/>
      <c r="C18" s="40" t="s">
        <v>27</v>
      </c>
      <c r="D18" s="41" t="s">
        <v>38</v>
      </c>
      <c r="E18" s="41">
        <v>517</v>
      </c>
      <c r="F18" s="37">
        <f>E18*F17</f>
        <v>43.5314</v>
      </c>
      <c r="G18" s="62">
        <v>0</v>
      </c>
      <c r="H18" s="41">
        <f aca="true" t="shared" si="0" ref="H18:H23">F18*G18</f>
        <v>0</v>
      </c>
    </row>
    <row r="19" spans="1:8" ht="15.75" customHeight="1">
      <c r="A19" s="37"/>
      <c r="B19" s="75"/>
      <c r="C19" s="40" t="s">
        <v>56</v>
      </c>
      <c r="D19" s="41" t="s">
        <v>0</v>
      </c>
      <c r="E19" s="41">
        <v>129</v>
      </c>
      <c r="F19" s="37">
        <f>E19*F17</f>
        <v>10.861799999999999</v>
      </c>
      <c r="G19" s="41">
        <v>0</v>
      </c>
      <c r="H19" s="41">
        <f t="shared" si="0"/>
        <v>0</v>
      </c>
    </row>
    <row r="20" spans="1:8" ht="15.75">
      <c r="A20" s="37"/>
      <c r="B20" s="72"/>
      <c r="C20" s="40" t="s">
        <v>211</v>
      </c>
      <c r="D20" s="41" t="s">
        <v>43</v>
      </c>
      <c r="E20" s="37">
        <v>102</v>
      </c>
      <c r="F20" s="39">
        <f>E20*F17</f>
        <v>8.5884</v>
      </c>
      <c r="G20" s="37">
        <v>0</v>
      </c>
      <c r="H20" s="41">
        <f t="shared" si="0"/>
        <v>0</v>
      </c>
    </row>
    <row r="21" spans="1:8" ht="15.75">
      <c r="A21" s="37"/>
      <c r="B21" s="72"/>
      <c r="C21" s="40" t="s">
        <v>60</v>
      </c>
      <c r="D21" s="41" t="s">
        <v>41</v>
      </c>
      <c r="E21" s="37">
        <v>124</v>
      </c>
      <c r="F21" s="37">
        <f>E21*F17</f>
        <v>10.4408</v>
      </c>
      <c r="G21" s="42">
        <v>0</v>
      </c>
      <c r="H21" s="41">
        <f t="shared" si="0"/>
        <v>0</v>
      </c>
    </row>
    <row r="22" spans="1:8" ht="15.75">
      <c r="A22" s="37"/>
      <c r="B22" s="72"/>
      <c r="C22" s="40" t="s">
        <v>183</v>
      </c>
      <c r="D22" s="41" t="s">
        <v>43</v>
      </c>
      <c r="E22" s="41">
        <v>1.38</v>
      </c>
      <c r="F22" s="39">
        <f>E22*F17</f>
        <v>0.116196</v>
      </c>
      <c r="G22" s="42">
        <v>0</v>
      </c>
      <c r="H22" s="41">
        <f t="shared" si="0"/>
        <v>0</v>
      </c>
    </row>
    <row r="23" spans="1:8" ht="13.5">
      <c r="A23" s="37"/>
      <c r="B23" s="72"/>
      <c r="C23" s="40" t="s">
        <v>47</v>
      </c>
      <c r="D23" s="41" t="s">
        <v>0</v>
      </c>
      <c r="E23" s="37">
        <v>30</v>
      </c>
      <c r="F23" s="37">
        <f>E23*F17</f>
        <v>2.526</v>
      </c>
      <c r="G23" s="41">
        <v>0</v>
      </c>
      <c r="H23" s="41">
        <f t="shared" si="0"/>
        <v>0</v>
      </c>
    </row>
    <row r="24" spans="1:8" ht="13.5">
      <c r="A24" s="49">
        <v>4</v>
      </c>
      <c r="B24" s="72"/>
      <c r="C24" s="54" t="s">
        <v>210</v>
      </c>
      <c r="D24" s="61" t="s">
        <v>29</v>
      </c>
      <c r="E24" s="68"/>
      <c r="F24" s="67">
        <f>0.1152+0.05904+0.52416</f>
        <v>0.6983999999999999</v>
      </c>
      <c r="G24" s="61">
        <v>0</v>
      </c>
      <c r="H24" s="61">
        <f>F24*G24</f>
        <v>0</v>
      </c>
    </row>
    <row r="25" spans="1:8" ht="48" customHeight="1">
      <c r="A25" s="47">
        <v>5</v>
      </c>
      <c r="B25" s="78" t="s">
        <v>190</v>
      </c>
      <c r="C25" s="47" t="s">
        <v>214</v>
      </c>
      <c r="D25" s="42" t="s">
        <v>181</v>
      </c>
      <c r="E25" s="42"/>
      <c r="F25" s="61">
        <v>14</v>
      </c>
      <c r="G25" s="42"/>
      <c r="H25" s="61">
        <f>SUM(H26:H29)</f>
        <v>0</v>
      </c>
    </row>
    <row r="26" spans="1:8" ht="16.5" customHeight="1">
      <c r="A26" s="42"/>
      <c r="B26" s="88"/>
      <c r="C26" s="40" t="s">
        <v>177</v>
      </c>
      <c r="D26" s="42" t="s">
        <v>181</v>
      </c>
      <c r="E26" s="42">
        <f>0.188*1.6</f>
        <v>0.3008</v>
      </c>
      <c r="F26" s="41">
        <f>F25*E26</f>
        <v>4.2112</v>
      </c>
      <c r="G26" s="42">
        <v>0</v>
      </c>
      <c r="H26" s="41">
        <f>G26*F26</f>
        <v>0</v>
      </c>
    </row>
    <row r="27" spans="1:8" ht="16.5" customHeight="1">
      <c r="A27" s="42"/>
      <c r="B27" s="88"/>
      <c r="C27" s="40" t="s">
        <v>178</v>
      </c>
      <c r="D27" s="42" t="s">
        <v>182</v>
      </c>
      <c r="E27" s="42">
        <f>0.0095*1.6</f>
        <v>0.0152</v>
      </c>
      <c r="F27" s="41">
        <f>F25*E27</f>
        <v>0.2128</v>
      </c>
      <c r="G27" s="42">
        <v>0</v>
      </c>
      <c r="H27" s="41">
        <f>G27*F27</f>
        <v>0</v>
      </c>
    </row>
    <row r="28" spans="1:8" ht="16.5" customHeight="1">
      <c r="A28" s="42"/>
      <c r="B28" s="87"/>
      <c r="C28" s="40" t="s">
        <v>187</v>
      </c>
      <c r="D28" s="42" t="s">
        <v>176</v>
      </c>
      <c r="E28" s="42">
        <v>0.0505</v>
      </c>
      <c r="F28" s="41">
        <f>F25*E28</f>
        <v>0.7070000000000001</v>
      </c>
      <c r="G28" s="42">
        <v>0</v>
      </c>
      <c r="H28" s="41">
        <f>F28*G28</f>
        <v>0</v>
      </c>
    </row>
    <row r="29" spans="1:8" ht="16.5" customHeight="1">
      <c r="A29" s="42"/>
      <c r="B29" s="88"/>
      <c r="C29" s="40" t="s">
        <v>42</v>
      </c>
      <c r="D29" s="100" t="s">
        <v>0</v>
      </c>
      <c r="E29" s="42">
        <v>0.0636</v>
      </c>
      <c r="F29" s="41">
        <f>F25*E29</f>
        <v>0.8904000000000001</v>
      </c>
      <c r="G29" s="62">
        <v>0</v>
      </c>
      <c r="H29" s="41">
        <f>F29*G29</f>
        <v>0</v>
      </c>
    </row>
    <row r="30" spans="1:8" ht="39.75" customHeight="1">
      <c r="A30" s="98" t="s">
        <v>15</v>
      </c>
      <c r="B30" s="50" t="s">
        <v>129</v>
      </c>
      <c r="C30" s="98" t="s">
        <v>219</v>
      </c>
      <c r="D30" s="98" t="s">
        <v>196</v>
      </c>
      <c r="E30" s="64"/>
      <c r="F30" s="61">
        <f>36.128*0.2</f>
        <v>7.2256</v>
      </c>
      <c r="G30" s="45"/>
      <c r="H30" s="61">
        <f>H31+H32++H33++H34+H35</f>
        <v>0</v>
      </c>
    </row>
    <row r="31" spans="1:8" ht="16.5" customHeight="1">
      <c r="A31" s="37"/>
      <c r="B31" s="74"/>
      <c r="C31" s="69" t="s">
        <v>27</v>
      </c>
      <c r="D31" s="100" t="s">
        <v>38</v>
      </c>
      <c r="E31" s="62">
        <v>7.91</v>
      </c>
      <c r="F31" s="37">
        <f>E31*F30</f>
        <v>57.154496</v>
      </c>
      <c r="G31" s="62">
        <v>0</v>
      </c>
      <c r="H31" s="41">
        <f>F31*G31</f>
        <v>0</v>
      </c>
    </row>
    <row r="32" spans="1:8" ht="16.5" customHeight="1">
      <c r="A32" s="37"/>
      <c r="B32" s="74"/>
      <c r="C32" s="69" t="s">
        <v>56</v>
      </c>
      <c r="D32" s="41" t="s">
        <v>0</v>
      </c>
      <c r="E32" s="62">
        <v>0.69</v>
      </c>
      <c r="F32" s="37">
        <f>E32*F30</f>
        <v>4.985664</v>
      </c>
      <c r="G32" s="37">
        <v>0</v>
      </c>
      <c r="H32" s="41">
        <f>F32*G32</f>
        <v>0</v>
      </c>
    </row>
    <row r="33" spans="1:8" ht="16.5" customHeight="1">
      <c r="A33" s="37"/>
      <c r="B33" s="73"/>
      <c r="C33" s="69" t="s">
        <v>160</v>
      </c>
      <c r="D33" s="41" t="s">
        <v>43</v>
      </c>
      <c r="E33" s="62">
        <v>0.11</v>
      </c>
      <c r="F33" s="39">
        <f>E33*F30</f>
        <v>0.794816</v>
      </c>
      <c r="G33" s="37">
        <v>0</v>
      </c>
      <c r="H33" s="41">
        <f>F33*G33</f>
        <v>0</v>
      </c>
    </row>
    <row r="34" spans="1:8" ht="24" customHeight="1">
      <c r="A34" s="37"/>
      <c r="B34" s="73"/>
      <c r="C34" s="69" t="s">
        <v>206</v>
      </c>
      <c r="D34" s="100" t="s">
        <v>21</v>
      </c>
      <c r="E34" s="37">
        <v>62.5</v>
      </c>
      <c r="F34" s="37">
        <f>E34*F30</f>
        <v>451.6</v>
      </c>
      <c r="G34" s="41">
        <v>0</v>
      </c>
      <c r="H34" s="41">
        <f>F34*G34</f>
        <v>0</v>
      </c>
    </row>
    <row r="35" spans="1:8" ht="16.5" customHeight="1">
      <c r="A35" s="37"/>
      <c r="B35" s="73"/>
      <c r="C35" s="69" t="s">
        <v>40</v>
      </c>
      <c r="D35" s="100" t="s">
        <v>0</v>
      </c>
      <c r="E35" s="62">
        <v>0.12</v>
      </c>
      <c r="F35" s="37">
        <f>E35*F30</f>
        <v>0.867072</v>
      </c>
      <c r="G35" s="62">
        <v>0</v>
      </c>
      <c r="H35" s="41">
        <f>F35*G35</f>
        <v>0</v>
      </c>
    </row>
    <row r="36" spans="1:8" ht="36" customHeight="1">
      <c r="A36" s="98" t="s">
        <v>3</v>
      </c>
      <c r="B36" s="50" t="s">
        <v>165</v>
      </c>
      <c r="C36" s="98" t="s">
        <v>220</v>
      </c>
      <c r="D36" s="98" t="s">
        <v>196</v>
      </c>
      <c r="E36" s="64"/>
      <c r="F36" s="61">
        <f>1.1</f>
        <v>1.1</v>
      </c>
      <c r="G36" s="64"/>
      <c r="H36" s="61">
        <f>SUM(H37:H43)</f>
        <v>0</v>
      </c>
    </row>
    <row r="37" spans="1:8" ht="16.5" customHeight="1">
      <c r="A37" s="37"/>
      <c r="B37" s="73"/>
      <c r="C37" s="69" t="s">
        <v>27</v>
      </c>
      <c r="D37" s="100" t="s">
        <v>38</v>
      </c>
      <c r="E37" s="62">
        <v>23.8</v>
      </c>
      <c r="F37" s="37">
        <f>E37*F36</f>
        <v>26.180000000000003</v>
      </c>
      <c r="G37" s="62">
        <v>0</v>
      </c>
      <c r="H37" s="41">
        <f aca="true" t="shared" si="1" ref="H37:H43">F37*G37</f>
        <v>0</v>
      </c>
    </row>
    <row r="38" spans="1:8" ht="16.5" customHeight="1">
      <c r="A38" s="37"/>
      <c r="B38" s="74"/>
      <c r="C38" s="69" t="s">
        <v>56</v>
      </c>
      <c r="D38" s="100" t="s">
        <v>0</v>
      </c>
      <c r="E38" s="62">
        <v>2.1</v>
      </c>
      <c r="F38" s="37">
        <f>E38*F36</f>
        <v>2.3100000000000005</v>
      </c>
      <c r="G38" s="62">
        <v>0</v>
      </c>
      <c r="H38" s="41">
        <f t="shared" si="1"/>
        <v>0</v>
      </c>
    </row>
    <row r="39" spans="1:8" ht="33" customHeight="1">
      <c r="A39" s="37"/>
      <c r="B39" s="73"/>
      <c r="C39" s="69" t="s">
        <v>191</v>
      </c>
      <c r="D39" s="100" t="s">
        <v>22</v>
      </c>
      <c r="E39" s="62">
        <v>0.83</v>
      </c>
      <c r="F39" s="37">
        <f>E39*F36</f>
        <v>0.913</v>
      </c>
      <c r="G39" s="83">
        <v>0</v>
      </c>
      <c r="H39" s="41">
        <f t="shared" si="1"/>
        <v>0</v>
      </c>
    </row>
    <row r="40" spans="1:8" ht="16.5" customHeight="1">
      <c r="A40" s="37"/>
      <c r="B40" s="77"/>
      <c r="C40" s="40" t="s">
        <v>163</v>
      </c>
      <c r="D40" s="100" t="s">
        <v>39</v>
      </c>
      <c r="E40" s="42">
        <v>1.96</v>
      </c>
      <c r="F40" s="41">
        <f>E40*F36</f>
        <v>2.156</v>
      </c>
      <c r="G40" s="51">
        <v>0</v>
      </c>
      <c r="H40" s="41">
        <f t="shared" si="1"/>
        <v>0</v>
      </c>
    </row>
    <row r="41" spans="1:8" ht="16.5" customHeight="1">
      <c r="A41" s="37"/>
      <c r="B41" s="73"/>
      <c r="C41" s="69" t="s">
        <v>166</v>
      </c>
      <c r="D41" s="100" t="s">
        <v>39</v>
      </c>
      <c r="E41" s="62">
        <v>4.38</v>
      </c>
      <c r="F41" s="37">
        <f>E41*F36</f>
        <v>4.8180000000000005</v>
      </c>
      <c r="G41" s="41">
        <v>0</v>
      </c>
      <c r="H41" s="41">
        <f t="shared" si="1"/>
        <v>0</v>
      </c>
    </row>
    <row r="42" spans="1:8" ht="16.5" customHeight="1">
      <c r="A42" s="37"/>
      <c r="B42" s="73"/>
      <c r="C42" s="69" t="s">
        <v>167</v>
      </c>
      <c r="D42" s="100" t="s">
        <v>39</v>
      </c>
      <c r="E42" s="62">
        <v>7.2</v>
      </c>
      <c r="F42" s="37">
        <f>E42*F36</f>
        <v>7.920000000000001</v>
      </c>
      <c r="G42" s="37">
        <v>0</v>
      </c>
      <c r="H42" s="41">
        <f t="shared" si="1"/>
        <v>0</v>
      </c>
    </row>
    <row r="43" spans="1:8" ht="16.5" customHeight="1">
      <c r="A43" s="37"/>
      <c r="B43" s="73"/>
      <c r="C43" s="69" t="s">
        <v>40</v>
      </c>
      <c r="D43" s="100" t="s">
        <v>0</v>
      </c>
      <c r="E43" s="62">
        <v>3.44</v>
      </c>
      <c r="F43" s="37">
        <f>E43*F36</f>
        <v>3.7840000000000003</v>
      </c>
      <c r="G43" s="62">
        <v>0</v>
      </c>
      <c r="H43" s="41">
        <f t="shared" si="1"/>
        <v>0</v>
      </c>
    </row>
    <row r="44" spans="1:8" ht="74.25" customHeight="1">
      <c r="A44" s="98" t="s">
        <v>4</v>
      </c>
      <c r="B44" s="50" t="s">
        <v>97</v>
      </c>
      <c r="C44" s="98" t="s">
        <v>221</v>
      </c>
      <c r="D44" s="98" t="s">
        <v>198</v>
      </c>
      <c r="E44" s="64"/>
      <c r="F44" s="68">
        <v>0.2393</v>
      </c>
      <c r="G44" s="64"/>
      <c r="H44" s="61">
        <f>SUM(H45:H51)</f>
        <v>0</v>
      </c>
    </row>
    <row r="45" spans="1:8" ht="16.5" customHeight="1">
      <c r="A45" s="37"/>
      <c r="B45" s="73"/>
      <c r="C45" s="69" t="s">
        <v>55</v>
      </c>
      <c r="D45" s="100" t="s">
        <v>38</v>
      </c>
      <c r="E45" s="62">
        <v>43.9</v>
      </c>
      <c r="F45" s="37">
        <f>E45*F44</f>
        <v>10.50527</v>
      </c>
      <c r="G45" s="62">
        <v>0</v>
      </c>
      <c r="H45" s="41">
        <f aca="true" t="shared" si="2" ref="H45:H51">F45*G45</f>
        <v>0</v>
      </c>
    </row>
    <row r="46" spans="1:8" ht="16.5" customHeight="1">
      <c r="A46" s="37"/>
      <c r="B46" s="74"/>
      <c r="C46" s="69" t="s">
        <v>96</v>
      </c>
      <c r="D46" s="100" t="s">
        <v>0</v>
      </c>
      <c r="E46" s="62">
        <v>3.5</v>
      </c>
      <c r="F46" s="37">
        <f>E46*F44</f>
        <v>0.83755</v>
      </c>
      <c r="G46" s="37">
        <v>0</v>
      </c>
      <c r="H46" s="41">
        <f t="shared" si="2"/>
        <v>0</v>
      </c>
    </row>
    <row r="47" spans="1:8" ht="39.75" customHeight="1">
      <c r="A47" s="37"/>
      <c r="B47" s="73"/>
      <c r="C47" s="69" t="s">
        <v>207</v>
      </c>
      <c r="D47" s="100" t="s">
        <v>41</v>
      </c>
      <c r="E47" s="62">
        <v>125</v>
      </c>
      <c r="F47" s="37">
        <f>E47*F44</f>
        <v>29.9125</v>
      </c>
      <c r="G47" s="37">
        <v>0</v>
      </c>
      <c r="H47" s="41">
        <f t="shared" si="2"/>
        <v>0</v>
      </c>
    </row>
    <row r="48" spans="1:8" ht="26.25" customHeight="1">
      <c r="A48" s="37"/>
      <c r="B48" s="73"/>
      <c r="C48" s="69" t="s">
        <v>192</v>
      </c>
      <c r="D48" s="100" t="s">
        <v>44</v>
      </c>
      <c r="E48" s="62"/>
      <c r="F48" s="37">
        <v>4</v>
      </c>
      <c r="G48" s="37">
        <v>0</v>
      </c>
      <c r="H48" s="41">
        <f>F48*G48</f>
        <v>0</v>
      </c>
    </row>
    <row r="49" spans="1:8" ht="16.5" customHeight="1">
      <c r="A49" s="37"/>
      <c r="B49" s="73"/>
      <c r="C49" s="69" t="s">
        <v>98</v>
      </c>
      <c r="D49" s="100" t="s">
        <v>39</v>
      </c>
      <c r="E49" s="62">
        <v>15</v>
      </c>
      <c r="F49" s="37">
        <f>E49*F44</f>
        <v>3.5895</v>
      </c>
      <c r="G49" s="37">
        <v>0</v>
      </c>
      <c r="H49" s="41">
        <f t="shared" si="2"/>
        <v>0</v>
      </c>
    </row>
    <row r="50" spans="1:8" ht="16.5" customHeight="1">
      <c r="A50" s="37"/>
      <c r="B50" s="73"/>
      <c r="C50" s="69" t="s">
        <v>208</v>
      </c>
      <c r="D50" s="100" t="s">
        <v>21</v>
      </c>
      <c r="E50" s="62">
        <v>600</v>
      </c>
      <c r="F50" s="37">
        <f>E50*F44</f>
        <v>143.58</v>
      </c>
      <c r="G50" s="37">
        <v>0</v>
      </c>
      <c r="H50" s="41">
        <f t="shared" si="2"/>
        <v>0</v>
      </c>
    </row>
    <row r="51" spans="1:8" ht="16.5" customHeight="1">
      <c r="A51" s="37"/>
      <c r="B51" s="73"/>
      <c r="C51" s="69" t="s">
        <v>40</v>
      </c>
      <c r="D51" s="100" t="s">
        <v>0</v>
      </c>
      <c r="E51" s="62">
        <v>8.16</v>
      </c>
      <c r="F51" s="37">
        <f>E51*F44</f>
        <v>1.9526880000000002</v>
      </c>
      <c r="G51" s="37">
        <v>0</v>
      </c>
      <c r="H51" s="41">
        <f t="shared" si="2"/>
        <v>0</v>
      </c>
    </row>
    <row r="52" spans="1:8" ht="24" customHeight="1">
      <c r="A52" s="98" t="s">
        <v>5</v>
      </c>
      <c r="B52" s="50" t="s">
        <v>168</v>
      </c>
      <c r="C52" s="98" t="s">
        <v>169</v>
      </c>
      <c r="D52" s="98" t="s">
        <v>196</v>
      </c>
      <c r="E52" s="64"/>
      <c r="F52" s="61">
        <v>1.1</v>
      </c>
      <c r="G52" s="64"/>
      <c r="H52" s="61">
        <f>H53+H54+H55+H56+H57+H58</f>
        <v>0</v>
      </c>
    </row>
    <row r="53" spans="1:8" ht="16.5" customHeight="1">
      <c r="A53" s="37"/>
      <c r="B53" s="73"/>
      <c r="C53" s="69" t="s">
        <v>27</v>
      </c>
      <c r="D53" s="100" t="s">
        <v>38</v>
      </c>
      <c r="E53" s="62">
        <v>0.87</v>
      </c>
      <c r="F53" s="37">
        <f>E53*F52</f>
        <v>0.9570000000000001</v>
      </c>
      <c r="G53" s="62">
        <v>0</v>
      </c>
      <c r="H53" s="41">
        <f aca="true" t="shared" si="3" ref="H53:H58">F53*G53</f>
        <v>0</v>
      </c>
    </row>
    <row r="54" spans="1:8" ht="16.5" customHeight="1">
      <c r="A54" s="37"/>
      <c r="B54" s="74"/>
      <c r="C54" s="69" t="s">
        <v>56</v>
      </c>
      <c r="D54" s="100" t="s">
        <v>0</v>
      </c>
      <c r="E54" s="62">
        <v>0.13</v>
      </c>
      <c r="F54" s="37">
        <f>E54*F52</f>
        <v>0.14300000000000002</v>
      </c>
      <c r="G54" s="62">
        <v>0</v>
      </c>
      <c r="H54" s="41">
        <f t="shared" si="3"/>
        <v>0</v>
      </c>
    </row>
    <row r="55" spans="1:8" ht="16.5" customHeight="1">
      <c r="A55" s="37"/>
      <c r="B55" s="73"/>
      <c r="C55" s="69" t="s">
        <v>170</v>
      </c>
      <c r="D55" s="100" t="s">
        <v>39</v>
      </c>
      <c r="E55" s="62">
        <v>7.2</v>
      </c>
      <c r="F55" s="37">
        <f>E55*F52</f>
        <v>7.920000000000001</v>
      </c>
      <c r="G55" s="62">
        <v>0</v>
      </c>
      <c r="H55" s="41">
        <f t="shared" si="3"/>
        <v>0</v>
      </c>
    </row>
    <row r="56" spans="1:8" ht="16.5" customHeight="1">
      <c r="A56" s="37"/>
      <c r="B56" s="73"/>
      <c r="C56" s="69" t="s">
        <v>171</v>
      </c>
      <c r="D56" s="100" t="s">
        <v>39</v>
      </c>
      <c r="E56" s="62">
        <v>1.79</v>
      </c>
      <c r="F56" s="37">
        <f>E56*F52</f>
        <v>1.9690000000000003</v>
      </c>
      <c r="G56" s="62">
        <v>0</v>
      </c>
      <c r="H56" s="41">
        <f t="shared" si="3"/>
        <v>0</v>
      </c>
    </row>
    <row r="57" spans="1:8" ht="16.5" customHeight="1">
      <c r="A57" s="37"/>
      <c r="B57" s="73"/>
      <c r="C57" s="69" t="s">
        <v>172</v>
      </c>
      <c r="D57" s="100" t="s">
        <v>39</v>
      </c>
      <c r="E57" s="62">
        <v>1.07</v>
      </c>
      <c r="F57" s="37">
        <f>E57*F52</f>
        <v>1.1770000000000003</v>
      </c>
      <c r="G57" s="62">
        <v>0</v>
      </c>
      <c r="H57" s="41">
        <f t="shared" si="3"/>
        <v>0</v>
      </c>
    </row>
    <row r="58" spans="1:8" ht="16.5" customHeight="1">
      <c r="A58" s="37"/>
      <c r="B58" s="73"/>
      <c r="C58" s="69" t="s">
        <v>40</v>
      </c>
      <c r="D58" s="100" t="s">
        <v>0</v>
      </c>
      <c r="E58" s="62">
        <v>0.1</v>
      </c>
      <c r="F58" s="37">
        <f>E58*F52</f>
        <v>0.11000000000000001</v>
      </c>
      <c r="G58" s="62">
        <v>0</v>
      </c>
      <c r="H58" s="41">
        <f t="shared" si="3"/>
        <v>0</v>
      </c>
    </row>
    <row r="59" spans="1:8" ht="30" customHeight="1">
      <c r="A59" s="98" t="s">
        <v>6</v>
      </c>
      <c r="B59" s="50" t="s">
        <v>173</v>
      </c>
      <c r="C59" s="98" t="s">
        <v>174</v>
      </c>
      <c r="D59" s="98" t="s">
        <v>28</v>
      </c>
      <c r="E59" s="64"/>
      <c r="F59" s="68">
        <f>F44</f>
        <v>0.2393</v>
      </c>
      <c r="G59" s="64"/>
      <c r="H59" s="61">
        <f>H60+H61+H62</f>
        <v>0</v>
      </c>
    </row>
    <row r="60" spans="1:8" ht="16.5" customHeight="1">
      <c r="A60" s="37"/>
      <c r="B60" s="73"/>
      <c r="C60" s="69" t="s">
        <v>55</v>
      </c>
      <c r="D60" s="100" t="s">
        <v>38</v>
      </c>
      <c r="E60" s="62">
        <v>4.24</v>
      </c>
      <c r="F60" s="37">
        <f>E60*F59</f>
        <v>1.0146320000000002</v>
      </c>
      <c r="G60" s="62">
        <v>0</v>
      </c>
      <c r="H60" s="41">
        <f>F60*G60</f>
        <v>0</v>
      </c>
    </row>
    <row r="61" spans="1:8" ht="16.5" customHeight="1">
      <c r="A61" s="37"/>
      <c r="B61" s="74"/>
      <c r="C61" s="69" t="s">
        <v>56</v>
      </c>
      <c r="D61" s="100" t="s">
        <v>0</v>
      </c>
      <c r="E61" s="62">
        <v>0.21</v>
      </c>
      <c r="F61" s="37">
        <f>E61*F59</f>
        <v>0.050253</v>
      </c>
      <c r="G61" s="62">
        <v>0</v>
      </c>
      <c r="H61" s="41">
        <f>F61*G61</f>
        <v>0</v>
      </c>
    </row>
    <row r="62" spans="1:8" ht="16.5" customHeight="1">
      <c r="A62" s="37"/>
      <c r="B62" s="73"/>
      <c r="C62" s="69" t="s">
        <v>175</v>
      </c>
      <c r="D62" s="100" t="s">
        <v>29</v>
      </c>
      <c r="E62" s="62">
        <v>0.15</v>
      </c>
      <c r="F62" s="37">
        <f>E62*F59</f>
        <v>0.035895</v>
      </c>
      <c r="G62" s="62">
        <v>0</v>
      </c>
      <c r="H62" s="41">
        <f>F62*G62</f>
        <v>0</v>
      </c>
    </row>
    <row r="63" spans="1:8" ht="72.75" customHeight="1">
      <c r="A63" s="47">
        <v>11</v>
      </c>
      <c r="B63" s="78" t="s">
        <v>193</v>
      </c>
      <c r="C63" s="47" t="s">
        <v>222</v>
      </c>
      <c r="D63" s="76" t="s">
        <v>185</v>
      </c>
      <c r="E63" s="58"/>
      <c r="F63" s="92">
        <v>0.00192</v>
      </c>
      <c r="G63" s="42"/>
      <c r="H63" s="61">
        <f>SUM(H64:H67)</f>
        <v>0</v>
      </c>
    </row>
    <row r="64" spans="1:8" ht="16.5" customHeight="1">
      <c r="A64" s="42"/>
      <c r="B64" s="89"/>
      <c r="C64" s="90" t="s">
        <v>55</v>
      </c>
      <c r="D64" s="91" t="s">
        <v>186</v>
      </c>
      <c r="E64" s="55">
        <v>193</v>
      </c>
      <c r="F64" s="55">
        <f>E64*F63</f>
        <v>0.37056</v>
      </c>
      <c r="G64" s="62">
        <v>0</v>
      </c>
      <c r="H64" s="41">
        <f>F64*G64</f>
        <v>0</v>
      </c>
    </row>
    <row r="65" spans="1:8" ht="16.5" customHeight="1">
      <c r="A65" s="42"/>
      <c r="B65" s="89"/>
      <c r="C65" s="90" t="s">
        <v>96</v>
      </c>
      <c r="D65" s="91" t="s">
        <v>182</v>
      </c>
      <c r="E65" s="55">
        <v>27.2</v>
      </c>
      <c r="F65" s="55">
        <f>F63*E65</f>
        <v>0.052224</v>
      </c>
      <c r="G65" s="37">
        <v>0</v>
      </c>
      <c r="H65" s="41">
        <f>F65*G65</f>
        <v>0</v>
      </c>
    </row>
    <row r="66" spans="1:8" ht="20.25" customHeight="1">
      <c r="A66" s="42"/>
      <c r="B66" s="72"/>
      <c r="C66" s="48" t="s">
        <v>229</v>
      </c>
      <c r="D66" s="91" t="s">
        <v>181</v>
      </c>
      <c r="E66" s="55">
        <v>100</v>
      </c>
      <c r="F66" s="55">
        <f>E66*F63</f>
        <v>0.192</v>
      </c>
      <c r="G66" s="42">
        <v>0</v>
      </c>
      <c r="H66" s="41">
        <f>G66*F66</f>
        <v>0</v>
      </c>
    </row>
    <row r="67" spans="1:8" ht="16.5" customHeight="1">
      <c r="A67" s="42"/>
      <c r="B67" s="72"/>
      <c r="C67" s="48" t="s">
        <v>42</v>
      </c>
      <c r="D67" s="85" t="s">
        <v>0</v>
      </c>
      <c r="E67" s="85">
        <v>18.1</v>
      </c>
      <c r="F67" s="56">
        <f>F63*E67</f>
        <v>0.034752000000000005</v>
      </c>
      <c r="G67" s="85">
        <v>0</v>
      </c>
      <c r="H67" s="41">
        <f>G67*F67</f>
        <v>0</v>
      </c>
    </row>
    <row r="68" spans="1:8" ht="53.25" customHeight="1">
      <c r="A68" s="47">
        <v>12</v>
      </c>
      <c r="B68" s="78" t="s">
        <v>194</v>
      </c>
      <c r="C68" s="47" t="s">
        <v>212</v>
      </c>
      <c r="D68" s="76" t="s">
        <v>181</v>
      </c>
      <c r="E68" s="58"/>
      <c r="F68" s="57">
        <v>3</v>
      </c>
      <c r="G68" s="42"/>
      <c r="H68" s="61">
        <f>SUM(H69:H72)</f>
        <v>0</v>
      </c>
    </row>
    <row r="69" spans="1:8" ht="16.5" customHeight="1">
      <c r="A69" s="42"/>
      <c r="B69" s="89"/>
      <c r="C69" s="93" t="s">
        <v>55</v>
      </c>
      <c r="D69" s="91" t="s">
        <v>186</v>
      </c>
      <c r="E69" s="55">
        <v>3.3</v>
      </c>
      <c r="F69" s="55">
        <f>E69*F68</f>
        <v>9.899999999999999</v>
      </c>
      <c r="G69" s="62">
        <v>0</v>
      </c>
      <c r="H69" s="41">
        <f>F69*G69</f>
        <v>0</v>
      </c>
    </row>
    <row r="70" spans="1:8" ht="16.5" customHeight="1">
      <c r="A70" s="42"/>
      <c r="B70" s="89"/>
      <c r="C70" s="93" t="s">
        <v>96</v>
      </c>
      <c r="D70" s="91" t="s">
        <v>182</v>
      </c>
      <c r="E70" s="55">
        <v>0.02</v>
      </c>
      <c r="F70" s="55">
        <f>E70*F68</f>
        <v>0.06</v>
      </c>
      <c r="G70" s="37">
        <v>0</v>
      </c>
      <c r="H70" s="41">
        <f>F70*G70</f>
        <v>0</v>
      </c>
    </row>
    <row r="71" spans="1:8" ht="31.5" customHeight="1">
      <c r="A71" s="42"/>
      <c r="B71" s="72"/>
      <c r="C71" s="48" t="s">
        <v>209</v>
      </c>
      <c r="D71" s="76" t="s">
        <v>181</v>
      </c>
      <c r="E71" s="58">
        <v>1</v>
      </c>
      <c r="F71" s="58">
        <f>E71*F68</f>
        <v>3</v>
      </c>
      <c r="G71" s="42">
        <v>0</v>
      </c>
      <c r="H71" s="41">
        <f>G71*F71</f>
        <v>0</v>
      </c>
    </row>
    <row r="72" spans="1:8" ht="20.25" customHeight="1">
      <c r="A72" s="94"/>
      <c r="B72" s="95"/>
      <c r="C72" s="96" t="s">
        <v>164</v>
      </c>
      <c r="D72" s="100" t="s">
        <v>0</v>
      </c>
      <c r="E72" s="59">
        <v>1.55</v>
      </c>
      <c r="F72" s="59">
        <f>E72*F68</f>
        <v>4.65</v>
      </c>
      <c r="G72" s="60" t="s">
        <v>232</v>
      </c>
      <c r="H72" s="103">
        <f>G72*F72</f>
        <v>0</v>
      </c>
    </row>
    <row r="73" spans="1:8" s="14" customFormat="1" ht="48" customHeight="1">
      <c r="A73" s="98" t="s">
        <v>24</v>
      </c>
      <c r="B73" s="50" t="s">
        <v>195</v>
      </c>
      <c r="C73" s="71" t="s">
        <v>223</v>
      </c>
      <c r="D73" s="98" t="s">
        <v>198</v>
      </c>
      <c r="E73" s="64"/>
      <c r="F73" s="61">
        <v>0.14</v>
      </c>
      <c r="G73" s="64"/>
      <c r="H73" s="61">
        <f>H74+H75++H76+H77++H78</f>
        <v>0</v>
      </c>
    </row>
    <row r="74" spans="1:8" s="18" customFormat="1" ht="14.25" customHeight="1">
      <c r="A74" s="37"/>
      <c r="B74" s="75"/>
      <c r="C74" s="40" t="s">
        <v>27</v>
      </c>
      <c r="D74" s="41" t="s">
        <v>38</v>
      </c>
      <c r="E74" s="37">
        <v>108</v>
      </c>
      <c r="F74" s="37">
        <f>E74*F73</f>
        <v>15.120000000000001</v>
      </c>
      <c r="G74" s="41">
        <v>0</v>
      </c>
      <c r="H74" s="41">
        <f>F74*G74</f>
        <v>0</v>
      </c>
    </row>
    <row r="75" spans="1:8" s="18" customFormat="1" ht="13.5" customHeight="1">
      <c r="A75" s="37"/>
      <c r="B75" s="75"/>
      <c r="C75" s="40" t="s">
        <v>56</v>
      </c>
      <c r="D75" s="41" t="s">
        <v>49</v>
      </c>
      <c r="E75" s="41">
        <v>4.52</v>
      </c>
      <c r="F75" s="37">
        <f>E75*F73</f>
        <v>0.6328</v>
      </c>
      <c r="G75" s="41">
        <v>0</v>
      </c>
      <c r="H75" s="41">
        <f>F75*G75</f>
        <v>0</v>
      </c>
    </row>
    <row r="76" spans="1:8" s="18" customFormat="1" ht="30.75" customHeight="1">
      <c r="A76" s="37"/>
      <c r="B76" s="72"/>
      <c r="C76" s="40" t="s">
        <v>213</v>
      </c>
      <c r="D76" s="41" t="s">
        <v>41</v>
      </c>
      <c r="E76" s="37">
        <v>102</v>
      </c>
      <c r="F76" s="37">
        <f>E76*F73</f>
        <v>14.280000000000001</v>
      </c>
      <c r="G76" s="41">
        <v>0</v>
      </c>
      <c r="H76" s="41">
        <f>F76*G76</f>
        <v>0</v>
      </c>
    </row>
    <row r="77" spans="1:8" s="18" customFormat="1" ht="15" customHeight="1">
      <c r="A77" s="37"/>
      <c r="B77" s="72"/>
      <c r="C77" s="40" t="s">
        <v>199</v>
      </c>
      <c r="D77" s="41" t="s">
        <v>39</v>
      </c>
      <c r="E77" s="41">
        <v>500</v>
      </c>
      <c r="F77" s="37">
        <f>E77*F73</f>
        <v>70</v>
      </c>
      <c r="G77" s="41">
        <v>0</v>
      </c>
      <c r="H77" s="41">
        <f>F77*G77</f>
        <v>0</v>
      </c>
    </row>
    <row r="78" spans="1:8" s="18" customFormat="1" ht="13.5" customHeight="1">
      <c r="A78" s="37"/>
      <c r="B78" s="72"/>
      <c r="C78" s="40" t="s">
        <v>42</v>
      </c>
      <c r="D78" s="100" t="s">
        <v>0</v>
      </c>
      <c r="E78" s="41">
        <v>4.66</v>
      </c>
      <c r="F78" s="37">
        <f>E78*F73</f>
        <v>0.6524000000000001</v>
      </c>
      <c r="G78" s="41">
        <v>0</v>
      </c>
      <c r="H78" s="41">
        <f>F78*G78</f>
        <v>0</v>
      </c>
    </row>
    <row r="79" spans="1:8" s="14" customFormat="1" ht="41.25" customHeight="1">
      <c r="A79" s="98" t="s">
        <v>25</v>
      </c>
      <c r="B79" s="50" t="s">
        <v>52</v>
      </c>
      <c r="C79" s="98" t="s">
        <v>224</v>
      </c>
      <c r="D79" s="98" t="s">
        <v>198</v>
      </c>
      <c r="E79" s="64"/>
      <c r="F79" s="61">
        <v>0.8776</v>
      </c>
      <c r="G79" s="64"/>
      <c r="H79" s="61">
        <f>H80+H81+++H82++H83+++H84</f>
        <v>0</v>
      </c>
    </row>
    <row r="80" spans="1:8" s="18" customFormat="1" ht="14.25" customHeight="1">
      <c r="A80" s="37"/>
      <c r="B80" s="75"/>
      <c r="C80" s="40" t="s">
        <v>27</v>
      </c>
      <c r="D80" s="41" t="s">
        <v>38</v>
      </c>
      <c r="E80" s="41">
        <v>101</v>
      </c>
      <c r="F80" s="37">
        <f>E80*F79</f>
        <v>88.6376</v>
      </c>
      <c r="G80" s="62">
        <v>0</v>
      </c>
      <c r="H80" s="41">
        <f>F80*G80</f>
        <v>0</v>
      </c>
    </row>
    <row r="81" spans="1:8" s="18" customFormat="1" ht="15.75" customHeight="1">
      <c r="A81" s="37"/>
      <c r="B81" s="75"/>
      <c r="C81" s="40" t="s">
        <v>45</v>
      </c>
      <c r="D81" s="41" t="s">
        <v>0</v>
      </c>
      <c r="E81" s="37">
        <v>4.1</v>
      </c>
      <c r="F81" s="37">
        <f>E81*F79</f>
        <v>3.59816</v>
      </c>
      <c r="G81" s="37">
        <v>0</v>
      </c>
      <c r="H81" s="41">
        <f>F81*G81</f>
        <v>0</v>
      </c>
    </row>
    <row r="82" spans="1:8" s="18" customFormat="1" ht="15" customHeight="1">
      <c r="A82" s="37"/>
      <c r="B82" s="75"/>
      <c r="C82" s="40" t="s">
        <v>159</v>
      </c>
      <c r="D82" s="41" t="s">
        <v>0</v>
      </c>
      <c r="E82" s="37">
        <v>2.7</v>
      </c>
      <c r="F82" s="37">
        <f>E82*F79</f>
        <v>2.36952</v>
      </c>
      <c r="G82" s="37">
        <v>0</v>
      </c>
      <c r="H82" s="41">
        <f>F82*G82</f>
        <v>0</v>
      </c>
    </row>
    <row r="83" spans="1:8" s="18" customFormat="1" ht="15.75">
      <c r="A83" s="37"/>
      <c r="B83" s="72"/>
      <c r="C83" s="40" t="s">
        <v>201</v>
      </c>
      <c r="D83" s="41" t="s">
        <v>43</v>
      </c>
      <c r="E83" s="41">
        <v>2.38</v>
      </c>
      <c r="F83" s="37">
        <f>E83*F79</f>
        <v>2.088688</v>
      </c>
      <c r="G83" s="37">
        <v>0</v>
      </c>
      <c r="H83" s="41">
        <f>F83*G83</f>
        <v>0</v>
      </c>
    </row>
    <row r="84" spans="1:8" s="18" customFormat="1" ht="13.5">
      <c r="A84" s="37"/>
      <c r="B84" s="72"/>
      <c r="C84" s="40" t="s">
        <v>42</v>
      </c>
      <c r="D84" s="100" t="s">
        <v>0</v>
      </c>
      <c r="E84" s="41">
        <v>0.3</v>
      </c>
      <c r="F84" s="37">
        <f>E84*F79</f>
        <v>0.26328</v>
      </c>
      <c r="G84" s="37">
        <v>0</v>
      </c>
      <c r="H84" s="41">
        <f>F84*G84</f>
        <v>0</v>
      </c>
    </row>
    <row r="85" spans="1:8" s="14" customFormat="1" ht="66" customHeight="1">
      <c r="A85" s="98" t="s">
        <v>58</v>
      </c>
      <c r="B85" s="78" t="s">
        <v>158</v>
      </c>
      <c r="C85" s="98" t="s">
        <v>225</v>
      </c>
      <c r="D85" s="98" t="s">
        <v>198</v>
      </c>
      <c r="E85" s="64"/>
      <c r="F85" s="61">
        <f>F79</f>
        <v>0.8776</v>
      </c>
      <c r="G85" s="45"/>
      <c r="H85" s="61">
        <f>H86+H87+++H88++++H89+++H90</f>
        <v>0</v>
      </c>
    </row>
    <row r="86" spans="1:8" ht="13.5" customHeight="1">
      <c r="A86" s="37"/>
      <c r="B86" s="75"/>
      <c r="C86" s="40" t="s">
        <v>122</v>
      </c>
      <c r="D86" s="41" t="s">
        <v>38</v>
      </c>
      <c r="E86" s="41">
        <v>85.6</v>
      </c>
      <c r="F86" s="37">
        <f>E86*F85</f>
        <v>75.12256</v>
      </c>
      <c r="G86" s="41">
        <v>0</v>
      </c>
      <c r="H86" s="41">
        <f>F86*G86</f>
        <v>0</v>
      </c>
    </row>
    <row r="87" spans="1:8" ht="13.5" customHeight="1">
      <c r="A87" s="37"/>
      <c r="B87" s="75"/>
      <c r="C87" s="40" t="s">
        <v>56</v>
      </c>
      <c r="D87" s="41" t="s">
        <v>0</v>
      </c>
      <c r="E87" s="41">
        <v>0.02</v>
      </c>
      <c r="F87" s="38">
        <f>E87*F85</f>
        <v>0.017552</v>
      </c>
      <c r="G87" s="41">
        <v>0</v>
      </c>
      <c r="H87" s="41">
        <f>F87*G87</f>
        <v>0</v>
      </c>
    </row>
    <row r="88" spans="1:8" ht="14.25" customHeight="1">
      <c r="A88" s="37"/>
      <c r="B88" s="72"/>
      <c r="C88" s="48" t="s">
        <v>46</v>
      </c>
      <c r="D88" s="41" t="s">
        <v>39</v>
      </c>
      <c r="E88" s="37">
        <v>63</v>
      </c>
      <c r="F88" s="37">
        <f>E88*F85</f>
        <v>55.2888</v>
      </c>
      <c r="G88" s="41">
        <v>0</v>
      </c>
      <c r="H88" s="41">
        <f>F88*G88</f>
        <v>0</v>
      </c>
    </row>
    <row r="89" spans="1:8" ht="14.25" customHeight="1">
      <c r="A89" s="37"/>
      <c r="B89" s="72"/>
      <c r="C89" s="40" t="s">
        <v>202</v>
      </c>
      <c r="D89" s="41" t="s">
        <v>39</v>
      </c>
      <c r="E89" s="37">
        <v>79</v>
      </c>
      <c r="F89" s="37">
        <f>E89*F85</f>
        <v>69.3304</v>
      </c>
      <c r="G89" s="41">
        <v>0</v>
      </c>
      <c r="H89" s="41">
        <f>F89*G89</f>
        <v>0</v>
      </c>
    </row>
    <row r="90" spans="1:8" ht="13.5" customHeight="1">
      <c r="A90" s="37"/>
      <c r="B90" s="72"/>
      <c r="C90" s="40" t="s">
        <v>47</v>
      </c>
      <c r="D90" s="41" t="s">
        <v>0</v>
      </c>
      <c r="E90" s="37">
        <v>1.6</v>
      </c>
      <c r="F90" s="37">
        <f>E90*F85</f>
        <v>1.40416</v>
      </c>
      <c r="G90" s="41">
        <v>0</v>
      </c>
      <c r="H90" s="41">
        <f>F90*G90</f>
        <v>0</v>
      </c>
    </row>
    <row r="91" spans="1:8" ht="40.5" customHeight="1">
      <c r="A91" s="47">
        <v>16</v>
      </c>
      <c r="B91" s="78" t="s">
        <v>188</v>
      </c>
      <c r="C91" s="47" t="s">
        <v>203</v>
      </c>
      <c r="D91" s="76" t="s">
        <v>185</v>
      </c>
      <c r="E91" s="42"/>
      <c r="F91" s="68">
        <f>16*0.6/100</f>
        <v>0.096</v>
      </c>
      <c r="G91" s="62"/>
      <c r="H91" s="61">
        <f>SUM(H92:H96)</f>
        <v>0</v>
      </c>
    </row>
    <row r="92" spans="1:8" ht="15" customHeight="1">
      <c r="A92" s="42"/>
      <c r="B92" s="86"/>
      <c r="C92" s="93" t="s">
        <v>55</v>
      </c>
      <c r="D92" s="91" t="s">
        <v>186</v>
      </c>
      <c r="E92" s="42">
        <v>48.68</v>
      </c>
      <c r="F92" s="41">
        <f>E92*F91</f>
        <v>4.67328</v>
      </c>
      <c r="G92" s="42">
        <v>0</v>
      </c>
      <c r="H92" s="41">
        <f>G92*F92</f>
        <v>0</v>
      </c>
    </row>
    <row r="93" spans="1:8" ht="15" customHeight="1">
      <c r="A93" s="42"/>
      <c r="B93" s="86"/>
      <c r="C93" s="48" t="s">
        <v>178</v>
      </c>
      <c r="D93" s="42" t="s">
        <v>0</v>
      </c>
      <c r="E93" s="42">
        <v>3.98</v>
      </c>
      <c r="F93" s="41">
        <f>E93*F91</f>
        <v>0.38208000000000003</v>
      </c>
      <c r="G93" s="42">
        <v>0</v>
      </c>
      <c r="H93" s="41">
        <f>G93*F93</f>
        <v>0</v>
      </c>
    </row>
    <row r="94" spans="1:8" ht="15" customHeight="1">
      <c r="A94" s="42"/>
      <c r="B94" s="87"/>
      <c r="C94" s="40" t="s">
        <v>179</v>
      </c>
      <c r="D94" s="42" t="s">
        <v>176</v>
      </c>
      <c r="E94" s="42"/>
      <c r="F94" s="41">
        <v>3.91</v>
      </c>
      <c r="G94" s="42">
        <v>0</v>
      </c>
      <c r="H94" s="41">
        <f>G94*F94</f>
        <v>0</v>
      </c>
    </row>
    <row r="95" spans="1:8" ht="15" customHeight="1">
      <c r="A95" s="42"/>
      <c r="B95" s="87"/>
      <c r="C95" s="40" t="s">
        <v>228</v>
      </c>
      <c r="D95" s="42" t="s">
        <v>204</v>
      </c>
      <c r="E95" s="42"/>
      <c r="F95" s="41">
        <v>16</v>
      </c>
      <c r="G95" s="42">
        <v>0</v>
      </c>
      <c r="H95" s="41">
        <f>G95*F95</f>
        <v>0</v>
      </c>
    </row>
    <row r="96" spans="1:8" ht="15" customHeight="1">
      <c r="A96" s="42"/>
      <c r="B96" s="86"/>
      <c r="C96" s="40" t="s">
        <v>42</v>
      </c>
      <c r="D96" s="102" t="s">
        <v>0</v>
      </c>
      <c r="E96" s="42">
        <v>6.64</v>
      </c>
      <c r="F96" s="41">
        <f>E96*F91</f>
        <v>0.63744</v>
      </c>
      <c r="G96" s="62">
        <v>0</v>
      </c>
      <c r="H96" s="41">
        <f>F96*G96</f>
        <v>0</v>
      </c>
    </row>
    <row r="97" spans="1:8" ht="38.25" customHeight="1">
      <c r="A97" s="47">
        <v>17</v>
      </c>
      <c r="B97" s="78" t="s">
        <v>190</v>
      </c>
      <c r="C97" s="47" t="s">
        <v>205</v>
      </c>
      <c r="D97" s="42" t="s">
        <v>181</v>
      </c>
      <c r="E97" s="42"/>
      <c r="F97" s="61">
        <v>9.6</v>
      </c>
      <c r="G97" s="42"/>
      <c r="H97" s="61">
        <f>SUM(H98:H101)</f>
        <v>0</v>
      </c>
    </row>
    <row r="98" spans="1:8" ht="15" customHeight="1">
      <c r="A98" s="42"/>
      <c r="B98" s="88"/>
      <c r="C98" s="40" t="s">
        <v>177</v>
      </c>
      <c r="D98" s="42" t="s">
        <v>181</v>
      </c>
      <c r="E98" s="42">
        <v>0.188</v>
      </c>
      <c r="F98" s="41">
        <f>F97*E98</f>
        <v>1.8048</v>
      </c>
      <c r="G98" s="42">
        <v>0</v>
      </c>
      <c r="H98" s="41">
        <f>G98*F98</f>
        <v>0</v>
      </c>
    </row>
    <row r="99" spans="1:8" ht="15" customHeight="1">
      <c r="A99" s="42"/>
      <c r="B99" s="88"/>
      <c r="C99" s="40" t="s">
        <v>178</v>
      </c>
      <c r="D99" s="42" t="s">
        <v>182</v>
      </c>
      <c r="E99" s="42">
        <v>0.0095</v>
      </c>
      <c r="F99" s="41">
        <f>F97*E99</f>
        <v>0.09119999999999999</v>
      </c>
      <c r="G99" s="42">
        <v>0</v>
      </c>
      <c r="H99" s="41">
        <f>G99*F99</f>
        <v>0</v>
      </c>
    </row>
    <row r="100" spans="1:8" ht="15" customHeight="1">
      <c r="A100" s="42"/>
      <c r="B100" s="87"/>
      <c r="C100" s="40" t="s">
        <v>187</v>
      </c>
      <c r="D100" s="42" t="s">
        <v>176</v>
      </c>
      <c r="E100" s="42">
        <v>0.0304</v>
      </c>
      <c r="F100" s="41">
        <f>F97*E100</f>
        <v>0.29184</v>
      </c>
      <c r="G100" s="42">
        <v>0</v>
      </c>
      <c r="H100" s="41">
        <f>F100*G100</f>
        <v>0</v>
      </c>
    </row>
    <row r="101" spans="1:8" ht="15" customHeight="1">
      <c r="A101" s="42"/>
      <c r="B101" s="88"/>
      <c r="C101" s="40" t="s">
        <v>42</v>
      </c>
      <c r="D101" s="100" t="s">
        <v>0</v>
      </c>
      <c r="E101" s="42">
        <v>0.0636</v>
      </c>
      <c r="F101" s="41">
        <f>F97*E101</f>
        <v>0.61056</v>
      </c>
      <c r="G101" s="62">
        <v>0</v>
      </c>
      <c r="H101" s="41">
        <f>F101*G101</f>
        <v>0</v>
      </c>
    </row>
    <row r="102" spans="1:8" ht="15.75" customHeight="1">
      <c r="A102" s="98"/>
      <c r="B102" s="73"/>
      <c r="C102" s="98" t="s">
        <v>139</v>
      </c>
      <c r="D102" s="98" t="s">
        <v>0</v>
      </c>
      <c r="E102" s="64"/>
      <c r="F102" s="64"/>
      <c r="G102" s="49"/>
      <c r="H102" s="61">
        <f>H9+H11+H17+H24+H25+H30+H36+H44+H52+H59+H63+H68+H73+H79+H85+H91+H97</f>
        <v>0</v>
      </c>
    </row>
    <row r="103" spans="1:8" ht="14.25" customHeight="1">
      <c r="A103" s="98"/>
      <c r="B103" s="73"/>
      <c r="C103" s="70" t="s">
        <v>130</v>
      </c>
      <c r="D103" s="98"/>
      <c r="E103" s="64"/>
      <c r="F103" s="64"/>
      <c r="G103" s="49"/>
      <c r="H103" s="61"/>
    </row>
    <row r="104" spans="1:8" ht="15" customHeight="1">
      <c r="A104" s="98"/>
      <c r="B104" s="73"/>
      <c r="C104" s="69" t="s">
        <v>131</v>
      </c>
      <c r="D104" s="98" t="s">
        <v>0</v>
      </c>
      <c r="E104" s="64"/>
      <c r="F104" s="64"/>
      <c r="G104" s="64"/>
      <c r="H104" s="61">
        <f>H10+H12+H18+H26+H31+H37+H45+H53+H60+H64+H69+H74+H80+H86+H92+H98</f>
        <v>0</v>
      </c>
    </row>
    <row r="105" spans="1:8" ht="15" customHeight="1">
      <c r="A105" s="98"/>
      <c r="B105" s="73"/>
      <c r="C105" s="69" t="s">
        <v>132</v>
      </c>
      <c r="D105" s="98" t="s">
        <v>0</v>
      </c>
      <c r="E105" s="64"/>
      <c r="F105" s="64"/>
      <c r="G105" s="64"/>
      <c r="H105" s="61">
        <f>H13+H19+H27+H32+H38+H46+H54+H61+H65+H70+H81+H87+H93+H99</f>
        <v>0</v>
      </c>
    </row>
    <row r="106" spans="1:8" ht="15.75" customHeight="1">
      <c r="A106" s="98"/>
      <c r="B106" s="100"/>
      <c r="C106" s="69" t="s">
        <v>133</v>
      </c>
      <c r="D106" s="98" t="s">
        <v>0</v>
      </c>
      <c r="E106" s="64"/>
      <c r="F106" s="64"/>
      <c r="G106" s="64"/>
      <c r="H106" s="61">
        <f>H102-H104-H105</f>
        <v>0</v>
      </c>
    </row>
    <row r="107" spans="1:8" s="43" customFormat="1" ht="26.25" customHeight="1">
      <c r="A107" s="52"/>
      <c r="B107" s="98"/>
      <c r="C107" s="48" t="s">
        <v>134</v>
      </c>
      <c r="D107" s="47" t="s">
        <v>0</v>
      </c>
      <c r="E107" s="47"/>
      <c r="F107" s="46">
        <v>0.06</v>
      </c>
      <c r="G107" s="47"/>
      <c r="H107" s="57">
        <f>H106*F107</f>
        <v>0</v>
      </c>
    </row>
    <row r="108" spans="1:8" ht="18" customHeight="1">
      <c r="A108" s="98"/>
      <c r="B108" s="100"/>
      <c r="C108" s="70" t="s">
        <v>135</v>
      </c>
      <c r="D108" s="47" t="s">
        <v>0</v>
      </c>
      <c r="E108" s="64"/>
      <c r="F108" s="64"/>
      <c r="G108" s="64"/>
      <c r="H108" s="61">
        <f>H107+H102</f>
        <v>0</v>
      </c>
    </row>
    <row r="109" spans="1:8" ht="18.75" customHeight="1">
      <c r="A109" s="98"/>
      <c r="B109" s="100"/>
      <c r="C109" s="70" t="s">
        <v>136</v>
      </c>
      <c r="D109" s="98" t="s">
        <v>0</v>
      </c>
      <c r="E109" s="64"/>
      <c r="F109" s="46">
        <v>0.1</v>
      </c>
      <c r="G109" s="64"/>
      <c r="H109" s="61">
        <f>H108*F109</f>
        <v>0</v>
      </c>
    </row>
    <row r="110" spans="1:8" ht="14.25" customHeight="1">
      <c r="A110" s="98"/>
      <c r="B110" s="100"/>
      <c r="C110" s="70" t="s">
        <v>7</v>
      </c>
      <c r="D110" s="98" t="s">
        <v>0</v>
      </c>
      <c r="E110" s="64"/>
      <c r="F110" s="64"/>
      <c r="G110" s="64"/>
      <c r="H110" s="61">
        <f>H109+H108</f>
        <v>0</v>
      </c>
    </row>
    <row r="111" spans="1:8" ht="18.75" customHeight="1">
      <c r="A111" s="98"/>
      <c r="B111" s="98"/>
      <c r="C111" s="70" t="s">
        <v>137</v>
      </c>
      <c r="D111" s="98" t="s">
        <v>0</v>
      </c>
      <c r="E111" s="64"/>
      <c r="F111" s="46">
        <v>0.08</v>
      </c>
      <c r="G111" s="64"/>
      <c r="H111" s="61">
        <f>H110*F111</f>
        <v>0</v>
      </c>
    </row>
    <row r="112" spans="1:8" ht="17.25" customHeight="1">
      <c r="A112" s="100"/>
      <c r="B112" s="98"/>
      <c r="C112" s="70" t="s">
        <v>227</v>
      </c>
      <c r="D112" s="98" t="s">
        <v>0</v>
      </c>
      <c r="E112" s="62"/>
      <c r="F112" s="62"/>
      <c r="G112" s="51"/>
      <c r="H112" s="61">
        <f>H111+H110</f>
        <v>0</v>
      </c>
    </row>
    <row r="113" spans="1:8" ht="17.25" customHeight="1">
      <c r="A113" s="105"/>
      <c r="B113" s="104"/>
      <c r="C113" s="70" t="s">
        <v>233</v>
      </c>
      <c r="D113" s="104" t="s">
        <v>0</v>
      </c>
      <c r="E113" s="62"/>
      <c r="F113" s="63">
        <v>0.03</v>
      </c>
      <c r="G113" s="51"/>
      <c r="H113" s="61">
        <f>H112*F113</f>
        <v>0</v>
      </c>
    </row>
    <row r="114" spans="1:8" ht="13.5">
      <c r="A114" s="132"/>
      <c r="B114" s="132"/>
      <c r="C114" s="69" t="s">
        <v>227</v>
      </c>
      <c r="D114" s="104" t="s">
        <v>0</v>
      </c>
      <c r="E114" s="133"/>
      <c r="F114" s="133"/>
      <c r="G114" s="133"/>
      <c r="H114" s="133"/>
    </row>
    <row r="115" spans="1:8" ht="13.5">
      <c r="A115" s="84"/>
      <c r="B115" s="84"/>
      <c r="C115" s="135" t="s">
        <v>234</v>
      </c>
      <c r="D115" s="104" t="s">
        <v>0</v>
      </c>
      <c r="E115" s="84"/>
      <c r="F115" s="134">
        <v>0.18</v>
      </c>
      <c r="G115" s="97"/>
      <c r="H115" s="84"/>
    </row>
    <row r="116" spans="1:8" ht="13.5">
      <c r="A116" s="84"/>
      <c r="B116" s="84"/>
      <c r="C116" s="135" t="s">
        <v>235</v>
      </c>
      <c r="D116" s="104" t="s">
        <v>0</v>
      </c>
      <c r="E116" s="84"/>
      <c r="F116" s="84"/>
      <c r="G116" s="97"/>
      <c r="H116" s="84"/>
    </row>
    <row r="117" spans="1:8" ht="12.75">
      <c r="A117" s="136"/>
      <c r="B117" s="136"/>
      <c r="C117" s="136"/>
      <c r="D117" s="136"/>
      <c r="E117" s="136"/>
      <c r="F117" s="136"/>
      <c r="G117" s="137"/>
      <c r="H117" s="136"/>
    </row>
    <row r="118" spans="1:8" ht="12.75">
      <c r="A118" s="138" t="s">
        <v>236</v>
      </c>
      <c r="B118" s="138"/>
      <c r="C118" s="138"/>
      <c r="D118" s="138"/>
      <c r="E118" s="138"/>
      <c r="F118" s="138"/>
      <c r="G118" s="138"/>
      <c r="H118" s="138"/>
    </row>
    <row r="119" spans="1:8" ht="12.75">
      <c r="A119" s="136"/>
      <c r="B119" s="136"/>
      <c r="C119" s="136"/>
      <c r="D119" s="136"/>
      <c r="E119" s="136"/>
      <c r="F119" s="136"/>
      <c r="G119" s="137"/>
      <c r="H119" s="136"/>
    </row>
    <row r="120" spans="1:8" ht="12.75">
      <c r="A120" s="136"/>
      <c r="B120" s="136"/>
      <c r="C120" s="136"/>
      <c r="D120" s="136"/>
      <c r="E120" s="136"/>
      <c r="F120" s="136"/>
      <c r="G120" s="137"/>
      <c r="H120" s="136"/>
    </row>
  </sheetData>
  <sheetProtection/>
  <mergeCells count="12">
    <mergeCell ref="E6:F6"/>
    <mergeCell ref="G6:H6"/>
    <mergeCell ref="A118:H118"/>
    <mergeCell ref="A5:H5"/>
    <mergeCell ref="A1:H1"/>
    <mergeCell ref="A2:H2"/>
    <mergeCell ref="A3:H3"/>
    <mergeCell ref="A4:H4"/>
    <mergeCell ref="A6:A7"/>
    <mergeCell ref="B6:B7"/>
    <mergeCell ref="C6:C7"/>
    <mergeCell ref="D6:D7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scale="97" r:id="rId1"/>
  <rowBreaks count="2" manualBreakCount="2">
    <brk id="39" max="7" man="1"/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27" t="s">
        <v>70</v>
      </c>
      <c r="B1" s="127"/>
      <c r="C1" s="127"/>
      <c r="D1" s="127"/>
      <c r="E1" s="127"/>
      <c r="F1" s="127"/>
      <c r="G1" s="127"/>
      <c r="H1" s="127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28" t="s">
        <v>128</v>
      </c>
      <c r="B3" s="128"/>
      <c r="C3" s="128"/>
      <c r="D3" s="128"/>
      <c r="E3" s="128"/>
      <c r="F3" s="128"/>
      <c r="G3" s="128"/>
      <c r="H3" s="128"/>
    </row>
    <row r="4" spans="1:8" ht="17.25" customHeight="1">
      <c r="A4" s="129" t="s">
        <v>118</v>
      </c>
      <c r="B4" s="129"/>
      <c r="C4" s="129"/>
      <c r="D4" s="129"/>
      <c r="E4" s="129"/>
      <c r="F4" s="129"/>
      <c r="G4" s="129"/>
      <c r="H4" s="129"/>
    </row>
    <row r="5" spans="1:8" ht="16.5" hidden="1">
      <c r="A5" s="28"/>
      <c r="B5" s="28"/>
      <c r="C5" s="28"/>
      <c r="D5" s="28"/>
      <c r="E5" s="28"/>
      <c r="F5" s="28"/>
      <c r="G5" s="28"/>
      <c r="H5" s="28"/>
    </row>
    <row r="6" spans="1:8" ht="15" hidden="1">
      <c r="A6" s="130"/>
      <c r="B6" s="130"/>
      <c r="C6" s="130"/>
      <c r="D6" s="130"/>
      <c r="E6" s="130"/>
      <c r="F6" s="130"/>
      <c r="G6" s="130"/>
      <c r="H6" s="130"/>
    </row>
    <row r="7" spans="1:8" ht="16.5">
      <c r="A7" s="131" t="s">
        <v>88</v>
      </c>
      <c r="B7" s="131"/>
      <c r="C7" s="131"/>
      <c r="D7" s="131"/>
      <c r="E7" s="35" t="e">
        <f>H132</f>
        <v>#REF!</v>
      </c>
      <c r="F7" s="28" t="s">
        <v>0</v>
      </c>
      <c r="G7" s="26"/>
      <c r="H7" s="26"/>
    </row>
    <row r="8" spans="1:8" ht="16.5">
      <c r="A8" s="131" t="s">
        <v>89</v>
      </c>
      <c r="B8" s="131"/>
      <c r="C8" s="131"/>
      <c r="D8" s="131"/>
      <c r="E8" s="35" t="e">
        <f>H125</f>
        <v>#REF!</v>
      </c>
      <c r="F8" s="28" t="s">
        <v>0</v>
      </c>
      <c r="G8" s="26"/>
      <c r="H8" s="26"/>
    </row>
    <row r="9" spans="1:8" ht="16.5">
      <c r="A9" s="119" t="s">
        <v>90</v>
      </c>
      <c r="B9" s="119"/>
      <c r="C9" s="119"/>
      <c r="D9" s="119"/>
      <c r="E9" s="35" t="e">
        <f>E8/4.6</f>
        <v>#REF!</v>
      </c>
      <c r="F9" s="31" t="s">
        <v>38</v>
      </c>
      <c r="G9" s="30"/>
      <c r="H9" s="30"/>
    </row>
    <row r="10" spans="1:8" ht="15">
      <c r="A10" s="120" t="s">
        <v>138</v>
      </c>
      <c r="B10" s="120"/>
      <c r="C10" s="120"/>
      <c r="D10" s="120"/>
      <c r="E10" s="120"/>
      <c r="F10" s="120"/>
      <c r="G10" s="120"/>
      <c r="H10" s="120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21" t="s">
        <v>1</v>
      </c>
      <c r="B12" s="122" t="s">
        <v>19</v>
      </c>
      <c r="C12" s="123" t="s">
        <v>20</v>
      </c>
      <c r="D12" s="124" t="s">
        <v>8</v>
      </c>
      <c r="E12" s="125" t="s">
        <v>16</v>
      </c>
      <c r="F12" s="125"/>
      <c r="G12" s="126" t="s">
        <v>2</v>
      </c>
      <c r="H12" s="126"/>
    </row>
    <row r="13" spans="1:8" ht="49.5">
      <c r="A13" s="121"/>
      <c r="B13" s="122"/>
      <c r="C13" s="123"/>
      <c r="D13" s="124"/>
      <c r="E13" s="7" t="s">
        <v>8</v>
      </c>
      <c r="F13" s="7" t="s">
        <v>18</v>
      </c>
      <c r="G13" s="7" t="s">
        <v>17</v>
      </c>
      <c r="H13" s="19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20">
        <v>8</v>
      </c>
    </row>
    <row r="15" spans="1:8" s="14" customFormat="1" ht="49.5" customHeight="1">
      <c r="A15" s="3" t="s">
        <v>10</v>
      </c>
      <c r="B15" s="3" t="s">
        <v>105</v>
      </c>
      <c r="C15" s="5" t="s">
        <v>140</v>
      </c>
      <c r="D15" s="3" t="s">
        <v>61</v>
      </c>
      <c r="E15" s="12"/>
      <c r="F15" s="17">
        <v>30</v>
      </c>
      <c r="G15" s="12"/>
      <c r="H15" s="34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48</v>
      </c>
      <c r="C16" s="16" t="s">
        <v>104</v>
      </c>
      <c r="D16" s="4" t="s">
        <v>62</v>
      </c>
      <c r="E16" s="8">
        <v>0.12</v>
      </c>
      <c r="F16" s="10">
        <f>E16*F15</f>
        <v>3.5999999999999996</v>
      </c>
      <c r="G16" s="8">
        <v>4.6</v>
      </c>
      <c r="H16" s="22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106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2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123</v>
      </c>
      <c r="D18" s="4" t="s">
        <v>61</v>
      </c>
      <c r="E18" s="9">
        <v>1.01</v>
      </c>
      <c r="F18" s="10">
        <f>E18*F15</f>
        <v>30.3</v>
      </c>
      <c r="G18" s="8">
        <v>4.1</v>
      </c>
      <c r="H18" s="22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99</v>
      </c>
      <c r="D19" s="4" t="s">
        <v>63</v>
      </c>
      <c r="E19" s="10"/>
      <c r="F19" s="10">
        <v>13</v>
      </c>
      <c r="G19" s="8">
        <v>0.8</v>
      </c>
      <c r="H19" s="22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100</v>
      </c>
      <c r="D20" s="4" t="s">
        <v>63</v>
      </c>
      <c r="E20" s="10"/>
      <c r="F20" s="10">
        <v>3</v>
      </c>
      <c r="G20" s="8">
        <v>10.2</v>
      </c>
      <c r="H20" s="22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40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2">
        <f t="shared" si="1"/>
        <v>1.5804479999999999</v>
      </c>
    </row>
    <row r="22" spans="1:8" s="14" customFormat="1" ht="46.5" customHeight="1">
      <c r="A22" s="3" t="s">
        <v>11</v>
      </c>
      <c r="B22" s="3" t="s">
        <v>105</v>
      </c>
      <c r="C22" s="5" t="s">
        <v>119</v>
      </c>
      <c r="D22" s="3" t="s">
        <v>61</v>
      </c>
      <c r="E22" s="12"/>
      <c r="F22" s="17">
        <v>24</v>
      </c>
      <c r="G22" s="12"/>
      <c r="H22" s="34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48</v>
      </c>
      <c r="C23" s="16" t="s">
        <v>104</v>
      </c>
      <c r="D23" s="4" t="s">
        <v>62</v>
      </c>
      <c r="E23" s="8">
        <v>0.12</v>
      </c>
      <c r="F23" s="10">
        <f>E23*F22</f>
        <v>2.88</v>
      </c>
      <c r="G23" s="8">
        <v>4.6</v>
      </c>
      <c r="H23" s="22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106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2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71</v>
      </c>
      <c r="D25" s="4" t="s">
        <v>61</v>
      </c>
      <c r="E25" s="9">
        <v>1.01</v>
      </c>
      <c r="F25" s="10">
        <f>E25*F22</f>
        <v>24.240000000000002</v>
      </c>
      <c r="G25" s="8">
        <v>2.5</v>
      </c>
      <c r="H25" s="22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72</v>
      </c>
      <c r="D26" s="4" t="s">
        <v>63</v>
      </c>
      <c r="E26" s="10"/>
      <c r="F26" s="10">
        <v>12</v>
      </c>
      <c r="G26" s="8">
        <v>0.6</v>
      </c>
      <c r="H26" s="22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73</v>
      </c>
      <c r="D27" s="4" t="s">
        <v>63</v>
      </c>
      <c r="E27" s="10"/>
      <c r="F27" s="10">
        <v>4</v>
      </c>
      <c r="G27" s="8">
        <v>8.5</v>
      </c>
      <c r="H27" s="22">
        <f t="shared" si="3"/>
        <v>34</v>
      </c>
    </row>
    <row r="28" spans="1:8" ht="15">
      <c r="A28" s="10">
        <f t="shared" si="2"/>
        <v>2.6000000000000005</v>
      </c>
      <c r="B28" s="4"/>
      <c r="C28" s="16" t="s">
        <v>40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2">
        <f t="shared" si="3"/>
        <v>1.2643584</v>
      </c>
    </row>
    <row r="29" spans="1:8" s="14" customFormat="1" ht="45" customHeight="1">
      <c r="A29" s="3" t="s">
        <v>12</v>
      </c>
      <c r="B29" s="3" t="s">
        <v>105</v>
      </c>
      <c r="C29" s="5" t="s">
        <v>94</v>
      </c>
      <c r="D29" s="3" t="s">
        <v>61</v>
      </c>
      <c r="E29" s="12"/>
      <c r="F29" s="17">
        <v>32</v>
      </c>
      <c r="G29" s="12"/>
      <c r="H29" s="34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48</v>
      </c>
      <c r="C30" s="16" t="s">
        <v>104</v>
      </c>
      <c r="D30" s="4" t="s">
        <v>62</v>
      </c>
      <c r="E30" s="8">
        <v>0.12</v>
      </c>
      <c r="F30" s="10">
        <f>E30*F29</f>
        <v>3.84</v>
      </c>
      <c r="G30" s="8">
        <v>4.6</v>
      </c>
      <c r="H30" s="22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106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2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74</v>
      </c>
      <c r="D32" s="4" t="s">
        <v>61</v>
      </c>
      <c r="E32" s="9">
        <v>1.01</v>
      </c>
      <c r="F32" s="10">
        <f>E32*F29</f>
        <v>32.32</v>
      </c>
      <c r="G32" s="8">
        <v>1.7</v>
      </c>
      <c r="H32" s="22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75</v>
      </c>
      <c r="D33" s="4" t="s">
        <v>63</v>
      </c>
      <c r="E33" s="10"/>
      <c r="F33" s="10">
        <v>13</v>
      </c>
      <c r="G33" s="8">
        <v>0.4</v>
      </c>
      <c r="H33" s="22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76</v>
      </c>
      <c r="D34" s="4" t="s">
        <v>63</v>
      </c>
      <c r="E34" s="10"/>
      <c r="F34" s="10">
        <v>3</v>
      </c>
      <c r="G34" s="8">
        <v>6.8</v>
      </c>
      <c r="H34" s="22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40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2">
        <f t="shared" si="5"/>
        <v>1.6858111999999998</v>
      </c>
    </row>
    <row r="36" spans="1:8" s="14" customFormat="1" ht="45" customHeight="1">
      <c r="A36" s="3" t="s">
        <v>13</v>
      </c>
      <c r="B36" s="3" t="s">
        <v>141</v>
      </c>
      <c r="C36" s="5" t="s">
        <v>143</v>
      </c>
      <c r="D36" s="3" t="s">
        <v>21</v>
      </c>
      <c r="E36" s="12"/>
      <c r="F36" s="17">
        <v>1</v>
      </c>
      <c r="G36" s="12"/>
      <c r="H36" s="34">
        <f>H37++H38++H39++H40</f>
        <v>20.748</v>
      </c>
    </row>
    <row r="37" spans="1:8" ht="15">
      <c r="A37" s="10">
        <f>A36+0.1</f>
        <v>4.1</v>
      </c>
      <c r="B37" s="4"/>
      <c r="C37" s="16" t="s">
        <v>102</v>
      </c>
      <c r="D37" s="4" t="s">
        <v>62</v>
      </c>
      <c r="E37" s="8">
        <v>1.54</v>
      </c>
      <c r="F37" s="10">
        <f>E37*F36</f>
        <v>1.54</v>
      </c>
      <c r="G37" s="8">
        <v>4.6</v>
      </c>
      <c r="H37" s="22">
        <f>F37*G37</f>
        <v>7.084</v>
      </c>
    </row>
    <row r="38" spans="1:8" ht="15">
      <c r="A38" s="10">
        <f>A37+0.1</f>
        <v>4.199999999999999</v>
      </c>
      <c r="B38" s="4"/>
      <c r="C38" s="16" t="s">
        <v>56</v>
      </c>
      <c r="D38" s="4" t="s">
        <v>49</v>
      </c>
      <c r="E38" s="8">
        <v>0.03</v>
      </c>
      <c r="F38" s="9">
        <f>E38*F36</f>
        <v>0.03</v>
      </c>
      <c r="G38" s="8">
        <v>3.2</v>
      </c>
      <c r="H38" s="44">
        <f>F38*G38</f>
        <v>0.096</v>
      </c>
    </row>
    <row r="39" spans="1:8" ht="15">
      <c r="A39" s="10">
        <f>A38+0.1</f>
        <v>4.299999999999999</v>
      </c>
      <c r="B39" s="4"/>
      <c r="C39" s="16" t="s">
        <v>142</v>
      </c>
      <c r="D39" s="4" t="s">
        <v>61</v>
      </c>
      <c r="E39" s="9">
        <v>1</v>
      </c>
      <c r="F39" s="10">
        <f>E39*F36</f>
        <v>1</v>
      </c>
      <c r="G39" s="8">
        <v>12</v>
      </c>
      <c r="H39" s="22">
        <f>F39*G39</f>
        <v>12</v>
      </c>
    </row>
    <row r="40" spans="1:8" ht="15">
      <c r="A40" s="10">
        <f>A39+0.1</f>
        <v>4.399999999999999</v>
      </c>
      <c r="B40" s="4"/>
      <c r="C40" s="16" t="s">
        <v>40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2">
        <f>F40*G40</f>
        <v>1.568</v>
      </c>
    </row>
    <row r="41" spans="1:8" s="14" customFormat="1" ht="45" customHeight="1">
      <c r="A41" s="3" t="s">
        <v>14</v>
      </c>
      <c r="B41" s="3" t="s">
        <v>141</v>
      </c>
      <c r="C41" s="5" t="s">
        <v>144</v>
      </c>
      <c r="D41" s="3" t="s">
        <v>21</v>
      </c>
      <c r="E41" s="12"/>
      <c r="F41" s="17">
        <v>1</v>
      </c>
      <c r="G41" s="12"/>
      <c r="H41" s="34">
        <f>H42+H43+H44++H45</f>
        <v>38.748</v>
      </c>
    </row>
    <row r="42" spans="1:8" ht="15">
      <c r="A42" s="10">
        <f>A41+0.1</f>
        <v>5.1</v>
      </c>
      <c r="B42" s="4"/>
      <c r="C42" s="16" t="s">
        <v>102</v>
      </c>
      <c r="D42" s="4" t="s">
        <v>62</v>
      </c>
      <c r="E42" s="8">
        <v>1.54</v>
      </c>
      <c r="F42" s="10">
        <f>E42*F41</f>
        <v>1.54</v>
      </c>
      <c r="G42" s="8">
        <v>4.6</v>
      </c>
      <c r="H42" s="22">
        <f>F42*G42</f>
        <v>7.084</v>
      </c>
    </row>
    <row r="43" spans="1:8" ht="15">
      <c r="A43" s="10">
        <f>A42+0.1</f>
        <v>5.199999999999999</v>
      </c>
      <c r="B43" s="4"/>
      <c r="C43" s="16" t="s">
        <v>56</v>
      </c>
      <c r="D43" s="4" t="s">
        <v>49</v>
      </c>
      <c r="E43" s="8">
        <v>0.03</v>
      </c>
      <c r="F43" s="9">
        <f>E43*F41</f>
        <v>0.03</v>
      </c>
      <c r="G43" s="8">
        <v>3.2</v>
      </c>
      <c r="H43" s="44">
        <f>F43*G43</f>
        <v>0.096</v>
      </c>
    </row>
    <row r="44" spans="1:8" ht="15">
      <c r="A44" s="10">
        <f>A43+0.1</f>
        <v>5.299999999999999</v>
      </c>
      <c r="B44" s="4"/>
      <c r="C44" s="16" t="s">
        <v>144</v>
      </c>
      <c r="D44" s="4" t="s">
        <v>61</v>
      </c>
      <c r="E44" s="9">
        <v>1</v>
      </c>
      <c r="F44" s="10">
        <f>E44*F41</f>
        <v>1</v>
      </c>
      <c r="G44" s="8">
        <v>30</v>
      </c>
      <c r="H44" s="22">
        <f>F44*G44</f>
        <v>30</v>
      </c>
    </row>
    <row r="45" spans="1:8" ht="15">
      <c r="A45" s="10">
        <f>A44+0.1</f>
        <v>5.399999999999999</v>
      </c>
      <c r="B45" s="4"/>
      <c r="C45" s="16" t="s">
        <v>40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2">
        <f>F45*G45</f>
        <v>1.568</v>
      </c>
    </row>
    <row r="46" spans="1:8" s="14" customFormat="1" ht="42" customHeight="1">
      <c r="A46" s="3" t="s">
        <v>15</v>
      </c>
      <c r="B46" s="3" t="s">
        <v>141</v>
      </c>
      <c r="C46" s="5" t="s">
        <v>109</v>
      </c>
      <c r="D46" s="3" t="s">
        <v>21</v>
      </c>
      <c r="E46" s="12"/>
      <c r="F46" s="17">
        <v>1</v>
      </c>
      <c r="G46" s="12"/>
      <c r="H46" s="34">
        <f>H47+H48++H49++H50</f>
        <v>20.748</v>
      </c>
    </row>
    <row r="47" spans="1:8" ht="15">
      <c r="A47" s="10">
        <f>A46+0.1</f>
        <v>6.1</v>
      </c>
      <c r="B47" s="4"/>
      <c r="C47" s="16" t="s">
        <v>102</v>
      </c>
      <c r="D47" s="4" t="s">
        <v>62</v>
      </c>
      <c r="E47" s="8">
        <v>1.54</v>
      </c>
      <c r="F47" s="10">
        <f>E47*F46</f>
        <v>1.54</v>
      </c>
      <c r="G47" s="8">
        <v>4.6</v>
      </c>
      <c r="H47" s="22">
        <f>F47*G47</f>
        <v>7.084</v>
      </c>
    </row>
    <row r="48" spans="1:8" ht="15">
      <c r="A48" s="10">
        <f>A47+0.1</f>
        <v>6.199999999999999</v>
      </c>
      <c r="B48" s="4"/>
      <c r="C48" s="16" t="s">
        <v>56</v>
      </c>
      <c r="D48" s="4" t="s">
        <v>49</v>
      </c>
      <c r="E48" s="8">
        <v>0.03</v>
      </c>
      <c r="F48" s="9">
        <f>E48*F46</f>
        <v>0.03</v>
      </c>
      <c r="G48" s="8">
        <v>3.2</v>
      </c>
      <c r="H48" s="44">
        <f>F48*G48</f>
        <v>0.096</v>
      </c>
    </row>
    <row r="49" spans="1:8" ht="15">
      <c r="A49" s="10">
        <f>A48+0.1</f>
        <v>6.299999999999999</v>
      </c>
      <c r="B49" s="4"/>
      <c r="C49" s="16" t="s">
        <v>109</v>
      </c>
      <c r="D49" s="4" t="s">
        <v>61</v>
      </c>
      <c r="E49" s="9">
        <v>1</v>
      </c>
      <c r="F49" s="10">
        <f>E49*F46</f>
        <v>1</v>
      </c>
      <c r="G49" s="8">
        <v>12</v>
      </c>
      <c r="H49" s="22">
        <f>F49*G49</f>
        <v>12</v>
      </c>
    </row>
    <row r="50" spans="1:8" ht="15">
      <c r="A50" s="10">
        <f>A49+0.1</f>
        <v>6.399999999999999</v>
      </c>
      <c r="B50" s="4"/>
      <c r="C50" s="16" t="s">
        <v>40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2">
        <f>F50*G50</f>
        <v>1.568</v>
      </c>
    </row>
    <row r="51" spans="1:9" s="14" customFormat="1" ht="54">
      <c r="A51" s="3" t="s">
        <v>3</v>
      </c>
      <c r="B51" s="3" t="s">
        <v>77</v>
      </c>
      <c r="C51" s="5" t="s">
        <v>78</v>
      </c>
      <c r="D51" s="3" t="s">
        <v>61</v>
      </c>
      <c r="E51" s="12"/>
      <c r="F51" s="17">
        <v>86</v>
      </c>
      <c r="G51" s="12"/>
      <c r="H51" s="34">
        <f>H52+H53</f>
        <v>35.514559999999996</v>
      </c>
      <c r="I51" s="33"/>
    </row>
    <row r="52" spans="1:8" ht="18" customHeight="1">
      <c r="A52" s="10">
        <f>A51+0.1</f>
        <v>7.1</v>
      </c>
      <c r="B52" s="4"/>
      <c r="C52" s="16" t="s">
        <v>101</v>
      </c>
      <c r="D52" s="4" t="s">
        <v>62</v>
      </c>
      <c r="E52" s="8">
        <v>0.06</v>
      </c>
      <c r="F52" s="10">
        <f>E52*F51</f>
        <v>5.16</v>
      </c>
      <c r="G52" s="8">
        <v>4.6</v>
      </c>
      <c r="H52" s="22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40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2">
        <f>F53*G53</f>
        <v>11.778559999999999</v>
      </c>
    </row>
    <row r="54" spans="1:8" s="14" customFormat="1" ht="51.75" customHeight="1">
      <c r="A54" s="3" t="s">
        <v>4</v>
      </c>
      <c r="B54" s="3" t="s">
        <v>107</v>
      </c>
      <c r="C54" s="5" t="s">
        <v>147</v>
      </c>
      <c r="D54" s="3" t="s">
        <v>83</v>
      </c>
      <c r="E54" s="12"/>
      <c r="F54" s="17">
        <v>1</v>
      </c>
      <c r="G54" s="12"/>
      <c r="H54" s="34">
        <f>H55+H56++H57++H58++H59</f>
        <v>566.3100000000001</v>
      </c>
    </row>
    <row r="55" spans="1:8" ht="13.5">
      <c r="A55" s="10">
        <f>A54+0.1</f>
        <v>8.1</v>
      </c>
      <c r="B55" s="4"/>
      <c r="C55" s="32" t="s">
        <v>108</v>
      </c>
      <c r="D55" s="4" t="s">
        <v>62</v>
      </c>
      <c r="E55" s="8">
        <v>19.09</v>
      </c>
      <c r="F55" s="10">
        <f>E55*F54</f>
        <v>19.09</v>
      </c>
      <c r="G55" s="8">
        <v>4.6</v>
      </c>
      <c r="H55" s="22">
        <f>F55*G55</f>
        <v>87.814</v>
      </c>
    </row>
    <row r="56" spans="1:8" ht="15" customHeight="1">
      <c r="A56" s="10">
        <f>A55+0.1</f>
        <v>8.2</v>
      </c>
      <c r="B56" s="4"/>
      <c r="C56" s="32" t="s">
        <v>96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2">
        <f>F56*G56</f>
        <v>1.4400000000000002</v>
      </c>
    </row>
    <row r="57" spans="1:8" ht="13.5">
      <c r="A57" s="10">
        <f>A56+0.1</f>
        <v>8.299999999999999</v>
      </c>
      <c r="B57" s="4"/>
      <c r="C57" s="23" t="s">
        <v>145</v>
      </c>
      <c r="D57" s="4" t="s">
        <v>51</v>
      </c>
      <c r="E57" s="10">
        <v>1</v>
      </c>
      <c r="F57" s="10">
        <f>E57*F54</f>
        <v>1</v>
      </c>
      <c r="G57" s="8">
        <v>430</v>
      </c>
      <c r="H57" s="22">
        <f>F57*G57</f>
        <v>430</v>
      </c>
    </row>
    <row r="58" spans="1:8" ht="13.5">
      <c r="A58" s="10">
        <f>A57+0.1</f>
        <v>8.399999999999999</v>
      </c>
      <c r="B58" s="4"/>
      <c r="C58" s="23" t="s">
        <v>146</v>
      </c>
      <c r="D58" s="4" t="s">
        <v>21</v>
      </c>
      <c r="E58" s="10"/>
      <c r="F58" s="10">
        <v>1</v>
      </c>
      <c r="G58" s="8">
        <v>42</v>
      </c>
      <c r="H58" s="22">
        <f>F58*G58</f>
        <v>42</v>
      </c>
    </row>
    <row r="59" spans="1:8" ht="15.75" customHeight="1">
      <c r="A59" s="10">
        <f>A58+0.1</f>
        <v>8.499999999999998</v>
      </c>
      <c r="B59" s="4"/>
      <c r="C59" s="32" t="s">
        <v>40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2">
        <f>F59*G59</f>
        <v>5.056000000000001</v>
      </c>
    </row>
    <row r="60" spans="1:8" s="14" customFormat="1" ht="52.5" customHeight="1">
      <c r="A60" s="3" t="s">
        <v>5</v>
      </c>
      <c r="B60" s="3" t="s">
        <v>37</v>
      </c>
      <c r="C60" s="5" t="s">
        <v>86</v>
      </c>
      <c r="D60" s="3" t="s">
        <v>21</v>
      </c>
      <c r="E60" s="17"/>
      <c r="F60" s="17">
        <v>10</v>
      </c>
      <c r="G60" s="17"/>
      <c r="H60" s="34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53</v>
      </c>
      <c r="D61" s="4" t="s">
        <v>38</v>
      </c>
      <c r="E61" s="9">
        <v>0.76</v>
      </c>
      <c r="F61" s="10">
        <f>E61*F60</f>
        <v>7.6</v>
      </c>
      <c r="G61" s="8">
        <v>4.6</v>
      </c>
      <c r="H61" s="22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54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2">
        <f>F62*G62</f>
        <v>14.720000000000002</v>
      </c>
    </row>
    <row r="63" spans="1:8" ht="16.5" customHeight="1">
      <c r="A63" s="4"/>
      <c r="B63" s="4"/>
      <c r="C63" s="29" t="s">
        <v>79</v>
      </c>
      <c r="D63" s="4"/>
      <c r="E63" s="8"/>
      <c r="F63" s="10"/>
      <c r="G63" s="8"/>
      <c r="H63" s="22"/>
    </row>
    <row r="64" spans="1:8" s="14" customFormat="1" ht="45" customHeight="1">
      <c r="A64" s="3" t="s">
        <v>6</v>
      </c>
      <c r="B64" s="3" t="s">
        <v>80</v>
      </c>
      <c r="C64" s="5" t="s">
        <v>81</v>
      </c>
      <c r="D64" s="3" t="s">
        <v>61</v>
      </c>
      <c r="E64" s="12"/>
      <c r="F64" s="17">
        <v>22</v>
      </c>
      <c r="G64" s="12"/>
      <c r="H64" s="34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91</v>
      </c>
      <c r="D65" s="4" t="s">
        <v>62</v>
      </c>
      <c r="E65" s="8">
        <v>0.67</v>
      </c>
      <c r="F65" s="10">
        <f>E65*F64</f>
        <v>14.74</v>
      </c>
      <c r="G65" s="8">
        <v>4.6</v>
      </c>
      <c r="H65" s="22">
        <f>F65*G65</f>
        <v>67.804</v>
      </c>
    </row>
    <row r="66" spans="1:8" ht="15">
      <c r="A66" s="10">
        <f>A65+0.1</f>
        <v>10.2</v>
      </c>
      <c r="B66" s="4"/>
      <c r="C66" s="16" t="s">
        <v>92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2">
        <f>F66*G66</f>
        <v>0.0704</v>
      </c>
    </row>
    <row r="67" spans="1:8" ht="15">
      <c r="A67" s="10">
        <f>A66+0.1</f>
        <v>10.299999999999999</v>
      </c>
      <c r="B67" s="4"/>
      <c r="C67" s="16" t="s">
        <v>103</v>
      </c>
      <c r="D67" s="4" t="s">
        <v>50</v>
      </c>
      <c r="E67" s="10">
        <v>1</v>
      </c>
      <c r="F67" s="10">
        <f>E67*F64</f>
        <v>22</v>
      </c>
      <c r="G67" s="8">
        <v>5.1</v>
      </c>
      <c r="H67" s="22">
        <f>F67*G67</f>
        <v>112.19999999999999</v>
      </c>
    </row>
    <row r="68" spans="1:8" ht="15">
      <c r="A68" s="10">
        <f>A67+0.1</f>
        <v>10.399999999999999</v>
      </c>
      <c r="B68" s="4"/>
      <c r="C68" s="16" t="s">
        <v>82</v>
      </c>
      <c r="D68" s="4" t="s">
        <v>63</v>
      </c>
      <c r="E68" s="8"/>
      <c r="F68" s="10">
        <v>14</v>
      </c>
      <c r="G68" s="8">
        <v>5</v>
      </c>
      <c r="H68" s="22">
        <f>F68*G68</f>
        <v>70</v>
      </c>
    </row>
    <row r="69" spans="1:8" ht="15">
      <c r="A69" s="10">
        <f>A68+0.1</f>
        <v>10.499999999999998</v>
      </c>
      <c r="B69" s="3"/>
      <c r="C69" s="16" t="s">
        <v>40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2">
        <f>F69*G69</f>
        <v>14.6432</v>
      </c>
    </row>
    <row r="70" spans="1:8" s="14" customFormat="1" ht="45" customHeight="1">
      <c r="A70" s="3" t="s">
        <v>57</v>
      </c>
      <c r="B70" s="3" t="s">
        <v>64</v>
      </c>
      <c r="C70" s="5" t="s">
        <v>65</v>
      </c>
      <c r="D70" s="3" t="s">
        <v>61</v>
      </c>
      <c r="E70" s="12"/>
      <c r="F70" s="17">
        <v>20</v>
      </c>
      <c r="G70" s="12"/>
      <c r="H70" s="34">
        <f>H71+H72++H73+H74+H75</f>
        <v>224.448</v>
      </c>
    </row>
    <row r="71" spans="1:8" ht="15">
      <c r="A71" s="10">
        <f>A70+0.1</f>
        <v>11.1</v>
      </c>
      <c r="B71" s="4"/>
      <c r="C71" s="16" t="s">
        <v>66</v>
      </c>
      <c r="D71" s="4" t="s">
        <v>62</v>
      </c>
      <c r="E71" s="8">
        <v>0.7</v>
      </c>
      <c r="F71" s="10">
        <f>E71*F70</f>
        <v>14</v>
      </c>
      <c r="G71" s="8">
        <v>4.6</v>
      </c>
      <c r="H71" s="22">
        <f>F71*G71</f>
        <v>64.39999999999999</v>
      </c>
    </row>
    <row r="72" spans="1:8" ht="15">
      <c r="A72" s="10">
        <f>A71+0.1</f>
        <v>11.2</v>
      </c>
      <c r="B72" s="4"/>
      <c r="C72" s="16" t="s">
        <v>67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2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68</v>
      </c>
      <c r="D73" s="4" t="s">
        <v>50</v>
      </c>
      <c r="E73" s="10">
        <v>1</v>
      </c>
      <c r="F73" s="10">
        <f>E73*F70</f>
        <v>20</v>
      </c>
      <c r="G73" s="8">
        <v>4</v>
      </c>
      <c r="H73" s="22">
        <f>F73*G73</f>
        <v>80</v>
      </c>
    </row>
    <row r="74" spans="1:8" ht="15">
      <c r="A74" s="10">
        <f>A73+0.1</f>
        <v>11.399999999999999</v>
      </c>
      <c r="B74" s="4"/>
      <c r="C74" s="16" t="s">
        <v>69</v>
      </c>
      <c r="D74" s="4" t="s">
        <v>63</v>
      </c>
      <c r="E74" s="8"/>
      <c r="F74" s="10">
        <v>20</v>
      </c>
      <c r="G74" s="8">
        <v>3.5</v>
      </c>
      <c r="H74" s="22">
        <f>F74*G74</f>
        <v>70</v>
      </c>
    </row>
    <row r="75" spans="1:8" ht="15">
      <c r="A75" s="10">
        <f>A74+0.1</f>
        <v>11.499999999999998</v>
      </c>
      <c r="B75" s="4"/>
      <c r="C75" s="16" t="s">
        <v>40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2">
        <f>F75*G75</f>
        <v>9.984000000000002</v>
      </c>
    </row>
    <row r="76" spans="1:8" s="14" customFormat="1" ht="48" customHeight="1">
      <c r="A76" s="3" t="s">
        <v>23</v>
      </c>
      <c r="B76" s="3" t="s">
        <v>112</v>
      </c>
      <c r="C76" s="5" t="s">
        <v>148</v>
      </c>
      <c r="D76" s="3" t="s">
        <v>83</v>
      </c>
      <c r="E76" s="12"/>
      <c r="F76" s="17">
        <v>4</v>
      </c>
      <c r="G76" s="12"/>
      <c r="H76" s="34">
        <f>H77++H78++H79++H80</f>
        <v>537.2479999999999</v>
      </c>
    </row>
    <row r="77" spans="1:8" ht="15">
      <c r="A77" s="10">
        <f>A76+0.1</f>
        <v>12.1</v>
      </c>
      <c r="B77" s="4"/>
      <c r="C77" s="16" t="s">
        <v>110</v>
      </c>
      <c r="D77" s="4" t="s">
        <v>62</v>
      </c>
      <c r="E77" s="8">
        <v>4.2</v>
      </c>
      <c r="F77" s="10">
        <f>E77*F76</f>
        <v>16.8</v>
      </c>
      <c r="G77" s="8">
        <v>4.6</v>
      </c>
      <c r="H77" s="22">
        <f>F77*G77</f>
        <v>77.28</v>
      </c>
    </row>
    <row r="78" spans="1:8" ht="15">
      <c r="A78" s="10">
        <f>A77+0.1</f>
        <v>12.2</v>
      </c>
      <c r="B78" s="4"/>
      <c r="C78" s="16" t="s">
        <v>111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2">
        <f>F78*G78</f>
        <v>4.096</v>
      </c>
    </row>
    <row r="79" spans="1:8" ht="15">
      <c r="A79" s="10">
        <f>A78+0.1</f>
        <v>12.299999999999999</v>
      </c>
      <c r="B79" s="4"/>
      <c r="C79" s="16" t="s">
        <v>149</v>
      </c>
      <c r="D79" s="4" t="s">
        <v>51</v>
      </c>
      <c r="E79" s="8">
        <v>1</v>
      </c>
      <c r="F79" s="10">
        <f>E79*F76</f>
        <v>4</v>
      </c>
      <c r="G79" s="10">
        <v>110</v>
      </c>
      <c r="H79" s="22">
        <f>F79*G79</f>
        <v>440</v>
      </c>
    </row>
    <row r="80" spans="1:8" ht="15">
      <c r="A80" s="10">
        <f>A79+0.1</f>
        <v>12.399999999999999</v>
      </c>
      <c r="B80" s="4"/>
      <c r="C80" s="16" t="s">
        <v>40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2">
        <f>F80*G80</f>
        <v>15.872</v>
      </c>
    </row>
    <row r="81" spans="1:8" s="14" customFormat="1" ht="52.5" customHeight="1">
      <c r="A81" s="3" t="s">
        <v>24</v>
      </c>
      <c r="B81" s="3" t="s">
        <v>113</v>
      </c>
      <c r="C81" s="5" t="s">
        <v>150</v>
      </c>
      <c r="D81" s="3" t="s">
        <v>83</v>
      </c>
      <c r="E81" s="12"/>
      <c r="F81" s="17">
        <v>4</v>
      </c>
      <c r="G81" s="12"/>
      <c r="H81" s="34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114</v>
      </c>
      <c r="D82" s="4" t="s">
        <v>62</v>
      </c>
      <c r="E82" s="8">
        <v>7.88</v>
      </c>
      <c r="F82" s="10">
        <f>E82*F81</f>
        <v>31.52</v>
      </c>
      <c r="G82" s="8">
        <v>4.6</v>
      </c>
      <c r="H82" s="22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115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2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151</v>
      </c>
      <c r="D84" s="4" t="s">
        <v>51</v>
      </c>
      <c r="E84" s="8">
        <v>1</v>
      </c>
      <c r="F84" s="10">
        <f>E84*F81</f>
        <v>4</v>
      </c>
      <c r="G84" s="8">
        <v>110</v>
      </c>
      <c r="H84" s="22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95</v>
      </c>
      <c r="D85" s="4" t="s">
        <v>21</v>
      </c>
      <c r="E85" s="8">
        <v>1</v>
      </c>
      <c r="F85" s="10">
        <f>E85*F81</f>
        <v>4</v>
      </c>
      <c r="G85" s="8">
        <v>25</v>
      </c>
      <c r="H85" s="22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84</v>
      </c>
      <c r="D86" s="4" t="s">
        <v>21</v>
      </c>
      <c r="E86" s="8">
        <v>2</v>
      </c>
      <c r="F86" s="10">
        <f>E86*F81</f>
        <v>8</v>
      </c>
      <c r="G86" s="8">
        <v>9</v>
      </c>
      <c r="H86" s="22">
        <f t="shared" si="7"/>
        <v>72</v>
      </c>
    </row>
    <row r="87" spans="1:8" ht="15">
      <c r="A87" s="10">
        <f t="shared" si="6"/>
        <v>13.599999999999998</v>
      </c>
      <c r="B87" s="4"/>
      <c r="C87" s="16" t="s">
        <v>40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2">
        <f t="shared" si="7"/>
        <v>4.736</v>
      </c>
    </row>
    <row r="88" spans="1:8" s="14" customFormat="1" ht="45" customHeight="1">
      <c r="A88" s="3" t="s">
        <v>25</v>
      </c>
      <c r="B88" s="3" t="s">
        <v>112</v>
      </c>
      <c r="C88" s="5" t="s">
        <v>152</v>
      </c>
      <c r="D88" s="3" t="s">
        <v>83</v>
      </c>
      <c r="E88" s="12"/>
      <c r="F88" s="17">
        <v>1</v>
      </c>
      <c r="G88" s="12"/>
      <c r="H88" s="34">
        <f>H89++H90++H91++H92</f>
        <v>154.31199999999998</v>
      </c>
    </row>
    <row r="89" spans="1:8" ht="15">
      <c r="A89" s="10">
        <f>A88+0.1</f>
        <v>14.1</v>
      </c>
      <c r="B89" s="4"/>
      <c r="C89" s="16" t="s">
        <v>110</v>
      </c>
      <c r="D89" s="4" t="s">
        <v>62</v>
      </c>
      <c r="E89" s="8">
        <v>4.2</v>
      </c>
      <c r="F89" s="10">
        <f>E89*F88</f>
        <v>4.2</v>
      </c>
      <c r="G89" s="8">
        <v>4.6</v>
      </c>
      <c r="H89" s="22">
        <f>F89*G89</f>
        <v>19.32</v>
      </c>
    </row>
    <row r="90" spans="1:8" ht="15">
      <c r="A90" s="10">
        <f>A89+0.1</f>
        <v>14.2</v>
      </c>
      <c r="B90" s="4"/>
      <c r="C90" s="16" t="s">
        <v>111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2">
        <f>F90*G90</f>
        <v>1.024</v>
      </c>
    </row>
    <row r="91" spans="1:8" ht="15">
      <c r="A91" s="10">
        <f>A90+0.1</f>
        <v>14.299999999999999</v>
      </c>
      <c r="B91" s="4"/>
      <c r="C91" s="16" t="s">
        <v>125</v>
      </c>
      <c r="D91" s="4" t="s">
        <v>51</v>
      </c>
      <c r="E91" s="8">
        <v>1</v>
      </c>
      <c r="F91" s="10">
        <f>E91*F88</f>
        <v>1</v>
      </c>
      <c r="G91" s="10">
        <v>130</v>
      </c>
      <c r="H91" s="22">
        <f>F91*G91</f>
        <v>130</v>
      </c>
    </row>
    <row r="92" spans="1:8" ht="15">
      <c r="A92" s="10">
        <f>A91+0.1</f>
        <v>14.399999999999999</v>
      </c>
      <c r="B92" s="4"/>
      <c r="C92" s="16" t="s">
        <v>40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2">
        <f>F92*G92</f>
        <v>3.968</v>
      </c>
    </row>
    <row r="93" spans="1:8" s="14" customFormat="1" ht="45.75" customHeight="1">
      <c r="A93" s="3" t="s">
        <v>58</v>
      </c>
      <c r="B93" s="3" t="s">
        <v>113</v>
      </c>
      <c r="C93" s="5" t="s">
        <v>153</v>
      </c>
      <c r="D93" s="3" t="s">
        <v>83</v>
      </c>
      <c r="E93" s="12"/>
      <c r="F93" s="17">
        <v>2</v>
      </c>
      <c r="G93" s="12"/>
      <c r="H93" s="34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114</v>
      </c>
      <c r="D94" s="4" t="s">
        <v>62</v>
      </c>
      <c r="E94" s="8">
        <v>7.88</v>
      </c>
      <c r="F94" s="10">
        <f>E94*F93</f>
        <v>15.76</v>
      </c>
      <c r="G94" s="8">
        <v>4.6</v>
      </c>
      <c r="H94" s="22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115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2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155</v>
      </c>
      <c r="D96" s="4" t="s">
        <v>51</v>
      </c>
      <c r="E96" s="8">
        <v>1</v>
      </c>
      <c r="F96" s="10">
        <f>E96*F93</f>
        <v>2</v>
      </c>
      <c r="G96" s="8">
        <v>120</v>
      </c>
      <c r="H96" s="22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95</v>
      </c>
      <c r="D97" s="4" t="s">
        <v>21</v>
      </c>
      <c r="E97" s="8">
        <v>1</v>
      </c>
      <c r="F97" s="10">
        <f>E97*F93</f>
        <v>2</v>
      </c>
      <c r="G97" s="8">
        <v>25</v>
      </c>
      <c r="H97" s="22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84</v>
      </c>
      <c r="D98" s="4" t="s">
        <v>21</v>
      </c>
      <c r="E98" s="8">
        <v>2</v>
      </c>
      <c r="F98" s="10">
        <f>E98*F93</f>
        <v>4</v>
      </c>
      <c r="G98" s="8">
        <v>9</v>
      </c>
      <c r="H98" s="22">
        <f t="shared" si="9"/>
        <v>36</v>
      </c>
    </row>
    <row r="99" spans="1:8" ht="15">
      <c r="A99" s="10">
        <f t="shared" si="8"/>
        <v>15.599999999999998</v>
      </c>
      <c r="B99" s="4"/>
      <c r="C99" s="16" t="s">
        <v>40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2">
        <f t="shared" si="9"/>
        <v>2.368</v>
      </c>
    </row>
    <row r="100" spans="1:8" s="14" customFormat="1" ht="47.25" customHeight="1">
      <c r="A100" s="3" t="s">
        <v>30</v>
      </c>
      <c r="B100" s="3" t="s">
        <v>113</v>
      </c>
      <c r="C100" s="5" t="s">
        <v>154</v>
      </c>
      <c r="D100" s="3" t="s">
        <v>83</v>
      </c>
      <c r="E100" s="12"/>
      <c r="F100" s="17">
        <v>1</v>
      </c>
      <c r="G100" s="12"/>
      <c r="H100" s="34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114</v>
      </c>
      <c r="D101" s="4" t="s">
        <v>62</v>
      </c>
      <c r="E101" s="8">
        <v>7.88</v>
      </c>
      <c r="F101" s="10">
        <f>E101*F100</f>
        <v>7.88</v>
      </c>
      <c r="G101" s="8">
        <v>4.6</v>
      </c>
      <c r="H101" s="22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115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2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154</v>
      </c>
      <c r="D103" s="4" t="s">
        <v>51</v>
      </c>
      <c r="E103" s="8">
        <v>1</v>
      </c>
      <c r="F103" s="10">
        <f>E103*F100</f>
        <v>1</v>
      </c>
      <c r="G103" s="8">
        <v>90</v>
      </c>
      <c r="H103" s="22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95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2">
        <f>F104*G104</f>
        <v>25</v>
      </c>
    </row>
    <row r="105" spans="1:8" ht="15">
      <c r="A105" s="10">
        <f>A104+0.1</f>
        <v>16.500000000000007</v>
      </c>
      <c r="B105" s="4"/>
      <c r="C105" s="16" t="s">
        <v>40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2">
        <f>F105*G105</f>
        <v>1.184</v>
      </c>
    </row>
    <row r="106" spans="1:8" s="14" customFormat="1" ht="48" customHeight="1">
      <c r="A106" s="3" t="s">
        <v>31</v>
      </c>
      <c r="B106" s="3" t="s">
        <v>85</v>
      </c>
      <c r="C106" s="5" t="s">
        <v>116</v>
      </c>
      <c r="D106" s="3" t="s">
        <v>63</v>
      </c>
      <c r="E106" s="12"/>
      <c r="F106" s="17">
        <v>7</v>
      </c>
      <c r="G106" s="12"/>
      <c r="H106" s="34">
        <f>H107+H108+H109+H110</f>
        <v>125.013</v>
      </c>
    </row>
    <row r="107" spans="1:8" ht="15">
      <c r="A107" s="10">
        <f>A106+0.1</f>
        <v>17.1</v>
      </c>
      <c r="B107" s="4"/>
      <c r="C107" s="16" t="s">
        <v>93</v>
      </c>
      <c r="D107" s="4" t="s">
        <v>62</v>
      </c>
      <c r="E107" s="8">
        <v>0.529</v>
      </c>
      <c r="F107" s="10">
        <f>E107*F106</f>
        <v>3.7030000000000003</v>
      </c>
      <c r="G107" s="8">
        <v>4.6</v>
      </c>
      <c r="H107" s="22">
        <f>F107*G107</f>
        <v>17.0338</v>
      </c>
    </row>
    <row r="108" spans="1:8" ht="15">
      <c r="A108" s="10">
        <f>A107+0.1</f>
        <v>17.200000000000003</v>
      </c>
      <c r="B108" s="4"/>
      <c r="C108" s="16" t="s">
        <v>59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2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117</v>
      </c>
      <c r="D109" s="4" t="s">
        <v>63</v>
      </c>
      <c r="E109" s="8">
        <v>1</v>
      </c>
      <c r="F109" s="10">
        <f>E109*F106</f>
        <v>7</v>
      </c>
      <c r="G109" s="10">
        <v>15</v>
      </c>
      <c r="H109" s="22">
        <f>F109*G109</f>
        <v>105</v>
      </c>
    </row>
    <row r="110" spans="1:8" ht="15">
      <c r="A110" s="10">
        <f>A109+0.1</f>
        <v>17.400000000000006</v>
      </c>
      <c r="B110" s="4"/>
      <c r="C110" s="16" t="s">
        <v>40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2">
        <f>F110*G110</f>
        <v>2.4640000000000004</v>
      </c>
    </row>
    <row r="111" spans="1:8" s="14" customFormat="1" ht="45" customHeight="1">
      <c r="A111" s="3" t="s">
        <v>32</v>
      </c>
      <c r="B111" s="3" t="s">
        <v>85</v>
      </c>
      <c r="C111" s="5" t="s">
        <v>156</v>
      </c>
      <c r="D111" s="3" t="s">
        <v>63</v>
      </c>
      <c r="E111" s="12"/>
      <c r="F111" s="17">
        <v>2</v>
      </c>
      <c r="G111" s="12"/>
      <c r="H111" s="34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157</v>
      </c>
      <c r="D112" s="4" t="s">
        <v>62</v>
      </c>
      <c r="E112" s="8">
        <v>1.5</v>
      </c>
      <c r="F112" s="10">
        <f>E112*F111</f>
        <v>3</v>
      </c>
      <c r="G112" s="8">
        <v>4.6</v>
      </c>
      <c r="H112" s="22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59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2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156</v>
      </c>
      <c r="D114" s="4" t="s">
        <v>63</v>
      </c>
      <c r="E114" s="8">
        <v>1</v>
      </c>
      <c r="F114" s="10">
        <f>E114*F111</f>
        <v>2</v>
      </c>
      <c r="G114" s="10">
        <v>70</v>
      </c>
      <c r="H114" s="22">
        <f>F114*G114</f>
        <v>140</v>
      </c>
    </row>
    <row r="115" spans="1:8" ht="15">
      <c r="A115" s="10">
        <f>A114+0.1</f>
        <v>18.400000000000006</v>
      </c>
      <c r="B115" s="4"/>
      <c r="C115" s="16" t="s">
        <v>40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2">
        <f>F115*G115</f>
        <v>0.7040000000000001</v>
      </c>
    </row>
    <row r="116" spans="1:8" s="14" customFormat="1" ht="45" customHeight="1">
      <c r="A116" s="3" t="s">
        <v>33</v>
      </c>
      <c r="B116" s="3" t="s">
        <v>85</v>
      </c>
      <c r="C116" s="5" t="s">
        <v>127</v>
      </c>
      <c r="D116" s="3" t="s">
        <v>63</v>
      </c>
      <c r="E116" s="12"/>
      <c r="F116" s="17">
        <v>3</v>
      </c>
      <c r="G116" s="12"/>
      <c r="H116" s="34">
        <f>H117+H118+H119+H120</f>
        <v>908.577</v>
      </c>
    </row>
    <row r="117" spans="1:8" ht="15">
      <c r="A117" s="10">
        <f>A116+0.1</f>
        <v>19.1</v>
      </c>
      <c r="B117" s="4"/>
      <c r="C117" s="16" t="s">
        <v>93</v>
      </c>
      <c r="D117" s="4" t="s">
        <v>62</v>
      </c>
      <c r="E117" s="8">
        <v>0.529</v>
      </c>
      <c r="F117" s="10">
        <f>E117*F116</f>
        <v>1.5870000000000002</v>
      </c>
      <c r="G117" s="8">
        <v>4.6</v>
      </c>
      <c r="H117" s="22">
        <f>F117*G117</f>
        <v>7.3002</v>
      </c>
    </row>
    <row r="118" spans="1:8" ht="15">
      <c r="A118" s="10">
        <f>A117+0.1</f>
        <v>19.200000000000003</v>
      </c>
      <c r="B118" s="4"/>
      <c r="C118" s="16" t="s">
        <v>59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2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126</v>
      </c>
      <c r="D119" s="4" t="s">
        <v>63</v>
      </c>
      <c r="E119" s="8">
        <v>1</v>
      </c>
      <c r="F119" s="10">
        <f>E119*F116</f>
        <v>3</v>
      </c>
      <c r="G119" s="10">
        <v>300</v>
      </c>
      <c r="H119" s="22">
        <f>F119*G119</f>
        <v>900</v>
      </c>
    </row>
    <row r="120" spans="1:8" ht="15">
      <c r="A120" s="10">
        <f>A119+0.1</f>
        <v>19.400000000000006</v>
      </c>
      <c r="B120" s="4"/>
      <c r="C120" s="16" t="s">
        <v>40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2">
        <f>F120*G120</f>
        <v>1.056</v>
      </c>
    </row>
    <row r="121" spans="1:8" s="14" customFormat="1" ht="52.5" customHeight="1">
      <c r="A121" s="3" t="s">
        <v>34</v>
      </c>
      <c r="B121" s="3" t="s">
        <v>37</v>
      </c>
      <c r="C121" s="5" t="s">
        <v>86</v>
      </c>
      <c r="D121" s="3" t="s">
        <v>21</v>
      </c>
      <c r="E121" s="17"/>
      <c r="F121" s="17">
        <v>8</v>
      </c>
      <c r="G121" s="17"/>
      <c r="H121" s="34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53</v>
      </c>
      <c r="D122" s="4" t="s">
        <v>38</v>
      </c>
      <c r="E122" s="9">
        <v>0.76</v>
      </c>
      <c r="F122" s="10">
        <f>E122*F121</f>
        <v>6.08</v>
      </c>
      <c r="G122" s="8">
        <v>4.6</v>
      </c>
      <c r="H122" s="22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54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2">
        <f>F123*G123</f>
        <v>11.776000000000002</v>
      </c>
    </row>
    <row r="124" spans="1:10" ht="13.5">
      <c r="A124" s="3"/>
      <c r="B124" s="4"/>
      <c r="C124" s="3" t="s">
        <v>26</v>
      </c>
      <c r="D124" s="3" t="s">
        <v>0</v>
      </c>
      <c r="E124" s="12"/>
      <c r="F124" s="12"/>
      <c r="G124" s="15"/>
      <c r="H124" s="34" t="e">
        <f>H121++#REF!++#REF!+H116++H111+H106++H81++H76+#REF!+H70++H64++#REF!++H51++H29++H22++H15</f>
        <v>#REF!</v>
      </c>
      <c r="I124" s="25"/>
      <c r="J124" s="14"/>
    </row>
    <row r="125" spans="1:10" ht="16.5" customHeight="1">
      <c r="A125" s="3"/>
      <c r="B125" s="4"/>
      <c r="C125" s="3" t="s">
        <v>27</v>
      </c>
      <c r="D125" s="3" t="s">
        <v>0</v>
      </c>
      <c r="E125" s="12"/>
      <c r="F125" s="12"/>
      <c r="G125" s="12"/>
      <c r="H125" s="34" t="e">
        <f>H122+#REF!+#REF!+H117+H112+H107+H82+H77+#REF!+H71+H65+#REF!+#REF!+H52+H30+H23+H16</f>
        <v>#REF!</v>
      </c>
      <c r="I125" s="36"/>
      <c r="J125" s="14"/>
    </row>
    <row r="126" spans="1:10" ht="27.75" customHeight="1">
      <c r="A126" s="3"/>
      <c r="B126" s="4"/>
      <c r="C126" s="3" t="s">
        <v>35</v>
      </c>
      <c r="D126" s="3" t="s">
        <v>0</v>
      </c>
      <c r="E126" s="12"/>
      <c r="F126" s="12"/>
      <c r="G126" s="12"/>
      <c r="H126" s="34" t="e">
        <f>H124-H125</f>
        <v>#REF!</v>
      </c>
      <c r="I126" s="14"/>
      <c r="J126" s="14"/>
    </row>
    <row r="127" spans="1:10" ht="15">
      <c r="A127" s="3"/>
      <c r="B127" s="4"/>
      <c r="C127" s="5" t="s">
        <v>124</v>
      </c>
      <c r="D127" s="5"/>
      <c r="E127" s="11"/>
      <c r="F127" s="11"/>
      <c r="G127" s="11"/>
      <c r="H127" s="22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4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120</v>
      </c>
      <c r="D129" s="3" t="s">
        <v>0</v>
      </c>
      <c r="E129" s="12"/>
      <c r="F129" s="12"/>
      <c r="G129" s="12"/>
      <c r="H129" s="34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4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121</v>
      </c>
      <c r="D131" s="3" t="s">
        <v>0</v>
      </c>
      <c r="E131" s="12"/>
      <c r="F131" s="12"/>
      <c r="G131" s="12"/>
      <c r="H131" s="34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36</v>
      </c>
      <c r="D132" s="3" t="s">
        <v>0</v>
      </c>
      <c r="E132" s="8"/>
      <c r="F132" s="8"/>
      <c r="G132" s="21"/>
      <c r="H132" s="34" t="e">
        <f>H130+H131</f>
        <v>#REF!</v>
      </c>
    </row>
    <row r="135" spans="1:7" ht="15">
      <c r="A135" s="27"/>
      <c r="B135" s="27"/>
      <c r="C135" s="27"/>
      <c r="D135" s="27"/>
      <c r="E135" s="27"/>
      <c r="F135" s="27"/>
      <c r="G135" s="27"/>
    </row>
    <row r="136" spans="1:9" ht="15" customHeight="1">
      <c r="A136" s="118" t="s">
        <v>87</v>
      </c>
      <c r="B136" s="118"/>
      <c r="C136" s="118"/>
      <c r="D136" s="118"/>
      <c r="E136" s="118"/>
      <c r="F136" s="118"/>
      <c r="G136" s="118"/>
      <c r="H136" s="118"/>
      <c r="I136" s="24"/>
    </row>
    <row r="139" spans="3:10" ht="15" customHeight="1">
      <c r="C139" s="117"/>
      <c r="D139" s="117"/>
      <c r="E139" s="117"/>
      <c r="F139" s="117"/>
      <c r="G139" s="117"/>
      <c r="H139" s="117"/>
      <c r="I139" s="117"/>
      <c r="J139" s="117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ioane</cp:lastModifiedBy>
  <cp:lastPrinted>2018-07-18T08:44:53Z</cp:lastPrinted>
  <dcterms:created xsi:type="dcterms:W3CDTF">2005-10-04T05:52:32Z</dcterms:created>
  <dcterms:modified xsi:type="dcterms:W3CDTF">2018-10-02T09:03:05Z</dcterms:modified>
  <cp:category/>
  <cp:version/>
  <cp:contentType/>
  <cp:contentStatus/>
</cp:coreProperties>
</file>