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 activeTab="3"/>
  </bookViews>
  <sheets>
    <sheet name="26" sheetId="9" r:id="rId1"/>
    <sheet name="მოცულობითი" sheetId="7" r:id="rId2"/>
    <sheet name="მასალები" sheetId="8" r:id="rId3"/>
    <sheet name="კალკ" sheetId="2" r:id="rId4"/>
  </sheets>
  <definedNames>
    <definedName name="_xlnm._FilterDatabase" localSheetId="0" hidden="1">'26'!$C$1:$C$290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9"/>
  <c r="F21"/>
  <c r="E13" l="1"/>
  <c r="F33" l="1"/>
  <c r="F25"/>
  <c r="F15"/>
  <c r="F14"/>
  <c r="F49" l="1"/>
  <c r="F57" s="1"/>
  <c r="H57" s="1"/>
  <c r="M57" s="1"/>
  <c r="F43"/>
  <c r="F46" s="1"/>
  <c r="L46" s="1"/>
  <c r="M46" s="1"/>
  <c r="F39"/>
  <c r="F40" s="1"/>
  <c r="J40" s="1"/>
  <c r="M40" s="1"/>
  <c r="F35"/>
  <c r="F27"/>
  <c r="F34" s="1"/>
  <c r="H34" s="1"/>
  <c r="M34" s="1"/>
  <c r="F19"/>
  <c r="F16"/>
  <c r="J16" s="1"/>
  <c r="M16" s="1"/>
  <c r="F12"/>
  <c r="F13" s="1"/>
  <c r="L14" s="1"/>
  <c r="M14" s="1"/>
  <c r="F55"/>
  <c r="H55" s="1"/>
  <c r="M55" s="1"/>
  <c r="F54"/>
  <c r="H54" s="1"/>
  <c r="M54" s="1"/>
  <c r="F53"/>
  <c r="H53" s="1"/>
  <c r="M53" s="1"/>
  <c r="F52"/>
  <c r="H52" s="1"/>
  <c r="M52" s="1"/>
  <c r="F41"/>
  <c r="L41" s="1"/>
  <c r="M41" s="1"/>
  <c r="F36"/>
  <c r="J36" s="1"/>
  <c r="M36" s="1"/>
  <c r="H33"/>
  <c r="M33" s="1"/>
  <c r="H25"/>
  <c r="M25" s="1"/>
  <c r="F20"/>
  <c r="J20" s="1"/>
  <c r="M20" s="1"/>
  <c r="G55" i="8"/>
  <c r="I55" s="1"/>
  <c r="N55" s="1"/>
  <c r="I54"/>
  <c r="N54" s="1"/>
  <c r="G54"/>
  <c r="G53"/>
  <c r="I53" s="1"/>
  <c r="N53" s="1"/>
  <c r="I52"/>
  <c r="N52" s="1"/>
  <c r="G52"/>
  <c r="G49"/>
  <c r="G57" s="1"/>
  <c r="I57" s="1"/>
  <c r="N57" s="1"/>
  <c r="G43"/>
  <c r="G46" s="1"/>
  <c r="M46" s="1"/>
  <c r="N46" s="1"/>
  <c r="G41"/>
  <c r="M41" s="1"/>
  <c r="N41" s="1"/>
  <c r="G39"/>
  <c r="G40" s="1"/>
  <c r="K40" s="1"/>
  <c r="N40" s="1"/>
  <c r="I37"/>
  <c r="N37" s="1"/>
  <c r="G35"/>
  <c r="G36" s="1"/>
  <c r="K36" s="1"/>
  <c r="N36" s="1"/>
  <c r="G33"/>
  <c r="I33" s="1"/>
  <c r="N33" s="1"/>
  <c r="H31"/>
  <c r="G28"/>
  <c r="K28" s="1"/>
  <c r="N28" s="1"/>
  <c r="G27"/>
  <c r="G34" s="1"/>
  <c r="I34" s="1"/>
  <c r="N34" s="1"/>
  <c r="G26"/>
  <c r="I26" s="1"/>
  <c r="N26" s="1"/>
  <c r="I25"/>
  <c r="N25" s="1"/>
  <c r="G23"/>
  <c r="G21"/>
  <c r="M21" s="1"/>
  <c r="N21" s="1"/>
  <c r="G19"/>
  <c r="G20" s="1"/>
  <c r="K20" s="1"/>
  <c r="N20" s="1"/>
  <c r="I17"/>
  <c r="N17" s="1"/>
  <c r="G15"/>
  <c r="G16" s="1"/>
  <c r="K16" s="1"/>
  <c r="N16" s="1"/>
  <c r="G13"/>
  <c r="G14" s="1"/>
  <c r="M14" s="1"/>
  <c r="N14" s="1"/>
  <c r="G12"/>
  <c r="G49" i="7"/>
  <c r="G43"/>
  <c r="G46" s="1"/>
  <c r="M46" s="1"/>
  <c r="N46" s="1"/>
  <c r="G39"/>
  <c r="G42" s="1"/>
  <c r="M42" s="1"/>
  <c r="N42" s="1"/>
  <c r="G35"/>
  <c r="G36" s="1"/>
  <c r="K36" s="1"/>
  <c r="N36" s="1"/>
  <c r="G27"/>
  <c r="G32" s="1"/>
  <c r="I32" s="1"/>
  <c r="N32" s="1"/>
  <c r="G19"/>
  <c r="G24" s="1"/>
  <c r="I24" s="1"/>
  <c r="N24" s="1"/>
  <c r="G12"/>
  <c r="G15"/>
  <c r="G55"/>
  <c r="I55" s="1"/>
  <c r="N55" s="1"/>
  <c r="G54"/>
  <c r="I54" s="1"/>
  <c r="N54" s="1"/>
  <c r="I53"/>
  <c r="N53" s="1"/>
  <c r="G53"/>
  <c r="I52"/>
  <c r="N52" s="1"/>
  <c r="G52"/>
  <c r="G57"/>
  <c r="I57" s="1"/>
  <c r="N57" s="1"/>
  <c r="I47"/>
  <c r="N47" s="1"/>
  <c r="G47"/>
  <c r="G48" s="1"/>
  <c r="M48" s="1"/>
  <c r="N48" s="1"/>
  <c r="G44"/>
  <c r="K44" s="1"/>
  <c r="N44" s="1"/>
  <c r="G33"/>
  <c r="I33" s="1"/>
  <c r="N33" s="1"/>
  <c r="H31"/>
  <c r="I25"/>
  <c r="N25" s="1"/>
  <c r="G25"/>
  <c r="G23"/>
  <c r="G16"/>
  <c r="K16" s="1"/>
  <c r="N16" s="1"/>
  <c r="G17"/>
  <c r="G13"/>
  <c r="L21" i="9" l="1"/>
  <c r="M21" s="1"/>
  <c r="F28"/>
  <c r="J28" s="1"/>
  <c r="M28" s="1"/>
  <c r="F23"/>
  <c r="H23" s="1"/>
  <c r="M23" s="1"/>
  <c r="F37"/>
  <c r="H37" s="1"/>
  <c r="M37" s="1"/>
  <c r="F17"/>
  <c r="H17" s="1"/>
  <c r="M17" s="1"/>
  <c r="F26"/>
  <c r="H26" s="1"/>
  <c r="M26" s="1"/>
  <c r="F32"/>
  <c r="H32" s="1"/>
  <c r="M32" s="1"/>
  <c r="F44"/>
  <c r="J44" s="1"/>
  <c r="M44" s="1"/>
  <c r="F50"/>
  <c r="J50" s="1"/>
  <c r="M50" s="1"/>
  <c r="F58"/>
  <c r="H58" s="1"/>
  <c r="M58" s="1"/>
  <c r="F24"/>
  <c r="H24" s="1"/>
  <c r="M24" s="1"/>
  <c r="F30"/>
  <c r="L30" s="1"/>
  <c r="M30" s="1"/>
  <c r="F47"/>
  <c r="F22"/>
  <c r="L22" s="1"/>
  <c r="M22" s="1"/>
  <c r="F42"/>
  <c r="L42" s="1"/>
  <c r="M42" s="1"/>
  <c r="F56"/>
  <c r="H56" s="1"/>
  <c r="M56" s="1"/>
  <c r="F45"/>
  <c r="L45" s="1"/>
  <c r="M45" s="1"/>
  <c r="F51"/>
  <c r="L51" s="1"/>
  <c r="M51" s="1"/>
  <c r="F59"/>
  <c r="H59" s="1"/>
  <c r="M59" s="1"/>
  <c r="J13"/>
  <c r="M13" s="1"/>
  <c r="F31"/>
  <c r="H31" s="1"/>
  <c r="M31" s="1"/>
  <c r="L29"/>
  <c r="M29" s="1"/>
  <c r="L43"/>
  <c r="M43" s="1"/>
  <c r="G18" i="8"/>
  <c r="M18" s="1"/>
  <c r="N18" s="1"/>
  <c r="G32"/>
  <c r="I32" s="1"/>
  <c r="N32" s="1"/>
  <c r="G38"/>
  <c r="M38" s="1"/>
  <c r="N38" s="1"/>
  <c r="G44"/>
  <c r="K44" s="1"/>
  <c r="N44" s="1"/>
  <c r="G50"/>
  <c r="K50" s="1"/>
  <c r="N50" s="1"/>
  <c r="G58"/>
  <c r="I58" s="1"/>
  <c r="N58" s="1"/>
  <c r="I24"/>
  <c r="N24" s="1"/>
  <c r="G30"/>
  <c r="M30" s="1"/>
  <c r="N30" s="1"/>
  <c r="G47"/>
  <c r="G22"/>
  <c r="M22" s="1"/>
  <c r="N22" s="1"/>
  <c r="G42"/>
  <c r="M42" s="1"/>
  <c r="N42" s="1"/>
  <c r="G56"/>
  <c r="I56" s="1"/>
  <c r="N56" s="1"/>
  <c r="G45"/>
  <c r="M45" s="1"/>
  <c r="N45" s="1"/>
  <c r="G51"/>
  <c r="M51" s="1"/>
  <c r="N51" s="1"/>
  <c r="G59"/>
  <c r="I59" s="1"/>
  <c r="N59" s="1"/>
  <c r="K13"/>
  <c r="N13" s="1"/>
  <c r="G31"/>
  <c r="I31" s="1"/>
  <c r="N31" s="1"/>
  <c r="G29"/>
  <c r="M29" s="1"/>
  <c r="N29" s="1"/>
  <c r="M43"/>
  <c r="N43" s="1"/>
  <c r="G40" i="7"/>
  <c r="K40" s="1"/>
  <c r="N40" s="1"/>
  <c r="G41"/>
  <c r="M41" s="1"/>
  <c r="N41" s="1"/>
  <c r="G37"/>
  <c r="I37" s="1"/>
  <c r="N37" s="1"/>
  <c r="G34"/>
  <c r="I34" s="1"/>
  <c r="N34" s="1"/>
  <c r="G21"/>
  <c r="M21" s="1"/>
  <c r="N21" s="1"/>
  <c r="G26"/>
  <c r="I26" s="1"/>
  <c r="N26" s="1"/>
  <c r="G22"/>
  <c r="M22" s="1"/>
  <c r="N22" s="1"/>
  <c r="G20"/>
  <c r="K20" s="1"/>
  <c r="N20" s="1"/>
  <c r="G14"/>
  <c r="M14" s="1"/>
  <c r="N14" s="1"/>
  <c r="K13"/>
  <c r="N13" s="1"/>
  <c r="I17"/>
  <c r="N17" s="1"/>
  <c r="G18"/>
  <c r="M18" s="1"/>
  <c r="N18" s="1"/>
  <c r="G58"/>
  <c r="I58" s="1"/>
  <c r="N58" s="1"/>
  <c r="G30"/>
  <c r="M30" s="1"/>
  <c r="N30" s="1"/>
  <c r="G28"/>
  <c r="K28" s="1"/>
  <c r="N28" s="1"/>
  <c r="G45"/>
  <c r="M45" s="1"/>
  <c r="N45" s="1"/>
  <c r="G51"/>
  <c r="M51" s="1"/>
  <c r="N51" s="1"/>
  <c r="G59"/>
  <c r="I59" s="1"/>
  <c r="N59" s="1"/>
  <c r="G56"/>
  <c r="I56" s="1"/>
  <c r="N56" s="1"/>
  <c r="G31"/>
  <c r="I31" s="1"/>
  <c r="N31" s="1"/>
  <c r="G50"/>
  <c r="K50" s="1"/>
  <c r="N50" s="1"/>
  <c r="G29"/>
  <c r="M29" s="1"/>
  <c r="N29" s="1"/>
  <c r="M43"/>
  <c r="N43" s="1"/>
  <c r="F38" i="9" l="1"/>
  <c r="L38" s="1"/>
  <c r="M38" s="1"/>
  <c r="F18"/>
  <c r="L18" s="1"/>
  <c r="M18" s="1"/>
  <c r="F48"/>
  <c r="L48" s="1"/>
  <c r="M48" s="1"/>
  <c r="H47"/>
  <c r="M47" s="1"/>
  <c r="G48" i="8"/>
  <c r="M48" s="1"/>
  <c r="N48" s="1"/>
  <c r="I47"/>
  <c r="N47" s="1"/>
  <c r="G38" i="7"/>
  <c r="M38" s="1"/>
  <c r="N38" s="1"/>
  <c r="M60" i="9" l="1"/>
  <c r="M62" s="1"/>
  <c r="M64" l="1"/>
  <c r="M65" l="1"/>
  <c r="M66" s="1"/>
  <c r="M67" l="1"/>
  <c r="M68" s="1"/>
  <c r="K7" s="1"/>
  <c r="F13" i="2" l="1"/>
  <c r="H13" s="1"/>
  <c r="M13" s="1"/>
  <c r="F12"/>
  <c r="H12" s="1"/>
  <c r="M12" s="1"/>
  <c r="F11"/>
  <c r="H11" s="1"/>
  <c r="M11" s="1"/>
  <c r="F10"/>
  <c r="J10" s="1"/>
  <c r="M10" s="1"/>
  <c r="M14" l="1"/>
  <c r="H23" i="7" l="1"/>
  <c r="I23" s="1"/>
  <c r="N23" s="1"/>
  <c r="N60" s="1"/>
  <c r="N61" s="1"/>
  <c r="N62" s="1"/>
  <c r="N63" s="1"/>
  <c r="N64" s="1"/>
  <c r="N65" s="1"/>
  <c r="N66" s="1"/>
  <c r="N67" s="1"/>
  <c r="N68" s="1"/>
  <c r="L7" s="1"/>
  <c r="H23" i="8"/>
  <c r="I23" s="1"/>
  <c r="N23" s="1"/>
  <c r="N60" s="1"/>
  <c r="N61" s="1"/>
  <c r="N62" s="1"/>
  <c r="N63" s="1"/>
  <c r="N64" s="1"/>
  <c r="N65" s="1"/>
  <c r="N66" s="1"/>
  <c r="N67" s="1"/>
  <c r="N68" s="1"/>
  <c r="L7" s="1"/>
</calcChain>
</file>

<file path=xl/sharedStrings.xml><?xml version="1.0" encoding="utf-8"?>
<sst xmlns="http://schemas.openxmlformats.org/spreadsheetml/2006/main" count="521" uniqueCount="122">
  <si>
    <t>ფასების“კრებულის მიხედვით</t>
  </si>
  <si>
    <t xml:space="preserve">ხარჯთაღრიცხვის ღირებულება შეადგენს </t>
  </si>
  <si>
    <t>ლარს</t>
  </si>
  <si>
    <t>საფუძ</t>
  </si>
  <si>
    <t>სამუშაოს  და  დანახარჯების  დასახელება</t>
  </si>
  <si>
    <t>განზ</t>
  </si>
  <si>
    <t>ნორმა რესურს</t>
  </si>
  <si>
    <t>მასალა</t>
  </si>
  <si>
    <t>ხელფასი</t>
  </si>
  <si>
    <t>ტრანსპორტი</t>
  </si>
  <si>
    <t>ჯამი</t>
  </si>
  <si>
    <t>ერთ</t>
  </si>
  <si>
    <t>სულ</t>
  </si>
  <si>
    <t>1--23-6</t>
  </si>
  <si>
    <t>გრუნტის დამუშავება და  დატვირთვა   ნაყარში გატანით.</t>
  </si>
  <si>
    <t>100კბ.მ</t>
  </si>
  <si>
    <t>შრომითი დანახარჯები</t>
  </si>
  <si>
    <t>კ.სთ</t>
  </si>
  <si>
    <t>1-116-5</t>
  </si>
  <si>
    <t>100კვ.მ</t>
  </si>
  <si>
    <t>სრფ 4-238</t>
  </si>
  <si>
    <t>კბ.მ</t>
  </si>
  <si>
    <t>სრფ115-15</t>
  </si>
  <si>
    <t>თვითმცლელი ზიდვა 15კმ</t>
  </si>
  <si>
    <t>ტ</t>
  </si>
  <si>
    <t>გრ,მ</t>
  </si>
  <si>
    <t>კალ-ცია5</t>
  </si>
  <si>
    <t>გრძ/მ</t>
  </si>
  <si>
    <t>რკ.ბეტონის არხების გვერდების შევსება ბალასტით</t>
  </si>
  <si>
    <t>კუბ/მ</t>
  </si>
  <si>
    <t>სხვა მასალა</t>
  </si>
  <si>
    <t>ლარი</t>
  </si>
  <si>
    <t>კვ/მ</t>
  </si>
  <si>
    <t>მ.სთ</t>
  </si>
  <si>
    <t>ყალიბის ფარი</t>
  </si>
  <si>
    <t>1000 კვ/მ</t>
  </si>
  <si>
    <t>ბალასტი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</si>
  <si>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</si>
  <si>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</si>
  <si>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</si>
  <si>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</si>
  <si>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შპს "სწრაფი პროექტირება"</t>
  </si>
  <si>
    <t xml:space="preserve">დირექტორი </t>
  </si>
  <si>
    <t>/ გ. ჩანტლაძე/</t>
  </si>
  <si>
    <t>100 გრ,მ</t>
  </si>
  <si>
    <t>სრფ1-11</t>
  </si>
  <si>
    <t>არმატურა დ 8-A500c</t>
  </si>
  <si>
    <t>კგ</t>
  </si>
  <si>
    <t>სრფ14-340</t>
  </si>
  <si>
    <t>ბეტონი B-250;W6;F200</t>
  </si>
  <si>
    <t>სხვა მასალები</t>
  </si>
  <si>
    <t>რკ/ბეტონის 70*110 სანიაღვრე არხის (კიუვეტის) მოწყობის კალკულაცია N5</t>
  </si>
  <si>
    <t>რკ/ბეტონის სანიაღვრე არხი 70*110</t>
  </si>
  <si>
    <t>სატვირთო მანქანა სანიაღვრე არხის ტრანსპორტირებისათვის</t>
  </si>
  <si>
    <t>სრფ14-43</t>
  </si>
  <si>
    <t>ამწე საავტომობილო სვლაზე</t>
  </si>
  <si>
    <t>ანაკრები სანიაღვრე რკ/ ბეტონის  70*110 *150სმ</t>
  </si>
  <si>
    <t>ბეტონი B-25;W6;F200</t>
  </si>
  <si>
    <t>სრფ 4_4,1_537</t>
  </si>
  <si>
    <t>ერთფენიანი ჰიდროიზოლაცია ბითუმით</t>
  </si>
  <si>
    <t>სრფ 4,238</t>
  </si>
  <si>
    <t>100 კბ.მ</t>
  </si>
  <si>
    <t>მ/სთ</t>
  </si>
  <si>
    <t>სრფ 13-5</t>
  </si>
  <si>
    <t>სრფ 15</t>
  </si>
  <si>
    <t>კ/სთ</t>
  </si>
  <si>
    <t>მანქანები</t>
  </si>
  <si>
    <t>100 კუბ/მ</t>
  </si>
  <si>
    <t>სრფ 4-138</t>
  </si>
  <si>
    <t>სრფ 4-9</t>
  </si>
  <si>
    <t>ხე-მასალა 40-60მმ</t>
  </si>
  <si>
    <r>
      <t xml:space="preserve">ბეტონი </t>
    </r>
    <r>
      <rPr>
        <sz val="11"/>
        <color theme="1"/>
        <rFont val="Arial"/>
        <family val="2"/>
        <charset val="204"/>
      </rPr>
      <t>B</t>
    </r>
    <r>
      <rPr>
        <sz val="11"/>
        <color theme="1"/>
        <rFont val="AcadNusx"/>
      </rPr>
      <t>-25;</t>
    </r>
    <r>
      <rPr>
        <sz val="11"/>
        <color theme="1"/>
        <rFont val="Arial"/>
        <family val="2"/>
        <charset val="204"/>
      </rPr>
      <t>W</t>
    </r>
    <r>
      <rPr>
        <sz val="11"/>
        <color theme="1"/>
        <rFont val="AcadNusx"/>
      </rPr>
      <t>6;</t>
    </r>
    <r>
      <rPr>
        <sz val="11"/>
        <color theme="1"/>
        <rFont val="Arial"/>
        <family val="2"/>
        <charset val="204"/>
      </rPr>
      <t>F</t>
    </r>
    <r>
      <rPr>
        <sz val="11"/>
        <color theme="1"/>
        <rFont val="AcadNusx"/>
      </rPr>
      <t>200</t>
    </r>
  </si>
  <si>
    <t>დახურულ სანიაღვრე არხზე სათავისის (პორტალის) მოწყობა</t>
  </si>
  <si>
    <r>
      <t>არმატურა დ 8-</t>
    </r>
    <r>
      <rPr>
        <sz val="11"/>
        <color theme="1"/>
        <rFont val="Arial"/>
        <family val="2"/>
        <charset val="204"/>
      </rPr>
      <t>A</t>
    </r>
    <r>
      <rPr>
        <sz val="11"/>
        <color theme="1"/>
        <rFont val="AcadNusx"/>
      </rPr>
      <t>500</t>
    </r>
    <r>
      <rPr>
        <sz val="11"/>
        <color theme="1"/>
        <rFont val="Arial"/>
        <family val="2"/>
        <charset val="204"/>
      </rPr>
      <t>c</t>
    </r>
  </si>
  <si>
    <r>
      <t>არმატურა დ 12-</t>
    </r>
    <r>
      <rPr>
        <sz val="11"/>
        <color theme="1"/>
        <rFont val="Arial"/>
        <family val="2"/>
        <charset val="204"/>
      </rPr>
      <t>A-III</t>
    </r>
  </si>
  <si>
    <t xml:space="preserve"> დახურული ანაკრები რკ/ბეტონის სანიაღვრე არხის მოწყობა მზა ტრანშეაში</t>
  </si>
  <si>
    <t>27--5-6 მისადაგებით</t>
  </si>
  <si>
    <t>სრფ1-12</t>
  </si>
  <si>
    <t>1_81_3</t>
  </si>
  <si>
    <t>რაოდ.</t>
  </si>
  <si>
    <t xml:space="preserve">ღორღის საფუძვლის მოწყობა მოსაწყობი სანიაღვრე არხის ქვეშ სისქით 10სმ </t>
  </si>
  <si>
    <t>მასალების ამონაკრები</t>
  </si>
  <si>
    <t>ღორღი 20-40</t>
  </si>
  <si>
    <t>ღორღი 20-40 კ=1,24</t>
  </si>
  <si>
    <t>6_13_3 მისადაგებით</t>
  </si>
  <si>
    <t>შედგენილია; 2018 წ II კვარტლის „სამშენებლო რესურსების</t>
  </si>
  <si>
    <t xml:space="preserve">სოფელ ზეგანში გიგაშვილების უბანში მოსაწყობია   რკ/ბეტონის ცხაურიანი და დახურული  არხის მოწყობის     სამუშაოების </t>
  </si>
  <si>
    <t xml:space="preserve"> ანაკრები ლითონის ცხაურიანი რკ/ბეტონის ანაკრები სანიაღვრე არხის მოწყობა მზა ტრანშეაში</t>
  </si>
  <si>
    <t>კალკულ 2</t>
  </si>
  <si>
    <t>ანაკრები სანიაღვრე რკ/ ბეტონის  40*40  ცხაურით</t>
  </si>
  <si>
    <t>27--5-9 მისადაგებით</t>
  </si>
  <si>
    <t>1_66_3 მისადაგებით</t>
  </si>
  <si>
    <t>გზის ვაკისის გასწორება</t>
  </si>
  <si>
    <t>სრფ14.142</t>
  </si>
  <si>
    <t>ბულდოზერი 79 კვტ (108ცხ.ძ)</t>
  </si>
  <si>
    <t>სხვა მანქანები</t>
  </si>
  <si>
    <t>1_25_4 მისადაგებით</t>
  </si>
  <si>
    <t>გასწორებული გზის ვაკისის დახრეშვა</t>
  </si>
  <si>
    <t>ბალასტი   კ=60</t>
  </si>
  <si>
    <t>თვითმცლელი ზიდვა 30 კმ</t>
  </si>
  <si>
    <t>რაოდ</t>
  </si>
  <si>
    <t xml:space="preserve">სოფელ ზეგანში გიგაშვილების უბანში მოსაწყობია   რკ/ბეტონის ცხაურიანი და დახურული  არხის მოწყობის      </t>
  </si>
  <si>
    <t xml:space="preserve">  ბითუმი</t>
  </si>
  <si>
    <t xml:space="preserve">  ბითუმი </t>
  </si>
  <si>
    <t>სამუშაოების მოცულობების კრებსიდი უწყისი</t>
  </si>
  <si>
    <t xml:space="preserve"> ბითუმი</t>
  </si>
  <si>
    <t>ბითუმი</t>
  </si>
  <si>
    <t xml:space="preserve">ღორღი 20-40  </t>
  </si>
  <si>
    <t>მასალების  დასახელება</t>
  </si>
  <si>
    <t>100 გრძ/მ</t>
  </si>
  <si>
    <t>სრფ13.1_9</t>
  </si>
  <si>
    <t>სრფ 5-138</t>
  </si>
  <si>
    <t>სრფ 5-9</t>
  </si>
  <si>
    <t>სრფ 4-237</t>
  </si>
  <si>
    <t>სრფ15-15</t>
  </si>
  <si>
    <t>1-79_2/51_6 მისადაგებით</t>
  </si>
  <si>
    <t>სრფ14-342</t>
  </si>
  <si>
    <t>სრფ14-344</t>
  </si>
  <si>
    <t>სრფ 13_5</t>
  </si>
  <si>
    <t>სრფ15</t>
  </si>
  <si>
    <t>ტნ</t>
  </si>
  <si>
    <t>%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</si>
</sst>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"/>
    <numFmt numFmtId="167" formatCode="0.00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Body Font"/>
      <charset val="204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cadNusx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11" fillId="0" borderId="0"/>
    <xf numFmtId="0" fontId="3" fillId="0" borderId="0"/>
  </cellStyleXfs>
  <cellXfs count="98">
    <xf numFmtId="0" fontId="0" fillId="0" borderId="0" xfId="0"/>
    <xf numFmtId="0" fontId="3" fillId="0" borderId="0" xfId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Border="1"/>
    <xf numFmtId="0" fontId="6" fillId="0" borderId="0" xfId="1" applyFont="1" applyBorder="1" applyAlignment="1"/>
    <xf numFmtId="0" fontId="3" fillId="0" borderId="1" xfId="1" applyBorder="1"/>
    <xf numFmtId="0" fontId="1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1" fillId="0" borderId="2" xfId="1" applyFont="1" applyBorder="1"/>
    <xf numFmtId="0" fontId="8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9" fillId="0" borderId="2" xfId="1" applyFont="1" applyBorder="1" applyAlignment="1">
      <alignment vertical="center"/>
    </xf>
    <xf numFmtId="0" fontId="0" fillId="0" borderId="2" xfId="1" applyFont="1" applyBorder="1" applyAlignment="1">
      <alignment wrapText="1"/>
    </xf>
    <xf numFmtId="0" fontId="1" fillId="0" borderId="2" xfId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0" fontId="9" fillId="0" borderId="2" xfId="1" applyFont="1" applyBorder="1"/>
    <xf numFmtId="0" fontId="1" fillId="0" borderId="2" xfId="1" applyFont="1" applyBorder="1" applyAlignment="1">
      <alignment wrapText="1"/>
    </xf>
    <xf numFmtId="2" fontId="1" fillId="0" borderId="2" xfId="1" applyNumberFormat="1" applyFont="1" applyBorder="1"/>
    <xf numFmtId="0" fontId="10" fillId="0" borderId="2" xfId="1" applyFont="1" applyBorder="1" applyAlignment="1">
      <alignment vertical="center"/>
    </xf>
    <xf numFmtId="0" fontId="0" fillId="0" borderId="2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/>
    </xf>
    <xf numFmtId="0" fontId="0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 wrapText="1"/>
    </xf>
    <xf numFmtId="0" fontId="3" fillId="0" borderId="2" xfId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9" fontId="1" fillId="0" borderId="2" xfId="1" applyNumberFormat="1" applyFont="1" applyBorder="1"/>
    <xf numFmtId="1" fontId="1" fillId="0" borderId="2" xfId="1" applyNumberFormat="1" applyFont="1" applyFill="1" applyBorder="1"/>
    <xf numFmtId="1" fontId="1" fillId="0" borderId="2" xfId="1" applyNumberFormat="1" applyFont="1" applyBorder="1"/>
    <xf numFmtId="0" fontId="3" fillId="0" borderId="6" xfId="1" applyBorder="1"/>
    <xf numFmtId="0" fontId="2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2" applyBorder="1"/>
    <xf numFmtId="0" fontId="3" fillId="0" borderId="2" xfId="1" applyBorder="1"/>
    <xf numFmtId="2" fontId="1" fillId="0" borderId="5" xfId="1" applyNumberFormat="1" applyFont="1" applyBorder="1" applyAlignment="1">
      <alignment vertical="center"/>
    </xf>
    <xf numFmtId="2" fontId="1" fillId="0" borderId="2" xfId="1" applyNumberFormat="1" applyFont="1" applyBorder="1" applyAlignment="1"/>
    <xf numFmtId="0" fontId="1" fillId="0" borderId="5" xfId="1" applyFont="1" applyBorder="1" applyAlignment="1">
      <alignment vertical="center"/>
    </xf>
    <xf numFmtId="0" fontId="1" fillId="0" borderId="5" xfId="1" applyFont="1" applyBorder="1" applyAlignment="1">
      <alignment vertical="center" wrapText="1"/>
    </xf>
    <xf numFmtId="0" fontId="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vertical="center"/>
    </xf>
    <xf numFmtId="0" fontId="1" fillId="0" borderId="5" xfId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right" vertical="center"/>
    </xf>
    <xf numFmtId="2" fontId="1" fillId="0" borderId="2" xfId="1" applyNumberFormat="1" applyFont="1" applyBorder="1" applyAlignment="1">
      <alignment horizontal="center" vertical="center"/>
    </xf>
    <xf numFmtId="2" fontId="1" fillId="0" borderId="5" xfId="1" applyNumberFormat="1" applyFont="1" applyBorder="1" applyAlignment="1">
      <alignment horizontal="center" vertical="center"/>
    </xf>
    <xf numFmtId="1" fontId="1" fillId="0" borderId="5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5" xfId="1" applyFont="1" applyBorder="1" applyAlignment="1">
      <alignment vertical="center" wrapText="1"/>
    </xf>
    <xf numFmtId="14" fontId="10" fillId="0" borderId="5" xfId="1" applyNumberFormat="1" applyFont="1" applyBorder="1" applyAlignment="1">
      <alignment vertical="center" wrapText="1"/>
    </xf>
    <xf numFmtId="0" fontId="0" fillId="0" borderId="2" xfId="1" applyFont="1" applyBorder="1" applyAlignment="1">
      <alignment horizontal="left" vertical="center" wrapText="1"/>
    </xf>
    <xf numFmtId="0" fontId="10" fillId="0" borderId="2" xfId="4" applyFont="1" applyBorder="1" applyAlignment="1">
      <alignment vertical="center" wrapText="1"/>
    </xf>
    <xf numFmtId="0" fontId="0" fillId="0" borderId="2" xfId="4" applyFont="1" applyBorder="1" applyAlignment="1">
      <alignment vertical="center" wrapText="1"/>
    </xf>
    <xf numFmtId="0" fontId="1" fillId="0" borderId="2" xfId="4" applyFont="1" applyBorder="1" applyAlignment="1">
      <alignment vertical="center"/>
    </xf>
    <xf numFmtId="166" fontId="1" fillId="0" borderId="2" xfId="4" applyNumberFormat="1" applyFont="1" applyBorder="1" applyAlignment="1">
      <alignment vertical="center"/>
    </xf>
    <xf numFmtId="2" fontId="1" fillId="0" borderId="2" xfId="4" applyNumberFormat="1" applyFont="1" applyBorder="1" applyAlignment="1">
      <alignment vertical="center"/>
    </xf>
    <xf numFmtId="2" fontId="1" fillId="0" borderId="2" xfId="4" applyNumberFormat="1" applyFont="1" applyBorder="1"/>
    <xf numFmtId="0" fontId="12" fillId="0" borderId="2" xfId="4" applyFont="1" applyBorder="1" applyAlignment="1">
      <alignment vertical="center" wrapText="1"/>
    </xf>
    <xf numFmtId="0" fontId="0" fillId="0" borderId="2" xfId="4" applyFont="1" applyBorder="1" applyAlignment="1">
      <alignment vertical="center"/>
    </xf>
    <xf numFmtId="167" fontId="1" fillId="0" borderId="2" xfId="4" applyNumberFormat="1" applyFont="1" applyBorder="1" applyAlignment="1">
      <alignment vertical="center"/>
    </xf>
    <xf numFmtId="0" fontId="1" fillId="0" borderId="2" xfId="4" applyFont="1" applyBorder="1" applyAlignment="1">
      <alignment vertical="center" wrapText="1"/>
    </xf>
    <xf numFmtId="0" fontId="3" fillId="0" borderId="2" xfId="1" applyBorder="1" applyAlignment="1">
      <alignment vertical="center"/>
    </xf>
    <xf numFmtId="0" fontId="9" fillId="0" borderId="2" xfId="1" applyFont="1" applyBorder="1" applyAlignment="1">
      <alignment vertical="center" wrapText="1"/>
    </xf>
    <xf numFmtId="0" fontId="0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5" xfId="1" applyFont="1" applyBorder="1" applyAlignment="1">
      <alignment horizontal="left" vertical="center" wrapText="1"/>
    </xf>
    <xf numFmtId="0" fontId="0" fillId="0" borderId="5" xfId="1" applyFont="1" applyBorder="1" applyAlignment="1">
      <alignment vertical="center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/>
    </xf>
    <xf numFmtId="164" fontId="1" fillId="0" borderId="2" xfId="4" applyNumberFormat="1" applyFont="1" applyBorder="1" applyAlignment="1">
      <alignment vertical="center"/>
    </xf>
    <xf numFmtId="0" fontId="3" fillId="0" borderId="2" xfId="1" applyBorder="1" applyAlignment="1">
      <alignment horizontal="center"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2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0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9" fontId="0" fillId="0" borderId="2" xfId="1" applyNumberFormat="1" applyFont="1" applyBorder="1" applyAlignment="1">
      <alignment horizontal="right"/>
    </xf>
  </cellXfs>
  <cellStyles count="5">
    <cellStyle name="Normal" xfId="0" builtinId="0"/>
    <cellStyle name="Обычный 2" xfId="1"/>
    <cellStyle name="Обычный 2 2" xfId="4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workbookViewId="0">
      <selection activeCell="B7" sqref="B7:D7"/>
    </sheetView>
  </sheetViews>
  <sheetFormatPr defaultRowHeight="15"/>
  <cols>
    <col min="1" max="1" width="3.140625" style="1" customWidth="1"/>
    <col min="2" max="2" width="11" style="1" customWidth="1"/>
    <col min="3" max="3" width="42" style="1" customWidth="1"/>
    <col min="4" max="4" width="7.28515625" style="1" customWidth="1"/>
    <col min="5" max="5" width="7" style="1" customWidth="1"/>
    <col min="6" max="6" width="7.7109375" style="1" customWidth="1"/>
    <col min="7" max="7" width="7.42578125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7.28515625" style="1" customWidth="1"/>
    <col min="12" max="12" width="7" style="1" customWidth="1"/>
    <col min="13" max="13" width="9.85546875" style="1" customWidth="1"/>
    <col min="14" max="16384" width="9.140625" style="1"/>
  </cols>
  <sheetData>
    <row r="1" spans="1:13" ht="57.75" customHeight="1">
      <c r="B1" s="87" t="s">
        <v>101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.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0.7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.75">
      <c r="B4" s="76"/>
      <c r="C4" s="88" t="s">
        <v>104</v>
      </c>
      <c r="D4" s="88"/>
      <c r="E4" s="88"/>
      <c r="F4" s="88"/>
      <c r="G4" s="88"/>
      <c r="H4" s="88"/>
      <c r="I4" s="88"/>
      <c r="J4" s="88"/>
      <c r="K4" s="88"/>
      <c r="L4" s="88"/>
      <c r="M4" s="76"/>
    </row>
    <row r="5" spans="1:13" ht="5.2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>
      <c r="B6" s="89"/>
      <c r="C6" s="90"/>
      <c r="D6" s="90"/>
      <c r="E6" s="67"/>
      <c r="F6" s="67"/>
      <c r="G6" s="67"/>
      <c r="H6" s="67"/>
      <c r="I6" s="67"/>
      <c r="J6" s="67"/>
      <c r="K6" s="67"/>
      <c r="L6" s="67"/>
      <c r="M6" s="67"/>
    </row>
    <row r="7" spans="1:13">
      <c r="A7" s="5"/>
      <c r="B7" s="91"/>
      <c r="C7" s="91"/>
      <c r="D7" s="91"/>
      <c r="E7" s="92" t="s">
        <v>1</v>
      </c>
      <c r="F7" s="92"/>
      <c r="G7" s="92"/>
      <c r="H7" s="92"/>
      <c r="I7" s="92"/>
      <c r="J7" s="92"/>
      <c r="K7" s="93">
        <f>M68</f>
        <v>0</v>
      </c>
      <c r="L7" s="92"/>
      <c r="M7" s="6" t="s">
        <v>2</v>
      </c>
    </row>
    <row r="8" spans="1:13">
      <c r="A8" s="7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</row>
    <row r="9" spans="1:13">
      <c r="A9" s="84"/>
      <c r="B9" s="86" t="s">
        <v>3</v>
      </c>
      <c r="C9" s="86" t="s">
        <v>4</v>
      </c>
      <c r="D9" s="86" t="s">
        <v>5</v>
      </c>
      <c r="E9" s="94" t="s">
        <v>100</v>
      </c>
      <c r="F9" s="85"/>
      <c r="G9" s="85" t="s">
        <v>7</v>
      </c>
      <c r="H9" s="85"/>
      <c r="I9" s="85" t="s">
        <v>8</v>
      </c>
      <c r="J9" s="85"/>
      <c r="K9" s="85" t="s">
        <v>9</v>
      </c>
      <c r="L9" s="85"/>
      <c r="M9" s="86" t="s">
        <v>10</v>
      </c>
    </row>
    <row r="10" spans="1:13">
      <c r="A10" s="84"/>
      <c r="B10" s="86"/>
      <c r="C10" s="86"/>
      <c r="D10" s="86"/>
      <c r="E10" s="10" t="s">
        <v>11</v>
      </c>
      <c r="F10" s="10" t="s">
        <v>12</v>
      </c>
      <c r="G10" s="10" t="s">
        <v>11</v>
      </c>
      <c r="H10" s="10" t="s">
        <v>12</v>
      </c>
      <c r="I10" s="10" t="s">
        <v>11</v>
      </c>
      <c r="J10" s="10" t="s">
        <v>12</v>
      </c>
      <c r="K10" s="10" t="s">
        <v>11</v>
      </c>
      <c r="L10" s="10" t="s">
        <v>12</v>
      </c>
      <c r="M10" s="86"/>
    </row>
    <row r="11" spans="1:13">
      <c r="A11" s="11">
        <v>1</v>
      </c>
      <c r="B11" s="68">
        <v>2</v>
      </c>
      <c r="C11" s="68">
        <v>2</v>
      </c>
      <c r="D11" s="68">
        <v>3</v>
      </c>
      <c r="E11" s="68">
        <v>5</v>
      </c>
      <c r="F11" s="68">
        <v>4</v>
      </c>
      <c r="G11" s="68">
        <v>7</v>
      </c>
      <c r="H11" s="68">
        <v>8</v>
      </c>
      <c r="I11" s="68">
        <v>9</v>
      </c>
      <c r="J11" s="68">
        <v>10</v>
      </c>
      <c r="K11" s="68">
        <v>11</v>
      </c>
      <c r="L11" s="68">
        <v>12</v>
      </c>
      <c r="M11" s="68">
        <v>13</v>
      </c>
    </row>
    <row r="12" spans="1:13" ht="36">
      <c r="A12" s="81">
        <v>1</v>
      </c>
      <c r="B12" s="65" t="s">
        <v>115</v>
      </c>
      <c r="C12" s="14" t="s">
        <v>14</v>
      </c>
      <c r="D12" s="66" t="s">
        <v>67</v>
      </c>
      <c r="E12" s="10"/>
      <c r="F12" s="16">
        <f>(4*0.7*0.7+1.2*1.4*8)/100</f>
        <v>0.154</v>
      </c>
      <c r="G12" s="10"/>
      <c r="H12" s="10"/>
      <c r="I12" s="10"/>
      <c r="J12" s="10"/>
      <c r="K12" s="10"/>
      <c r="L12" s="10"/>
      <c r="M12" s="10"/>
    </row>
    <row r="13" spans="1:13">
      <c r="A13" s="82"/>
      <c r="B13" s="17"/>
      <c r="C13" s="18" t="s">
        <v>16</v>
      </c>
      <c r="D13" s="15" t="s">
        <v>17</v>
      </c>
      <c r="E13" s="10">
        <f>184+83</f>
        <v>267</v>
      </c>
      <c r="F13" s="10">
        <f>F12*E13</f>
        <v>41.118000000000002</v>
      </c>
      <c r="G13" s="10"/>
      <c r="H13" s="10"/>
      <c r="I13" s="10"/>
      <c r="J13" s="10">
        <f>F13*I13</f>
        <v>0</v>
      </c>
      <c r="K13" s="10"/>
      <c r="L13" s="10"/>
      <c r="M13" s="19">
        <f>L13+J13+H13</f>
        <v>0</v>
      </c>
    </row>
    <row r="14" spans="1:13">
      <c r="A14" s="83"/>
      <c r="B14" s="20" t="s">
        <v>114</v>
      </c>
      <c r="C14" s="22" t="s">
        <v>23</v>
      </c>
      <c r="D14" s="15" t="s">
        <v>24</v>
      </c>
      <c r="E14" s="15">
        <v>150</v>
      </c>
      <c r="F14" s="15">
        <f>F12*E14</f>
        <v>23.1</v>
      </c>
      <c r="G14" s="15"/>
      <c r="H14" s="15"/>
      <c r="I14" s="15"/>
      <c r="J14" s="15"/>
      <c r="K14" s="15"/>
      <c r="L14" s="15">
        <f>K14*F14</f>
        <v>0</v>
      </c>
      <c r="M14" s="19">
        <f t="shared" ref="M14" si="0">L14+J14+H14</f>
        <v>0</v>
      </c>
    </row>
    <row r="15" spans="1:13" ht="33" customHeight="1">
      <c r="A15" s="78">
        <v>2</v>
      </c>
      <c r="B15" s="20" t="s">
        <v>18</v>
      </c>
      <c r="C15" s="21" t="s">
        <v>80</v>
      </c>
      <c r="D15" s="21" t="s">
        <v>35</v>
      </c>
      <c r="E15" s="15"/>
      <c r="F15" s="15">
        <f>(4*0.65+8*1.2)*0.001</f>
        <v>1.2199999999999999E-2</v>
      </c>
      <c r="G15" s="15"/>
      <c r="H15" s="15"/>
      <c r="I15" s="15"/>
      <c r="J15" s="15"/>
      <c r="K15" s="15"/>
      <c r="L15" s="15"/>
      <c r="M15" s="19"/>
    </row>
    <row r="16" spans="1:13">
      <c r="A16" s="78"/>
      <c r="B16" s="20"/>
      <c r="C16" s="22" t="s">
        <v>16</v>
      </c>
      <c r="D16" s="15" t="s">
        <v>17</v>
      </c>
      <c r="E16" s="15">
        <v>129</v>
      </c>
      <c r="F16" s="15">
        <f>F15*E16</f>
        <v>1.5737999999999999</v>
      </c>
      <c r="G16" s="15"/>
      <c r="H16" s="15"/>
      <c r="I16" s="15"/>
      <c r="J16" s="15">
        <f>F16*I16</f>
        <v>0</v>
      </c>
      <c r="K16" s="15"/>
      <c r="L16" s="15"/>
      <c r="M16" s="19">
        <f t="shared" ref="M16:M18" si="1">L16+J16+H16</f>
        <v>0</v>
      </c>
    </row>
    <row r="17" spans="1:13">
      <c r="A17" s="78"/>
      <c r="B17" s="20" t="s">
        <v>113</v>
      </c>
      <c r="C17" s="21" t="s">
        <v>83</v>
      </c>
      <c r="D17" s="15" t="s">
        <v>21</v>
      </c>
      <c r="E17" s="15">
        <v>124</v>
      </c>
      <c r="F17" s="15">
        <f>E17*F15</f>
        <v>1.5127999999999999</v>
      </c>
      <c r="G17" s="15"/>
      <c r="H17" s="15">
        <f>G17*F17</f>
        <v>0</v>
      </c>
      <c r="I17" s="15"/>
      <c r="J17" s="15"/>
      <c r="K17" s="15"/>
      <c r="L17" s="15"/>
      <c r="M17" s="19">
        <f t="shared" si="1"/>
        <v>0</v>
      </c>
    </row>
    <row r="18" spans="1:13">
      <c r="A18" s="78"/>
      <c r="B18" s="20" t="s">
        <v>114</v>
      </c>
      <c r="C18" s="22" t="s">
        <v>23</v>
      </c>
      <c r="D18" s="15" t="s">
        <v>24</v>
      </c>
      <c r="E18" s="15">
        <v>1.6</v>
      </c>
      <c r="F18" s="15">
        <f>F17*E18</f>
        <v>2.42048</v>
      </c>
      <c r="G18" s="15"/>
      <c r="H18" s="15"/>
      <c r="I18" s="15"/>
      <c r="J18" s="15"/>
      <c r="K18" s="15"/>
      <c r="L18" s="15">
        <f>K18*F18</f>
        <v>0</v>
      </c>
      <c r="M18" s="19">
        <f t="shared" si="1"/>
        <v>0</v>
      </c>
    </row>
    <row r="19" spans="1:13" ht="34.5" customHeight="1">
      <c r="A19" s="81">
        <v>3</v>
      </c>
      <c r="B19" s="23" t="s">
        <v>90</v>
      </c>
      <c r="C19" s="21" t="s">
        <v>75</v>
      </c>
      <c r="D19" s="21" t="s">
        <v>109</v>
      </c>
      <c r="E19" s="15"/>
      <c r="F19" s="15">
        <f>8*0.01</f>
        <v>0.08</v>
      </c>
      <c r="G19" s="15"/>
      <c r="H19" s="15"/>
      <c r="I19" s="15"/>
      <c r="J19" s="15"/>
      <c r="K19" s="15"/>
      <c r="L19" s="15"/>
      <c r="M19" s="19"/>
    </row>
    <row r="20" spans="1:13">
      <c r="A20" s="82"/>
      <c r="B20" s="20"/>
      <c r="C20" s="22" t="s">
        <v>16</v>
      </c>
      <c r="D20" s="15" t="s">
        <v>17</v>
      </c>
      <c r="E20" s="15">
        <v>162</v>
      </c>
      <c r="F20" s="15">
        <f>F19*E20</f>
        <v>12.96</v>
      </c>
      <c r="G20" s="15"/>
      <c r="H20" s="15"/>
      <c r="I20" s="15"/>
      <c r="J20" s="15">
        <f>I20*F20</f>
        <v>0</v>
      </c>
      <c r="K20" s="15"/>
      <c r="L20" s="15"/>
      <c r="M20" s="19">
        <f t="shared" ref="M20:M26" si="2">L20+J20+H20</f>
        <v>0</v>
      </c>
    </row>
    <row r="21" spans="1:13" ht="30">
      <c r="A21" s="82"/>
      <c r="B21" s="20" t="s">
        <v>119</v>
      </c>
      <c r="C21" s="22" t="s">
        <v>53</v>
      </c>
      <c r="D21" s="25" t="s">
        <v>120</v>
      </c>
      <c r="E21" s="15"/>
      <c r="F21" s="15">
        <f>1.3*8</f>
        <v>10.4</v>
      </c>
      <c r="G21" s="15"/>
      <c r="H21" s="15"/>
      <c r="I21" s="15"/>
      <c r="J21" s="15"/>
      <c r="K21" s="15"/>
      <c r="L21" s="15">
        <f>K21*F21</f>
        <v>0</v>
      </c>
      <c r="M21" s="19">
        <f t="shared" si="2"/>
        <v>0</v>
      </c>
    </row>
    <row r="22" spans="1:13">
      <c r="A22" s="82"/>
      <c r="B22" s="20" t="s">
        <v>54</v>
      </c>
      <c r="C22" s="22" t="s">
        <v>55</v>
      </c>
      <c r="D22" s="15" t="s">
        <v>33</v>
      </c>
      <c r="E22" s="15">
        <v>41.6</v>
      </c>
      <c r="F22" s="15">
        <f>E22*F19</f>
        <v>3.3280000000000003</v>
      </c>
      <c r="G22" s="15"/>
      <c r="H22" s="15"/>
      <c r="I22" s="15"/>
      <c r="J22" s="15"/>
      <c r="K22" s="15"/>
      <c r="L22" s="15">
        <f>K22*F22</f>
        <v>0</v>
      </c>
      <c r="M22" s="19">
        <f t="shared" si="2"/>
        <v>0</v>
      </c>
    </row>
    <row r="23" spans="1:13" ht="30">
      <c r="A23" s="82"/>
      <c r="B23" s="20" t="s">
        <v>116</v>
      </c>
      <c r="C23" s="21" t="s">
        <v>56</v>
      </c>
      <c r="D23" s="15" t="s">
        <v>27</v>
      </c>
      <c r="E23" s="15">
        <v>100</v>
      </c>
      <c r="F23" s="15">
        <f>E23*F19</f>
        <v>8</v>
      </c>
      <c r="G23" s="24"/>
      <c r="H23" s="15">
        <f>G23*F23</f>
        <v>0</v>
      </c>
      <c r="I23" s="15"/>
      <c r="J23" s="15"/>
      <c r="K23" s="15"/>
      <c r="L23" s="15"/>
      <c r="M23" s="19">
        <f t="shared" si="2"/>
        <v>0</v>
      </c>
    </row>
    <row r="24" spans="1:13">
      <c r="A24" s="82"/>
      <c r="B24" s="20" t="s">
        <v>110</v>
      </c>
      <c r="C24" s="21" t="s">
        <v>57</v>
      </c>
      <c r="D24" s="15" t="s">
        <v>29</v>
      </c>
      <c r="E24" s="15">
        <v>0.4</v>
      </c>
      <c r="F24" s="15">
        <f>E24*F19</f>
        <v>3.2000000000000001E-2</v>
      </c>
      <c r="G24" s="24"/>
      <c r="H24" s="15">
        <f>G24*F24</f>
        <v>0</v>
      </c>
      <c r="I24" s="15"/>
      <c r="J24" s="15"/>
      <c r="K24" s="15"/>
      <c r="L24" s="15"/>
      <c r="M24" s="24">
        <f t="shared" si="2"/>
        <v>0</v>
      </c>
    </row>
    <row r="25" spans="1:13">
      <c r="A25" s="82"/>
      <c r="B25" s="20" t="s">
        <v>117</v>
      </c>
      <c r="C25" s="21" t="s">
        <v>102</v>
      </c>
      <c r="D25" s="25" t="s">
        <v>24</v>
      </c>
      <c r="E25" s="15"/>
      <c r="F25" s="16">
        <f>((1.25*2)*8*0.3)/1000</f>
        <v>6.0000000000000001E-3</v>
      </c>
      <c r="G25" s="24"/>
      <c r="H25" s="15">
        <f>G25*F25</f>
        <v>0</v>
      </c>
      <c r="I25" s="15"/>
      <c r="J25" s="15"/>
      <c r="K25" s="15"/>
      <c r="L25" s="15"/>
      <c r="M25" s="24">
        <f t="shared" si="2"/>
        <v>0</v>
      </c>
    </row>
    <row r="26" spans="1:13">
      <c r="A26" s="83"/>
      <c r="B26" s="23"/>
      <c r="C26" s="21" t="s">
        <v>50</v>
      </c>
      <c r="D26" s="21" t="s">
        <v>31</v>
      </c>
      <c r="E26" s="15">
        <v>4.3929999999999998</v>
      </c>
      <c r="F26" s="24">
        <f>E26*F19</f>
        <v>0.35143999999999997</v>
      </c>
      <c r="G26" s="24"/>
      <c r="H26" s="15">
        <f>G26*F26</f>
        <v>0</v>
      </c>
      <c r="I26" s="15"/>
      <c r="J26" s="15"/>
      <c r="K26" s="15"/>
      <c r="L26" s="15"/>
      <c r="M26" s="24">
        <f t="shared" si="2"/>
        <v>0</v>
      </c>
    </row>
    <row r="27" spans="1:13" ht="45">
      <c r="A27" s="78">
        <v>4</v>
      </c>
      <c r="B27" s="23" t="s">
        <v>90</v>
      </c>
      <c r="C27" s="21" t="s">
        <v>87</v>
      </c>
      <c r="D27" s="21" t="s">
        <v>109</v>
      </c>
      <c r="E27" s="15"/>
      <c r="F27" s="15">
        <f>4*0.01</f>
        <v>0.04</v>
      </c>
      <c r="G27" s="15"/>
      <c r="H27" s="15"/>
      <c r="I27" s="15"/>
      <c r="J27" s="15"/>
      <c r="K27" s="15"/>
      <c r="L27" s="15"/>
      <c r="M27" s="24"/>
    </row>
    <row r="28" spans="1:13">
      <c r="A28" s="78"/>
      <c r="B28" s="20"/>
      <c r="C28" s="22" t="s">
        <v>16</v>
      </c>
      <c r="D28" s="15" t="s">
        <v>17</v>
      </c>
      <c r="E28" s="15">
        <v>162</v>
      </c>
      <c r="F28" s="15">
        <f>F27*E28</f>
        <v>6.48</v>
      </c>
      <c r="G28" s="15"/>
      <c r="H28" s="15"/>
      <c r="I28" s="15"/>
      <c r="J28" s="15">
        <f>I28*F28</f>
        <v>0</v>
      </c>
      <c r="K28" s="15"/>
      <c r="L28" s="15"/>
      <c r="M28" s="24">
        <f t="shared" ref="M28:M32" si="3">L28+J28+H28</f>
        <v>0</v>
      </c>
    </row>
    <row r="29" spans="1:13" ht="30">
      <c r="A29" s="78"/>
      <c r="B29" s="20" t="s">
        <v>119</v>
      </c>
      <c r="C29" s="22" t="s">
        <v>53</v>
      </c>
      <c r="D29" s="25" t="s">
        <v>24</v>
      </c>
      <c r="E29" s="15"/>
      <c r="F29" s="15">
        <f>4*0.4</f>
        <v>1.6</v>
      </c>
      <c r="G29" s="15"/>
      <c r="H29" s="15"/>
      <c r="I29" s="15"/>
      <c r="J29" s="15"/>
      <c r="K29" s="25"/>
      <c r="L29" s="15">
        <f>K29*F29</f>
        <v>0</v>
      </c>
      <c r="M29" s="24">
        <f t="shared" si="3"/>
        <v>0</v>
      </c>
    </row>
    <row r="30" spans="1:13">
      <c r="A30" s="78"/>
      <c r="B30" s="20" t="s">
        <v>54</v>
      </c>
      <c r="C30" s="22" t="s">
        <v>55</v>
      </c>
      <c r="D30" s="15" t="s">
        <v>33</v>
      </c>
      <c r="E30" s="15">
        <v>41.6</v>
      </c>
      <c r="F30" s="15">
        <f>E30*F27</f>
        <v>1.6640000000000001</v>
      </c>
      <c r="G30" s="15"/>
      <c r="H30" s="15"/>
      <c r="I30" s="15"/>
      <c r="J30" s="15"/>
      <c r="K30" s="15"/>
      <c r="L30" s="15">
        <f>K30*F30</f>
        <v>0</v>
      </c>
      <c r="M30" s="24">
        <f t="shared" si="3"/>
        <v>0</v>
      </c>
    </row>
    <row r="31" spans="1:13" ht="30">
      <c r="A31" s="78"/>
      <c r="B31" s="20" t="s">
        <v>88</v>
      </c>
      <c r="C31" s="21" t="s">
        <v>89</v>
      </c>
      <c r="D31" s="15" t="s">
        <v>27</v>
      </c>
      <c r="E31" s="15">
        <v>100</v>
      </c>
      <c r="F31" s="15">
        <f>E31*F27</f>
        <v>4</v>
      </c>
      <c r="G31" s="24"/>
      <c r="H31" s="15">
        <f>G31*F31</f>
        <v>0</v>
      </c>
      <c r="I31" s="15"/>
      <c r="J31" s="15"/>
      <c r="K31" s="15"/>
      <c r="L31" s="15"/>
      <c r="M31" s="24">
        <f t="shared" si="3"/>
        <v>0</v>
      </c>
    </row>
    <row r="32" spans="1:13">
      <c r="A32" s="78"/>
      <c r="B32" s="20" t="s">
        <v>110</v>
      </c>
      <c r="C32" s="21" t="s">
        <v>57</v>
      </c>
      <c r="D32" s="15" t="s">
        <v>29</v>
      </c>
      <c r="E32" s="15">
        <v>0.2</v>
      </c>
      <c r="F32" s="15">
        <f>E32*F27</f>
        <v>8.0000000000000002E-3</v>
      </c>
      <c r="G32" s="24"/>
      <c r="H32" s="15">
        <f>G32*F32</f>
        <v>0</v>
      </c>
      <c r="I32" s="15"/>
      <c r="J32" s="15"/>
      <c r="K32" s="15"/>
      <c r="L32" s="15"/>
      <c r="M32" s="24">
        <f t="shared" si="3"/>
        <v>0</v>
      </c>
    </row>
    <row r="33" spans="1:13" ht="25.5">
      <c r="A33" s="78"/>
      <c r="B33" s="23" t="s">
        <v>58</v>
      </c>
      <c r="C33" s="21" t="s">
        <v>105</v>
      </c>
      <c r="D33" s="25" t="s">
        <v>24</v>
      </c>
      <c r="E33" s="15"/>
      <c r="F33" s="15">
        <f>5/1000</f>
        <v>5.0000000000000001E-3</v>
      </c>
      <c r="G33" s="24"/>
      <c r="H33" s="15">
        <f>G33*F33</f>
        <v>0</v>
      </c>
      <c r="I33" s="15"/>
      <c r="J33" s="15"/>
      <c r="K33" s="15"/>
      <c r="L33" s="15"/>
      <c r="M33" s="24">
        <f>L33+J33+H33</f>
        <v>0</v>
      </c>
    </row>
    <row r="34" spans="1:13">
      <c r="A34" s="78"/>
      <c r="B34" s="23"/>
      <c r="C34" s="21" t="s">
        <v>50</v>
      </c>
      <c r="D34" s="21" t="s">
        <v>31</v>
      </c>
      <c r="E34" s="15">
        <v>4.3929999999999998</v>
      </c>
      <c r="F34" s="24">
        <f>E34*F27</f>
        <v>0.17571999999999999</v>
      </c>
      <c r="G34" s="24"/>
      <c r="H34" s="15">
        <f>G34*F34</f>
        <v>0</v>
      </c>
      <c r="I34" s="15"/>
      <c r="J34" s="15"/>
      <c r="K34" s="15"/>
      <c r="L34" s="15"/>
      <c r="M34" s="24">
        <f>L34+J34+H34</f>
        <v>0</v>
      </c>
    </row>
    <row r="35" spans="1:13" ht="37.5" customHeight="1">
      <c r="A35" s="81">
        <v>5</v>
      </c>
      <c r="B35" s="20" t="s">
        <v>78</v>
      </c>
      <c r="C35" s="21" t="s">
        <v>28</v>
      </c>
      <c r="D35" s="21" t="s">
        <v>67</v>
      </c>
      <c r="E35" s="15"/>
      <c r="F35" s="15">
        <f>(0.15*0.6*4+0.3*6*1.5)*0.01</f>
        <v>3.0599999999999995E-2</v>
      </c>
      <c r="G35" s="15"/>
      <c r="H35" s="15"/>
      <c r="I35" s="15"/>
      <c r="J35" s="15"/>
      <c r="K35" s="15"/>
      <c r="L35" s="15"/>
      <c r="M35" s="19"/>
    </row>
    <row r="36" spans="1:13">
      <c r="A36" s="82"/>
      <c r="B36" s="20"/>
      <c r="C36" s="22" t="s">
        <v>16</v>
      </c>
      <c r="D36" s="22" t="s">
        <v>17</v>
      </c>
      <c r="E36" s="15">
        <v>121</v>
      </c>
      <c r="F36" s="24">
        <f>F35*E36</f>
        <v>3.7025999999999994</v>
      </c>
      <c r="G36" s="15"/>
      <c r="H36" s="15"/>
      <c r="I36" s="15"/>
      <c r="J36" s="15">
        <f>I36*F36</f>
        <v>0</v>
      </c>
      <c r="K36" s="15"/>
      <c r="L36" s="15"/>
      <c r="M36" s="38">
        <f>L36+J36+H36</f>
        <v>0</v>
      </c>
    </row>
    <row r="37" spans="1:13">
      <c r="A37" s="82"/>
      <c r="B37" s="20" t="s">
        <v>118</v>
      </c>
      <c r="C37" s="21" t="s">
        <v>36</v>
      </c>
      <c r="D37" s="22" t="s">
        <v>29</v>
      </c>
      <c r="E37" s="15">
        <v>111</v>
      </c>
      <c r="F37" s="24">
        <f>E37*F35</f>
        <v>3.3965999999999994</v>
      </c>
      <c r="G37" s="15"/>
      <c r="H37" s="24">
        <f>G37*F37</f>
        <v>0</v>
      </c>
      <c r="I37" s="15"/>
      <c r="J37" s="15"/>
      <c r="K37" s="15"/>
      <c r="L37" s="15"/>
      <c r="M37" s="38">
        <f>L37+J37+H37</f>
        <v>0</v>
      </c>
    </row>
    <row r="38" spans="1:13">
      <c r="A38" s="83"/>
      <c r="B38" s="20" t="s">
        <v>114</v>
      </c>
      <c r="C38" s="22" t="s">
        <v>23</v>
      </c>
      <c r="D38" s="22" t="s">
        <v>24</v>
      </c>
      <c r="E38" s="39">
        <v>1.65</v>
      </c>
      <c r="F38" s="15">
        <f>E38*F37</f>
        <v>5.6043899999999987</v>
      </c>
      <c r="G38" s="15"/>
      <c r="H38" s="15"/>
      <c r="I38" s="15"/>
      <c r="J38" s="15"/>
      <c r="K38" s="15"/>
      <c r="L38" s="15">
        <f>K38*F38</f>
        <v>0</v>
      </c>
      <c r="M38" s="38">
        <f>L38+J38+H38</f>
        <v>0</v>
      </c>
    </row>
    <row r="39" spans="1:13" ht="36.75" customHeight="1">
      <c r="A39" s="78">
        <v>6</v>
      </c>
      <c r="B39" s="52" t="s">
        <v>91</v>
      </c>
      <c r="C39" s="51" t="s">
        <v>92</v>
      </c>
      <c r="D39" s="41" t="s">
        <v>35</v>
      </c>
      <c r="E39" s="15"/>
      <c r="F39" s="37">
        <f>(200*3)*0.001</f>
        <v>0.6</v>
      </c>
      <c r="G39" s="39"/>
      <c r="H39" s="37"/>
      <c r="I39" s="39"/>
      <c r="J39" s="39"/>
      <c r="K39" s="39"/>
      <c r="L39" s="39"/>
      <c r="M39" s="37"/>
    </row>
    <row r="40" spans="1:13">
      <c r="A40" s="78"/>
      <c r="B40" s="42"/>
      <c r="C40" s="40" t="s">
        <v>16</v>
      </c>
      <c r="D40" s="43" t="s">
        <v>17</v>
      </c>
      <c r="E40" s="39">
        <v>5.5</v>
      </c>
      <c r="F40" s="37">
        <f>E40*F39</f>
        <v>3.3</v>
      </c>
      <c r="G40" s="39"/>
      <c r="H40" s="37"/>
      <c r="I40" s="39"/>
      <c r="J40" s="39">
        <f>I40*F40</f>
        <v>0</v>
      </c>
      <c r="K40" s="39"/>
      <c r="L40" s="39"/>
      <c r="M40" s="37">
        <f>L40+J40+H40</f>
        <v>0</v>
      </c>
    </row>
    <row r="41" spans="1:13">
      <c r="A41" s="78"/>
      <c r="B41" s="44" t="s">
        <v>93</v>
      </c>
      <c r="C41" s="53" t="s">
        <v>94</v>
      </c>
      <c r="D41" s="69" t="s">
        <v>62</v>
      </c>
      <c r="E41" s="45">
        <v>19.899999999999999</v>
      </c>
      <c r="F41" s="46">
        <f>E41*F39</f>
        <v>11.94</v>
      </c>
      <c r="G41" s="69"/>
      <c r="H41" s="46"/>
      <c r="I41" s="69"/>
      <c r="J41" s="47"/>
      <c r="K41" s="69"/>
      <c r="L41" s="48">
        <f>F41*K41</f>
        <v>0</v>
      </c>
      <c r="M41" s="37">
        <f t="shared" ref="M41:M48" si="4">L41+J41+H41</f>
        <v>0</v>
      </c>
    </row>
    <row r="42" spans="1:13">
      <c r="A42" s="78"/>
      <c r="B42" s="20"/>
      <c r="C42" s="53" t="s">
        <v>95</v>
      </c>
      <c r="D42" s="69" t="s">
        <v>62</v>
      </c>
      <c r="E42" s="15">
        <v>4.28</v>
      </c>
      <c r="F42" s="24">
        <f>E42*F39</f>
        <v>2.5680000000000001</v>
      </c>
      <c r="G42" s="15"/>
      <c r="H42" s="24"/>
      <c r="I42" s="15"/>
      <c r="J42" s="47"/>
      <c r="K42" s="15"/>
      <c r="L42" s="49">
        <f>F42*K42</f>
        <v>0</v>
      </c>
      <c r="M42" s="37">
        <f t="shared" si="4"/>
        <v>0</v>
      </c>
    </row>
    <row r="43" spans="1:13" ht="34.5" customHeight="1">
      <c r="A43" s="78">
        <v>7</v>
      </c>
      <c r="B43" s="23" t="s">
        <v>96</v>
      </c>
      <c r="C43" s="73" t="s">
        <v>97</v>
      </c>
      <c r="D43" s="66" t="s">
        <v>35</v>
      </c>
      <c r="E43" s="39"/>
      <c r="F43" s="37">
        <f>(200*3)*0.001</f>
        <v>0.6</v>
      </c>
      <c r="G43" s="39"/>
      <c r="H43" s="37"/>
      <c r="I43" s="39"/>
      <c r="J43" s="39"/>
      <c r="K43" s="39"/>
      <c r="L43" s="49">
        <f>F43*K43</f>
        <v>0</v>
      </c>
      <c r="M43" s="37">
        <f t="shared" si="4"/>
        <v>0</v>
      </c>
    </row>
    <row r="44" spans="1:13">
      <c r="A44" s="78"/>
      <c r="B44" s="20"/>
      <c r="C44" s="73" t="s">
        <v>16</v>
      </c>
      <c r="D44" s="72" t="s">
        <v>65</v>
      </c>
      <c r="E44" s="39">
        <v>3.52</v>
      </c>
      <c r="F44" s="37">
        <f>E44*F39</f>
        <v>2.1120000000000001</v>
      </c>
      <c r="G44" s="39"/>
      <c r="H44" s="37"/>
      <c r="I44" s="39"/>
      <c r="J44" s="47">
        <f>I44*F44</f>
        <v>0</v>
      </c>
      <c r="K44" s="39"/>
      <c r="L44" s="49"/>
      <c r="M44" s="37">
        <f t="shared" si="4"/>
        <v>0</v>
      </c>
    </row>
    <row r="45" spans="1:13">
      <c r="A45" s="78"/>
      <c r="B45" s="44" t="s">
        <v>93</v>
      </c>
      <c r="C45" s="53" t="s">
        <v>94</v>
      </c>
      <c r="D45" s="50" t="s">
        <v>62</v>
      </c>
      <c r="E45" s="39">
        <v>3.94</v>
      </c>
      <c r="F45" s="37">
        <f>E45*F39</f>
        <v>2.3639999999999999</v>
      </c>
      <c r="G45" s="39"/>
      <c r="H45" s="37"/>
      <c r="I45" s="39"/>
      <c r="J45" s="47"/>
      <c r="K45" s="39"/>
      <c r="L45" s="49">
        <f>F45*K45</f>
        <v>0</v>
      </c>
      <c r="M45" s="37">
        <f t="shared" si="4"/>
        <v>0</v>
      </c>
    </row>
    <row r="46" spans="1:13">
      <c r="A46" s="78"/>
      <c r="B46" s="44"/>
      <c r="C46" s="73" t="s">
        <v>95</v>
      </c>
      <c r="D46" s="50" t="s">
        <v>62</v>
      </c>
      <c r="E46" s="39">
        <v>0.19</v>
      </c>
      <c r="F46" s="37">
        <f>E46*F43</f>
        <v>0.11399999999999999</v>
      </c>
      <c r="G46" s="39"/>
      <c r="H46" s="37"/>
      <c r="I46" s="39"/>
      <c r="J46" s="47"/>
      <c r="K46" s="39"/>
      <c r="L46" s="49">
        <f>F46*K46</f>
        <v>0</v>
      </c>
      <c r="M46" s="37">
        <f t="shared" si="4"/>
        <v>0</v>
      </c>
    </row>
    <row r="47" spans="1:13">
      <c r="A47" s="78"/>
      <c r="B47" s="20" t="s">
        <v>63</v>
      </c>
      <c r="C47" s="51" t="s">
        <v>98</v>
      </c>
      <c r="D47" s="50" t="s">
        <v>29</v>
      </c>
      <c r="E47" s="74">
        <v>60</v>
      </c>
      <c r="F47" s="37">
        <f>E47*F43</f>
        <v>36</v>
      </c>
      <c r="G47" s="39"/>
      <c r="H47" s="37">
        <f>G47*F47</f>
        <v>0</v>
      </c>
      <c r="I47" s="39"/>
      <c r="J47" s="39"/>
      <c r="K47" s="39"/>
      <c r="L47" s="39"/>
      <c r="M47" s="37">
        <f t="shared" si="4"/>
        <v>0</v>
      </c>
    </row>
    <row r="48" spans="1:13">
      <c r="A48" s="78"/>
      <c r="B48" s="20" t="s">
        <v>64</v>
      </c>
      <c r="C48" s="51" t="s">
        <v>99</v>
      </c>
      <c r="D48" s="43" t="s">
        <v>24</v>
      </c>
      <c r="E48" s="39">
        <v>1.65</v>
      </c>
      <c r="F48" s="37">
        <f>E48*F47</f>
        <v>59.4</v>
      </c>
      <c r="G48" s="39"/>
      <c r="H48" s="39"/>
      <c r="I48" s="39"/>
      <c r="J48" s="39"/>
      <c r="K48" s="39"/>
      <c r="L48" s="39">
        <f>K48*F48</f>
        <v>0</v>
      </c>
      <c r="M48" s="37">
        <f t="shared" si="4"/>
        <v>0</v>
      </c>
    </row>
    <row r="49" spans="1:13" ht="38.25">
      <c r="A49" s="81">
        <v>8</v>
      </c>
      <c r="B49" s="54" t="s">
        <v>84</v>
      </c>
      <c r="C49" s="60" t="s">
        <v>72</v>
      </c>
      <c r="D49" s="55" t="s">
        <v>67</v>
      </c>
      <c r="E49" s="56"/>
      <c r="F49" s="57">
        <f>3.41*0.25*0.01</f>
        <v>8.5250000000000013E-3</v>
      </c>
      <c r="G49" s="56"/>
      <c r="H49" s="58"/>
      <c r="I49" s="56"/>
      <c r="J49" s="56"/>
      <c r="K49" s="56"/>
      <c r="L49" s="56"/>
      <c r="M49" s="59"/>
    </row>
    <row r="50" spans="1:13" ht="15.75" customHeight="1">
      <c r="A50" s="82"/>
      <c r="B50" s="54"/>
      <c r="C50" s="60" t="s">
        <v>16</v>
      </c>
      <c r="D50" s="55" t="s">
        <v>17</v>
      </c>
      <c r="E50" s="56">
        <v>909</v>
      </c>
      <c r="F50" s="58">
        <f>E50*F49</f>
        <v>7.7492250000000009</v>
      </c>
      <c r="G50" s="56"/>
      <c r="H50" s="58"/>
      <c r="I50" s="56"/>
      <c r="J50" s="56">
        <f>I50*F50</f>
        <v>0</v>
      </c>
      <c r="K50" s="56"/>
      <c r="L50" s="56"/>
      <c r="M50" s="59">
        <f t="shared" ref="M50:M59" si="5">L50+J50+H50</f>
        <v>0</v>
      </c>
    </row>
    <row r="51" spans="1:13" ht="15.75" customHeight="1">
      <c r="A51" s="82"/>
      <c r="B51" s="54"/>
      <c r="C51" s="60" t="s">
        <v>66</v>
      </c>
      <c r="D51" s="55" t="s">
        <v>31</v>
      </c>
      <c r="E51" s="56">
        <v>76</v>
      </c>
      <c r="F51" s="58">
        <f>E51*F49</f>
        <v>0.64790000000000014</v>
      </c>
      <c r="G51" s="56"/>
      <c r="H51" s="58"/>
      <c r="I51" s="56"/>
      <c r="J51" s="56"/>
      <c r="K51" s="56"/>
      <c r="L51" s="58">
        <f>K51*F51</f>
        <v>0</v>
      </c>
      <c r="M51" s="59">
        <f t="shared" si="5"/>
        <v>0</v>
      </c>
    </row>
    <row r="52" spans="1:13" ht="15.75" customHeight="1">
      <c r="A52" s="82"/>
      <c r="B52" s="20" t="s">
        <v>113</v>
      </c>
      <c r="C52" s="60" t="s">
        <v>82</v>
      </c>
      <c r="D52" s="55" t="s">
        <v>29</v>
      </c>
      <c r="E52" s="56"/>
      <c r="F52" s="58">
        <f>0.126</f>
        <v>0.126</v>
      </c>
      <c r="G52" s="56"/>
      <c r="H52" s="24">
        <f t="shared" ref="H52:H59" si="6">G52*F52</f>
        <v>0</v>
      </c>
      <c r="I52" s="56"/>
      <c r="J52" s="56"/>
      <c r="K52" s="56"/>
      <c r="L52" s="58"/>
      <c r="M52" s="59">
        <f t="shared" si="5"/>
        <v>0</v>
      </c>
    </row>
    <row r="53" spans="1:13" ht="25.5" customHeight="1">
      <c r="A53" s="82"/>
      <c r="B53" s="23" t="s">
        <v>58</v>
      </c>
      <c r="C53" s="21" t="s">
        <v>102</v>
      </c>
      <c r="D53" s="25" t="s">
        <v>24</v>
      </c>
      <c r="E53" s="15"/>
      <c r="F53" s="16">
        <f>3.41 /1000</f>
        <v>3.4100000000000003E-3</v>
      </c>
      <c r="G53" s="24"/>
      <c r="H53" s="24">
        <f t="shared" si="6"/>
        <v>0</v>
      </c>
      <c r="I53" s="15"/>
      <c r="J53" s="15"/>
      <c r="K53" s="15"/>
      <c r="L53" s="15"/>
      <c r="M53" s="24">
        <f t="shared" si="5"/>
        <v>0</v>
      </c>
    </row>
    <row r="54" spans="1:13" ht="15.75" customHeight="1">
      <c r="A54" s="82"/>
      <c r="B54" s="20" t="s">
        <v>45</v>
      </c>
      <c r="C54" s="60" t="s">
        <v>73</v>
      </c>
      <c r="D54" s="55" t="s">
        <v>24</v>
      </c>
      <c r="E54" s="56"/>
      <c r="F54" s="57">
        <f>0.0066</f>
        <v>6.6E-3</v>
      </c>
      <c r="G54" s="56"/>
      <c r="H54" s="24">
        <f t="shared" si="6"/>
        <v>0</v>
      </c>
      <c r="I54" s="56"/>
      <c r="J54" s="56"/>
      <c r="K54" s="56"/>
      <c r="L54" s="58"/>
      <c r="M54" s="24">
        <f t="shared" si="5"/>
        <v>0</v>
      </c>
    </row>
    <row r="55" spans="1:13" ht="15.75" customHeight="1">
      <c r="A55" s="82"/>
      <c r="B55" s="20" t="s">
        <v>77</v>
      </c>
      <c r="C55" s="60" t="s">
        <v>74</v>
      </c>
      <c r="D55" s="55" t="s">
        <v>24</v>
      </c>
      <c r="E55" s="56"/>
      <c r="F55" s="57">
        <f>0.0146</f>
        <v>1.46E-2</v>
      </c>
      <c r="G55" s="56"/>
      <c r="H55" s="15">
        <f t="shared" si="6"/>
        <v>0</v>
      </c>
      <c r="I55" s="56"/>
      <c r="J55" s="56"/>
      <c r="K55" s="56"/>
      <c r="L55" s="58"/>
      <c r="M55" s="24">
        <f t="shared" si="5"/>
        <v>0</v>
      </c>
    </row>
    <row r="56" spans="1:13" ht="15.75" customHeight="1">
      <c r="A56" s="82"/>
      <c r="B56" s="54" t="s">
        <v>111</v>
      </c>
      <c r="C56" s="60" t="s">
        <v>34</v>
      </c>
      <c r="D56" s="56" t="s">
        <v>32</v>
      </c>
      <c r="E56" s="56">
        <v>264</v>
      </c>
      <c r="F56" s="58">
        <f>E56*F49</f>
        <v>2.2506000000000004</v>
      </c>
      <c r="G56" s="56"/>
      <c r="H56" s="58">
        <f t="shared" si="6"/>
        <v>0</v>
      </c>
      <c r="I56" s="56"/>
      <c r="J56" s="56"/>
      <c r="K56" s="56"/>
      <c r="L56" s="56"/>
      <c r="M56" s="59">
        <f t="shared" si="5"/>
        <v>0</v>
      </c>
    </row>
    <row r="57" spans="1:13" ht="15.75" customHeight="1">
      <c r="A57" s="82"/>
      <c r="B57" s="54" t="s">
        <v>112</v>
      </c>
      <c r="C57" s="60" t="s">
        <v>70</v>
      </c>
      <c r="D57" s="61" t="s">
        <v>21</v>
      </c>
      <c r="E57" s="56">
        <v>0.49</v>
      </c>
      <c r="F57" s="62">
        <f>E57*F49</f>
        <v>4.1772500000000004E-3</v>
      </c>
      <c r="G57" s="56"/>
      <c r="H57" s="58">
        <f t="shared" si="6"/>
        <v>0</v>
      </c>
      <c r="I57" s="56"/>
      <c r="J57" s="56"/>
      <c r="K57" s="56"/>
      <c r="L57" s="56"/>
      <c r="M57" s="59">
        <f t="shared" si="5"/>
        <v>0</v>
      </c>
    </row>
    <row r="58" spans="1:13" ht="15.75" customHeight="1">
      <c r="A58" s="82"/>
      <c r="B58" s="54" t="s">
        <v>110</v>
      </c>
      <c r="C58" s="60" t="s">
        <v>71</v>
      </c>
      <c r="D58" s="56" t="s">
        <v>29</v>
      </c>
      <c r="E58" s="56">
        <v>101.5</v>
      </c>
      <c r="F58" s="58">
        <f>E58*F49</f>
        <v>0.8652875000000001</v>
      </c>
      <c r="G58" s="56"/>
      <c r="H58" s="58">
        <f t="shared" si="6"/>
        <v>0</v>
      </c>
      <c r="I58" s="56"/>
      <c r="J58" s="56"/>
      <c r="K58" s="56"/>
      <c r="L58" s="56"/>
      <c r="M58" s="59">
        <f t="shared" si="5"/>
        <v>0</v>
      </c>
    </row>
    <row r="59" spans="1:13" ht="15.75" customHeight="1">
      <c r="A59" s="83"/>
      <c r="B59" s="54"/>
      <c r="C59" s="60" t="s">
        <v>30</v>
      </c>
      <c r="D59" s="63" t="s">
        <v>31</v>
      </c>
      <c r="E59" s="56">
        <v>49</v>
      </c>
      <c r="F59" s="58">
        <f>E59*F49</f>
        <v>0.41772500000000007</v>
      </c>
      <c r="G59" s="56"/>
      <c r="H59" s="58">
        <f t="shared" si="6"/>
        <v>0</v>
      </c>
      <c r="I59" s="56"/>
      <c r="J59" s="56"/>
      <c r="K59" s="56"/>
      <c r="L59" s="56"/>
      <c r="M59" s="59">
        <f t="shared" si="5"/>
        <v>0</v>
      </c>
    </row>
    <row r="60" spans="1:13">
      <c r="A60" s="70">
        <v>9</v>
      </c>
      <c r="B60" s="20"/>
      <c r="C60" s="26" t="s">
        <v>10</v>
      </c>
      <c r="D60" s="15"/>
      <c r="E60" s="15"/>
      <c r="F60" s="15"/>
      <c r="G60" s="15"/>
      <c r="H60" s="15"/>
      <c r="I60" s="15"/>
      <c r="J60" s="15"/>
      <c r="K60" s="15"/>
      <c r="L60" s="15"/>
      <c r="M60" s="24">
        <f>SUM(M13:M59)</f>
        <v>0</v>
      </c>
    </row>
    <row r="61" spans="1:13">
      <c r="A61" s="27">
        <v>10</v>
      </c>
      <c r="B61" s="10"/>
      <c r="C61" s="28" t="s">
        <v>37</v>
      </c>
      <c r="D61" s="29"/>
      <c r="E61" s="97" t="s">
        <v>121</v>
      </c>
      <c r="F61" s="10"/>
      <c r="G61" s="10"/>
      <c r="H61" s="10"/>
      <c r="I61" s="10"/>
      <c r="J61" s="10"/>
      <c r="K61" s="10"/>
      <c r="L61" s="10"/>
      <c r="M61" s="30">
        <v>0</v>
      </c>
    </row>
    <row r="62" spans="1:13">
      <c r="A62" s="70">
        <v>11</v>
      </c>
      <c r="B62" s="10"/>
      <c r="C62" s="28" t="s">
        <v>10</v>
      </c>
      <c r="D62" s="10"/>
      <c r="E62" s="10"/>
      <c r="F62" s="10"/>
      <c r="G62" s="10"/>
      <c r="H62" s="10"/>
      <c r="I62" s="10"/>
      <c r="J62" s="10"/>
      <c r="K62" s="10"/>
      <c r="L62" s="10"/>
      <c r="M62" s="31">
        <f>SUM(M60:M61)</f>
        <v>0</v>
      </c>
    </row>
    <row r="63" spans="1:13" ht="17.25" customHeight="1">
      <c r="A63" s="27">
        <v>12</v>
      </c>
      <c r="B63" s="10"/>
      <c r="C63" s="28" t="s">
        <v>38</v>
      </c>
      <c r="D63" s="29"/>
      <c r="E63" s="97" t="s">
        <v>121</v>
      </c>
      <c r="F63" s="10"/>
      <c r="G63" s="10"/>
      <c r="H63" s="10"/>
      <c r="I63" s="10"/>
      <c r="J63" s="10"/>
      <c r="K63" s="10"/>
      <c r="L63" s="10"/>
      <c r="M63" s="31">
        <v>0</v>
      </c>
    </row>
    <row r="64" spans="1:13">
      <c r="A64" s="70">
        <v>13</v>
      </c>
      <c r="B64" s="10"/>
      <c r="C64" s="28" t="s">
        <v>10</v>
      </c>
      <c r="D64" s="29"/>
      <c r="E64" s="10"/>
      <c r="F64" s="10"/>
      <c r="G64" s="10"/>
      <c r="H64" s="10"/>
      <c r="I64" s="10"/>
      <c r="J64" s="10"/>
      <c r="K64" s="10"/>
      <c r="L64" s="10"/>
      <c r="M64" s="31">
        <f>SUM(M62:M63)</f>
        <v>0</v>
      </c>
    </row>
    <row r="65" spans="1:13">
      <c r="A65" s="27">
        <v>14</v>
      </c>
      <c r="B65" s="10"/>
      <c r="C65" s="28" t="s">
        <v>39</v>
      </c>
      <c r="D65" s="29"/>
      <c r="E65" s="29">
        <v>0.03</v>
      </c>
      <c r="F65" s="10"/>
      <c r="G65" s="10"/>
      <c r="H65" s="10"/>
      <c r="I65" s="10"/>
      <c r="J65" s="10"/>
      <c r="K65" s="10"/>
      <c r="L65" s="10"/>
      <c r="M65" s="31">
        <f>M64*E65</f>
        <v>0</v>
      </c>
    </row>
    <row r="66" spans="1:13">
      <c r="A66" s="70">
        <v>15</v>
      </c>
      <c r="B66" s="10"/>
      <c r="C66" s="28" t="s">
        <v>10</v>
      </c>
      <c r="D66" s="29"/>
      <c r="E66" s="10"/>
      <c r="F66" s="10"/>
      <c r="G66" s="10"/>
      <c r="H66" s="10"/>
      <c r="I66" s="10"/>
      <c r="J66" s="10"/>
      <c r="K66" s="10"/>
      <c r="L66" s="10"/>
      <c r="M66" s="31">
        <f>SUM(M64:M65)</f>
        <v>0</v>
      </c>
    </row>
    <row r="67" spans="1:13">
      <c r="A67" s="27">
        <v>16</v>
      </c>
      <c r="B67" s="10"/>
      <c r="C67" s="28" t="s">
        <v>40</v>
      </c>
      <c r="D67" s="29"/>
      <c r="E67" s="29">
        <v>0.18</v>
      </c>
      <c r="F67" s="10"/>
      <c r="G67" s="10"/>
      <c r="H67" s="10"/>
      <c r="I67" s="10"/>
      <c r="J67" s="10"/>
      <c r="K67" s="10"/>
      <c r="L67" s="10"/>
      <c r="M67" s="31">
        <f>M66*E67</f>
        <v>0</v>
      </c>
    </row>
    <row r="68" spans="1:13">
      <c r="A68" s="70">
        <v>17</v>
      </c>
      <c r="B68" s="10"/>
      <c r="C68" s="68" t="s">
        <v>10</v>
      </c>
      <c r="D68" s="10"/>
      <c r="E68" s="10"/>
      <c r="F68" s="10"/>
      <c r="G68" s="10"/>
      <c r="H68" s="10"/>
      <c r="I68" s="10"/>
      <c r="J68" s="10"/>
      <c r="K68" s="10"/>
      <c r="L68" s="10"/>
      <c r="M68" s="31">
        <f>SUM(M66:M67)</f>
        <v>0</v>
      </c>
    </row>
    <row r="69" spans="1:1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1:13"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3"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3">
      <c r="C73" s="71"/>
      <c r="D73" s="71"/>
      <c r="E73" s="71"/>
      <c r="F73" s="71"/>
      <c r="G73" s="71"/>
      <c r="H73" s="71"/>
      <c r="I73" s="80"/>
      <c r="J73" s="80"/>
      <c r="K73" s="80"/>
      <c r="L73" s="80"/>
    </row>
    <row r="76" spans="1:13" ht="57.75" customHeight="1"/>
    <row r="81" ht="16.5" customHeight="1"/>
    <row r="82" ht="18.75" customHeight="1"/>
    <row r="83" ht="18.75" customHeight="1"/>
    <row r="94" ht="19.5" customHeight="1"/>
    <row r="194" ht="18.75" customHeight="1"/>
    <row r="195" ht="18" customHeight="1"/>
    <row r="224" ht="16.5" customHeight="1"/>
    <row r="225" ht="18" customHeight="1"/>
    <row r="226" ht="20.25" customHeight="1"/>
    <row r="227" ht="20.25" customHeight="1"/>
    <row r="230" ht="18.75" customHeight="1"/>
    <row r="290" ht="29.25" customHeight="1"/>
  </sheetData>
  <mergeCells count="25">
    <mergeCell ref="A9:A10"/>
    <mergeCell ref="I9:J9"/>
    <mergeCell ref="K9:L9"/>
    <mergeCell ref="M9:M10"/>
    <mergeCell ref="B1:M2"/>
    <mergeCell ref="C4:L4"/>
    <mergeCell ref="B6:D6"/>
    <mergeCell ref="B7:D7"/>
    <mergeCell ref="E7:J7"/>
    <mergeCell ref="K7:L7"/>
    <mergeCell ref="E9:F9"/>
    <mergeCell ref="G9:H9"/>
    <mergeCell ref="B9:B10"/>
    <mergeCell ref="C9:C10"/>
    <mergeCell ref="D9:D10"/>
    <mergeCell ref="A43:A48"/>
    <mergeCell ref="D70:M70"/>
    <mergeCell ref="I73:L73"/>
    <mergeCell ref="A49:A59"/>
    <mergeCell ref="A12:A14"/>
    <mergeCell ref="A15:A18"/>
    <mergeCell ref="A39:A42"/>
    <mergeCell ref="A27:A34"/>
    <mergeCell ref="A35:A38"/>
    <mergeCell ref="A19:A26"/>
  </mergeCells>
  <pageMargins left="0.7" right="0.54166666666666663" top="0.36458333333333331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90"/>
  <sheetViews>
    <sheetView view="pageLayout" workbookViewId="0">
      <selection activeCell="G49" sqref="G49"/>
    </sheetView>
  </sheetViews>
  <sheetFormatPr defaultRowHeight="15"/>
  <cols>
    <col min="1" max="1" width="9.140625" style="1"/>
    <col min="2" max="2" width="3.140625" style="1" customWidth="1"/>
    <col min="3" max="3" width="11" style="1" hidden="1" customWidth="1"/>
    <col min="4" max="4" width="59.85546875" style="1" customWidth="1"/>
    <col min="5" max="5" width="7.28515625" style="1" customWidth="1"/>
    <col min="6" max="6" width="7" style="1" hidden="1" customWidth="1"/>
    <col min="7" max="7" width="7.7109375" style="1" customWidth="1"/>
    <col min="8" max="8" width="7.42578125" style="1" hidden="1" customWidth="1"/>
    <col min="9" max="9" width="7.28515625" style="1" hidden="1" customWidth="1"/>
    <col min="10" max="10" width="7.140625" style="1" hidden="1" customWidth="1"/>
    <col min="11" max="11" width="6.42578125" style="1" hidden="1" customWidth="1"/>
    <col min="12" max="12" width="7.28515625" style="1" hidden="1" customWidth="1"/>
    <col min="13" max="13" width="7" style="1" hidden="1" customWidth="1"/>
    <col min="14" max="14" width="9.85546875" style="1" hidden="1" customWidth="1"/>
    <col min="15" max="16384" width="9.140625" style="1"/>
  </cols>
  <sheetData>
    <row r="1" spans="2:14" ht="57.75" customHeight="1">
      <c r="C1" s="87" t="s">
        <v>101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.5" customHeight="1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0.75" customHeight="1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15.75">
      <c r="C4" s="76"/>
      <c r="D4" s="88" t="s">
        <v>104</v>
      </c>
      <c r="E4" s="88"/>
      <c r="F4" s="88"/>
      <c r="G4" s="88"/>
      <c r="H4" s="88"/>
      <c r="I4" s="88"/>
      <c r="J4" s="88"/>
      <c r="K4" s="88"/>
      <c r="L4" s="88"/>
      <c r="M4" s="88"/>
      <c r="N4" s="76"/>
    </row>
    <row r="5" spans="2:14" ht="5.25" customHeight="1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2:14" hidden="1">
      <c r="C6" s="89" t="s">
        <v>85</v>
      </c>
      <c r="D6" s="90"/>
      <c r="E6" s="90"/>
      <c r="F6" s="67"/>
      <c r="G6" s="67"/>
      <c r="H6" s="67"/>
      <c r="I6" s="67"/>
      <c r="J6" s="67"/>
      <c r="K6" s="67"/>
      <c r="L6" s="67"/>
      <c r="M6" s="67"/>
      <c r="N6" s="67"/>
    </row>
    <row r="7" spans="2:14" hidden="1">
      <c r="B7" s="5"/>
      <c r="C7" s="91" t="s">
        <v>0</v>
      </c>
      <c r="D7" s="91"/>
      <c r="E7" s="91"/>
      <c r="F7" s="92" t="s">
        <v>1</v>
      </c>
      <c r="G7" s="92"/>
      <c r="H7" s="92"/>
      <c r="I7" s="92"/>
      <c r="J7" s="92"/>
      <c r="K7" s="92"/>
      <c r="L7" s="93" t="e">
        <f>N68</f>
        <v>#REF!</v>
      </c>
      <c r="M7" s="92"/>
      <c r="N7" s="6" t="s">
        <v>2</v>
      </c>
    </row>
    <row r="8" spans="2:14" hidden="1">
      <c r="B8" s="7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</row>
    <row r="9" spans="2:14">
      <c r="B9" s="84"/>
      <c r="C9" s="86" t="s">
        <v>3</v>
      </c>
      <c r="D9" s="86" t="s">
        <v>4</v>
      </c>
      <c r="E9" s="86" t="s">
        <v>5</v>
      </c>
      <c r="F9" s="94" t="s">
        <v>100</v>
      </c>
      <c r="G9" s="85"/>
      <c r="H9" s="85" t="s">
        <v>7</v>
      </c>
      <c r="I9" s="85"/>
      <c r="J9" s="85" t="s">
        <v>8</v>
      </c>
      <c r="K9" s="85"/>
      <c r="L9" s="85" t="s">
        <v>9</v>
      </c>
      <c r="M9" s="85"/>
      <c r="N9" s="86" t="s">
        <v>10</v>
      </c>
    </row>
    <row r="10" spans="2:14" hidden="1">
      <c r="B10" s="84"/>
      <c r="C10" s="86"/>
      <c r="D10" s="86"/>
      <c r="E10" s="86"/>
      <c r="F10" s="10" t="s">
        <v>11</v>
      </c>
      <c r="G10" s="10" t="s">
        <v>12</v>
      </c>
      <c r="H10" s="10" t="s">
        <v>11</v>
      </c>
      <c r="I10" s="10" t="s">
        <v>12</v>
      </c>
      <c r="J10" s="10" t="s">
        <v>11</v>
      </c>
      <c r="K10" s="10" t="s">
        <v>12</v>
      </c>
      <c r="L10" s="10" t="s">
        <v>11</v>
      </c>
      <c r="M10" s="10" t="s">
        <v>12</v>
      </c>
      <c r="N10" s="86"/>
    </row>
    <row r="11" spans="2:14">
      <c r="B11" s="11">
        <v>1</v>
      </c>
      <c r="C11" s="68">
        <v>2</v>
      </c>
      <c r="D11" s="68">
        <v>2</v>
      </c>
      <c r="E11" s="68">
        <v>3</v>
      </c>
      <c r="F11" s="68">
        <v>5</v>
      </c>
      <c r="G11" s="68">
        <v>4</v>
      </c>
      <c r="H11" s="68">
        <v>7</v>
      </c>
      <c r="I11" s="68">
        <v>8</v>
      </c>
      <c r="J11" s="68">
        <v>9</v>
      </c>
      <c r="K11" s="68">
        <v>10</v>
      </c>
      <c r="L11" s="68">
        <v>11</v>
      </c>
      <c r="M11" s="68">
        <v>12</v>
      </c>
      <c r="N11" s="68">
        <v>13</v>
      </c>
    </row>
    <row r="12" spans="2:14">
      <c r="B12" s="81">
        <v>1</v>
      </c>
      <c r="C12" s="13" t="s">
        <v>13</v>
      </c>
      <c r="D12" s="14" t="s">
        <v>14</v>
      </c>
      <c r="E12" s="25" t="s">
        <v>29</v>
      </c>
      <c r="F12" s="10"/>
      <c r="G12" s="16">
        <f>(4*0.7*0.7+1.2*1.4*8)</f>
        <v>15.399999999999999</v>
      </c>
      <c r="H12" s="10"/>
      <c r="I12" s="10"/>
      <c r="J12" s="10"/>
      <c r="K12" s="10"/>
      <c r="L12" s="10"/>
      <c r="M12" s="10"/>
      <c r="N12" s="10"/>
    </row>
    <row r="13" spans="2:14" hidden="1">
      <c r="B13" s="82"/>
      <c r="C13" s="17"/>
      <c r="D13" s="18" t="s">
        <v>16</v>
      </c>
      <c r="E13" s="15" t="s">
        <v>17</v>
      </c>
      <c r="F13" s="10">
        <v>130</v>
      </c>
      <c r="G13" s="10">
        <f>G12*F13</f>
        <v>2001.9999999999998</v>
      </c>
      <c r="H13" s="10"/>
      <c r="I13" s="10"/>
      <c r="J13" s="10">
        <v>6</v>
      </c>
      <c r="K13" s="10">
        <f>G13*J13</f>
        <v>12011.999999999998</v>
      </c>
      <c r="L13" s="10"/>
      <c r="M13" s="10"/>
      <c r="N13" s="19">
        <f>M13+K13+I13</f>
        <v>12011.999999999998</v>
      </c>
    </row>
    <row r="14" spans="2:14" hidden="1">
      <c r="B14" s="83"/>
      <c r="C14" s="20" t="s">
        <v>22</v>
      </c>
      <c r="D14" s="22" t="s">
        <v>23</v>
      </c>
      <c r="E14" s="15" t="s">
        <v>24</v>
      </c>
      <c r="F14" s="15">
        <v>1.6</v>
      </c>
      <c r="G14" s="15">
        <f>G13*F14</f>
        <v>3203.2</v>
      </c>
      <c r="H14" s="15"/>
      <c r="I14" s="15"/>
      <c r="J14" s="15"/>
      <c r="K14" s="15"/>
      <c r="L14" s="15">
        <v>7.86</v>
      </c>
      <c r="M14" s="15">
        <f>L14*G14</f>
        <v>25177.151999999998</v>
      </c>
      <c r="N14" s="19">
        <f t="shared" ref="N14" si="0">M14+K14+I14</f>
        <v>25177.151999999998</v>
      </c>
    </row>
    <row r="15" spans="2:14" ht="33" customHeight="1">
      <c r="B15" s="78">
        <v>2</v>
      </c>
      <c r="C15" s="20" t="s">
        <v>18</v>
      </c>
      <c r="D15" s="21" t="s">
        <v>80</v>
      </c>
      <c r="E15" s="25" t="s">
        <v>32</v>
      </c>
      <c r="F15" s="15"/>
      <c r="G15" s="15">
        <f>(4*0.65+8*1.2)</f>
        <v>12.2</v>
      </c>
      <c r="H15" s="15"/>
      <c r="I15" s="15"/>
      <c r="J15" s="15"/>
      <c r="K15" s="15"/>
      <c r="L15" s="15"/>
      <c r="M15" s="15"/>
      <c r="N15" s="19"/>
    </row>
    <row r="16" spans="2:14" hidden="1">
      <c r="B16" s="78"/>
      <c r="C16" s="20"/>
      <c r="D16" s="22" t="s">
        <v>16</v>
      </c>
      <c r="E16" s="15" t="s">
        <v>17</v>
      </c>
      <c r="F16" s="15">
        <v>129</v>
      </c>
      <c r="G16" s="15">
        <f>G15*F16</f>
        <v>1573.8</v>
      </c>
      <c r="H16" s="15"/>
      <c r="I16" s="15"/>
      <c r="J16" s="15">
        <v>6</v>
      </c>
      <c r="K16" s="15">
        <f>G16*J16</f>
        <v>9442.7999999999993</v>
      </c>
      <c r="L16" s="15"/>
      <c r="M16" s="15"/>
      <c r="N16" s="19">
        <f t="shared" ref="N16:N18" si="1">M16+K16+I16</f>
        <v>9442.7999999999993</v>
      </c>
    </row>
    <row r="17" spans="2:14" hidden="1">
      <c r="B17" s="78"/>
      <c r="C17" s="20" t="s">
        <v>20</v>
      </c>
      <c r="D17" s="21" t="s">
        <v>83</v>
      </c>
      <c r="E17" s="15" t="s">
        <v>21</v>
      </c>
      <c r="F17" s="15">
        <v>124</v>
      </c>
      <c r="G17" s="15">
        <f>F17*G15</f>
        <v>1512.8</v>
      </c>
      <c r="H17" s="15">
        <v>14.8</v>
      </c>
      <c r="I17" s="15">
        <f>H17*G17</f>
        <v>22389.439999999999</v>
      </c>
      <c r="J17" s="15"/>
      <c r="K17" s="15"/>
      <c r="L17" s="15"/>
      <c r="M17" s="15"/>
      <c r="N17" s="19">
        <f t="shared" si="1"/>
        <v>22389.439999999999</v>
      </c>
    </row>
    <row r="18" spans="2:14" hidden="1">
      <c r="B18" s="78"/>
      <c r="C18" s="20" t="s">
        <v>22</v>
      </c>
      <c r="D18" s="22" t="s">
        <v>23</v>
      </c>
      <c r="E18" s="15" t="s">
        <v>24</v>
      </c>
      <c r="F18" s="15">
        <v>1.6</v>
      </c>
      <c r="G18" s="15">
        <f>G17*F18</f>
        <v>2420.48</v>
      </c>
      <c r="H18" s="15"/>
      <c r="I18" s="15"/>
      <c r="J18" s="15"/>
      <c r="K18" s="15"/>
      <c r="L18" s="15">
        <v>7.86</v>
      </c>
      <c r="M18" s="15">
        <f>L18*G18</f>
        <v>19024.9728</v>
      </c>
      <c r="N18" s="19">
        <f t="shared" si="1"/>
        <v>19024.9728</v>
      </c>
    </row>
    <row r="19" spans="2:14" ht="34.5" customHeight="1">
      <c r="B19" s="81">
        <v>3</v>
      </c>
      <c r="C19" s="23" t="s">
        <v>76</v>
      </c>
      <c r="D19" s="21" t="s">
        <v>75</v>
      </c>
      <c r="E19" s="25" t="s">
        <v>27</v>
      </c>
      <c r="F19" s="15"/>
      <c r="G19" s="15">
        <f>8</f>
        <v>8</v>
      </c>
      <c r="H19" s="15"/>
      <c r="I19" s="15"/>
      <c r="J19" s="15"/>
      <c r="K19" s="15"/>
      <c r="L19" s="15"/>
      <c r="M19" s="15"/>
      <c r="N19" s="19"/>
    </row>
    <row r="20" spans="2:14" hidden="1">
      <c r="B20" s="82"/>
      <c r="C20" s="20"/>
      <c r="D20" s="22" t="s">
        <v>16</v>
      </c>
      <c r="E20" s="15" t="s">
        <v>17</v>
      </c>
      <c r="F20" s="15">
        <v>280</v>
      </c>
      <c r="G20" s="15">
        <f>G19*F20</f>
        <v>2240</v>
      </c>
      <c r="H20" s="15"/>
      <c r="I20" s="15"/>
      <c r="J20" s="15">
        <v>6</v>
      </c>
      <c r="K20" s="15">
        <f>J20*G20</f>
        <v>13440</v>
      </c>
      <c r="L20" s="15"/>
      <c r="M20" s="15"/>
      <c r="N20" s="19">
        <f t="shared" ref="N20:N26" si="2">M20+K20+I20</f>
        <v>13440</v>
      </c>
    </row>
    <row r="21" spans="2:14" ht="30" hidden="1">
      <c r="B21" s="82"/>
      <c r="C21" s="20" t="s">
        <v>48</v>
      </c>
      <c r="D21" s="22" t="s">
        <v>53</v>
      </c>
      <c r="E21" s="15" t="s">
        <v>33</v>
      </c>
      <c r="F21" s="15">
        <v>38.4</v>
      </c>
      <c r="G21" s="15">
        <f>F21*G19</f>
        <v>307.2</v>
      </c>
      <c r="H21" s="15"/>
      <c r="I21" s="15"/>
      <c r="J21" s="15"/>
      <c r="K21" s="15"/>
      <c r="L21" s="15">
        <v>24.79</v>
      </c>
      <c r="M21" s="15">
        <f>L21*G21</f>
        <v>7615.4879999999994</v>
      </c>
      <c r="N21" s="19">
        <f t="shared" si="2"/>
        <v>7615.4879999999994</v>
      </c>
    </row>
    <row r="22" spans="2:14" hidden="1">
      <c r="B22" s="82"/>
      <c r="C22" s="20" t="s">
        <v>54</v>
      </c>
      <c r="D22" s="22" t="s">
        <v>55</v>
      </c>
      <c r="E22" s="15" t="s">
        <v>33</v>
      </c>
      <c r="F22" s="15">
        <v>41.6</v>
      </c>
      <c r="G22" s="15">
        <f>F22*G19</f>
        <v>332.8</v>
      </c>
      <c r="H22" s="15"/>
      <c r="I22" s="15"/>
      <c r="J22" s="15"/>
      <c r="K22" s="15"/>
      <c r="L22" s="15">
        <v>14.6</v>
      </c>
      <c r="M22" s="15">
        <f>L22*G22</f>
        <v>4858.88</v>
      </c>
      <c r="N22" s="19">
        <f t="shared" si="2"/>
        <v>4858.88</v>
      </c>
    </row>
    <row r="23" spans="2:14" hidden="1">
      <c r="B23" s="82"/>
      <c r="C23" s="23" t="s">
        <v>26</v>
      </c>
      <c r="D23" s="21" t="s">
        <v>56</v>
      </c>
      <c r="E23" s="15" t="s">
        <v>27</v>
      </c>
      <c r="F23" s="15">
        <v>100</v>
      </c>
      <c r="G23" s="15">
        <f>F23*G19</f>
        <v>800</v>
      </c>
      <c r="H23" s="24">
        <f>კალკ!M14</f>
        <v>0</v>
      </c>
      <c r="I23" s="15">
        <f>H23*G23</f>
        <v>0</v>
      </c>
      <c r="J23" s="15"/>
      <c r="K23" s="15"/>
      <c r="L23" s="15"/>
      <c r="M23" s="15"/>
      <c r="N23" s="19">
        <f t="shared" si="2"/>
        <v>0</v>
      </c>
    </row>
    <row r="24" spans="2:14" hidden="1">
      <c r="B24" s="82"/>
      <c r="C24" s="20" t="s">
        <v>48</v>
      </c>
      <c r="D24" s="21" t="s">
        <v>57</v>
      </c>
      <c r="E24" s="15" t="s">
        <v>29</v>
      </c>
      <c r="F24" s="15">
        <v>0.4</v>
      </c>
      <c r="G24" s="15">
        <f>F24*G19</f>
        <v>3.2</v>
      </c>
      <c r="H24" s="24">
        <v>114</v>
      </c>
      <c r="I24" s="15">
        <f>H24*G24</f>
        <v>364.8</v>
      </c>
      <c r="J24" s="15"/>
      <c r="K24" s="15"/>
      <c r="L24" s="15"/>
      <c r="M24" s="15"/>
      <c r="N24" s="24">
        <f t="shared" si="2"/>
        <v>364.8</v>
      </c>
    </row>
    <row r="25" spans="2:14" ht="25.5" hidden="1">
      <c r="B25" s="82"/>
      <c r="C25" s="23" t="s">
        <v>58</v>
      </c>
      <c r="D25" s="21" t="s">
        <v>59</v>
      </c>
      <c r="E25" s="25" t="s">
        <v>24</v>
      </c>
      <c r="F25" s="15"/>
      <c r="G25" s="16">
        <f>((1.25*2)*125*0.3)/1000</f>
        <v>9.375E-2</v>
      </c>
      <c r="H25" s="24">
        <v>1102</v>
      </c>
      <c r="I25" s="15">
        <f>H25*G25</f>
        <v>103.3125</v>
      </c>
      <c r="J25" s="15"/>
      <c r="K25" s="15"/>
      <c r="L25" s="15"/>
      <c r="M25" s="15"/>
      <c r="N25" s="24">
        <f t="shared" si="2"/>
        <v>103.3125</v>
      </c>
    </row>
    <row r="26" spans="2:14" hidden="1">
      <c r="B26" s="83"/>
      <c r="C26" s="23"/>
      <c r="D26" s="21" t="s">
        <v>50</v>
      </c>
      <c r="E26" s="21" t="s">
        <v>31</v>
      </c>
      <c r="F26" s="15">
        <v>4.3929999999999998</v>
      </c>
      <c r="G26" s="24">
        <f>F26*G19</f>
        <v>35.143999999999998</v>
      </c>
      <c r="H26" s="24">
        <v>2.5</v>
      </c>
      <c r="I26" s="15">
        <f>H26*G26</f>
        <v>87.86</v>
      </c>
      <c r="J26" s="15"/>
      <c r="K26" s="15"/>
      <c r="L26" s="15"/>
      <c r="M26" s="15"/>
      <c r="N26" s="24">
        <f t="shared" si="2"/>
        <v>87.86</v>
      </c>
    </row>
    <row r="27" spans="2:14" ht="38.25">
      <c r="B27" s="78">
        <v>4</v>
      </c>
      <c r="C27" s="23" t="s">
        <v>90</v>
      </c>
      <c r="D27" s="21" t="s">
        <v>87</v>
      </c>
      <c r="E27" s="21" t="s">
        <v>27</v>
      </c>
      <c r="F27" s="15"/>
      <c r="G27" s="15">
        <f>4</f>
        <v>4</v>
      </c>
      <c r="H27" s="15"/>
      <c r="I27" s="15"/>
      <c r="J27" s="15"/>
      <c r="K27" s="15"/>
      <c r="L27" s="15"/>
      <c r="M27" s="15"/>
      <c r="N27" s="24"/>
    </row>
    <row r="28" spans="2:14" hidden="1">
      <c r="B28" s="78"/>
      <c r="C28" s="20"/>
      <c r="D28" s="22" t="s">
        <v>16</v>
      </c>
      <c r="E28" s="15" t="s">
        <v>17</v>
      </c>
      <c r="F28" s="15">
        <v>162</v>
      </c>
      <c r="G28" s="15">
        <f>G27*F28</f>
        <v>648</v>
      </c>
      <c r="H28" s="15"/>
      <c r="I28" s="15"/>
      <c r="J28" s="15">
        <v>6</v>
      </c>
      <c r="K28" s="15">
        <f>J28*G28</f>
        <v>3888</v>
      </c>
      <c r="L28" s="15"/>
      <c r="M28" s="15"/>
      <c r="N28" s="24">
        <f t="shared" ref="N28:N32" si="3">M28+K28+I28</f>
        <v>3888</v>
      </c>
    </row>
    <row r="29" spans="2:14" ht="30" hidden="1">
      <c r="B29" s="78"/>
      <c r="C29" s="20" t="s">
        <v>48</v>
      </c>
      <c r="D29" s="22" t="s">
        <v>53</v>
      </c>
      <c r="E29" s="15" t="s">
        <v>33</v>
      </c>
      <c r="F29" s="15">
        <v>40.799999999999997</v>
      </c>
      <c r="G29" s="15">
        <f>F29*G27</f>
        <v>163.19999999999999</v>
      </c>
      <c r="H29" s="15"/>
      <c r="I29" s="15"/>
      <c r="J29" s="15"/>
      <c r="K29" s="15"/>
      <c r="L29" s="15">
        <v>24.79</v>
      </c>
      <c r="M29" s="15">
        <f>L29*G29</f>
        <v>4045.7279999999996</v>
      </c>
      <c r="N29" s="24">
        <f t="shared" si="3"/>
        <v>4045.7279999999996</v>
      </c>
    </row>
    <row r="30" spans="2:14" hidden="1">
      <c r="B30" s="78"/>
      <c r="C30" s="20" t="s">
        <v>54</v>
      </c>
      <c r="D30" s="22" t="s">
        <v>55</v>
      </c>
      <c r="E30" s="15" t="s">
        <v>33</v>
      </c>
      <c r="F30" s="15">
        <v>41.6</v>
      </c>
      <c r="G30" s="15">
        <f>F30*G27</f>
        <v>166.4</v>
      </c>
      <c r="H30" s="15"/>
      <c r="I30" s="15"/>
      <c r="J30" s="15"/>
      <c r="K30" s="15"/>
      <c r="L30" s="15">
        <v>14.6</v>
      </c>
      <c r="M30" s="15">
        <f>L30*G30</f>
        <v>2429.44</v>
      </c>
      <c r="N30" s="24">
        <f t="shared" si="3"/>
        <v>2429.44</v>
      </c>
    </row>
    <row r="31" spans="2:14" hidden="1">
      <c r="B31" s="78"/>
      <c r="C31" s="20" t="s">
        <v>88</v>
      </c>
      <c r="D31" s="21" t="s">
        <v>89</v>
      </c>
      <c r="E31" s="15" t="s">
        <v>27</v>
      </c>
      <c r="F31" s="15">
        <v>100</v>
      </c>
      <c r="G31" s="15">
        <f>F31*G27</f>
        <v>400</v>
      </c>
      <c r="H31" s="24" t="e">
        <f>კალკ!#REF!</f>
        <v>#REF!</v>
      </c>
      <c r="I31" s="15" t="e">
        <f>H31*G31</f>
        <v>#REF!</v>
      </c>
      <c r="J31" s="15"/>
      <c r="K31" s="15"/>
      <c r="L31" s="15"/>
      <c r="M31" s="15"/>
      <c r="N31" s="24" t="e">
        <f t="shared" si="3"/>
        <v>#REF!</v>
      </c>
    </row>
    <row r="32" spans="2:14" hidden="1">
      <c r="B32" s="78"/>
      <c r="C32" s="20" t="s">
        <v>48</v>
      </c>
      <c r="D32" s="21" t="s">
        <v>57</v>
      </c>
      <c r="E32" s="15" t="s">
        <v>29</v>
      </c>
      <c r="F32" s="15">
        <v>0.2</v>
      </c>
      <c r="G32" s="15">
        <f>F32*G27</f>
        <v>0.8</v>
      </c>
      <c r="H32" s="24">
        <v>120</v>
      </c>
      <c r="I32" s="15">
        <f>H32*G32</f>
        <v>96</v>
      </c>
      <c r="J32" s="15"/>
      <c r="K32" s="15"/>
      <c r="L32" s="15"/>
      <c r="M32" s="15"/>
      <c r="N32" s="24">
        <f t="shared" si="3"/>
        <v>96</v>
      </c>
    </row>
    <row r="33" spans="2:14" ht="25.5" hidden="1">
      <c r="B33" s="78"/>
      <c r="C33" s="23" t="s">
        <v>58</v>
      </c>
      <c r="D33" s="21" t="s">
        <v>59</v>
      </c>
      <c r="E33" s="25" t="s">
        <v>24</v>
      </c>
      <c r="F33" s="15"/>
      <c r="G33" s="15">
        <f>18/1000</f>
        <v>1.7999999999999999E-2</v>
      </c>
      <c r="H33" s="24">
        <v>1102</v>
      </c>
      <c r="I33" s="15">
        <f>H33*G33</f>
        <v>19.835999999999999</v>
      </c>
      <c r="J33" s="15"/>
      <c r="K33" s="15"/>
      <c r="L33" s="15"/>
      <c r="M33" s="15"/>
      <c r="N33" s="24">
        <f>M33+K33+I33</f>
        <v>19.835999999999999</v>
      </c>
    </row>
    <row r="34" spans="2:14" hidden="1">
      <c r="B34" s="78"/>
      <c r="C34" s="23"/>
      <c r="D34" s="21" t="s">
        <v>50</v>
      </c>
      <c r="E34" s="21" t="s">
        <v>31</v>
      </c>
      <c r="F34" s="15">
        <v>4.3929999999999998</v>
      </c>
      <c r="G34" s="24">
        <f>F34*G27</f>
        <v>17.571999999999999</v>
      </c>
      <c r="H34" s="24">
        <v>2.5</v>
      </c>
      <c r="I34" s="15">
        <f>H34*G34</f>
        <v>43.93</v>
      </c>
      <c r="J34" s="15"/>
      <c r="K34" s="15"/>
      <c r="L34" s="15"/>
      <c r="M34" s="15"/>
      <c r="N34" s="24">
        <f>M34+K34+I34</f>
        <v>43.93</v>
      </c>
    </row>
    <row r="35" spans="2:14" ht="27" customHeight="1">
      <c r="B35" s="81">
        <v>5</v>
      </c>
      <c r="C35" s="20" t="s">
        <v>78</v>
      </c>
      <c r="D35" s="21" t="s">
        <v>28</v>
      </c>
      <c r="E35" s="25" t="s">
        <v>29</v>
      </c>
      <c r="F35" s="15"/>
      <c r="G35" s="15">
        <f>(0.15*0.6*4+0.3*6*1.5)</f>
        <v>3.0599999999999996</v>
      </c>
      <c r="H35" s="15"/>
      <c r="I35" s="15"/>
      <c r="J35" s="15"/>
      <c r="K35" s="15"/>
      <c r="L35" s="15"/>
      <c r="M35" s="15"/>
      <c r="N35" s="19"/>
    </row>
    <row r="36" spans="2:14" hidden="1">
      <c r="B36" s="82"/>
      <c r="C36" s="20"/>
      <c r="D36" s="22" t="s">
        <v>16</v>
      </c>
      <c r="E36" s="22" t="s">
        <v>17</v>
      </c>
      <c r="F36" s="15">
        <v>121</v>
      </c>
      <c r="G36" s="24">
        <f>G35*F36</f>
        <v>370.25999999999993</v>
      </c>
      <c r="H36" s="15"/>
      <c r="I36" s="15"/>
      <c r="J36" s="15">
        <v>6</v>
      </c>
      <c r="K36" s="15">
        <f>J36*G36</f>
        <v>2221.5599999999995</v>
      </c>
      <c r="L36" s="15"/>
      <c r="M36" s="15"/>
      <c r="N36" s="38">
        <f>M36+K36+I36</f>
        <v>2221.5599999999995</v>
      </c>
    </row>
    <row r="37" spans="2:14" hidden="1">
      <c r="B37" s="82"/>
      <c r="C37" s="20" t="s">
        <v>60</v>
      </c>
      <c r="D37" s="21" t="s">
        <v>36</v>
      </c>
      <c r="E37" s="22" t="s">
        <v>29</v>
      </c>
      <c r="F37" s="15">
        <v>124</v>
      </c>
      <c r="G37" s="24">
        <f>F37*G35</f>
        <v>379.43999999999994</v>
      </c>
      <c r="H37" s="15">
        <v>6</v>
      </c>
      <c r="I37" s="24">
        <f>H37*G37</f>
        <v>2276.6399999999994</v>
      </c>
      <c r="J37" s="15"/>
      <c r="K37" s="15"/>
      <c r="L37" s="15"/>
      <c r="M37" s="15"/>
      <c r="N37" s="38">
        <f>M37+K37+I37</f>
        <v>2276.6399999999994</v>
      </c>
    </row>
    <row r="38" spans="2:14" hidden="1">
      <c r="B38" s="83"/>
      <c r="C38" s="20" t="s">
        <v>22</v>
      </c>
      <c r="D38" s="22" t="s">
        <v>23</v>
      </c>
      <c r="E38" s="22" t="s">
        <v>24</v>
      </c>
      <c r="F38" s="39">
        <v>1.65</v>
      </c>
      <c r="G38" s="15">
        <f>F38*G37</f>
        <v>626.07599999999991</v>
      </c>
      <c r="H38" s="15"/>
      <c r="I38" s="15"/>
      <c r="J38" s="15"/>
      <c r="K38" s="15"/>
      <c r="L38" s="15">
        <v>7.86</v>
      </c>
      <c r="M38" s="15">
        <f>L38*G38</f>
        <v>4920.9573599999994</v>
      </c>
      <c r="N38" s="38">
        <f>M38+K38+I38</f>
        <v>4920.9573599999994</v>
      </c>
    </row>
    <row r="39" spans="2:14" ht="20.25" customHeight="1">
      <c r="B39" s="78">
        <v>6</v>
      </c>
      <c r="C39" s="52" t="s">
        <v>91</v>
      </c>
      <c r="D39" s="51" t="s">
        <v>92</v>
      </c>
      <c r="E39" s="41" t="s">
        <v>32</v>
      </c>
      <c r="F39" s="15"/>
      <c r="G39" s="37">
        <f>(200*3)</f>
        <v>600</v>
      </c>
      <c r="H39" s="39"/>
      <c r="I39" s="37"/>
      <c r="J39" s="39"/>
      <c r="K39" s="39"/>
      <c r="L39" s="39"/>
      <c r="M39" s="39"/>
      <c r="N39" s="37"/>
    </row>
    <row r="40" spans="2:14" hidden="1">
      <c r="B40" s="78"/>
      <c r="C40" s="42"/>
      <c r="D40" s="40" t="s">
        <v>16</v>
      </c>
      <c r="E40" s="43" t="s">
        <v>17</v>
      </c>
      <c r="F40" s="39">
        <v>5.5</v>
      </c>
      <c r="G40" s="37">
        <f>F40*G39</f>
        <v>3300</v>
      </c>
      <c r="H40" s="39"/>
      <c r="I40" s="37"/>
      <c r="J40" s="39">
        <v>6</v>
      </c>
      <c r="K40" s="39">
        <f>J40*G40</f>
        <v>19800</v>
      </c>
      <c r="L40" s="39"/>
      <c r="M40" s="39"/>
      <c r="N40" s="37">
        <f>M40+K40+I40</f>
        <v>19800</v>
      </c>
    </row>
    <row r="41" spans="2:14" hidden="1">
      <c r="B41" s="78"/>
      <c r="C41" s="44" t="s">
        <v>93</v>
      </c>
      <c r="D41" s="53" t="s">
        <v>94</v>
      </c>
      <c r="E41" s="69" t="s">
        <v>62</v>
      </c>
      <c r="F41" s="45">
        <v>19.899999999999999</v>
      </c>
      <c r="G41" s="46">
        <f>F41*G39</f>
        <v>11940</v>
      </c>
      <c r="H41" s="69"/>
      <c r="I41" s="46"/>
      <c r="J41" s="69"/>
      <c r="K41" s="47"/>
      <c r="L41" s="69">
        <v>26.08</v>
      </c>
      <c r="M41" s="48">
        <f>G41*L41</f>
        <v>311395.19999999995</v>
      </c>
      <c r="N41" s="37">
        <f t="shared" ref="N41:N48" si="4">M41+K41+I41</f>
        <v>311395.19999999995</v>
      </c>
    </row>
    <row r="42" spans="2:14" hidden="1">
      <c r="B42" s="78"/>
      <c r="C42" s="20"/>
      <c r="D42" s="53" t="s">
        <v>95</v>
      </c>
      <c r="E42" s="69" t="s">
        <v>62</v>
      </c>
      <c r="F42" s="15">
        <v>4.28</v>
      </c>
      <c r="G42" s="24">
        <f>F42*G39</f>
        <v>2568</v>
      </c>
      <c r="H42" s="15"/>
      <c r="I42" s="24"/>
      <c r="J42" s="15"/>
      <c r="K42" s="47"/>
      <c r="L42" s="15">
        <v>3.2</v>
      </c>
      <c r="M42" s="49">
        <f>G42*L42</f>
        <v>8217.6</v>
      </c>
      <c r="N42" s="37">
        <f t="shared" si="4"/>
        <v>8217.6</v>
      </c>
    </row>
    <row r="43" spans="2:14" ht="22.5" customHeight="1">
      <c r="B43" s="78">
        <v>7</v>
      </c>
      <c r="C43" s="23" t="s">
        <v>96</v>
      </c>
      <c r="D43" s="73" t="s">
        <v>97</v>
      </c>
      <c r="E43" s="72" t="s">
        <v>32</v>
      </c>
      <c r="F43" s="39"/>
      <c r="G43" s="37">
        <f>(200*3)</f>
        <v>600</v>
      </c>
      <c r="H43" s="39"/>
      <c r="I43" s="37"/>
      <c r="J43" s="39"/>
      <c r="K43" s="39"/>
      <c r="L43" s="39">
        <v>20.39</v>
      </c>
      <c r="M43" s="49">
        <f>G43*L43</f>
        <v>12234</v>
      </c>
      <c r="N43" s="37">
        <f t="shared" si="4"/>
        <v>12234</v>
      </c>
    </row>
    <row r="44" spans="2:14" hidden="1">
      <c r="B44" s="78"/>
      <c r="C44" s="20"/>
      <c r="D44" s="73" t="s">
        <v>16</v>
      </c>
      <c r="E44" s="72" t="s">
        <v>65</v>
      </c>
      <c r="F44" s="39">
        <v>3.52</v>
      </c>
      <c r="G44" s="37">
        <f>F44*G39</f>
        <v>2112</v>
      </c>
      <c r="H44" s="39"/>
      <c r="I44" s="37"/>
      <c r="J44" s="39">
        <v>6</v>
      </c>
      <c r="K44" s="47">
        <f>J44*G44</f>
        <v>12672</v>
      </c>
      <c r="L44" s="39"/>
      <c r="M44" s="49"/>
      <c r="N44" s="37">
        <f t="shared" si="4"/>
        <v>12672</v>
      </c>
    </row>
    <row r="45" spans="2:14" hidden="1">
      <c r="B45" s="78"/>
      <c r="C45" s="44" t="s">
        <v>93</v>
      </c>
      <c r="D45" s="53" t="s">
        <v>94</v>
      </c>
      <c r="E45" s="50" t="s">
        <v>62</v>
      </c>
      <c r="F45" s="39">
        <v>3.94</v>
      </c>
      <c r="G45" s="37">
        <f>F45*G39</f>
        <v>2364</v>
      </c>
      <c r="H45" s="39"/>
      <c r="I45" s="37"/>
      <c r="J45" s="39"/>
      <c r="K45" s="47"/>
      <c r="L45" s="39">
        <v>33.46</v>
      </c>
      <c r="M45" s="49">
        <f>G45*L45</f>
        <v>79099.44</v>
      </c>
      <c r="N45" s="37">
        <f t="shared" si="4"/>
        <v>79099.44</v>
      </c>
    </row>
    <row r="46" spans="2:14" hidden="1">
      <c r="B46" s="78"/>
      <c r="C46" s="44"/>
      <c r="D46" s="73" t="s">
        <v>95</v>
      </c>
      <c r="E46" s="50" t="s">
        <v>62</v>
      </c>
      <c r="F46" s="39">
        <v>0.19</v>
      </c>
      <c r="G46" s="37">
        <f>F46*G43</f>
        <v>114</v>
      </c>
      <c r="H46" s="39"/>
      <c r="I46" s="37"/>
      <c r="J46" s="39"/>
      <c r="K46" s="47"/>
      <c r="L46" s="39">
        <v>3.2</v>
      </c>
      <c r="M46" s="49">
        <f>G46*L46</f>
        <v>364.8</v>
      </c>
      <c r="N46" s="37">
        <f t="shared" si="4"/>
        <v>364.8</v>
      </c>
    </row>
    <row r="47" spans="2:14" hidden="1">
      <c r="B47" s="78"/>
      <c r="C47" s="20" t="s">
        <v>63</v>
      </c>
      <c r="D47" s="51" t="s">
        <v>98</v>
      </c>
      <c r="E47" s="50" t="s">
        <v>29</v>
      </c>
      <c r="F47" s="74">
        <v>60</v>
      </c>
      <c r="G47" s="37">
        <f>F47*G43</f>
        <v>36000</v>
      </c>
      <c r="H47" s="39">
        <v>6</v>
      </c>
      <c r="I47" s="37">
        <f>H47*G47</f>
        <v>216000</v>
      </c>
      <c r="J47" s="39"/>
      <c r="K47" s="39"/>
      <c r="L47" s="39"/>
      <c r="M47" s="39"/>
      <c r="N47" s="37">
        <f t="shared" si="4"/>
        <v>216000</v>
      </c>
    </row>
    <row r="48" spans="2:14" hidden="1">
      <c r="B48" s="78"/>
      <c r="C48" s="20" t="s">
        <v>64</v>
      </c>
      <c r="D48" s="51" t="s">
        <v>99</v>
      </c>
      <c r="E48" s="43" t="s">
        <v>24</v>
      </c>
      <c r="F48" s="39">
        <v>1.65</v>
      </c>
      <c r="G48" s="37">
        <f>F48*G47</f>
        <v>59400</v>
      </c>
      <c r="H48" s="39"/>
      <c r="I48" s="39"/>
      <c r="J48" s="39"/>
      <c r="K48" s="39"/>
      <c r="L48" s="39">
        <v>12.38</v>
      </c>
      <c r="M48" s="39">
        <f>L48*G48</f>
        <v>735372</v>
      </c>
      <c r="N48" s="37">
        <f t="shared" si="4"/>
        <v>735372</v>
      </c>
    </row>
    <row r="49" spans="2:14" ht="38.25">
      <c r="B49" s="70">
        <v>8</v>
      </c>
      <c r="C49" s="54" t="s">
        <v>84</v>
      </c>
      <c r="D49" s="60" t="s">
        <v>72</v>
      </c>
      <c r="E49" s="55" t="s">
        <v>29</v>
      </c>
      <c r="F49" s="56"/>
      <c r="G49" s="58">
        <f>3.41*0.25</f>
        <v>0.85250000000000004</v>
      </c>
      <c r="H49" s="56"/>
      <c r="I49" s="58"/>
      <c r="J49" s="56"/>
      <c r="K49" s="56"/>
      <c r="L49" s="56"/>
      <c r="M49" s="56"/>
      <c r="N49" s="59"/>
    </row>
    <row r="50" spans="2:14" ht="15.75" hidden="1" customHeight="1">
      <c r="B50" s="64"/>
      <c r="C50" s="54"/>
      <c r="D50" s="60" t="s">
        <v>16</v>
      </c>
      <c r="E50" s="55" t="s">
        <v>17</v>
      </c>
      <c r="F50" s="56">
        <v>909</v>
      </c>
      <c r="G50" s="58">
        <f>F50*G49</f>
        <v>774.92250000000001</v>
      </c>
      <c r="H50" s="56"/>
      <c r="I50" s="58"/>
      <c r="J50" s="56">
        <v>6</v>
      </c>
      <c r="K50" s="56">
        <f>J50*G50</f>
        <v>4649.5349999999999</v>
      </c>
      <c r="L50" s="56"/>
      <c r="M50" s="56"/>
      <c r="N50" s="59">
        <f t="shared" ref="N50:N59" si="5">M50+K50+I50</f>
        <v>4649.5349999999999</v>
      </c>
    </row>
    <row r="51" spans="2:14" ht="15.75" hidden="1" customHeight="1">
      <c r="B51" s="64"/>
      <c r="C51" s="54"/>
      <c r="D51" s="60" t="s">
        <v>66</v>
      </c>
      <c r="E51" s="55" t="s">
        <v>31</v>
      </c>
      <c r="F51" s="56">
        <v>76</v>
      </c>
      <c r="G51" s="58">
        <f>F51*G49</f>
        <v>64.790000000000006</v>
      </c>
      <c r="H51" s="56"/>
      <c r="I51" s="58"/>
      <c r="J51" s="56"/>
      <c r="K51" s="56"/>
      <c r="L51" s="56">
        <v>3.2</v>
      </c>
      <c r="M51" s="58">
        <f>L51*G51</f>
        <v>207.32800000000003</v>
      </c>
      <c r="N51" s="59">
        <f t="shared" si="5"/>
        <v>207.32800000000003</v>
      </c>
    </row>
    <row r="52" spans="2:14" ht="15.75" hidden="1" customHeight="1">
      <c r="B52" s="64"/>
      <c r="C52" s="20" t="s">
        <v>20</v>
      </c>
      <c r="D52" s="60" t="s">
        <v>82</v>
      </c>
      <c r="E52" s="55" t="s">
        <v>29</v>
      </c>
      <c r="F52" s="56"/>
      <c r="G52" s="58">
        <f>0.126</f>
        <v>0.126</v>
      </c>
      <c r="H52" s="56">
        <v>14.8</v>
      </c>
      <c r="I52" s="15">
        <f t="shared" ref="I52:I59" si="6">H52*G52</f>
        <v>1.8648</v>
      </c>
      <c r="J52" s="56"/>
      <c r="K52" s="56"/>
      <c r="L52" s="56"/>
      <c r="M52" s="58"/>
      <c r="N52" s="59">
        <f t="shared" si="5"/>
        <v>1.8648</v>
      </c>
    </row>
    <row r="53" spans="2:14" ht="25.5" hidden="1" customHeight="1">
      <c r="B53" s="64"/>
      <c r="C53" s="23" t="s">
        <v>58</v>
      </c>
      <c r="D53" s="21" t="s">
        <v>102</v>
      </c>
      <c r="E53" s="25" t="s">
        <v>24</v>
      </c>
      <c r="F53" s="15"/>
      <c r="G53" s="16">
        <f>3.41 /1000</f>
        <v>3.4100000000000003E-3</v>
      </c>
      <c r="H53" s="24">
        <v>1102</v>
      </c>
      <c r="I53" s="15">
        <f t="shared" si="6"/>
        <v>3.7578200000000002</v>
      </c>
      <c r="J53" s="15"/>
      <c r="K53" s="15"/>
      <c r="L53" s="15"/>
      <c r="M53" s="15"/>
      <c r="N53" s="24">
        <f t="shared" si="5"/>
        <v>3.7578200000000002</v>
      </c>
    </row>
    <row r="54" spans="2:14" ht="15.75" hidden="1" customHeight="1">
      <c r="B54" s="64"/>
      <c r="C54" s="20" t="s">
        <v>45</v>
      </c>
      <c r="D54" s="60" t="s">
        <v>73</v>
      </c>
      <c r="E54" s="55" t="s">
        <v>24</v>
      </c>
      <c r="F54" s="56"/>
      <c r="G54" s="57">
        <f>0.0066</f>
        <v>6.6E-3</v>
      </c>
      <c r="H54" s="56">
        <v>1586</v>
      </c>
      <c r="I54" s="15">
        <f t="shared" si="6"/>
        <v>10.467599999999999</v>
      </c>
      <c r="J54" s="56"/>
      <c r="K54" s="56"/>
      <c r="L54" s="56"/>
      <c r="M54" s="58"/>
      <c r="N54" s="24">
        <f t="shared" si="5"/>
        <v>10.467599999999999</v>
      </c>
    </row>
    <row r="55" spans="2:14" ht="15.75" hidden="1" customHeight="1">
      <c r="B55" s="64"/>
      <c r="C55" s="20" t="s">
        <v>77</v>
      </c>
      <c r="D55" s="60" t="s">
        <v>74</v>
      </c>
      <c r="E55" s="55" t="s">
        <v>24</v>
      </c>
      <c r="F55" s="56"/>
      <c r="G55" s="57">
        <f>0.0146</f>
        <v>1.46E-2</v>
      </c>
      <c r="H55" s="56">
        <v>1566</v>
      </c>
      <c r="I55" s="15">
        <f t="shared" si="6"/>
        <v>22.863600000000002</v>
      </c>
      <c r="J55" s="56"/>
      <c r="K55" s="56"/>
      <c r="L55" s="56"/>
      <c r="M55" s="58"/>
      <c r="N55" s="24">
        <f t="shared" si="5"/>
        <v>22.863600000000002</v>
      </c>
    </row>
    <row r="56" spans="2:14" ht="15.75" hidden="1" customHeight="1">
      <c r="B56" s="64"/>
      <c r="C56" s="54" t="s">
        <v>68</v>
      </c>
      <c r="D56" s="60" t="s">
        <v>34</v>
      </c>
      <c r="E56" s="56" t="s">
        <v>32</v>
      </c>
      <c r="F56" s="56">
        <v>264</v>
      </c>
      <c r="G56" s="58">
        <f>F56*G49</f>
        <v>225.06</v>
      </c>
      <c r="H56" s="56">
        <v>15</v>
      </c>
      <c r="I56" s="58">
        <f t="shared" si="6"/>
        <v>3375.9</v>
      </c>
      <c r="J56" s="56"/>
      <c r="K56" s="56"/>
      <c r="L56" s="56"/>
      <c r="M56" s="56"/>
      <c r="N56" s="59">
        <f t="shared" si="5"/>
        <v>3375.9</v>
      </c>
    </row>
    <row r="57" spans="2:14" ht="15.75" hidden="1" customHeight="1">
      <c r="B57" s="64"/>
      <c r="C57" s="54" t="s">
        <v>69</v>
      </c>
      <c r="D57" s="60" t="s">
        <v>70</v>
      </c>
      <c r="E57" s="61" t="s">
        <v>21</v>
      </c>
      <c r="F57" s="56">
        <v>0.49</v>
      </c>
      <c r="G57" s="62">
        <f>F57*G49</f>
        <v>0.41772500000000001</v>
      </c>
      <c r="H57" s="56">
        <v>508</v>
      </c>
      <c r="I57" s="58">
        <f t="shared" si="6"/>
        <v>212.20430000000002</v>
      </c>
      <c r="J57" s="56"/>
      <c r="K57" s="56"/>
      <c r="L57" s="56"/>
      <c r="M57" s="56"/>
      <c r="N57" s="59">
        <f t="shared" si="5"/>
        <v>212.20430000000002</v>
      </c>
    </row>
    <row r="58" spans="2:14" ht="15.75" hidden="1" customHeight="1">
      <c r="B58" s="64"/>
      <c r="C58" s="54" t="s">
        <v>48</v>
      </c>
      <c r="D58" s="60" t="s">
        <v>71</v>
      </c>
      <c r="E58" s="56" t="s">
        <v>29</v>
      </c>
      <c r="F58" s="56">
        <v>101.5</v>
      </c>
      <c r="G58" s="58">
        <f>F58*G49</f>
        <v>86.528750000000002</v>
      </c>
      <c r="H58" s="56">
        <v>114</v>
      </c>
      <c r="I58" s="58">
        <f t="shared" si="6"/>
        <v>9864.2775000000001</v>
      </c>
      <c r="J58" s="56"/>
      <c r="K58" s="56"/>
      <c r="L58" s="56"/>
      <c r="M58" s="56"/>
      <c r="N58" s="59">
        <f t="shared" si="5"/>
        <v>9864.2775000000001</v>
      </c>
    </row>
    <row r="59" spans="2:14" ht="15.75" hidden="1" customHeight="1">
      <c r="B59" s="64"/>
      <c r="C59" s="54"/>
      <c r="D59" s="60" t="s">
        <v>30</v>
      </c>
      <c r="E59" s="63" t="s">
        <v>31</v>
      </c>
      <c r="F59" s="56">
        <v>49</v>
      </c>
      <c r="G59" s="58">
        <f>F59*G49</f>
        <v>41.772500000000001</v>
      </c>
      <c r="H59" s="56">
        <v>2.5</v>
      </c>
      <c r="I59" s="58">
        <f t="shared" si="6"/>
        <v>104.43125000000001</v>
      </c>
      <c r="J59" s="56"/>
      <c r="K59" s="56"/>
      <c r="L59" s="56"/>
      <c r="M59" s="56"/>
      <c r="N59" s="59">
        <f t="shared" si="5"/>
        <v>104.43125000000001</v>
      </c>
    </row>
    <row r="60" spans="2:14" hidden="1">
      <c r="B60" s="70">
        <v>9</v>
      </c>
      <c r="C60" s="20"/>
      <c r="D60" s="26" t="s">
        <v>10</v>
      </c>
      <c r="E60" s="15"/>
      <c r="F60" s="15"/>
      <c r="G60" s="15"/>
      <c r="H60" s="15"/>
      <c r="I60" s="15"/>
      <c r="J60" s="15"/>
      <c r="K60" s="15"/>
      <c r="L60" s="15"/>
      <c r="M60" s="15"/>
      <c r="N60" s="15" t="e">
        <f>SUM(N8:N59)</f>
        <v>#REF!</v>
      </c>
    </row>
    <row r="61" spans="2:14" hidden="1">
      <c r="B61" s="27">
        <v>10</v>
      </c>
      <c r="C61" s="10"/>
      <c r="D61" s="28" t="s">
        <v>37</v>
      </c>
      <c r="E61" s="29"/>
      <c r="F61" s="29">
        <v>0.1</v>
      </c>
      <c r="G61" s="10"/>
      <c r="H61" s="10"/>
      <c r="I61" s="10"/>
      <c r="J61" s="10"/>
      <c r="K61" s="10"/>
      <c r="L61" s="10"/>
      <c r="M61" s="10"/>
      <c r="N61" s="30" t="e">
        <f>F61*N60</f>
        <v>#REF!</v>
      </c>
    </row>
    <row r="62" spans="2:14" hidden="1">
      <c r="B62" s="70">
        <v>11</v>
      </c>
      <c r="C62" s="10"/>
      <c r="D62" s="28" t="s">
        <v>10</v>
      </c>
      <c r="E62" s="10"/>
      <c r="F62" s="10"/>
      <c r="G62" s="10"/>
      <c r="H62" s="10"/>
      <c r="I62" s="10"/>
      <c r="J62" s="10"/>
      <c r="K62" s="10"/>
      <c r="L62" s="10"/>
      <c r="M62" s="10"/>
      <c r="N62" s="31" t="e">
        <f>SUM(N60:N61)</f>
        <v>#REF!</v>
      </c>
    </row>
    <row r="63" spans="2:14" ht="17.25" hidden="1" customHeight="1">
      <c r="B63" s="27">
        <v>12</v>
      </c>
      <c r="C63" s="10"/>
      <c r="D63" s="28" t="s">
        <v>38</v>
      </c>
      <c r="E63" s="29"/>
      <c r="F63" s="29">
        <v>0.08</v>
      </c>
      <c r="G63" s="10"/>
      <c r="H63" s="10"/>
      <c r="I63" s="10"/>
      <c r="J63" s="10"/>
      <c r="K63" s="10"/>
      <c r="L63" s="10"/>
      <c r="M63" s="10"/>
      <c r="N63" s="31" t="e">
        <f>N62*F63</f>
        <v>#REF!</v>
      </c>
    </row>
    <row r="64" spans="2:14" hidden="1">
      <c r="B64" s="70">
        <v>13</v>
      </c>
      <c r="C64" s="10"/>
      <c r="D64" s="28" t="s">
        <v>10</v>
      </c>
      <c r="E64" s="29"/>
      <c r="F64" s="10"/>
      <c r="G64" s="10"/>
      <c r="H64" s="10"/>
      <c r="I64" s="10"/>
      <c r="J64" s="10"/>
      <c r="K64" s="10"/>
      <c r="L64" s="10"/>
      <c r="M64" s="10"/>
      <c r="N64" s="31" t="e">
        <f>SUM(N62:N63)</f>
        <v>#REF!</v>
      </c>
    </row>
    <row r="65" spans="2:14" hidden="1">
      <c r="B65" s="27">
        <v>14</v>
      </c>
      <c r="C65" s="10"/>
      <c r="D65" s="28" t="s">
        <v>39</v>
      </c>
      <c r="E65" s="29"/>
      <c r="F65" s="29">
        <v>0.03</v>
      </c>
      <c r="G65" s="10"/>
      <c r="H65" s="10"/>
      <c r="I65" s="10"/>
      <c r="J65" s="10"/>
      <c r="K65" s="10"/>
      <c r="L65" s="10"/>
      <c r="M65" s="10"/>
      <c r="N65" s="31" t="e">
        <f>N64*F65</f>
        <v>#REF!</v>
      </c>
    </row>
    <row r="66" spans="2:14" hidden="1">
      <c r="B66" s="70">
        <v>15</v>
      </c>
      <c r="C66" s="10"/>
      <c r="D66" s="28" t="s">
        <v>10</v>
      </c>
      <c r="E66" s="29"/>
      <c r="F66" s="10"/>
      <c r="G66" s="10"/>
      <c r="H66" s="10"/>
      <c r="I66" s="10"/>
      <c r="J66" s="10"/>
      <c r="K66" s="10"/>
      <c r="L66" s="10"/>
      <c r="M66" s="10"/>
      <c r="N66" s="31" t="e">
        <f>SUM(N64:N65)</f>
        <v>#REF!</v>
      </c>
    </row>
    <row r="67" spans="2:14" hidden="1">
      <c r="B67" s="27">
        <v>16</v>
      </c>
      <c r="C67" s="10"/>
      <c r="D67" s="28" t="s">
        <v>40</v>
      </c>
      <c r="E67" s="29"/>
      <c r="F67" s="29">
        <v>0.18</v>
      </c>
      <c r="G67" s="10"/>
      <c r="H67" s="10"/>
      <c r="I67" s="10"/>
      <c r="J67" s="10"/>
      <c r="K67" s="10"/>
      <c r="L67" s="10"/>
      <c r="M67" s="10"/>
      <c r="N67" s="31" t="e">
        <f>N66*F67</f>
        <v>#REF!</v>
      </c>
    </row>
    <row r="68" spans="2:14" hidden="1">
      <c r="B68" s="70">
        <v>17</v>
      </c>
      <c r="C68" s="10"/>
      <c r="D68" s="68" t="s">
        <v>10</v>
      </c>
      <c r="E68" s="10"/>
      <c r="F68" s="10"/>
      <c r="G68" s="10"/>
      <c r="H68" s="10"/>
      <c r="I68" s="10"/>
      <c r="J68" s="10"/>
      <c r="K68" s="10"/>
      <c r="L68" s="10"/>
      <c r="M68" s="10"/>
      <c r="N68" s="31" t="e">
        <f>SUM(N66:N67)</f>
        <v>#REF!</v>
      </c>
    </row>
    <row r="69" spans="2:14" hidden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idden="1"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2:14" hidden="1">
      <c r="D71" s="71" t="s">
        <v>41</v>
      </c>
      <c r="E71" s="71"/>
      <c r="F71" s="71"/>
      <c r="G71" s="71"/>
      <c r="H71" s="71"/>
      <c r="I71" s="71"/>
      <c r="J71" s="71"/>
      <c r="K71" s="71"/>
      <c r="L71" s="71"/>
      <c r="M71" s="71"/>
    </row>
    <row r="72" spans="2:14" hidden="1"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2:14" hidden="1">
      <c r="D73" s="71" t="s">
        <v>42</v>
      </c>
      <c r="E73" s="71"/>
      <c r="F73" s="71"/>
      <c r="G73" s="71"/>
      <c r="H73" s="71"/>
      <c r="I73" s="71"/>
      <c r="J73" s="80" t="s">
        <v>43</v>
      </c>
      <c r="K73" s="80"/>
      <c r="L73" s="80"/>
      <c r="M73" s="80"/>
    </row>
    <row r="76" spans="2:14" ht="57.75" customHeight="1"/>
    <row r="81" ht="16.5" customHeight="1"/>
    <row r="82" ht="18.75" customHeight="1"/>
    <row r="83" ht="18.75" customHeight="1"/>
    <row r="94" ht="19.5" customHeight="1"/>
    <row r="194" ht="18.75" customHeight="1"/>
    <row r="195" ht="18" customHeight="1"/>
    <row r="224" ht="16.5" customHeight="1"/>
    <row r="225" ht="18" customHeight="1"/>
    <row r="226" ht="20.25" customHeight="1"/>
    <row r="227" ht="20.25" customHeight="1"/>
    <row r="230" ht="18.75" customHeight="1"/>
    <row r="290" ht="29.25" customHeight="1"/>
  </sheetData>
  <mergeCells count="24">
    <mergeCell ref="C1:N2"/>
    <mergeCell ref="D4:M4"/>
    <mergeCell ref="C6:E6"/>
    <mergeCell ref="C7:E7"/>
    <mergeCell ref="F7:K7"/>
    <mergeCell ref="L7:M7"/>
    <mergeCell ref="B19:B26"/>
    <mergeCell ref="B9:B10"/>
    <mergeCell ref="C9:C10"/>
    <mergeCell ref="D9:D10"/>
    <mergeCell ref="E9:E10"/>
    <mergeCell ref="J9:K9"/>
    <mergeCell ref="L9:M9"/>
    <mergeCell ref="N9:N10"/>
    <mergeCell ref="B12:B14"/>
    <mergeCell ref="B15:B18"/>
    <mergeCell ref="F9:G9"/>
    <mergeCell ref="H9:I9"/>
    <mergeCell ref="J73:M73"/>
    <mergeCell ref="B27:B34"/>
    <mergeCell ref="B35:B38"/>
    <mergeCell ref="B39:B42"/>
    <mergeCell ref="B43:B48"/>
    <mergeCell ref="E70:N70"/>
  </mergeCells>
  <pageMargins left="0.7" right="0.54166666666666663" top="0.36458333333333331" bottom="0.75" header="0.3" footer="0.3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90"/>
  <sheetViews>
    <sheetView view="pageLayout" workbookViewId="0">
      <selection activeCell="D76" sqref="D76"/>
    </sheetView>
  </sheetViews>
  <sheetFormatPr defaultRowHeight="15"/>
  <cols>
    <col min="1" max="1" width="9.140625" style="1"/>
    <col min="2" max="2" width="3.140625" style="1" customWidth="1"/>
    <col min="3" max="3" width="11" style="1" hidden="1" customWidth="1"/>
    <col min="4" max="4" width="65.140625" style="1" customWidth="1"/>
    <col min="5" max="5" width="7.28515625" style="1" customWidth="1"/>
    <col min="6" max="6" width="7" style="1" hidden="1" customWidth="1"/>
    <col min="7" max="7" width="7.7109375" style="1" customWidth="1"/>
    <col min="8" max="8" width="7.42578125" style="1" hidden="1" customWidth="1"/>
    <col min="9" max="9" width="7.28515625" style="1" hidden="1" customWidth="1"/>
    <col min="10" max="10" width="7.140625" style="1" hidden="1" customWidth="1"/>
    <col min="11" max="11" width="6.42578125" style="1" hidden="1" customWidth="1"/>
    <col min="12" max="12" width="7.28515625" style="1" hidden="1" customWidth="1"/>
    <col min="13" max="13" width="7" style="1" hidden="1" customWidth="1"/>
    <col min="14" max="14" width="9.85546875" style="1" hidden="1" customWidth="1"/>
    <col min="15" max="16384" width="9.140625" style="1"/>
  </cols>
  <sheetData>
    <row r="1" spans="2:14" ht="57.75" customHeight="1">
      <c r="C1" s="87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.5" customHeight="1"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0.75" customHeight="1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15.75">
      <c r="C4" s="76"/>
      <c r="D4" s="88" t="s">
        <v>81</v>
      </c>
      <c r="E4" s="88"/>
      <c r="F4" s="88"/>
      <c r="G4" s="88"/>
      <c r="H4" s="88"/>
      <c r="I4" s="88"/>
      <c r="J4" s="88"/>
      <c r="K4" s="88"/>
      <c r="L4" s="88"/>
      <c r="M4" s="88"/>
      <c r="N4" s="76"/>
    </row>
    <row r="5" spans="2:14" ht="5.25" hidden="1" customHeight="1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2:14" hidden="1">
      <c r="C6" s="89" t="s">
        <v>85</v>
      </c>
      <c r="D6" s="90"/>
      <c r="E6" s="90"/>
      <c r="F6" s="67"/>
      <c r="G6" s="67"/>
      <c r="H6" s="67"/>
      <c r="I6" s="67"/>
      <c r="J6" s="67"/>
      <c r="K6" s="67"/>
      <c r="L6" s="67"/>
      <c r="M6" s="67"/>
      <c r="N6" s="67"/>
    </row>
    <row r="7" spans="2:14" hidden="1">
      <c r="B7" s="5"/>
      <c r="C7" s="91" t="s">
        <v>0</v>
      </c>
      <c r="D7" s="91"/>
      <c r="E7" s="91"/>
      <c r="F7" s="92" t="s">
        <v>1</v>
      </c>
      <c r="G7" s="92"/>
      <c r="H7" s="92"/>
      <c r="I7" s="92"/>
      <c r="J7" s="92"/>
      <c r="K7" s="92"/>
      <c r="L7" s="93" t="e">
        <f>N68</f>
        <v>#REF!</v>
      </c>
      <c r="M7" s="92"/>
      <c r="N7" s="6" t="s">
        <v>2</v>
      </c>
    </row>
    <row r="8" spans="2:14" hidden="1">
      <c r="B8" s="7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</row>
    <row r="9" spans="2:14">
      <c r="B9" s="84"/>
      <c r="C9" s="86" t="s">
        <v>3</v>
      </c>
      <c r="D9" s="95" t="s">
        <v>108</v>
      </c>
      <c r="E9" s="86" t="s">
        <v>5</v>
      </c>
      <c r="F9" s="94" t="s">
        <v>79</v>
      </c>
      <c r="G9" s="85"/>
      <c r="H9" s="85" t="s">
        <v>7</v>
      </c>
      <c r="I9" s="85"/>
      <c r="J9" s="85" t="s">
        <v>8</v>
      </c>
      <c r="K9" s="85"/>
      <c r="L9" s="85" t="s">
        <v>9</v>
      </c>
      <c r="M9" s="85"/>
      <c r="N9" s="86" t="s">
        <v>10</v>
      </c>
    </row>
    <row r="10" spans="2:14" hidden="1">
      <c r="B10" s="84"/>
      <c r="C10" s="86"/>
      <c r="D10" s="86"/>
      <c r="E10" s="86"/>
      <c r="F10" s="10" t="s">
        <v>11</v>
      </c>
      <c r="G10" s="10" t="s">
        <v>12</v>
      </c>
      <c r="H10" s="10" t="s">
        <v>11</v>
      </c>
      <c r="I10" s="10" t="s">
        <v>12</v>
      </c>
      <c r="J10" s="10" t="s">
        <v>11</v>
      </c>
      <c r="K10" s="10" t="s">
        <v>12</v>
      </c>
      <c r="L10" s="10" t="s">
        <v>11</v>
      </c>
      <c r="M10" s="10" t="s">
        <v>12</v>
      </c>
      <c r="N10" s="86"/>
    </row>
    <row r="11" spans="2:14">
      <c r="B11" s="11">
        <v>1</v>
      </c>
      <c r="C11" s="68">
        <v>2</v>
      </c>
      <c r="D11" s="68">
        <v>2</v>
      </c>
      <c r="E11" s="68">
        <v>3</v>
      </c>
      <c r="F11" s="68">
        <v>5</v>
      </c>
      <c r="G11" s="68">
        <v>4</v>
      </c>
      <c r="H11" s="68">
        <v>7</v>
      </c>
      <c r="I11" s="68">
        <v>8</v>
      </c>
      <c r="J11" s="68">
        <v>9</v>
      </c>
      <c r="K11" s="68">
        <v>10</v>
      </c>
      <c r="L11" s="68">
        <v>11</v>
      </c>
      <c r="M11" s="68">
        <v>12</v>
      </c>
      <c r="N11" s="68">
        <v>13</v>
      </c>
    </row>
    <row r="12" spans="2:14" hidden="1">
      <c r="B12" s="81">
        <v>1</v>
      </c>
      <c r="C12" s="13" t="s">
        <v>13</v>
      </c>
      <c r="D12" s="14" t="s">
        <v>14</v>
      </c>
      <c r="E12" s="15" t="s">
        <v>15</v>
      </c>
      <c r="F12" s="10"/>
      <c r="G12" s="16">
        <f>(4*0.7*0.7+1.2*1.4*8)*0.01</f>
        <v>0.154</v>
      </c>
      <c r="H12" s="10"/>
      <c r="I12" s="10"/>
      <c r="J12" s="10"/>
      <c r="K12" s="10"/>
      <c r="L12" s="10"/>
      <c r="M12" s="10"/>
      <c r="N12" s="10"/>
    </row>
    <row r="13" spans="2:14" hidden="1">
      <c r="B13" s="82"/>
      <c r="C13" s="17"/>
      <c r="D13" s="18" t="s">
        <v>16</v>
      </c>
      <c r="E13" s="15" t="s">
        <v>17</v>
      </c>
      <c r="F13" s="10">
        <v>130</v>
      </c>
      <c r="G13" s="10">
        <f>G12*F13</f>
        <v>20.02</v>
      </c>
      <c r="H13" s="10"/>
      <c r="I13" s="10"/>
      <c r="J13" s="10">
        <v>6</v>
      </c>
      <c r="K13" s="10">
        <f>G13*J13</f>
        <v>120.12</v>
      </c>
      <c r="L13" s="10"/>
      <c r="M13" s="10"/>
      <c r="N13" s="19">
        <f>M13+K13+I13</f>
        <v>120.12</v>
      </c>
    </row>
    <row r="14" spans="2:14" hidden="1">
      <c r="B14" s="83"/>
      <c r="C14" s="20" t="s">
        <v>22</v>
      </c>
      <c r="D14" s="22" t="s">
        <v>23</v>
      </c>
      <c r="E14" s="15" t="s">
        <v>24</v>
      </c>
      <c r="F14" s="15">
        <v>1.6</v>
      </c>
      <c r="G14" s="15">
        <f>G13*F14</f>
        <v>32.032000000000004</v>
      </c>
      <c r="H14" s="15"/>
      <c r="I14" s="15"/>
      <c r="J14" s="15"/>
      <c r="K14" s="15"/>
      <c r="L14" s="15">
        <v>7.86</v>
      </c>
      <c r="M14" s="15">
        <f>L14*G14</f>
        <v>251.77152000000004</v>
      </c>
      <c r="N14" s="19">
        <f t="shared" ref="N14" si="0">M14+K14+I14</f>
        <v>251.77152000000004</v>
      </c>
    </row>
    <row r="15" spans="2:14" ht="41.25" hidden="1" customHeight="1">
      <c r="B15" s="64"/>
      <c r="C15" s="20" t="s">
        <v>18</v>
      </c>
      <c r="D15" s="21" t="s">
        <v>80</v>
      </c>
      <c r="E15" s="15" t="s">
        <v>19</v>
      </c>
      <c r="F15" s="15"/>
      <c r="G15" s="15">
        <f>(4*0.65+8*1.2)/1000</f>
        <v>1.2199999999999999E-2</v>
      </c>
      <c r="H15" s="15"/>
      <c r="I15" s="15"/>
      <c r="J15" s="15"/>
      <c r="K15" s="15"/>
      <c r="L15" s="15"/>
      <c r="M15" s="15"/>
      <c r="N15" s="19"/>
    </row>
    <row r="16" spans="2:14" ht="15" hidden="1" customHeight="1">
      <c r="B16" s="64"/>
      <c r="C16" s="20"/>
      <c r="D16" s="22" t="s">
        <v>16</v>
      </c>
      <c r="E16" s="15" t="s">
        <v>17</v>
      </c>
      <c r="F16" s="15">
        <v>129</v>
      </c>
      <c r="G16" s="15">
        <f>G15*F16</f>
        <v>1.5737999999999999</v>
      </c>
      <c r="H16" s="15"/>
      <c r="I16" s="15"/>
      <c r="J16" s="15">
        <v>6</v>
      </c>
      <c r="K16" s="15">
        <f>G16*J16</f>
        <v>9.4427999999999983</v>
      </c>
      <c r="L16" s="15"/>
      <c r="M16" s="15"/>
      <c r="N16" s="19">
        <f t="shared" ref="N16:N18" si="1">M16+K16+I16</f>
        <v>9.4427999999999983</v>
      </c>
    </row>
    <row r="17" spans="2:14">
      <c r="B17" s="64">
        <v>1</v>
      </c>
      <c r="C17" s="20" t="s">
        <v>20</v>
      </c>
      <c r="D17" s="21" t="s">
        <v>107</v>
      </c>
      <c r="E17" s="15" t="s">
        <v>21</v>
      </c>
      <c r="F17" s="15">
        <v>124</v>
      </c>
      <c r="G17" s="15">
        <v>1.64</v>
      </c>
      <c r="H17" s="15">
        <v>14.8</v>
      </c>
      <c r="I17" s="15">
        <f>H17*G17</f>
        <v>24.271999999999998</v>
      </c>
      <c r="J17" s="15"/>
      <c r="K17" s="15"/>
      <c r="L17" s="15"/>
      <c r="M17" s="15"/>
      <c r="N17" s="19">
        <f t="shared" si="1"/>
        <v>24.271999999999998</v>
      </c>
    </row>
    <row r="18" spans="2:14" ht="15" hidden="1" customHeight="1">
      <c r="B18" s="64"/>
      <c r="C18" s="20" t="s">
        <v>22</v>
      </c>
      <c r="D18" s="22" t="s">
        <v>23</v>
      </c>
      <c r="E18" s="15" t="s">
        <v>24</v>
      </c>
      <c r="F18" s="15">
        <v>1.6</v>
      </c>
      <c r="G18" s="15">
        <f>G17*F18</f>
        <v>2.6240000000000001</v>
      </c>
      <c r="H18" s="15"/>
      <c r="I18" s="15"/>
      <c r="J18" s="15"/>
      <c r="K18" s="15"/>
      <c r="L18" s="15">
        <v>7.86</v>
      </c>
      <c r="M18" s="15">
        <f>L18*G18</f>
        <v>20.624640000000003</v>
      </c>
      <c r="N18" s="19">
        <f t="shared" si="1"/>
        <v>20.624640000000003</v>
      </c>
    </row>
    <row r="19" spans="2:14" ht="38.25" hidden="1" customHeight="1">
      <c r="B19" s="64"/>
      <c r="C19" s="23" t="s">
        <v>76</v>
      </c>
      <c r="D19" s="21" t="s">
        <v>75</v>
      </c>
      <c r="E19" s="25" t="s">
        <v>44</v>
      </c>
      <c r="F19" s="15"/>
      <c r="G19" s="15">
        <f>8/100</f>
        <v>0.08</v>
      </c>
      <c r="H19" s="15"/>
      <c r="I19" s="15"/>
      <c r="J19" s="15"/>
      <c r="K19" s="15"/>
      <c r="L19" s="15"/>
      <c r="M19" s="15"/>
      <c r="N19" s="19"/>
    </row>
    <row r="20" spans="2:14" ht="15" hidden="1" customHeight="1">
      <c r="B20" s="64"/>
      <c r="C20" s="20"/>
      <c r="D20" s="22" t="s">
        <v>16</v>
      </c>
      <c r="E20" s="15" t="s">
        <v>17</v>
      </c>
      <c r="F20" s="15">
        <v>280</v>
      </c>
      <c r="G20" s="15">
        <f>G19*F20</f>
        <v>22.400000000000002</v>
      </c>
      <c r="H20" s="15"/>
      <c r="I20" s="15"/>
      <c r="J20" s="15">
        <v>6</v>
      </c>
      <c r="K20" s="15">
        <f>J20*G20</f>
        <v>134.4</v>
      </c>
      <c r="L20" s="15"/>
      <c r="M20" s="15"/>
      <c r="N20" s="19">
        <f t="shared" ref="N20:N26" si="2">M20+K20+I20</f>
        <v>134.4</v>
      </c>
    </row>
    <row r="21" spans="2:14" ht="30" hidden="1" customHeight="1">
      <c r="B21" s="64"/>
      <c r="C21" s="20" t="s">
        <v>48</v>
      </c>
      <c r="D21" s="22" t="s">
        <v>53</v>
      </c>
      <c r="E21" s="15" t="s">
        <v>33</v>
      </c>
      <c r="F21" s="15">
        <v>38.4</v>
      </c>
      <c r="G21" s="15">
        <f>F21*G19</f>
        <v>3.0720000000000001</v>
      </c>
      <c r="H21" s="15"/>
      <c r="I21" s="15"/>
      <c r="J21" s="15"/>
      <c r="K21" s="15"/>
      <c r="L21" s="15">
        <v>24.79</v>
      </c>
      <c r="M21" s="15">
        <f>L21*G21</f>
        <v>76.154880000000006</v>
      </c>
      <c r="N21" s="19">
        <f t="shared" si="2"/>
        <v>76.154880000000006</v>
      </c>
    </row>
    <row r="22" spans="2:14" ht="15" hidden="1" customHeight="1">
      <c r="B22" s="64"/>
      <c r="C22" s="20" t="s">
        <v>54</v>
      </c>
      <c r="D22" s="22" t="s">
        <v>55</v>
      </c>
      <c r="E22" s="15" t="s">
        <v>33</v>
      </c>
      <c r="F22" s="15">
        <v>41.6</v>
      </c>
      <c r="G22" s="15">
        <f>F22*G19</f>
        <v>3.3280000000000003</v>
      </c>
      <c r="H22" s="15"/>
      <c r="I22" s="15"/>
      <c r="J22" s="15"/>
      <c r="K22" s="15"/>
      <c r="L22" s="15">
        <v>14.6</v>
      </c>
      <c r="M22" s="15">
        <f>L22*G22</f>
        <v>48.588800000000006</v>
      </c>
      <c r="N22" s="19">
        <f t="shared" si="2"/>
        <v>48.588800000000006</v>
      </c>
    </row>
    <row r="23" spans="2:14" ht="16.5" customHeight="1">
      <c r="B23" s="64">
        <v>2</v>
      </c>
      <c r="C23" s="23" t="s">
        <v>26</v>
      </c>
      <c r="D23" s="21" t="s">
        <v>56</v>
      </c>
      <c r="E23" s="15" t="s">
        <v>27</v>
      </c>
      <c r="F23" s="15">
        <v>100</v>
      </c>
      <c r="G23" s="15">
        <f>F23*G19</f>
        <v>8</v>
      </c>
      <c r="H23" s="24">
        <f>კალკ!M14</f>
        <v>0</v>
      </c>
      <c r="I23" s="15">
        <f>H23*G23</f>
        <v>0</v>
      </c>
      <c r="J23" s="15"/>
      <c r="K23" s="15"/>
      <c r="L23" s="15"/>
      <c r="M23" s="15"/>
      <c r="N23" s="19">
        <f t="shared" si="2"/>
        <v>0</v>
      </c>
    </row>
    <row r="24" spans="2:14">
      <c r="B24" s="64">
        <v>3</v>
      </c>
      <c r="C24" s="20" t="s">
        <v>48</v>
      </c>
      <c r="D24" s="21" t="s">
        <v>57</v>
      </c>
      <c r="E24" s="15" t="s">
        <v>29</v>
      </c>
      <c r="F24" s="15">
        <v>0.4</v>
      </c>
      <c r="G24" s="15">
        <v>0.91</v>
      </c>
      <c r="H24" s="24">
        <v>114</v>
      </c>
      <c r="I24" s="15">
        <f>H24*G24</f>
        <v>103.74000000000001</v>
      </c>
      <c r="J24" s="15"/>
      <c r="K24" s="15"/>
      <c r="L24" s="15"/>
      <c r="M24" s="15"/>
      <c r="N24" s="24">
        <f t="shared" si="2"/>
        <v>103.74000000000001</v>
      </c>
    </row>
    <row r="25" spans="2:14" ht="18.75" customHeight="1">
      <c r="B25" s="64">
        <v>4</v>
      </c>
      <c r="C25" s="23" t="s">
        <v>58</v>
      </c>
      <c r="D25" s="21" t="s">
        <v>103</v>
      </c>
      <c r="E25" s="25" t="s">
        <v>24</v>
      </c>
      <c r="F25" s="15"/>
      <c r="G25" s="16">
        <v>1.4E-2</v>
      </c>
      <c r="H25" s="24">
        <v>1102</v>
      </c>
      <c r="I25" s="15">
        <f>H25*G25</f>
        <v>15.428000000000001</v>
      </c>
      <c r="J25" s="15"/>
      <c r="K25" s="15"/>
      <c r="L25" s="15"/>
      <c r="M25" s="15"/>
      <c r="N25" s="24">
        <f t="shared" si="2"/>
        <v>15.428000000000001</v>
      </c>
    </row>
    <row r="26" spans="2:14" ht="15" hidden="1" customHeight="1">
      <c r="B26" s="64"/>
      <c r="C26" s="23"/>
      <c r="D26" s="21" t="s">
        <v>50</v>
      </c>
      <c r="E26" s="21" t="s">
        <v>31</v>
      </c>
      <c r="F26" s="15">
        <v>4.3929999999999998</v>
      </c>
      <c r="G26" s="24">
        <f>F26*G19</f>
        <v>0.35143999999999997</v>
      </c>
      <c r="H26" s="24">
        <v>2.5</v>
      </c>
      <c r="I26" s="15">
        <f>H26*G26</f>
        <v>0.87859999999999994</v>
      </c>
      <c r="J26" s="15"/>
      <c r="K26" s="15"/>
      <c r="L26" s="15"/>
      <c r="M26" s="15"/>
      <c r="N26" s="24">
        <f t="shared" si="2"/>
        <v>0.87859999999999994</v>
      </c>
    </row>
    <row r="27" spans="2:14" ht="45" hidden="1" customHeight="1">
      <c r="B27" s="64"/>
      <c r="C27" s="23" t="s">
        <v>90</v>
      </c>
      <c r="D27" s="21" t="s">
        <v>87</v>
      </c>
      <c r="E27" s="21" t="s">
        <v>44</v>
      </c>
      <c r="F27" s="15"/>
      <c r="G27" s="15">
        <f>4/100</f>
        <v>0.04</v>
      </c>
      <c r="H27" s="15"/>
      <c r="I27" s="15"/>
      <c r="J27" s="15"/>
      <c r="K27" s="15"/>
      <c r="L27" s="15"/>
      <c r="M27" s="15"/>
      <c r="N27" s="24"/>
    </row>
    <row r="28" spans="2:14" ht="15" hidden="1" customHeight="1">
      <c r="B28" s="64"/>
      <c r="C28" s="20"/>
      <c r="D28" s="22" t="s">
        <v>16</v>
      </c>
      <c r="E28" s="15" t="s">
        <v>17</v>
      </c>
      <c r="F28" s="15">
        <v>162</v>
      </c>
      <c r="G28" s="15">
        <f>G27*F28</f>
        <v>6.48</v>
      </c>
      <c r="H28" s="15"/>
      <c r="I28" s="15"/>
      <c r="J28" s="15">
        <v>6</v>
      </c>
      <c r="K28" s="15">
        <f>J28*G28</f>
        <v>38.880000000000003</v>
      </c>
      <c r="L28" s="15"/>
      <c r="M28" s="15"/>
      <c r="N28" s="24">
        <f t="shared" ref="N28:N32" si="3">M28+K28+I28</f>
        <v>38.880000000000003</v>
      </c>
    </row>
    <row r="29" spans="2:14" ht="30" hidden="1" customHeight="1">
      <c r="B29" s="64"/>
      <c r="C29" s="20" t="s">
        <v>48</v>
      </c>
      <c r="D29" s="22" t="s">
        <v>53</v>
      </c>
      <c r="E29" s="15" t="s">
        <v>33</v>
      </c>
      <c r="F29" s="15">
        <v>40.799999999999997</v>
      </c>
      <c r="G29" s="15">
        <f>F29*G27</f>
        <v>1.6319999999999999</v>
      </c>
      <c r="H29" s="15"/>
      <c r="I29" s="15"/>
      <c r="J29" s="15"/>
      <c r="K29" s="15"/>
      <c r="L29" s="15">
        <v>24.79</v>
      </c>
      <c r="M29" s="15">
        <f>L29*G29</f>
        <v>40.457279999999997</v>
      </c>
      <c r="N29" s="24">
        <f t="shared" si="3"/>
        <v>40.457279999999997</v>
      </c>
    </row>
    <row r="30" spans="2:14" ht="15" hidden="1" customHeight="1">
      <c r="B30" s="64"/>
      <c r="C30" s="20" t="s">
        <v>54</v>
      </c>
      <c r="D30" s="22" t="s">
        <v>55</v>
      </c>
      <c r="E30" s="15" t="s">
        <v>33</v>
      </c>
      <c r="F30" s="15">
        <v>41.6</v>
      </c>
      <c r="G30" s="15">
        <f>F30*G27</f>
        <v>1.6640000000000001</v>
      </c>
      <c r="H30" s="15"/>
      <c r="I30" s="15"/>
      <c r="J30" s="15"/>
      <c r="K30" s="15"/>
      <c r="L30" s="15">
        <v>14.6</v>
      </c>
      <c r="M30" s="15">
        <f>L30*G30</f>
        <v>24.294400000000003</v>
      </c>
      <c r="N30" s="24">
        <f t="shared" si="3"/>
        <v>24.294400000000003</v>
      </c>
    </row>
    <row r="31" spans="2:14" ht="19.5" customHeight="1">
      <c r="B31" s="64">
        <v>5</v>
      </c>
      <c r="C31" s="20" t="s">
        <v>88</v>
      </c>
      <c r="D31" s="21" t="s">
        <v>89</v>
      </c>
      <c r="E31" s="15" t="s">
        <v>27</v>
      </c>
      <c r="F31" s="15">
        <v>100</v>
      </c>
      <c r="G31" s="15">
        <f>F31*G27</f>
        <v>4</v>
      </c>
      <c r="H31" s="24" t="e">
        <f>კალკ!#REF!</f>
        <v>#REF!</v>
      </c>
      <c r="I31" s="15" t="e">
        <f>H31*G31</f>
        <v>#REF!</v>
      </c>
      <c r="J31" s="15"/>
      <c r="K31" s="15"/>
      <c r="L31" s="15"/>
      <c r="M31" s="15"/>
      <c r="N31" s="24" t="e">
        <f t="shared" si="3"/>
        <v>#REF!</v>
      </c>
    </row>
    <row r="32" spans="2:14" hidden="1">
      <c r="B32" s="64"/>
      <c r="C32" s="20" t="s">
        <v>48</v>
      </c>
      <c r="D32" s="21" t="s">
        <v>57</v>
      </c>
      <c r="E32" s="15" t="s">
        <v>29</v>
      </c>
      <c r="F32" s="15">
        <v>0.2</v>
      </c>
      <c r="G32" s="15">
        <f>F32*G27</f>
        <v>8.0000000000000002E-3</v>
      </c>
      <c r="H32" s="24">
        <v>120</v>
      </c>
      <c r="I32" s="15">
        <f>H32*G32</f>
        <v>0.96</v>
      </c>
      <c r="J32" s="15"/>
      <c r="K32" s="15"/>
      <c r="L32" s="15"/>
      <c r="M32" s="15"/>
      <c r="N32" s="24">
        <f t="shared" si="3"/>
        <v>0.96</v>
      </c>
    </row>
    <row r="33" spans="2:14" ht="25.5" hidden="1">
      <c r="B33" s="64"/>
      <c r="C33" s="23" t="s">
        <v>58</v>
      </c>
      <c r="D33" s="21" t="s">
        <v>105</v>
      </c>
      <c r="E33" s="25" t="s">
        <v>24</v>
      </c>
      <c r="F33" s="15"/>
      <c r="G33" s="15">
        <f>18/1000</f>
        <v>1.7999999999999999E-2</v>
      </c>
      <c r="H33" s="24">
        <v>1102</v>
      </c>
      <c r="I33" s="15">
        <f>H33*G33</f>
        <v>19.835999999999999</v>
      </c>
      <c r="J33" s="15"/>
      <c r="K33" s="15"/>
      <c r="L33" s="15"/>
      <c r="M33" s="15"/>
      <c r="N33" s="24">
        <f>M33+K33+I33</f>
        <v>19.835999999999999</v>
      </c>
    </row>
    <row r="34" spans="2:14" ht="15" hidden="1" customHeight="1">
      <c r="B34" s="64"/>
      <c r="C34" s="23"/>
      <c r="D34" s="21" t="s">
        <v>50</v>
      </c>
      <c r="E34" s="21" t="s">
        <v>31</v>
      </c>
      <c r="F34" s="15">
        <v>4.3929999999999998</v>
      </c>
      <c r="G34" s="24">
        <f>F34*G27</f>
        <v>0.17571999999999999</v>
      </c>
      <c r="H34" s="24">
        <v>2.5</v>
      </c>
      <c r="I34" s="15">
        <f>H34*G34</f>
        <v>0.43929999999999997</v>
      </c>
      <c r="J34" s="15"/>
      <c r="K34" s="15"/>
      <c r="L34" s="15"/>
      <c r="M34" s="15"/>
      <c r="N34" s="24">
        <f>M34+K34+I34</f>
        <v>0.43929999999999997</v>
      </c>
    </row>
    <row r="35" spans="2:14" ht="30" hidden="1" customHeight="1">
      <c r="B35" s="64"/>
      <c r="C35" s="20" t="s">
        <v>78</v>
      </c>
      <c r="D35" s="21" t="s">
        <v>28</v>
      </c>
      <c r="E35" s="25" t="s">
        <v>61</v>
      </c>
      <c r="F35" s="15"/>
      <c r="G35" s="15">
        <f>(0.15*0.6*4+0.3*6*1.5)*0.01</f>
        <v>3.0599999999999995E-2</v>
      </c>
      <c r="H35" s="15"/>
      <c r="I35" s="15"/>
      <c r="J35" s="15"/>
      <c r="K35" s="15"/>
      <c r="L35" s="15"/>
      <c r="M35" s="15"/>
      <c r="N35" s="19"/>
    </row>
    <row r="36" spans="2:14" ht="15" hidden="1" customHeight="1">
      <c r="B36" s="64"/>
      <c r="C36" s="20"/>
      <c r="D36" s="22" t="s">
        <v>16</v>
      </c>
      <c r="E36" s="22" t="s">
        <v>17</v>
      </c>
      <c r="F36" s="15">
        <v>121</v>
      </c>
      <c r="G36" s="24">
        <f>G35*F36</f>
        <v>3.7025999999999994</v>
      </c>
      <c r="H36" s="15"/>
      <c r="I36" s="15"/>
      <c r="J36" s="15">
        <v>6</v>
      </c>
      <c r="K36" s="15">
        <f>J36*G36</f>
        <v>22.215599999999995</v>
      </c>
      <c r="L36" s="15"/>
      <c r="M36" s="15"/>
      <c r="N36" s="38">
        <f>M36+K36+I36</f>
        <v>22.215599999999995</v>
      </c>
    </row>
    <row r="37" spans="2:14">
      <c r="B37" s="64">
        <v>6</v>
      </c>
      <c r="C37" s="20" t="s">
        <v>60</v>
      </c>
      <c r="D37" s="21" t="s">
        <v>36</v>
      </c>
      <c r="E37" s="22" t="s">
        <v>29</v>
      </c>
      <c r="F37" s="15">
        <v>124</v>
      </c>
      <c r="G37" s="24">
        <v>39.4</v>
      </c>
      <c r="H37" s="15">
        <v>6</v>
      </c>
      <c r="I37" s="24">
        <f>H37*G37</f>
        <v>236.39999999999998</v>
      </c>
      <c r="J37" s="15"/>
      <c r="K37" s="15"/>
      <c r="L37" s="15"/>
      <c r="M37" s="15"/>
      <c r="N37" s="38">
        <f>M37+K37+I37</f>
        <v>236.39999999999998</v>
      </c>
    </row>
    <row r="38" spans="2:14" ht="15" hidden="1" customHeight="1">
      <c r="B38" s="64"/>
      <c r="C38" s="20" t="s">
        <v>22</v>
      </c>
      <c r="D38" s="22" t="s">
        <v>23</v>
      </c>
      <c r="E38" s="22" t="s">
        <v>24</v>
      </c>
      <c r="F38" s="39">
        <v>1.65</v>
      </c>
      <c r="G38" s="15">
        <f>F38*G37</f>
        <v>65.009999999999991</v>
      </c>
      <c r="H38" s="15"/>
      <c r="I38" s="15"/>
      <c r="J38" s="15"/>
      <c r="K38" s="15"/>
      <c r="L38" s="15">
        <v>7.86</v>
      </c>
      <c r="M38" s="15">
        <f>L38*G38</f>
        <v>510.97859999999997</v>
      </c>
      <c r="N38" s="38">
        <f>M38+K38+I38</f>
        <v>510.97859999999997</v>
      </c>
    </row>
    <row r="39" spans="2:14" ht="38.25" hidden="1" customHeight="1">
      <c r="B39" s="64"/>
      <c r="C39" s="52" t="s">
        <v>91</v>
      </c>
      <c r="D39" s="51" t="s">
        <v>92</v>
      </c>
      <c r="E39" s="41" t="s">
        <v>35</v>
      </c>
      <c r="F39" s="15"/>
      <c r="G39" s="37">
        <f>(200*3)/1000</f>
        <v>0.6</v>
      </c>
      <c r="H39" s="39"/>
      <c r="I39" s="37"/>
      <c r="J39" s="39"/>
      <c r="K39" s="39"/>
      <c r="L39" s="39"/>
      <c r="M39" s="39"/>
      <c r="N39" s="37"/>
    </row>
    <row r="40" spans="2:14" ht="15" hidden="1" customHeight="1">
      <c r="B40" s="64"/>
      <c r="C40" s="42"/>
      <c r="D40" s="40" t="s">
        <v>16</v>
      </c>
      <c r="E40" s="43" t="s">
        <v>17</v>
      </c>
      <c r="F40" s="39">
        <v>5.5</v>
      </c>
      <c r="G40" s="37">
        <f>F40*G39</f>
        <v>3.3</v>
      </c>
      <c r="H40" s="39"/>
      <c r="I40" s="37"/>
      <c r="J40" s="39">
        <v>6</v>
      </c>
      <c r="K40" s="39">
        <f>J40*G40</f>
        <v>19.799999999999997</v>
      </c>
      <c r="L40" s="39"/>
      <c r="M40" s="39"/>
      <c r="N40" s="37">
        <f>M40+K40+I40</f>
        <v>19.799999999999997</v>
      </c>
    </row>
    <row r="41" spans="2:14" ht="15" hidden="1" customHeight="1">
      <c r="B41" s="64"/>
      <c r="C41" s="44" t="s">
        <v>93</v>
      </c>
      <c r="D41" s="53" t="s">
        <v>94</v>
      </c>
      <c r="E41" s="69" t="s">
        <v>62</v>
      </c>
      <c r="F41" s="45">
        <v>19.899999999999999</v>
      </c>
      <c r="G41" s="69">
        <f>F41*G39</f>
        <v>11.94</v>
      </c>
      <c r="H41" s="69"/>
      <c r="I41" s="46"/>
      <c r="J41" s="69"/>
      <c r="K41" s="47"/>
      <c r="L41" s="69">
        <v>26.08</v>
      </c>
      <c r="M41" s="48">
        <f>G41*L41</f>
        <v>311.39519999999999</v>
      </c>
      <c r="N41" s="37">
        <f t="shared" ref="N41:N48" si="4">M41+K41+I41</f>
        <v>311.39519999999999</v>
      </c>
    </row>
    <row r="42" spans="2:14" ht="15" hidden="1" customHeight="1">
      <c r="B42" s="64"/>
      <c r="C42" s="20"/>
      <c r="D42" s="53" t="s">
        <v>95</v>
      </c>
      <c r="E42" s="69" t="s">
        <v>62</v>
      </c>
      <c r="F42" s="15">
        <v>4.28</v>
      </c>
      <c r="G42" s="24">
        <f>F42*G39</f>
        <v>2.5680000000000001</v>
      </c>
      <c r="H42" s="15"/>
      <c r="I42" s="24"/>
      <c r="J42" s="15"/>
      <c r="K42" s="47"/>
      <c r="L42" s="15">
        <v>3.2</v>
      </c>
      <c r="M42" s="49">
        <f>G42*L42</f>
        <v>8.2176000000000009</v>
      </c>
      <c r="N42" s="37">
        <f t="shared" si="4"/>
        <v>8.2176000000000009</v>
      </c>
    </row>
    <row r="43" spans="2:14" ht="38.25" hidden="1" customHeight="1">
      <c r="B43" s="64"/>
      <c r="C43" s="23" t="s">
        <v>96</v>
      </c>
      <c r="D43" s="73" t="s">
        <v>97</v>
      </c>
      <c r="E43" s="72" t="s">
        <v>35</v>
      </c>
      <c r="F43" s="39"/>
      <c r="G43" s="37">
        <f>(200*3)/1000</f>
        <v>0.6</v>
      </c>
      <c r="H43" s="39"/>
      <c r="I43" s="37"/>
      <c r="J43" s="39"/>
      <c r="K43" s="39"/>
      <c r="L43" s="39">
        <v>20.39</v>
      </c>
      <c r="M43" s="49">
        <f>G43*L43</f>
        <v>12.234</v>
      </c>
      <c r="N43" s="37">
        <f t="shared" si="4"/>
        <v>12.234</v>
      </c>
    </row>
    <row r="44" spans="2:14" ht="15" hidden="1" customHeight="1">
      <c r="B44" s="64"/>
      <c r="C44" s="20"/>
      <c r="D44" s="73" t="s">
        <v>16</v>
      </c>
      <c r="E44" s="72" t="s">
        <v>65</v>
      </c>
      <c r="F44" s="39">
        <v>3.52</v>
      </c>
      <c r="G44" s="37">
        <f>F44*G39</f>
        <v>2.1120000000000001</v>
      </c>
      <c r="H44" s="39"/>
      <c r="I44" s="37"/>
      <c r="J44" s="39">
        <v>6</v>
      </c>
      <c r="K44" s="47">
        <f>J44*G44</f>
        <v>12.672000000000001</v>
      </c>
      <c r="L44" s="39"/>
      <c r="M44" s="49"/>
      <c r="N44" s="37">
        <f t="shared" si="4"/>
        <v>12.672000000000001</v>
      </c>
    </row>
    <row r="45" spans="2:14" ht="15" hidden="1" customHeight="1">
      <c r="B45" s="64"/>
      <c r="C45" s="44" t="s">
        <v>93</v>
      </c>
      <c r="D45" s="53" t="s">
        <v>94</v>
      </c>
      <c r="E45" s="50" t="s">
        <v>62</v>
      </c>
      <c r="F45" s="39">
        <v>3.94</v>
      </c>
      <c r="G45" s="37">
        <f>F45*G39</f>
        <v>2.3639999999999999</v>
      </c>
      <c r="H45" s="39"/>
      <c r="I45" s="37"/>
      <c r="J45" s="39"/>
      <c r="K45" s="47"/>
      <c r="L45" s="39">
        <v>33.46</v>
      </c>
      <c r="M45" s="49">
        <f>G45*L45</f>
        <v>79.099440000000001</v>
      </c>
      <c r="N45" s="37">
        <f t="shared" si="4"/>
        <v>79.099440000000001</v>
      </c>
    </row>
    <row r="46" spans="2:14" ht="15" hidden="1" customHeight="1">
      <c r="B46" s="64"/>
      <c r="C46" s="44"/>
      <c r="D46" s="73" t="s">
        <v>95</v>
      </c>
      <c r="E46" s="50" t="s">
        <v>62</v>
      </c>
      <c r="F46" s="39">
        <v>0.19</v>
      </c>
      <c r="G46" s="37">
        <f>F46*G43</f>
        <v>0.11399999999999999</v>
      </c>
      <c r="H46" s="39"/>
      <c r="I46" s="37"/>
      <c r="J46" s="39"/>
      <c r="K46" s="47"/>
      <c r="L46" s="39">
        <v>3.2</v>
      </c>
      <c r="M46" s="49">
        <f>G46*L46</f>
        <v>0.36480000000000001</v>
      </c>
      <c r="N46" s="37">
        <f t="shared" si="4"/>
        <v>0.36480000000000001</v>
      </c>
    </row>
    <row r="47" spans="2:14" hidden="1">
      <c r="B47" s="64"/>
      <c r="C47" s="20" t="s">
        <v>63</v>
      </c>
      <c r="D47" s="51" t="s">
        <v>36</v>
      </c>
      <c r="E47" s="50" t="s">
        <v>29</v>
      </c>
      <c r="F47" s="74">
        <v>60</v>
      </c>
      <c r="G47" s="37">
        <f>F47*G43</f>
        <v>36</v>
      </c>
      <c r="H47" s="39">
        <v>6</v>
      </c>
      <c r="I47" s="37">
        <f>H47*G47</f>
        <v>216</v>
      </c>
      <c r="J47" s="39"/>
      <c r="K47" s="39"/>
      <c r="L47" s="39"/>
      <c r="M47" s="39"/>
      <c r="N47" s="37">
        <f t="shared" si="4"/>
        <v>216</v>
      </c>
    </row>
    <row r="48" spans="2:14" ht="15" hidden="1" customHeight="1">
      <c r="B48" s="64"/>
      <c r="C48" s="20" t="s">
        <v>64</v>
      </c>
      <c r="D48" s="51" t="s">
        <v>99</v>
      </c>
      <c r="E48" s="43" t="s">
        <v>24</v>
      </c>
      <c r="F48" s="39">
        <v>1.65</v>
      </c>
      <c r="G48" s="37">
        <f>F48*G47</f>
        <v>59.4</v>
      </c>
      <c r="H48" s="39"/>
      <c r="I48" s="39"/>
      <c r="J48" s="39"/>
      <c r="K48" s="39"/>
      <c r="L48" s="39">
        <v>12.38</v>
      </c>
      <c r="M48" s="39">
        <f>L48*G48</f>
        <v>735.37200000000007</v>
      </c>
      <c r="N48" s="37">
        <f t="shared" si="4"/>
        <v>735.37200000000007</v>
      </c>
    </row>
    <row r="49" spans="2:14" ht="38.25" hidden="1" customHeight="1">
      <c r="B49" s="64"/>
      <c r="C49" s="54" t="s">
        <v>84</v>
      </c>
      <c r="D49" s="60" t="s">
        <v>72</v>
      </c>
      <c r="E49" s="55" t="s">
        <v>67</v>
      </c>
      <c r="F49" s="56"/>
      <c r="G49" s="57">
        <f>3.41*0.25*0.01</f>
        <v>8.5250000000000013E-3</v>
      </c>
      <c r="H49" s="56"/>
      <c r="I49" s="58"/>
      <c r="J49" s="56"/>
      <c r="K49" s="56"/>
      <c r="L49" s="56"/>
      <c r="M49" s="56"/>
      <c r="N49" s="59"/>
    </row>
    <row r="50" spans="2:14" ht="15.75" hidden="1" customHeight="1">
      <c r="B50" s="64"/>
      <c r="C50" s="54"/>
      <c r="D50" s="60" t="s">
        <v>16</v>
      </c>
      <c r="E50" s="55" t="s">
        <v>17</v>
      </c>
      <c r="F50" s="56">
        <v>909</v>
      </c>
      <c r="G50" s="58">
        <f>F50*G49</f>
        <v>7.7492250000000009</v>
      </c>
      <c r="H50" s="56"/>
      <c r="I50" s="58"/>
      <c r="J50" s="56">
        <v>6</v>
      </c>
      <c r="K50" s="56">
        <f>J50*G50</f>
        <v>46.495350000000002</v>
      </c>
      <c r="L50" s="56"/>
      <c r="M50" s="56"/>
      <c r="N50" s="59">
        <f t="shared" ref="N50:N59" si="5">M50+K50+I50</f>
        <v>46.495350000000002</v>
      </c>
    </row>
    <row r="51" spans="2:14" ht="15.75" hidden="1" customHeight="1">
      <c r="B51" s="64"/>
      <c r="C51" s="54"/>
      <c r="D51" s="60" t="s">
        <v>66</v>
      </c>
      <c r="E51" s="55" t="s">
        <v>31</v>
      </c>
      <c r="F51" s="56">
        <v>76</v>
      </c>
      <c r="G51" s="58">
        <f>F51*G49</f>
        <v>0.64790000000000014</v>
      </c>
      <c r="H51" s="56"/>
      <c r="I51" s="58"/>
      <c r="J51" s="56"/>
      <c r="K51" s="56"/>
      <c r="L51" s="56">
        <v>3.2</v>
      </c>
      <c r="M51" s="58">
        <f>L51*G51</f>
        <v>2.0732800000000005</v>
      </c>
      <c r="N51" s="59">
        <f t="shared" si="5"/>
        <v>2.0732800000000005</v>
      </c>
    </row>
    <row r="52" spans="2:14" ht="15.75" hidden="1">
      <c r="B52" s="64"/>
      <c r="C52" s="20" t="s">
        <v>20</v>
      </c>
      <c r="D52" s="60" t="s">
        <v>82</v>
      </c>
      <c r="E52" s="55" t="s">
        <v>29</v>
      </c>
      <c r="F52" s="56"/>
      <c r="G52" s="58">
        <f>0.126</f>
        <v>0.126</v>
      </c>
      <c r="H52" s="56">
        <v>14.8</v>
      </c>
      <c r="I52" s="15">
        <f t="shared" ref="I52:I59" si="6">H52*G52</f>
        <v>1.8648</v>
      </c>
      <c r="J52" s="56"/>
      <c r="K52" s="56"/>
      <c r="L52" s="56"/>
      <c r="M52" s="58"/>
      <c r="N52" s="59">
        <f t="shared" si="5"/>
        <v>1.8648</v>
      </c>
    </row>
    <row r="53" spans="2:14" ht="25.5" hidden="1">
      <c r="B53" s="64"/>
      <c r="C53" s="23" t="s">
        <v>58</v>
      </c>
      <c r="D53" s="21" t="s">
        <v>106</v>
      </c>
      <c r="E53" s="25" t="s">
        <v>24</v>
      </c>
      <c r="F53" s="15"/>
      <c r="G53" s="16">
        <f>3.41 /1000</f>
        <v>3.4100000000000003E-3</v>
      </c>
      <c r="H53" s="24">
        <v>1102</v>
      </c>
      <c r="I53" s="15">
        <f t="shared" si="6"/>
        <v>3.7578200000000002</v>
      </c>
      <c r="J53" s="15"/>
      <c r="K53" s="15"/>
      <c r="L53" s="15"/>
      <c r="M53" s="15"/>
      <c r="N53" s="24">
        <f t="shared" si="5"/>
        <v>3.7578200000000002</v>
      </c>
    </row>
    <row r="54" spans="2:14" ht="15.75">
      <c r="B54" s="64">
        <v>7</v>
      </c>
      <c r="C54" s="20" t="s">
        <v>45</v>
      </c>
      <c r="D54" s="60" t="s">
        <v>73</v>
      </c>
      <c r="E54" s="55" t="s">
        <v>24</v>
      </c>
      <c r="F54" s="56"/>
      <c r="G54" s="77">
        <f>0.0066</f>
        <v>6.6E-3</v>
      </c>
      <c r="H54" s="56">
        <v>1586</v>
      </c>
      <c r="I54" s="15">
        <f t="shared" si="6"/>
        <v>10.467599999999999</v>
      </c>
      <c r="J54" s="56"/>
      <c r="K54" s="56"/>
      <c r="L54" s="56"/>
      <c r="M54" s="58"/>
      <c r="N54" s="24">
        <f t="shared" si="5"/>
        <v>10.467599999999999</v>
      </c>
    </row>
    <row r="55" spans="2:14" ht="15.75">
      <c r="B55" s="64">
        <v>8</v>
      </c>
      <c r="C55" s="20" t="s">
        <v>77</v>
      </c>
      <c r="D55" s="60" t="s">
        <v>74</v>
      </c>
      <c r="E55" s="55" t="s">
        <v>24</v>
      </c>
      <c r="F55" s="56"/>
      <c r="G55" s="77">
        <f>0.0146</f>
        <v>1.46E-2</v>
      </c>
      <c r="H55" s="56">
        <v>1566</v>
      </c>
      <c r="I55" s="15">
        <f t="shared" si="6"/>
        <v>22.863600000000002</v>
      </c>
      <c r="J55" s="56"/>
      <c r="K55" s="56"/>
      <c r="L55" s="56"/>
      <c r="M55" s="58"/>
      <c r="N55" s="24">
        <f t="shared" si="5"/>
        <v>22.863600000000002</v>
      </c>
    </row>
    <row r="56" spans="2:14" ht="15.75">
      <c r="B56" s="64">
        <v>9</v>
      </c>
      <c r="C56" s="54" t="s">
        <v>68</v>
      </c>
      <c r="D56" s="60" t="s">
        <v>34</v>
      </c>
      <c r="E56" s="56" t="s">
        <v>32</v>
      </c>
      <c r="F56" s="56">
        <v>264</v>
      </c>
      <c r="G56" s="58">
        <f>F56*G49</f>
        <v>2.2506000000000004</v>
      </c>
      <c r="H56" s="56">
        <v>15</v>
      </c>
      <c r="I56" s="58">
        <f t="shared" si="6"/>
        <v>33.759000000000007</v>
      </c>
      <c r="J56" s="56"/>
      <c r="K56" s="56"/>
      <c r="L56" s="56"/>
      <c r="M56" s="56"/>
      <c r="N56" s="59">
        <f t="shared" si="5"/>
        <v>33.759000000000007</v>
      </c>
    </row>
    <row r="57" spans="2:14" ht="15.75">
      <c r="B57" s="64">
        <v>10</v>
      </c>
      <c r="C57" s="54" t="s">
        <v>69</v>
      </c>
      <c r="D57" s="60" t="s">
        <v>70</v>
      </c>
      <c r="E57" s="61" t="s">
        <v>21</v>
      </c>
      <c r="F57" s="56">
        <v>0.49</v>
      </c>
      <c r="G57" s="57">
        <f>F57*G49</f>
        <v>4.1772500000000004E-3</v>
      </c>
      <c r="H57" s="56">
        <v>508</v>
      </c>
      <c r="I57" s="58">
        <f t="shared" si="6"/>
        <v>2.1220430000000001</v>
      </c>
      <c r="J57" s="56"/>
      <c r="K57" s="56"/>
      <c r="L57" s="56"/>
      <c r="M57" s="56"/>
      <c r="N57" s="59">
        <f t="shared" si="5"/>
        <v>2.1220430000000001</v>
      </c>
    </row>
    <row r="58" spans="2:14" ht="15.75" hidden="1">
      <c r="B58" s="64"/>
      <c r="C58" s="54" t="s">
        <v>48</v>
      </c>
      <c r="D58" s="60" t="s">
        <v>71</v>
      </c>
      <c r="E58" s="56" t="s">
        <v>29</v>
      </c>
      <c r="F58" s="56">
        <v>101.5</v>
      </c>
      <c r="G58" s="58">
        <f>F58*G49</f>
        <v>0.8652875000000001</v>
      </c>
      <c r="H58" s="56">
        <v>114</v>
      </c>
      <c r="I58" s="58">
        <f t="shared" si="6"/>
        <v>98.642775000000015</v>
      </c>
      <c r="J58" s="56"/>
      <c r="K58" s="56"/>
      <c r="L58" s="56"/>
      <c r="M58" s="56"/>
      <c r="N58" s="59">
        <f t="shared" si="5"/>
        <v>98.642775000000015</v>
      </c>
    </row>
    <row r="59" spans="2:14" ht="15.75" hidden="1" customHeight="1">
      <c r="B59" s="64"/>
      <c r="C59" s="54"/>
      <c r="D59" s="60" t="s">
        <v>30</v>
      </c>
      <c r="E59" s="63" t="s">
        <v>31</v>
      </c>
      <c r="F59" s="56">
        <v>49</v>
      </c>
      <c r="G59" s="58">
        <f>F59*G49</f>
        <v>0.41772500000000007</v>
      </c>
      <c r="H59" s="56">
        <v>2.5</v>
      </c>
      <c r="I59" s="58">
        <f t="shared" si="6"/>
        <v>1.0443125000000002</v>
      </c>
      <c r="J59" s="56"/>
      <c r="K59" s="56"/>
      <c r="L59" s="56"/>
      <c r="M59" s="56"/>
      <c r="N59" s="59">
        <f t="shared" si="5"/>
        <v>1.0443125000000002</v>
      </c>
    </row>
    <row r="60" spans="2:14" hidden="1">
      <c r="B60" s="70">
        <v>9</v>
      </c>
      <c r="C60" s="20"/>
      <c r="D60" s="26" t="s">
        <v>10</v>
      </c>
      <c r="E60" s="15"/>
      <c r="F60" s="15"/>
      <c r="G60" s="15"/>
      <c r="H60" s="15"/>
      <c r="I60" s="15"/>
      <c r="J60" s="15"/>
      <c r="K60" s="15"/>
      <c r="L60" s="15"/>
      <c r="M60" s="15"/>
      <c r="N60" s="15" t="e">
        <f>SUM(N8:N59)</f>
        <v>#REF!</v>
      </c>
    </row>
    <row r="61" spans="2:14" hidden="1">
      <c r="B61" s="27">
        <v>10</v>
      </c>
      <c r="C61" s="10"/>
      <c r="D61" s="28" t="s">
        <v>37</v>
      </c>
      <c r="E61" s="29"/>
      <c r="F61" s="29">
        <v>0.1</v>
      </c>
      <c r="G61" s="10"/>
      <c r="H61" s="10"/>
      <c r="I61" s="10"/>
      <c r="J61" s="10"/>
      <c r="K61" s="10"/>
      <c r="L61" s="10"/>
      <c r="M61" s="10"/>
      <c r="N61" s="30" t="e">
        <f>F61*N60</f>
        <v>#REF!</v>
      </c>
    </row>
    <row r="62" spans="2:14" hidden="1">
      <c r="B62" s="70">
        <v>11</v>
      </c>
      <c r="C62" s="10"/>
      <c r="D62" s="28" t="s">
        <v>10</v>
      </c>
      <c r="E62" s="10"/>
      <c r="F62" s="10"/>
      <c r="G62" s="10"/>
      <c r="H62" s="10"/>
      <c r="I62" s="10"/>
      <c r="J62" s="10"/>
      <c r="K62" s="10"/>
      <c r="L62" s="10"/>
      <c r="M62" s="10"/>
      <c r="N62" s="31" t="e">
        <f>SUM(N60:N61)</f>
        <v>#REF!</v>
      </c>
    </row>
    <row r="63" spans="2:14" ht="17.25" hidden="1" customHeight="1">
      <c r="B63" s="27">
        <v>12</v>
      </c>
      <c r="C63" s="10"/>
      <c r="D63" s="28" t="s">
        <v>38</v>
      </c>
      <c r="E63" s="29"/>
      <c r="F63" s="29">
        <v>0.08</v>
      </c>
      <c r="G63" s="10"/>
      <c r="H63" s="10"/>
      <c r="I63" s="10"/>
      <c r="J63" s="10"/>
      <c r="K63" s="10"/>
      <c r="L63" s="10"/>
      <c r="M63" s="10"/>
      <c r="N63" s="31" t="e">
        <f>N62*F63</f>
        <v>#REF!</v>
      </c>
    </row>
    <row r="64" spans="2:14" hidden="1">
      <c r="B64" s="70">
        <v>13</v>
      </c>
      <c r="C64" s="10"/>
      <c r="D64" s="28" t="s">
        <v>10</v>
      </c>
      <c r="E64" s="29"/>
      <c r="F64" s="10"/>
      <c r="G64" s="10"/>
      <c r="H64" s="10"/>
      <c r="I64" s="10"/>
      <c r="J64" s="10"/>
      <c r="K64" s="10"/>
      <c r="L64" s="10"/>
      <c r="M64" s="10"/>
      <c r="N64" s="31" t="e">
        <f>SUM(N62:N63)</f>
        <v>#REF!</v>
      </c>
    </row>
    <row r="65" spans="2:14" hidden="1">
      <c r="B65" s="27">
        <v>14</v>
      </c>
      <c r="C65" s="10"/>
      <c r="D65" s="28" t="s">
        <v>39</v>
      </c>
      <c r="E65" s="29"/>
      <c r="F65" s="29">
        <v>0.03</v>
      </c>
      <c r="G65" s="10"/>
      <c r="H65" s="10"/>
      <c r="I65" s="10"/>
      <c r="J65" s="10"/>
      <c r="K65" s="10"/>
      <c r="L65" s="10"/>
      <c r="M65" s="10"/>
      <c r="N65" s="31" t="e">
        <f>N64*F65</f>
        <v>#REF!</v>
      </c>
    </row>
    <row r="66" spans="2:14" hidden="1">
      <c r="B66" s="70">
        <v>15</v>
      </c>
      <c r="C66" s="10"/>
      <c r="D66" s="28" t="s">
        <v>10</v>
      </c>
      <c r="E66" s="29"/>
      <c r="F66" s="10"/>
      <c r="G66" s="10"/>
      <c r="H66" s="10"/>
      <c r="I66" s="10"/>
      <c r="J66" s="10"/>
      <c r="K66" s="10"/>
      <c r="L66" s="10"/>
      <c r="M66" s="10"/>
      <c r="N66" s="31" t="e">
        <f>SUM(N64:N65)</f>
        <v>#REF!</v>
      </c>
    </row>
    <row r="67" spans="2:14" hidden="1">
      <c r="B67" s="27">
        <v>16</v>
      </c>
      <c r="C67" s="10"/>
      <c r="D67" s="28" t="s">
        <v>40</v>
      </c>
      <c r="E67" s="29"/>
      <c r="F67" s="29">
        <v>0.18</v>
      </c>
      <c r="G67" s="10"/>
      <c r="H67" s="10"/>
      <c r="I67" s="10"/>
      <c r="J67" s="10"/>
      <c r="K67" s="10"/>
      <c r="L67" s="10"/>
      <c r="M67" s="10"/>
      <c r="N67" s="31" t="e">
        <f>N66*F67</f>
        <v>#REF!</v>
      </c>
    </row>
    <row r="68" spans="2:14" hidden="1">
      <c r="B68" s="70">
        <v>17</v>
      </c>
      <c r="C68" s="10"/>
      <c r="D68" s="68" t="s">
        <v>10</v>
      </c>
      <c r="E68" s="10"/>
      <c r="F68" s="10"/>
      <c r="G68" s="10"/>
      <c r="H68" s="10"/>
      <c r="I68" s="10"/>
      <c r="J68" s="10"/>
      <c r="K68" s="10"/>
      <c r="L68" s="10"/>
      <c r="M68" s="10"/>
      <c r="N68" s="31" t="e">
        <f>SUM(N66:N67)</f>
        <v>#REF!</v>
      </c>
    </row>
    <row r="69" spans="2:14" hidden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idden="1"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2:14" hidden="1">
      <c r="D71" s="71" t="s">
        <v>41</v>
      </c>
      <c r="E71" s="71"/>
      <c r="F71" s="71"/>
      <c r="G71" s="71"/>
      <c r="H71" s="71"/>
      <c r="I71" s="71"/>
      <c r="J71" s="71"/>
      <c r="K71" s="71"/>
      <c r="L71" s="71"/>
      <c r="M71" s="71"/>
    </row>
    <row r="72" spans="2:14" hidden="1"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2:14" hidden="1">
      <c r="D73" s="71" t="s">
        <v>42</v>
      </c>
      <c r="E73" s="71"/>
      <c r="F73" s="71"/>
      <c r="G73" s="71"/>
      <c r="H73" s="71"/>
      <c r="I73" s="71"/>
      <c r="J73" s="80" t="s">
        <v>43</v>
      </c>
      <c r="K73" s="80"/>
      <c r="L73" s="80"/>
      <c r="M73" s="80"/>
    </row>
    <row r="76" spans="2:14" ht="57.75" customHeight="1"/>
    <row r="81" ht="16.5" customHeight="1"/>
    <row r="82" ht="18.75" customHeight="1"/>
    <row r="83" ht="18.75" customHeight="1"/>
    <row r="94" ht="19.5" customHeight="1"/>
    <row r="194" ht="18.75" customHeight="1"/>
    <row r="195" ht="18" customHeight="1"/>
    <row r="224" ht="16.5" customHeight="1"/>
    <row r="225" ht="18" customHeight="1"/>
    <row r="226" ht="20.25" customHeight="1"/>
    <row r="227" ht="20.25" customHeight="1"/>
    <row r="230" ht="18.75" customHeight="1"/>
    <row r="290" ht="29.25" customHeight="1"/>
  </sheetData>
  <mergeCells count="18">
    <mergeCell ref="C1:N2"/>
    <mergeCell ref="D4:M4"/>
    <mergeCell ref="C6:E6"/>
    <mergeCell ref="C7:E7"/>
    <mergeCell ref="F7:K7"/>
    <mergeCell ref="L7:M7"/>
    <mergeCell ref="B12:B14"/>
    <mergeCell ref="B9:B10"/>
    <mergeCell ref="C9:C10"/>
    <mergeCell ref="D9:D10"/>
    <mergeCell ref="E9:E10"/>
    <mergeCell ref="J73:M73"/>
    <mergeCell ref="E70:N70"/>
    <mergeCell ref="J9:K9"/>
    <mergeCell ref="L9:M9"/>
    <mergeCell ref="N9:N10"/>
    <mergeCell ref="F9:G9"/>
    <mergeCell ref="H9:I9"/>
  </mergeCells>
  <pageMargins left="0.7" right="0.54166666666666663" top="0.36458333333333331" bottom="0.75" header="0.3" footer="0.3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2:M172"/>
  <sheetViews>
    <sheetView tabSelected="1" view="pageLayout" workbookViewId="0">
      <selection activeCell="I9" sqref="I9:I13"/>
    </sheetView>
  </sheetViews>
  <sheetFormatPr defaultRowHeight="15"/>
  <cols>
    <col min="1" max="1" width="3.140625" style="1" customWidth="1"/>
    <col min="2" max="2" width="11" style="1" customWidth="1"/>
    <col min="3" max="3" width="43.7109375" style="1" customWidth="1"/>
    <col min="4" max="4" width="7.28515625" style="1" customWidth="1"/>
    <col min="5" max="5" width="7" style="1" customWidth="1"/>
    <col min="6" max="6" width="7.7109375" style="1" customWidth="1"/>
    <col min="7" max="7" width="7.42578125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7.28515625" style="1" customWidth="1"/>
    <col min="12" max="12" width="7" style="1" customWidth="1"/>
    <col min="13" max="13" width="9.85546875" style="1" customWidth="1"/>
    <col min="14" max="16384" width="9.140625" style="1"/>
  </cols>
  <sheetData>
    <row r="2" spans="1:13" ht="18.75">
      <c r="B2" s="96" t="s">
        <v>51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>
      <c r="B3" s="89" t="s">
        <v>85</v>
      </c>
      <c r="C3" s="90"/>
      <c r="D3" s="90"/>
      <c r="E3" s="4"/>
      <c r="F3" s="4"/>
      <c r="G3" s="4"/>
      <c r="H3" s="4"/>
      <c r="I3" s="4"/>
      <c r="J3" s="4"/>
      <c r="K3" s="4"/>
      <c r="L3" s="4"/>
      <c r="M3" s="4"/>
    </row>
    <row r="4" spans="1:13">
      <c r="A4" s="5"/>
      <c r="B4" s="91" t="s">
        <v>0</v>
      </c>
      <c r="C4" s="91"/>
      <c r="D4" s="91"/>
      <c r="E4" s="92"/>
      <c r="F4" s="92"/>
      <c r="G4" s="92"/>
      <c r="H4" s="92"/>
      <c r="I4" s="92"/>
      <c r="J4" s="92"/>
      <c r="K4" s="92"/>
      <c r="L4" s="92"/>
      <c r="M4" s="92"/>
    </row>
    <row r="5" spans="1:13">
      <c r="A5" s="7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</row>
    <row r="6" spans="1:13">
      <c r="A6" s="84"/>
      <c r="B6" s="86" t="s">
        <v>3</v>
      </c>
      <c r="C6" s="86" t="s">
        <v>4</v>
      </c>
      <c r="D6" s="86" t="s">
        <v>5</v>
      </c>
      <c r="E6" s="85" t="s">
        <v>6</v>
      </c>
      <c r="F6" s="85"/>
      <c r="G6" s="85" t="s">
        <v>7</v>
      </c>
      <c r="H6" s="85"/>
      <c r="I6" s="85" t="s">
        <v>8</v>
      </c>
      <c r="J6" s="85"/>
      <c r="K6" s="85" t="s">
        <v>9</v>
      </c>
      <c r="L6" s="85"/>
      <c r="M6" s="86" t="s">
        <v>10</v>
      </c>
    </row>
    <row r="7" spans="1:13">
      <c r="A7" s="84"/>
      <c r="B7" s="86"/>
      <c r="C7" s="86"/>
      <c r="D7" s="86"/>
      <c r="E7" s="10" t="s">
        <v>11</v>
      </c>
      <c r="F7" s="10" t="s">
        <v>12</v>
      </c>
      <c r="G7" s="10" t="s">
        <v>11</v>
      </c>
      <c r="H7" s="10" t="s">
        <v>12</v>
      </c>
      <c r="I7" s="10" t="s">
        <v>11</v>
      </c>
      <c r="J7" s="10" t="s">
        <v>12</v>
      </c>
      <c r="K7" s="10" t="s">
        <v>11</v>
      </c>
      <c r="L7" s="10" t="s">
        <v>12</v>
      </c>
      <c r="M7" s="86"/>
    </row>
    <row r="8" spans="1:13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>
      <c r="A9" s="81">
        <v>3</v>
      </c>
      <c r="B9" s="20"/>
      <c r="C9" s="33" t="s">
        <v>52</v>
      </c>
      <c r="D9" s="34" t="s">
        <v>25</v>
      </c>
      <c r="E9" s="15"/>
      <c r="F9" s="15">
        <v>1</v>
      </c>
      <c r="G9" s="15"/>
      <c r="H9" s="15"/>
      <c r="I9" s="15"/>
      <c r="J9" s="15"/>
      <c r="K9" s="15"/>
      <c r="L9" s="15"/>
      <c r="M9" s="15"/>
    </row>
    <row r="10" spans="1:13">
      <c r="A10" s="82"/>
      <c r="B10" s="20"/>
      <c r="C10" s="22" t="s">
        <v>16</v>
      </c>
      <c r="D10" s="34" t="s">
        <v>17</v>
      </c>
      <c r="E10" s="15">
        <v>2.2999999999999998</v>
      </c>
      <c r="F10" s="15">
        <f>F9*E10</f>
        <v>2.2999999999999998</v>
      </c>
      <c r="G10" s="15"/>
      <c r="H10" s="15"/>
      <c r="I10" s="15"/>
      <c r="J10" s="15">
        <f>I10*F10</f>
        <v>0</v>
      </c>
      <c r="K10" s="15"/>
      <c r="L10" s="15"/>
      <c r="M10" s="24">
        <f>J10</f>
        <v>0</v>
      </c>
    </row>
    <row r="11" spans="1:13">
      <c r="A11" s="82"/>
      <c r="B11" s="20" t="s">
        <v>45</v>
      </c>
      <c r="C11" s="35" t="s">
        <v>46</v>
      </c>
      <c r="D11" s="34" t="s">
        <v>47</v>
      </c>
      <c r="E11" s="15">
        <v>19.78</v>
      </c>
      <c r="F11" s="15">
        <f>E11*F9</f>
        <v>19.78</v>
      </c>
      <c r="G11" s="15"/>
      <c r="H11" s="15">
        <f>G11*F11</f>
        <v>0</v>
      </c>
      <c r="I11" s="15"/>
      <c r="J11" s="15"/>
      <c r="K11" s="15"/>
      <c r="L11" s="15"/>
      <c r="M11" s="24">
        <f>H11</f>
        <v>0</v>
      </c>
    </row>
    <row r="12" spans="1:13">
      <c r="A12" s="82"/>
      <c r="B12" s="20" t="s">
        <v>48</v>
      </c>
      <c r="C12" s="21" t="s">
        <v>49</v>
      </c>
      <c r="D12" s="34" t="s">
        <v>29</v>
      </c>
      <c r="E12" s="15">
        <v>0.53</v>
      </c>
      <c r="F12" s="15">
        <f>E12*F9</f>
        <v>0.53</v>
      </c>
      <c r="G12" s="15"/>
      <c r="H12" s="15">
        <f>G12*F12</f>
        <v>0</v>
      </c>
      <c r="I12" s="15"/>
      <c r="J12" s="15"/>
      <c r="K12" s="15"/>
      <c r="L12" s="15"/>
      <c r="M12" s="24">
        <f>H12</f>
        <v>0</v>
      </c>
    </row>
    <row r="13" spans="1:13">
      <c r="A13" s="83"/>
      <c r="B13" s="20"/>
      <c r="C13" s="22" t="s">
        <v>50</v>
      </c>
      <c r="D13" s="34" t="s">
        <v>31</v>
      </c>
      <c r="E13" s="15">
        <v>0.8</v>
      </c>
      <c r="F13" s="15">
        <f>E13*F9</f>
        <v>0.8</v>
      </c>
      <c r="G13" s="15"/>
      <c r="H13" s="15">
        <f>G13*F13</f>
        <v>0</v>
      </c>
      <c r="I13" s="15"/>
      <c r="J13" s="15"/>
      <c r="K13" s="15"/>
      <c r="L13" s="15"/>
      <c r="M13" s="24">
        <f>H13</f>
        <v>0</v>
      </c>
    </row>
    <row r="14" spans="1:13">
      <c r="A14" s="36"/>
      <c r="B14" s="10"/>
      <c r="C14" s="12" t="s">
        <v>10</v>
      </c>
      <c r="D14" s="10"/>
      <c r="E14" s="10"/>
      <c r="F14" s="10"/>
      <c r="G14" s="10"/>
      <c r="H14" s="10"/>
      <c r="I14" s="10"/>
      <c r="J14" s="10"/>
      <c r="K14" s="10"/>
      <c r="L14" s="10"/>
      <c r="M14" s="19">
        <f>SUM(M10:M13)</f>
        <v>0</v>
      </c>
    </row>
    <row r="76" ht="18.75" customHeight="1"/>
    <row r="77" ht="18" customHeight="1"/>
    <row r="106" ht="16.5" customHeight="1"/>
    <row r="107" ht="18" customHeight="1"/>
    <row r="108" ht="20.25" customHeight="1"/>
    <row r="109" ht="20.25" customHeight="1"/>
    <row r="112" ht="18.75" customHeight="1"/>
    <row r="172" ht="29.25" customHeight="1"/>
  </sheetData>
  <mergeCells count="14">
    <mergeCell ref="A9:A13"/>
    <mergeCell ref="A6:A7"/>
    <mergeCell ref="B6:B7"/>
    <mergeCell ref="C6:C7"/>
    <mergeCell ref="D6:D7"/>
    <mergeCell ref="B2:M2"/>
    <mergeCell ref="B3:D3"/>
    <mergeCell ref="I6:J6"/>
    <mergeCell ref="K6:L6"/>
    <mergeCell ref="M6:M7"/>
    <mergeCell ref="E6:F6"/>
    <mergeCell ref="G6:H6"/>
    <mergeCell ref="B4:D4"/>
    <mergeCell ref="E4:M4"/>
  </mergeCells>
  <pageMargins left="0.7" right="0.54166666666666663" top="0.75" bottom="0.2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26</vt:lpstr>
      <vt:lpstr>მოცულობითი</vt:lpstr>
      <vt:lpstr>მასალები</vt:lpstr>
      <vt:lpstr>კალკ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2018-08-22T10:08:23Z</cp:lastPrinted>
  <dcterms:created xsi:type="dcterms:W3CDTF">2018-06-27T07:29:26Z</dcterms:created>
  <dcterms:modified xsi:type="dcterms:W3CDTF">2018-08-22T10:08:29Z</dcterms:modified>
</cp:coreProperties>
</file>