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435"/>
  </bookViews>
  <sheets>
    <sheet name="24" sheetId="7" r:id="rId1"/>
    <sheet name="მოცულობითი" sheetId="12" r:id="rId2"/>
    <sheet name="მასალები" sheetId="13" r:id="rId3"/>
  </sheets>
  <definedNames>
    <definedName name="_xlnm._FilterDatabase" localSheetId="0" hidden="1">'24'!$G$1:$G$268</definedName>
    <definedName name="_xlnm._FilterDatabase" localSheetId="2" hidden="1">მასალები!$H$1:$H$267</definedName>
    <definedName name="_xlnm._FilterDatabase" localSheetId="1" hidden="1">მოცულობითი!$H$1:$H$273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7"/>
  <c r="M9" s="1"/>
  <c r="F18" l="1"/>
  <c r="F10"/>
  <c r="F34"/>
  <c r="H30"/>
  <c r="M30" s="1"/>
  <c r="H29"/>
  <c r="M29" s="1"/>
  <c r="F27"/>
  <c r="F32" s="1"/>
  <c r="F22"/>
  <c r="H24" l="1"/>
  <c r="M24" s="1"/>
  <c r="F23"/>
  <c r="J23" s="1"/>
  <c r="M23" s="1"/>
  <c r="F25"/>
  <c r="F33"/>
  <c r="L33" s="1"/>
  <c r="M33" s="1"/>
  <c r="H32"/>
  <c r="M32" s="1"/>
  <c r="F28"/>
  <c r="J28" s="1"/>
  <c r="M28" s="1"/>
  <c r="F31"/>
  <c r="H31" s="1"/>
  <c r="M31" s="1"/>
  <c r="F26" l="1"/>
  <c r="L26" s="1"/>
  <c r="M26" s="1"/>
  <c r="H25"/>
  <c r="M25" s="1"/>
  <c r="E15" l="1"/>
  <c r="G40" i="12" l="1"/>
  <c r="M40" s="1"/>
  <c r="N40" s="1"/>
  <c r="G32" i="13"/>
  <c r="G33" s="1"/>
  <c r="K33" s="1"/>
  <c r="N33" s="1"/>
  <c r="G31"/>
  <c r="I31" s="1"/>
  <c r="N31" s="1"/>
  <c r="I30"/>
  <c r="N30" s="1"/>
  <c r="G24"/>
  <c r="G19"/>
  <c r="F16"/>
  <c r="G11"/>
  <c r="G15" s="1"/>
  <c r="G9"/>
  <c r="G10" s="1"/>
  <c r="K10" s="1"/>
  <c r="N10" s="1"/>
  <c r="G32" i="12"/>
  <c r="I32" s="1"/>
  <c r="N32" s="1"/>
  <c r="G21"/>
  <c r="G9"/>
  <c r="G35"/>
  <c r="I35" s="1"/>
  <c r="N35" s="1"/>
  <c r="G34"/>
  <c r="M34" s="1"/>
  <c r="N34" s="1"/>
  <c r="G36"/>
  <c r="I36" s="1"/>
  <c r="N36" s="1"/>
  <c r="G30"/>
  <c r="I30" s="1"/>
  <c r="N30" s="1"/>
  <c r="I29"/>
  <c r="N29" s="1"/>
  <c r="G29"/>
  <c r="F16"/>
  <c r="G14"/>
  <c r="M14" s="1"/>
  <c r="N14" s="1"/>
  <c r="G13"/>
  <c r="M13" s="1"/>
  <c r="N13" s="1"/>
  <c r="G10"/>
  <c r="K10" s="1"/>
  <c r="N10" s="1"/>
  <c r="F14" i="7"/>
  <c r="G14" i="13" l="1"/>
  <c r="M14" s="1"/>
  <c r="N14" s="1"/>
  <c r="G34"/>
  <c r="M34" s="1"/>
  <c r="N34" s="1"/>
  <c r="G36"/>
  <c r="M36" s="1"/>
  <c r="N36" s="1"/>
  <c r="G13"/>
  <c r="M13" s="1"/>
  <c r="N13" s="1"/>
  <c r="G41" i="12"/>
  <c r="G42" s="1"/>
  <c r="M42" s="1"/>
  <c r="N42" s="1"/>
  <c r="G16" i="13"/>
  <c r="K16" s="1"/>
  <c r="N16" s="1"/>
  <c r="G17"/>
  <c r="M17" s="1"/>
  <c r="N17" s="1"/>
  <c r="G18"/>
  <c r="M18" s="1"/>
  <c r="N18" s="1"/>
  <c r="G23"/>
  <c r="M23" s="1"/>
  <c r="N23" s="1"/>
  <c r="I22"/>
  <c r="N22" s="1"/>
  <c r="G20"/>
  <c r="K20" s="1"/>
  <c r="N20" s="1"/>
  <c r="I27"/>
  <c r="N27" s="1"/>
  <c r="G25"/>
  <c r="K25" s="1"/>
  <c r="N25" s="1"/>
  <c r="I35"/>
  <c r="N35" s="1"/>
  <c r="G12"/>
  <c r="K12" s="1"/>
  <c r="N12" s="1"/>
  <c r="I28"/>
  <c r="N28" s="1"/>
  <c r="G26"/>
  <c r="M26" s="1"/>
  <c r="N26" s="1"/>
  <c r="I29"/>
  <c r="N29" s="1"/>
  <c r="G20" i="12"/>
  <c r="K20" s="1"/>
  <c r="N20" s="1"/>
  <c r="I21"/>
  <c r="N21" s="1"/>
  <c r="G22"/>
  <c r="M22" s="1"/>
  <c r="N22" s="1"/>
  <c r="G26"/>
  <c r="I26" s="1"/>
  <c r="N26" s="1"/>
  <c r="G12"/>
  <c r="K12" s="1"/>
  <c r="N12" s="1"/>
  <c r="G27"/>
  <c r="I27" s="1"/>
  <c r="N27" s="1"/>
  <c r="G39"/>
  <c r="K39" s="1"/>
  <c r="N39" s="1"/>
  <c r="G25"/>
  <c r="M25" s="1"/>
  <c r="N25" s="1"/>
  <c r="G24"/>
  <c r="K24" s="1"/>
  <c r="N24" s="1"/>
  <c r="G15"/>
  <c r="G16" s="1"/>
  <c r="K16" s="1"/>
  <c r="N16" s="1"/>
  <c r="G28"/>
  <c r="I28" s="1"/>
  <c r="G31"/>
  <c r="I31" s="1"/>
  <c r="N31" s="1"/>
  <c r="G33"/>
  <c r="K33" s="1"/>
  <c r="N33" s="1"/>
  <c r="I41" l="1"/>
  <c r="N41" s="1"/>
  <c r="N37" i="13"/>
  <c r="N38" s="1"/>
  <c r="N39" s="1"/>
  <c r="G18" i="12"/>
  <c r="M18" s="1"/>
  <c r="N18" s="1"/>
  <c r="G17"/>
  <c r="M17" s="1"/>
  <c r="N17" s="1"/>
  <c r="N43" s="1"/>
  <c r="N40" i="13" l="1"/>
  <c r="N41" s="1"/>
  <c r="N44" i="12"/>
  <c r="N45" s="1"/>
  <c r="F17" i="7"/>
  <c r="L17" s="1"/>
  <c r="M17" s="1"/>
  <c r="N42" i="13" l="1"/>
  <c r="N43" s="1"/>
  <c r="N46" i="12"/>
  <c r="N47" s="1"/>
  <c r="F36" i="7"/>
  <c r="L36" s="1"/>
  <c r="M36" s="1"/>
  <c r="F19"/>
  <c r="J19" s="1"/>
  <c r="M19" s="1"/>
  <c r="F20"/>
  <c r="F13"/>
  <c r="L13" s="1"/>
  <c r="M13" s="1"/>
  <c r="F12"/>
  <c r="L12" s="1"/>
  <c r="M12" s="1"/>
  <c r="F11"/>
  <c r="J11" s="1"/>
  <c r="M11" s="1"/>
  <c r="N44" i="13" l="1"/>
  <c r="N45" s="1"/>
  <c r="L4" s="1"/>
  <c r="N48" i="12"/>
  <c r="N49" s="1"/>
  <c r="F37" i="7"/>
  <c r="H37" s="1"/>
  <c r="M37" s="1"/>
  <c r="F21"/>
  <c r="L21" s="1"/>
  <c r="M21" s="1"/>
  <c r="H20"/>
  <c r="M20" s="1"/>
  <c r="F15"/>
  <c r="J15" s="1"/>
  <c r="M15" s="1"/>
  <c r="F16"/>
  <c r="L16" s="1"/>
  <c r="M16" s="1"/>
  <c r="F35"/>
  <c r="J35" s="1"/>
  <c r="M35" s="1"/>
  <c r="M39" l="1"/>
  <c r="N50" i="12"/>
  <c r="N51" s="1"/>
  <c r="L4" s="1"/>
  <c r="F38" i="7"/>
  <c r="L38" s="1"/>
  <c r="M38" s="1"/>
  <c r="M41" l="1"/>
  <c r="M43" l="1"/>
  <c r="M44" l="1"/>
  <c r="M45" s="1"/>
  <c r="M46" l="1"/>
  <c r="M47" s="1"/>
  <c r="K4" s="1"/>
</calcChain>
</file>

<file path=xl/sharedStrings.xml><?xml version="1.0" encoding="utf-8"?>
<sst xmlns="http://schemas.openxmlformats.org/spreadsheetml/2006/main" count="351" uniqueCount="118">
  <si>
    <t>კუბ/მ</t>
  </si>
  <si>
    <t>კვ/მ</t>
  </si>
  <si>
    <t>5</t>
  </si>
  <si>
    <t>6</t>
  </si>
  <si>
    <t>ხარჯთაღრიცხვა</t>
  </si>
  <si>
    <t>ფასების“კრებულის მიხედვით</t>
  </si>
  <si>
    <t xml:space="preserve">ხარჯთაღრიცხვის ღირებულება შეადგენს </t>
  </si>
  <si>
    <t>ლარს</t>
  </si>
  <si>
    <t>საფუძ</t>
  </si>
  <si>
    <t>სამუშაოს  და  დანახარჯების  დასახელება</t>
  </si>
  <si>
    <t>განზ</t>
  </si>
  <si>
    <t>ნორმა რესურს</t>
  </si>
  <si>
    <t>მასალა</t>
  </si>
  <si>
    <t>ხელფასი</t>
  </si>
  <si>
    <t>ტრანსპორტი</t>
  </si>
  <si>
    <t>ჯამი</t>
  </si>
  <si>
    <t>ერთ</t>
  </si>
  <si>
    <t>სულ</t>
  </si>
  <si>
    <t xml:space="preserve">სამშენებლო მოედნის გაწმენდა  </t>
  </si>
  <si>
    <t>100კვ/მ</t>
  </si>
  <si>
    <t>შრომითი დანახარჯები</t>
  </si>
  <si>
    <t>კ.სთ</t>
  </si>
  <si>
    <t>1--23-6</t>
  </si>
  <si>
    <t>გრუნტის ამოღება   ექსკავატორით და  დატვირთვა ა.თვითმცლელზე ნაყარში გატანით.</t>
  </si>
  <si>
    <t>1000 კბ.მ</t>
  </si>
  <si>
    <t>სრფ14.125</t>
  </si>
  <si>
    <t>ექსკავატორი 0,25 კბ.მ</t>
  </si>
  <si>
    <t>მ.სთ</t>
  </si>
  <si>
    <t>სრფ15--5</t>
  </si>
  <si>
    <t>თვითმცლელი</t>
  </si>
  <si>
    <t>ტ</t>
  </si>
  <si>
    <t>100 კუბ/მ</t>
  </si>
  <si>
    <t>კ/სთ</t>
  </si>
  <si>
    <t>სრფ 14,330</t>
  </si>
  <si>
    <t>სხვა მანქანები (სამტვრევი ჩაქუჩი)</t>
  </si>
  <si>
    <t>1000 კვ/მ</t>
  </si>
  <si>
    <t>სრფ 4-238</t>
  </si>
  <si>
    <t>კბ.მ</t>
  </si>
  <si>
    <t>სრფ 15-15</t>
  </si>
  <si>
    <t>თვითმცლელი ზიდვა 15კმ</t>
  </si>
  <si>
    <t xml:space="preserve"> რკ. ბეტონის კედელის მოწყობა</t>
  </si>
  <si>
    <t>სრფ 4-138</t>
  </si>
  <si>
    <t>ყალიბის ფარი</t>
  </si>
  <si>
    <t>სრფ 4-9</t>
  </si>
  <si>
    <t>ხე-მასალა 40-60მმ</t>
  </si>
  <si>
    <t>სრფ1-11</t>
  </si>
  <si>
    <t>არმატურა დ 8-A500c</t>
  </si>
  <si>
    <t>სრფ1-12</t>
  </si>
  <si>
    <t>არმატურა დ14 A-III</t>
  </si>
  <si>
    <t>სრფ 4_4,1_537</t>
  </si>
  <si>
    <t>სხვა მასალები</t>
  </si>
  <si>
    <t>ლარი</t>
  </si>
  <si>
    <t>1_14_11</t>
  </si>
  <si>
    <t>საყრდენი  კედლის უკან სიცარიელის შევსება ბალასტით და მოსწორება</t>
  </si>
  <si>
    <t>სრფ14.126</t>
  </si>
  <si>
    <t>მ/სთ</t>
  </si>
  <si>
    <t>სრფ 13-15</t>
  </si>
  <si>
    <t>ბალასტი (მდინარეული)</t>
  </si>
  <si>
    <t>სრფ115-15</t>
  </si>
  <si>
    <t>6 _11_8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</si>
  <si>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</si>
  <si>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</si>
  <si>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</si>
  <si>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დღგ</t>
  </si>
  <si>
    <t>შპს "სწრაფი პროექტირება"</t>
  </si>
  <si>
    <t xml:space="preserve">დირექტორი </t>
  </si>
  <si>
    <t>/ გ. ჩანტლაძე/</t>
  </si>
  <si>
    <t>რაოდ</t>
  </si>
  <si>
    <t>ექსკავატორი 0,25კბ.მ</t>
  </si>
  <si>
    <t>კედლის საფუძვლის მოსაწყობად  გრუნტის დამუშავება ხელით თვითმცლელზე დატვითვა</t>
  </si>
  <si>
    <t>შედგენილია; 2018 წ II კვარტლის „სამშენებლო რესურსების</t>
  </si>
  <si>
    <t>1-78-4/ 1_84_1 მისადაგებით</t>
  </si>
  <si>
    <t>ღორღის საფუძვლის მოწყობა მოსაწყობი კედლის ქვეშ სისქით 15სმ (ხელით)</t>
  </si>
  <si>
    <t xml:space="preserve">ბალასტი  </t>
  </si>
  <si>
    <t>მანქანები</t>
  </si>
  <si>
    <t>ხე-მასალა 40 მმ</t>
  </si>
  <si>
    <t>სრფ13.1-9</t>
  </si>
  <si>
    <t>ბეტონი M-25;W6;F200</t>
  </si>
  <si>
    <t xml:space="preserve"> ბითუმი</t>
  </si>
  <si>
    <t>სამუშაოების მოცულობათა კრებსიდი უწყისი</t>
  </si>
  <si>
    <t>რაოდ.</t>
  </si>
  <si>
    <t>ღორღი 20-40 კ=1,65</t>
  </si>
  <si>
    <t>1-116-6 მისადაგებით</t>
  </si>
  <si>
    <t>სოფელ ზეგანის გზაზე (ე.წ. ბრაზილია) მოსაწყობია ჩაშლილი გზის გვერდულის გამაგრების სამუშაოების</t>
  </si>
  <si>
    <t xml:space="preserve">სოფელ ზეგანის გზაზე (ე.წ. ბრაზილია) მოსაწყობია ჩაშლილი გზის გვერდულის გამაგრების  </t>
  </si>
  <si>
    <t xml:space="preserve">ბალასტი </t>
  </si>
  <si>
    <t>1-78-4/ 51-6 მისადაგებით</t>
  </si>
  <si>
    <t>სრფ 4-237</t>
  </si>
  <si>
    <t>სრფ15-15</t>
  </si>
  <si>
    <t>სრფ 13-5</t>
  </si>
  <si>
    <t>27-62-6             მისადაგებით</t>
  </si>
  <si>
    <t>რენომატრასის მოწყობა</t>
  </si>
  <si>
    <t xml:space="preserve">შრომითი დანახარჯები            </t>
  </si>
  <si>
    <t>სრფ 1_1.8_11</t>
  </si>
  <si>
    <t>რენომატრასი მოთუთიებული მავთული სისქით 2,7მმ უჯრედი 8*10(სმ)  3,0*2,0*0,3(მ)</t>
  </si>
  <si>
    <t>ც</t>
  </si>
  <si>
    <t>პროექტ.</t>
  </si>
  <si>
    <t>სრფ 4-228</t>
  </si>
  <si>
    <t xml:space="preserve"> ქვა გაბიონისათვის (20*30)</t>
  </si>
  <si>
    <t>სრფ 15</t>
  </si>
  <si>
    <t xml:space="preserve"> ქვის ტრანსპორტირება 30კმ თვითმცლელით</t>
  </si>
  <si>
    <t>27-62-6                მისადაგებით</t>
  </si>
  <si>
    <t xml:space="preserve"> გაბიონების მოწყობა მოთუთებული კალათების გამოყენებით სისქით 2.7მმ</t>
  </si>
  <si>
    <t xml:space="preserve">შრომითი დანახარჯები             </t>
  </si>
  <si>
    <t>სრფ 1_1.8_6</t>
  </si>
  <si>
    <t>გაბიონის კალათა 2.0x1.0x1.0მ</t>
  </si>
  <si>
    <t>სრფ 1_1.8_5</t>
  </si>
  <si>
    <t>გაბიონის კალათა 1.5x1.0x1.0მ</t>
  </si>
  <si>
    <t>1_7_28</t>
  </si>
  <si>
    <t>მავთული გაბიონის სამონტაჟო 2.2მ</t>
  </si>
  <si>
    <t>კგ</t>
  </si>
  <si>
    <t>სრფ 4-232</t>
  </si>
  <si>
    <t>გაბიონის კალათა 1,5x1.0x1.0მ</t>
  </si>
  <si>
    <t xml:space="preserve">ღორღი </t>
  </si>
  <si>
    <t>მასალების  დასახელება</t>
  </si>
  <si>
    <t>მასალების ამონაკრები</t>
  </si>
  <si>
    <t>საბ</t>
  </si>
  <si>
    <t>%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</si>
</sst>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Body Font"/>
      <charset val="204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AcadMtav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2" fillId="0" borderId="0"/>
  </cellStyleXfs>
  <cellXfs count="113">
    <xf numFmtId="0" fontId="0" fillId="0" borderId="0" xfId="0"/>
    <xf numFmtId="0" fontId="5" fillId="0" borderId="0" xfId="2"/>
    <xf numFmtId="0" fontId="5" fillId="0" borderId="0" xfId="2" applyBorder="1"/>
    <xf numFmtId="0" fontId="7" fillId="0" borderId="0" xfId="2" applyFont="1" applyBorder="1" applyAlignment="1"/>
    <xf numFmtId="0" fontId="5" fillId="0" borderId="6" xfId="2" applyBorder="1"/>
    <xf numFmtId="0" fontId="3" fillId="0" borderId="6" xfId="2" applyFont="1" applyBorder="1" applyAlignment="1">
      <alignment horizontal="left"/>
    </xf>
    <xf numFmtId="0" fontId="7" fillId="0" borderId="6" xfId="2" applyFont="1" applyBorder="1" applyAlignment="1">
      <alignment horizontal="center"/>
    </xf>
    <xf numFmtId="0" fontId="3" fillId="0" borderId="1" xfId="2" applyFont="1" applyBorder="1"/>
    <xf numFmtId="0" fontId="3" fillId="0" borderId="1" xfId="2" applyFont="1" applyBorder="1" applyAlignment="1">
      <alignment horizontal="center" wrapText="1"/>
    </xf>
    <xf numFmtId="164" fontId="3" fillId="0" borderId="1" xfId="2" applyNumberFormat="1" applyFont="1" applyBorder="1" applyAlignment="1">
      <alignment horizontal="center"/>
    </xf>
    <xf numFmtId="0" fontId="3" fillId="0" borderId="1" xfId="2" applyFont="1" applyBorder="1" applyAlignment="1">
      <alignment vertical="center" wrapText="1"/>
    </xf>
    <xf numFmtId="0" fontId="3" fillId="0" borderId="1" xfId="2" applyFont="1" applyBorder="1" applyAlignment="1">
      <alignment vertical="center"/>
    </xf>
    <xf numFmtId="164" fontId="3" fillId="0" borderId="1" xfId="2" applyNumberFormat="1" applyFont="1" applyBorder="1" applyAlignment="1">
      <alignment vertical="center"/>
    </xf>
    <xf numFmtId="2" fontId="3" fillId="0" borderId="1" xfId="2" applyNumberFormat="1" applyFont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3" fillId="0" borderId="1" xfId="2" applyFont="1" applyBorder="1" applyAlignment="1">
      <alignment wrapText="1"/>
    </xf>
    <xf numFmtId="0" fontId="0" fillId="0" borderId="1" xfId="2" applyFont="1" applyBorder="1" applyAlignment="1">
      <alignment vertical="center" wrapText="1"/>
    </xf>
    <xf numFmtId="165" fontId="3" fillId="0" borderId="1" xfId="2" applyNumberFormat="1" applyFont="1" applyBorder="1" applyAlignment="1">
      <alignment vertical="center"/>
    </xf>
    <xf numFmtId="2" fontId="5" fillId="0" borderId="0" xfId="2" applyNumberFormat="1"/>
    <xf numFmtId="0" fontId="10" fillId="0" borderId="1" xfId="2" applyFont="1" applyBorder="1"/>
    <xf numFmtId="0" fontId="0" fillId="0" borderId="1" xfId="2" applyFont="1" applyBorder="1" applyAlignment="1">
      <alignment wrapText="1"/>
    </xf>
    <xf numFmtId="0" fontId="11" fillId="0" borderId="1" xfId="2" applyFont="1" applyBorder="1" applyAlignment="1">
      <alignment vertical="center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/>
    <xf numFmtId="165" fontId="3" fillId="0" borderId="1" xfId="2" applyNumberFormat="1" applyFont="1" applyBorder="1" applyAlignment="1">
      <alignment horizontal="center" vertical="center"/>
    </xf>
    <xf numFmtId="49" fontId="3" fillId="0" borderId="1" xfId="3" applyNumberFormat="1" applyFont="1" applyBorder="1" applyAlignment="1">
      <alignment vertical="center"/>
    </xf>
    <xf numFmtId="0" fontId="3" fillId="0" borderId="1" xfId="3" applyFont="1" applyBorder="1" applyAlignment="1">
      <alignment horizontal="center" vertical="center"/>
    </xf>
    <xf numFmtId="0" fontId="0" fillId="0" borderId="1" xfId="2" applyFont="1" applyBorder="1" applyAlignment="1">
      <alignment vertical="center"/>
    </xf>
    <xf numFmtId="166" fontId="3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3" fillId="0" borderId="1" xfId="3" applyBorder="1"/>
    <xf numFmtId="0" fontId="3" fillId="0" borderId="0" xfId="2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0" fontId="11" fillId="0" borderId="1" xfId="2" applyFont="1" applyBorder="1" applyAlignment="1">
      <alignment vertical="center" wrapText="1"/>
    </xf>
    <xf numFmtId="2" fontId="0" fillId="0" borderId="1" xfId="2" applyNumberFormat="1" applyFont="1" applyBorder="1" applyAlignment="1">
      <alignment vertical="center"/>
    </xf>
    <xf numFmtId="0" fontId="0" fillId="0" borderId="1" xfId="2" applyFont="1" applyBorder="1" applyAlignment="1">
      <alignment horizontal="center" vertical="center"/>
    </xf>
    <xf numFmtId="2" fontId="5" fillId="0" borderId="5" xfId="2" applyNumberFormat="1" applyBorder="1" applyAlignment="1">
      <alignment vertical="center"/>
    </xf>
    <xf numFmtId="0" fontId="3" fillId="0" borderId="1" xfId="2" applyFont="1" applyFill="1" applyBorder="1" applyAlignment="1">
      <alignment horizontal="center"/>
    </xf>
    <xf numFmtId="9" fontId="3" fillId="0" borderId="1" xfId="2" applyNumberFormat="1" applyFont="1" applyBorder="1"/>
    <xf numFmtId="1" fontId="3" fillId="0" borderId="1" xfId="2" applyNumberFormat="1" applyFont="1" applyFill="1" applyBorder="1"/>
    <xf numFmtId="1" fontId="3" fillId="0" borderId="1" xfId="2" applyNumberFormat="1" applyFont="1" applyBorder="1"/>
    <xf numFmtId="0" fontId="5" fillId="0" borderId="2" xfId="2" applyBorder="1"/>
    <xf numFmtId="0" fontId="5" fillId="0" borderId="1" xfId="2" applyBorder="1" applyAlignment="1">
      <alignment vertical="center"/>
    </xf>
    <xf numFmtId="0" fontId="15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0" fontId="5" fillId="0" borderId="0" xfId="2" applyAlignment="1">
      <alignment horizontal="center" vertical="center"/>
    </xf>
    <xf numFmtId="0" fontId="9" fillId="0" borderId="1" xfId="2" applyFont="1" applyBorder="1" applyAlignment="1">
      <alignment horizontal="center"/>
    </xf>
    <xf numFmtId="0" fontId="5" fillId="0" borderId="1" xfId="2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49" fontId="11" fillId="0" borderId="1" xfId="3" applyNumberFormat="1" applyFont="1" applyBorder="1" applyAlignment="1">
      <alignment vertical="center" wrapText="1"/>
    </xf>
    <xf numFmtId="0" fontId="3" fillId="0" borderId="1" xfId="2" applyFont="1" applyFill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2" fillId="0" borderId="1" xfId="2" applyFont="1" applyBorder="1" applyAlignment="1">
      <alignment vertical="center"/>
    </xf>
    <xf numFmtId="0" fontId="0" fillId="0" borderId="1" xfId="2" applyFont="1" applyFill="1" applyBorder="1" applyAlignment="1">
      <alignment vertical="center" wrapText="1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0" fontId="5" fillId="0" borderId="0" xfId="2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9" fillId="0" borderId="1" xfId="2" applyFont="1" applyBorder="1" applyAlignment="1">
      <alignment horizontal="center"/>
    </xf>
    <xf numFmtId="0" fontId="2" fillId="0" borderId="1" xfId="2" applyFont="1" applyBorder="1" applyAlignment="1">
      <alignment vertical="center" wrapText="1"/>
    </xf>
    <xf numFmtId="2" fontId="2" fillId="0" borderId="1" xfId="2" applyNumberFormat="1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11" fillId="0" borderId="1" xfId="2" applyFont="1" applyBorder="1" applyAlignment="1">
      <alignment horizontal="center" vertical="center" wrapText="1"/>
    </xf>
    <xf numFmtId="0" fontId="2" fillId="0" borderId="1" xfId="3" applyFont="1" applyBorder="1" applyAlignment="1">
      <alignment horizontal="left" vertical="center" wrapText="1"/>
    </xf>
    <xf numFmtId="0" fontId="0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vertical="center" wrapText="1"/>
    </xf>
    <xf numFmtId="0" fontId="2" fillId="0" borderId="1" xfId="2" applyFont="1" applyBorder="1" applyAlignment="1">
      <alignment vertical="center"/>
    </xf>
    <xf numFmtId="0" fontId="5" fillId="0" borderId="8" xfId="2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9" fillId="0" borderId="7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49" fontId="11" fillId="0" borderId="1" xfId="2" applyNumberFormat="1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17" fontId="2" fillId="0" borderId="1" xfId="2" applyNumberFormat="1" applyFont="1" applyBorder="1" applyAlignment="1">
      <alignment vertical="center" wrapText="1"/>
    </xf>
    <xf numFmtId="17" fontId="11" fillId="0" borderId="1" xfId="2" applyNumberFormat="1" applyFont="1" applyBorder="1" applyAlignment="1">
      <alignment vertical="center" wrapText="1"/>
    </xf>
    <xf numFmtId="17" fontId="0" fillId="0" borderId="1" xfId="2" applyNumberFormat="1" applyFont="1" applyBorder="1" applyAlignment="1">
      <alignment vertical="center" wrapText="1"/>
    </xf>
    <xf numFmtId="0" fontId="11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right" vertical="center"/>
    </xf>
    <xf numFmtId="0" fontId="2" fillId="0" borderId="1" xfId="2" applyFont="1" applyBorder="1" applyAlignment="1">
      <alignment horizontal="left" vertical="center" wrapText="1"/>
    </xf>
    <xf numFmtId="0" fontId="13" fillId="0" borderId="0" xfId="2" applyFont="1" applyAlignment="1">
      <alignment horizontal="center" vertical="center" wrapText="1"/>
    </xf>
    <xf numFmtId="0" fontId="14" fillId="2" borderId="0" xfId="2" applyFont="1" applyFill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Border="1" applyAlignment="1">
      <alignment horizontal="left"/>
    </xf>
    <xf numFmtId="0" fontId="7" fillId="0" borderId="0" xfId="2" applyFont="1" applyBorder="1" applyAlignment="1">
      <alignment horizontal="center"/>
    </xf>
    <xf numFmtId="1" fontId="7" fillId="0" borderId="0" xfId="2" applyNumberFormat="1" applyFont="1" applyBorder="1" applyAlignment="1">
      <alignment horizontal="center"/>
    </xf>
    <xf numFmtId="0" fontId="5" fillId="0" borderId="7" xfId="2" applyBorder="1" applyAlignment="1">
      <alignment horizontal="center" vertical="center"/>
    </xf>
    <xf numFmtId="0" fontId="5" fillId="0" borderId="9" xfId="2" applyBorder="1" applyAlignment="1">
      <alignment horizontal="center" vertical="center"/>
    </xf>
    <xf numFmtId="0" fontId="5" fillId="0" borderId="8" xfId="2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0" fontId="5" fillId="0" borderId="0" xfId="2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49" fontId="2" fillId="0" borderId="9" xfId="2" applyNumberFormat="1" applyFont="1" applyBorder="1" applyAlignment="1">
      <alignment horizontal="center" vertical="center"/>
    </xf>
    <xf numFmtId="49" fontId="2" fillId="0" borderId="8" xfId="2" applyNumberFormat="1" applyFon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2" fillId="0" borderId="1" xfId="2" applyNumberFormat="1" applyFont="1" applyBorder="1" applyAlignment="1">
      <alignment horizontal="center" vertical="center"/>
    </xf>
    <xf numFmtId="0" fontId="5" fillId="0" borderId="0" xfId="2" applyAlignment="1">
      <alignment horizont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2" fillId="0" borderId="1" xfId="2" applyFont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9" fillId="0" borderId="7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14" fillId="2" borderId="0" xfId="2" applyFont="1" applyFill="1" applyAlignment="1">
      <alignment horizontal="center" vertical="center"/>
    </xf>
    <xf numFmtId="9" fontId="1" fillId="0" borderId="1" xfId="2" applyNumberFormat="1" applyFont="1" applyBorder="1"/>
  </cellXfs>
  <cellStyles count="6">
    <cellStyle name="Normal" xfId="0" builtinId="0"/>
    <cellStyle name="Обычный 2" xfId="2"/>
    <cellStyle name="Обычный 3" xfId="1"/>
    <cellStyle name="Обычный 4" xfId="3"/>
    <cellStyle name="Обычный 4 2" xfId="5"/>
    <cellStyle name="Обычный 4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U268"/>
  <sheetViews>
    <sheetView tabSelected="1" workbookViewId="0">
      <selection activeCell="O42" sqref="O42"/>
    </sheetView>
  </sheetViews>
  <sheetFormatPr defaultRowHeight="15"/>
  <cols>
    <col min="1" max="1" width="3.140625" style="1" customWidth="1"/>
    <col min="2" max="2" width="11" style="1" customWidth="1"/>
    <col min="3" max="3" width="43.7109375" style="1" customWidth="1"/>
    <col min="4" max="4" width="7.28515625" style="1" customWidth="1"/>
    <col min="5" max="5" width="7" style="1" customWidth="1"/>
    <col min="6" max="6" width="7.7109375" style="1" customWidth="1"/>
    <col min="7" max="7" width="7.42578125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7.28515625" style="1" customWidth="1"/>
    <col min="12" max="12" width="7" style="1" customWidth="1"/>
    <col min="13" max="13" width="9.85546875" style="1" customWidth="1"/>
    <col min="14" max="22" width="8.140625" style="1" customWidth="1"/>
    <col min="23" max="16384" width="9.140625" style="1"/>
  </cols>
  <sheetData>
    <row r="1" spans="1:21" ht="47.25" customHeight="1">
      <c r="B1" s="84" t="s">
        <v>83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21" ht="22.5" customHeight="1">
      <c r="B2" s="43"/>
      <c r="C2" s="85" t="s">
        <v>4</v>
      </c>
      <c r="D2" s="85"/>
      <c r="E2" s="85"/>
      <c r="F2" s="85"/>
      <c r="G2" s="85"/>
      <c r="H2" s="85"/>
      <c r="I2" s="85"/>
      <c r="J2" s="85"/>
      <c r="K2" s="85"/>
      <c r="L2" s="85"/>
      <c r="M2" s="43"/>
    </row>
    <row r="3" spans="1:21" ht="18" customHeight="1">
      <c r="B3" s="86"/>
      <c r="C3" s="87"/>
      <c r="D3" s="87"/>
      <c r="E3" s="44"/>
      <c r="F3" s="44"/>
      <c r="G3" s="44"/>
      <c r="H3" s="44"/>
      <c r="I3" s="44"/>
      <c r="J3" s="44"/>
      <c r="K3" s="44"/>
      <c r="L3" s="44"/>
      <c r="M3" s="44"/>
    </row>
    <row r="4" spans="1:21">
      <c r="A4" s="2"/>
      <c r="B4" s="88"/>
      <c r="C4" s="88"/>
      <c r="D4" s="88"/>
      <c r="E4" s="89" t="s">
        <v>6</v>
      </c>
      <c r="F4" s="89"/>
      <c r="G4" s="89"/>
      <c r="H4" s="89"/>
      <c r="I4" s="89"/>
      <c r="J4" s="89"/>
      <c r="K4" s="90">
        <f>M47</f>
        <v>0</v>
      </c>
      <c r="L4" s="89"/>
      <c r="M4" s="3" t="s">
        <v>7</v>
      </c>
    </row>
    <row r="5" spans="1:21">
      <c r="A5" s="4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</row>
    <row r="6" spans="1:21">
      <c r="A6" s="94"/>
      <c r="B6" s="95" t="s">
        <v>8</v>
      </c>
      <c r="C6" s="95" t="s">
        <v>9</v>
      </c>
      <c r="D6" s="95" t="s">
        <v>10</v>
      </c>
      <c r="E6" s="96" t="s">
        <v>11</v>
      </c>
      <c r="F6" s="96"/>
      <c r="G6" s="96" t="s">
        <v>12</v>
      </c>
      <c r="H6" s="96"/>
      <c r="I6" s="96" t="s">
        <v>13</v>
      </c>
      <c r="J6" s="96"/>
      <c r="K6" s="96" t="s">
        <v>14</v>
      </c>
      <c r="L6" s="96"/>
      <c r="M6" s="95" t="s">
        <v>15</v>
      </c>
    </row>
    <row r="7" spans="1:21">
      <c r="A7" s="94"/>
      <c r="B7" s="95"/>
      <c r="C7" s="95"/>
      <c r="D7" s="95"/>
      <c r="E7" s="7" t="s">
        <v>16</v>
      </c>
      <c r="F7" s="7" t="s">
        <v>17</v>
      </c>
      <c r="G7" s="7" t="s">
        <v>16</v>
      </c>
      <c r="H7" s="7" t="s">
        <v>17</v>
      </c>
      <c r="I7" s="7" t="s">
        <v>16</v>
      </c>
      <c r="J7" s="7" t="s">
        <v>17</v>
      </c>
      <c r="K7" s="7" t="s">
        <v>16</v>
      </c>
      <c r="L7" s="7" t="s">
        <v>17</v>
      </c>
      <c r="M7" s="95"/>
    </row>
    <row r="8" spans="1:21">
      <c r="A8" s="48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6">
        <v>13</v>
      </c>
    </row>
    <row r="9" spans="1:21">
      <c r="A9" s="73">
        <v>1</v>
      </c>
      <c r="B9" s="74" t="s">
        <v>116</v>
      </c>
      <c r="C9" s="8" t="s">
        <v>18</v>
      </c>
      <c r="D9" s="74" t="s">
        <v>1</v>
      </c>
      <c r="E9" s="46"/>
      <c r="F9" s="9">
        <v>60</v>
      </c>
      <c r="G9" s="46"/>
      <c r="H9" s="46"/>
      <c r="I9" s="46"/>
      <c r="J9" s="46">
        <f>F9*I9</f>
        <v>0</v>
      </c>
      <c r="K9" s="46"/>
      <c r="L9" s="46"/>
      <c r="M9" s="46">
        <f>J9</f>
        <v>0</v>
      </c>
    </row>
    <row r="10" spans="1:21" ht="45">
      <c r="A10" s="91">
        <v>2</v>
      </c>
      <c r="B10" s="14" t="s">
        <v>22</v>
      </c>
      <c r="C10" s="15" t="s">
        <v>23</v>
      </c>
      <c r="D10" s="16" t="s">
        <v>24</v>
      </c>
      <c r="E10" s="7"/>
      <c r="F10" s="17">
        <f>24*3.1*1.1/1000</f>
        <v>8.1840000000000024E-2</v>
      </c>
      <c r="G10" s="7"/>
      <c r="H10" s="7"/>
      <c r="I10" s="7"/>
      <c r="J10" s="7"/>
      <c r="K10" s="7"/>
      <c r="L10" s="7"/>
      <c r="M10" s="13"/>
      <c r="U10" s="18"/>
    </row>
    <row r="11" spans="1:21">
      <c r="A11" s="92"/>
      <c r="B11" s="19"/>
      <c r="C11" s="15" t="s">
        <v>20</v>
      </c>
      <c r="D11" s="11" t="s">
        <v>21</v>
      </c>
      <c r="E11" s="7">
        <v>34</v>
      </c>
      <c r="F11" s="7">
        <f>F10*E11</f>
        <v>2.782560000000001</v>
      </c>
      <c r="G11" s="7"/>
      <c r="H11" s="7"/>
      <c r="I11" s="7"/>
      <c r="J11" s="7">
        <f>F11*I11</f>
        <v>0</v>
      </c>
      <c r="K11" s="7"/>
      <c r="L11" s="7"/>
      <c r="M11" s="13">
        <f t="shared" ref="M11:M21" si="0">L11+J11+H11</f>
        <v>0</v>
      </c>
    </row>
    <row r="12" spans="1:21">
      <c r="A12" s="92"/>
      <c r="B12" s="19" t="s">
        <v>25</v>
      </c>
      <c r="C12" s="20" t="s">
        <v>26</v>
      </c>
      <c r="D12" s="11" t="s">
        <v>27</v>
      </c>
      <c r="E12" s="7">
        <v>80.3</v>
      </c>
      <c r="F12" s="7">
        <f>E12*F10</f>
        <v>6.5717520000000018</v>
      </c>
      <c r="G12" s="7"/>
      <c r="H12" s="7"/>
      <c r="I12" s="7"/>
      <c r="J12" s="7"/>
      <c r="K12" s="7"/>
      <c r="L12" s="7">
        <f>K12*F12</f>
        <v>0</v>
      </c>
      <c r="M12" s="13">
        <f t="shared" si="0"/>
        <v>0</v>
      </c>
    </row>
    <row r="13" spans="1:21">
      <c r="A13" s="93"/>
      <c r="B13" s="21" t="s">
        <v>28</v>
      </c>
      <c r="C13" s="10" t="s">
        <v>29</v>
      </c>
      <c r="D13" s="11" t="s">
        <v>30</v>
      </c>
      <c r="E13" s="11">
        <v>1500</v>
      </c>
      <c r="F13" s="11">
        <f>F10*E13</f>
        <v>122.76000000000003</v>
      </c>
      <c r="G13" s="11"/>
      <c r="H13" s="11"/>
      <c r="I13" s="11"/>
      <c r="J13" s="11"/>
      <c r="K13" s="11"/>
      <c r="L13" s="7">
        <f>K13*F13</f>
        <v>0</v>
      </c>
      <c r="M13" s="13">
        <f t="shared" si="0"/>
        <v>0</v>
      </c>
    </row>
    <row r="14" spans="1:21" ht="45">
      <c r="A14" s="91">
        <v>3</v>
      </c>
      <c r="B14" s="51" t="s">
        <v>86</v>
      </c>
      <c r="C14" s="50" t="s">
        <v>69</v>
      </c>
      <c r="D14" s="22" t="s">
        <v>31</v>
      </c>
      <c r="E14" s="23"/>
      <c r="F14" s="24">
        <f>F10*0.1</f>
        <v>8.184000000000002E-3</v>
      </c>
      <c r="G14" s="45"/>
      <c r="H14" s="45"/>
      <c r="I14" s="45"/>
      <c r="J14" s="45"/>
      <c r="K14" s="45"/>
      <c r="L14" s="45"/>
      <c r="M14" s="45"/>
    </row>
    <row r="15" spans="1:21">
      <c r="A15" s="92"/>
      <c r="B15" s="25"/>
      <c r="C15" s="22" t="s">
        <v>20</v>
      </c>
      <c r="D15" s="26" t="s">
        <v>32</v>
      </c>
      <c r="E15" s="23">
        <f>397+83</f>
        <v>480</v>
      </c>
      <c r="F15" s="45">
        <f>E15*F14</f>
        <v>3.9283200000000011</v>
      </c>
      <c r="G15" s="45"/>
      <c r="H15" s="45"/>
      <c r="I15" s="45"/>
      <c r="J15" s="45">
        <f>I15*F15</f>
        <v>0</v>
      </c>
      <c r="K15" s="45"/>
      <c r="L15" s="45"/>
      <c r="M15" s="45">
        <f>L15+J15+H15</f>
        <v>0</v>
      </c>
    </row>
    <row r="16" spans="1:21">
      <c r="A16" s="92"/>
      <c r="B16" s="21" t="s">
        <v>33</v>
      </c>
      <c r="C16" s="16" t="s">
        <v>34</v>
      </c>
      <c r="D16" s="27" t="s">
        <v>27</v>
      </c>
      <c r="E16" s="11">
        <v>200</v>
      </c>
      <c r="F16" s="13">
        <f>E16*F14</f>
        <v>1.6368000000000005</v>
      </c>
      <c r="G16" s="11"/>
      <c r="H16" s="13"/>
      <c r="I16" s="11"/>
      <c r="J16" s="11"/>
      <c r="K16" s="11"/>
      <c r="L16" s="11">
        <f>F16*K16</f>
        <v>0</v>
      </c>
      <c r="M16" s="13">
        <f>L16+J16+H16</f>
        <v>0</v>
      </c>
    </row>
    <row r="17" spans="1:21">
      <c r="A17" s="93"/>
      <c r="B17" s="21" t="s">
        <v>28</v>
      </c>
      <c r="C17" s="10" t="s">
        <v>29</v>
      </c>
      <c r="D17" s="11" t="s">
        <v>30</v>
      </c>
      <c r="E17" s="11">
        <v>150</v>
      </c>
      <c r="F17" s="11">
        <f>F14*E17</f>
        <v>1.2276000000000002</v>
      </c>
      <c r="G17" s="11"/>
      <c r="H17" s="11"/>
      <c r="I17" s="11"/>
      <c r="J17" s="11"/>
      <c r="K17" s="11"/>
      <c r="L17" s="7">
        <f>K17*F17</f>
        <v>0</v>
      </c>
      <c r="M17" s="13">
        <f t="shared" ref="M17" si="1">L17+J17+H17</f>
        <v>0</v>
      </c>
    </row>
    <row r="18" spans="1:21" ht="41.25" customHeight="1">
      <c r="A18" s="91">
        <v>4</v>
      </c>
      <c r="B18" s="66" t="s">
        <v>82</v>
      </c>
      <c r="C18" s="16" t="s">
        <v>72</v>
      </c>
      <c r="D18" s="16" t="s">
        <v>35</v>
      </c>
      <c r="E18" s="11"/>
      <c r="F18" s="28">
        <f>(24*3)/1000</f>
        <v>7.1999999999999995E-2</v>
      </c>
      <c r="G18" s="11"/>
      <c r="H18" s="11"/>
      <c r="I18" s="11"/>
      <c r="J18" s="11"/>
      <c r="K18" s="11"/>
      <c r="L18" s="11"/>
      <c r="M18" s="13"/>
      <c r="U18" s="18"/>
    </row>
    <row r="19" spans="1:21">
      <c r="A19" s="92"/>
      <c r="B19" s="21"/>
      <c r="C19" s="10" t="s">
        <v>20</v>
      </c>
      <c r="D19" s="11" t="s">
        <v>21</v>
      </c>
      <c r="E19" s="11">
        <v>129</v>
      </c>
      <c r="F19" s="13">
        <f>F18*E19</f>
        <v>9.2879999999999985</v>
      </c>
      <c r="G19" s="11"/>
      <c r="H19" s="11"/>
      <c r="I19" s="11"/>
      <c r="J19" s="11">
        <f>F19*I19</f>
        <v>0</v>
      </c>
      <c r="K19" s="11"/>
      <c r="L19" s="11"/>
      <c r="M19" s="13">
        <f t="shared" si="0"/>
        <v>0</v>
      </c>
    </row>
    <row r="20" spans="1:21">
      <c r="A20" s="92"/>
      <c r="B20" s="21" t="s">
        <v>87</v>
      </c>
      <c r="C20" s="16" t="s">
        <v>81</v>
      </c>
      <c r="D20" s="11" t="s">
        <v>37</v>
      </c>
      <c r="E20" s="11">
        <v>165</v>
      </c>
      <c r="F20" s="13">
        <f>E20*F18</f>
        <v>11.879999999999999</v>
      </c>
      <c r="G20" s="11"/>
      <c r="H20" s="13">
        <f>G20*F20</f>
        <v>0</v>
      </c>
      <c r="I20" s="13"/>
      <c r="J20" s="13"/>
      <c r="K20" s="13"/>
      <c r="L20" s="13"/>
      <c r="M20" s="13">
        <f t="shared" si="0"/>
        <v>0</v>
      </c>
    </row>
    <row r="21" spans="1:21">
      <c r="A21" s="93"/>
      <c r="B21" s="21" t="s">
        <v>38</v>
      </c>
      <c r="C21" s="10" t="s">
        <v>39</v>
      </c>
      <c r="D21" s="11" t="s">
        <v>30</v>
      </c>
      <c r="E21" s="11">
        <v>1.65</v>
      </c>
      <c r="F21" s="13">
        <f>F20*E21</f>
        <v>19.601999999999997</v>
      </c>
      <c r="G21" s="11"/>
      <c r="H21" s="11"/>
      <c r="I21" s="11"/>
      <c r="J21" s="11"/>
      <c r="K21" s="11"/>
      <c r="L21" s="11">
        <f>K21*F21</f>
        <v>0</v>
      </c>
      <c r="M21" s="13">
        <f t="shared" si="0"/>
        <v>0</v>
      </c>
    </row>
    <row r="22" spans="1:21" ht="38.25">
      <c r="A22" s="99" t="s">
        <v>2</v>
      </c>
      <c r="B22" s="75" t="s">
        <v>90</v>
      </c>
      <c r="C22" s="76" t="s">
        <v>91</v>
      </c>
      <c r="D22" s="68" t="s">
        <v>31</v>
      </c>
      <c r="E22" s="60"/>
      <c r="F22" s="60">
        <f>2*3*0.3*F24*0.01</f>
        <v>0.21599999999999997</v>
      </c>
      <c r="G22" s="70"/>
      <c r="H22" s="60"/>
      <c r="I22" s="70"/>
      <c r="J22" s="70"/>
      <c r="K22" s="70"/>
      <c r="L22" s="70"/>
      <c r="M22" s="60"/>
    </row>
    <row r="23" spans="1:21">
      <c r="A23" s="100"/>
      <c r="B23" s="75"/>
      <c r="C23" s="76" t="s">
        <v>92</v>
      </c>
      <c r="D23" s="60" t="s">
        <v>32</v>
      </c>
      <c r="E23" s="60">
        <v>225</v>
      </c>
      <c r="F23" s="60">
        <f>E23*F22</f>
        <v>48.599999999999994</v>
      </c>
      <c r="G23" s="60"/>
      <c r="H23" s="60"/>
      <c r="I23" s="60"/>
      <c r="J23" s="60">
        <f>I23*F23</f>
        <v>0</v>
      </c>
      <c r="K23" s="60"/>
      <c r="L23" s="60"/>
      <c r="M23" s="60">
        <f t="shared" ref="M23:M33" si="2">L23+J23+H23</f>
        <v>0</v>
      </c>
    </row>
    <row r="24" spans="1:21" ht="45">
      <c r="A24" s="100"/>
      <c r="B24" s="77" t="s">
        <v>93</v>
      </c>
      <c r="C24" s="76" t="s">
        <v>94</v>
      </c>
      <c r="D24" s="60" t="s">
        <v>95</v>
      </c>
      <c r="E24" s="60" t="s">
        <v>96</v>
      </c>
      <c r="F24" s="60">
        <v>12</v>
      </c>
      <c r="G24" s="70"/>
      <c r="H24" s="60">
        <f>G24*F24</f>
        <v>0</v>
      </c>
      <c r="I24" s="60"/>
      <c r="J24" s="60"/>
      <c r="K24" s="60"/>
      <c r="L24" s="60"/>
      <c r="M24" s="60">
        <f t="shared" si="2"/>
        <v>0</v>
      </c>
    </row>
    <row r="25" spans="1:21">
      <c r="A25" s="100"/>
      <c r="B25" s="78" t="s">
        <v>97</v>
      </c>
      <c r="C25" s="76" t="s">
        <v>98</v>
      </c>
      <c r="D25" s="60" t="s">
        <v>0</v>
      </c>
      <c r="E25" s="70">
        <v>105</v>
      </c>
      <c r="F25" s="70">
        <f>E25*F22</f>
        <v>22.679999999999996</v>
      </c>
      <c r="G25" s="70"/>
      <c r="H25" s="60">
        <f>G25*F25</f>
        <v>0</v>
      </c>
      <c r="I25" s="70"/>
      <c r="J25" s="70"/>
      <c r="K25" s="70"/>
      <c r="L25" s="70"/>
      <c r="M25" s="60">
        <f t="shared" si="2"/>
        <v>0</v>
      </c>
    </row>
    <row r="26" spans="1:21" ht="30">
      <c r="A26" s="101"/>
      <c r="B26" s="79" t="s">
        <v>99</v>
      </c>
      <c r="C26" s="68" t="s">
        <v>100</v>
      </c>
      <c r="D26" s="60" t="s">
        <v>30</v>
      </c>
      <c r="E26" s="60">
        <v>2</v>
      </c>
      <c r="F26" s="60">
        <f>E26*F25</f>
        <v>45.359999999999992</v>
      </c>
      <c r="G26" s="60"/>
      <c r="H26" s="60"/>
      <c r="I26" s="60"/>
      <c r="J26" s="60"/>
      <c r="K26" s="60"/>
      <c r="L26" s="60">
        <f>K26*F26</f>
        <v>0</v>
      </c>
      <c r="M26" s="60">
        <f t="shared" si="2"/>
        <v>0</v>
      </c>
    </row>
    <row r="27" spans="1:21" ht="38.25">
      <c r="A27" s="102" t="s">
        <v>3</v>
      </c>
      <c r="B27" s="75" t="s">
        <v>101</v>
      </c>
      <c r="C27" s="76" t="s">
        <v>102</v>
      </c>
      <c r="D27" s="68" t="s">
        <v>31</v>
      </c>
      <c r="E27" s="60"/>
      <c r="F27" s="60">
        <f>(1.5*F30+2*F29)/100</f>
        <v>3</v>
      </c>
      <c r="G27" s="60"/>
      <c r="H27" s="60"/>
      <c r="I27" s="60"/>
      <c r="J27" s="60"/>
      <c r="K27" s="60"/>
      <c r="L27" s="60"/>
      <c r="M27" s="60"/>
    </row>
    <row r="28" spans="1:21">
      <c r="A28" s="103"/>
      <c r="B28" s="77"/>
      <c r="C28" s="76" t="s">
        <v>103</v>
      </c>
      <c r="D28" s="60" t="s">
        <v>32</v>
      </c>
      <c r="E28" s="60">
        <v>225</v>
      </c>
      <c r="F28" s="60">
        <f>E28*F27</f>
        <v>675</v>
      </c>
      <c r="G28" s="60"/>
      <c r="H28" s="60"/>
      <c r="I28" s="60"/>
      <c r="J28" s="60">
        <f>I28*F28</f>
        <v>0</v>
      </c>
      <c r="K28" s="60"/>
      <c r="L28" s="60"/>
      <c r="M28" s="60">
        <f t="shared" si="2"/>
        <v>0</v>
      </c>
    </row>
    <row r="29" spans="1:21" ht="25.5">
      <c r="A29" s="103"/>
      <c r="B29" s="79" t="s">
        <v>104</v>
      </c>
      <c r="C29" s="76" t="s">
        <v>105</v>
      </c>
      <c r="D29" s="60" t="s">
        <v>95</v>
      </c>
      <c r="E29" s="60" t="s">
        <v>96</v>
      </c>
      <c r="F29" s="60">
        <v>72</v>
      </c>
      <c r="G29" s="60"/>
      <c r="H29" s="60">
        <f>G29*F29</f>
        <v>0</v>
      </c>
      <c r="I29" s="60"/>
      <c r="J29" s="60"/>
      <c r="K29" s="60"/>
      <c r="L29" s="60"/>
      <c r="M29" s="60">
        <f t="shared" si="2"/>
        <v>0</v>
      </c>
    </row>
    <row r="30" spans="1:21" ht="25.5">
      <c r="A30" s="103"/>
      <c r="B30" s="79" t="s">
        <v>106</v>
      </c>
      <c r="C30" s="76" t="s">
        <v>107</v>
      </c>
      <c r="D30" s="60" t="s">
        <v>95</v>
      </c>
      <c r="E30" s="60" t="s">
        <v>96</v>
      </c>
      <c r="F30" s="60">
        <v>104</v>
      </c>
      <c r="G30" s="60"/>
      <c r="H30" s="60">
        <f>G30*F30</f>
        <v>0</v>
      </c>
      <c r="I30" s="60"/>
      <c r="J30" s="60"/>
      <c r="K30" s="60"/>
      <c r="L30" s="60"/>
      <c r="M30" s="60">
        <f t="shared" si="2"/>
        <v>0</v>
      </c>
    </row>
    <row r="31" spans="1:21">
      <c r="A31" s="103"/>
      <c r="B31" s="80" t="s">
        <v>108</v>
      </c>
      <c r="C31" s="76" t="s">
        <v>109</v>
      </c>
      <c r="D31" s="60" t="s">
        <v>110</v>
      </c>
      <c r="E31" s="70">
        <v>20</v>
      </c>
      <c r="F31" s="70">
        <f>E31*F27</f>
        <v>60</v>
      </c>
      <c r="G31" s="70"/>
      <c r="H31" s="60">
        <f>G31*F31</f>
        <v>0</v>
      </c>
      <c r="I31" s="70"/>
      <c r="J31" s="70"/>
      <c r="K31" s="70"/>
      <c r="L31" s="70"/>
      <c r="M31" s="60">
        <f t="shared" si="2"/>
        <v>0</v>
      </c>
    </row>
    <row r="32" spans="1:21">
      <c r="A32" s="103"/>
      <c r="B32" s="79" t="s">
        <v>111</v>
      </c>
      <c r="C32" s="76" t="s">
        <v>98</v>
      </c>
      <c r="D32" s="60" t="s">
        <v>0</v>
      </c>
      <c r="E32" s="64">
        <v>105</v>
      </c>
      <c r="F32" s="70">
        <f>E32*F27</f>
        <v>315</v>
      </c>
      <c r="G32" s="70"/>
      <c r="H32" s="60">
        <f>G32*F32</f>
        <v>0</v>
      </c>
      <c r="I32" s="70"/>
      <c r="J32" s="70"/>
      <c r="K32" s="70"/>
      <c r="L32" s="70"/>
      <c r="M32" s="60">
        <f t="shared" si="2"/>
        <v>0</v>
      </c>
    </row>
    <row r="33" spans="1:14" ht="30">
      <c r="A33" s="103"/>
      <c r="B33" s="79" t="s">
        <v>99</v>
      </c>
      <c r="C33" s="68" t="s">
        <v>100</v>
      </c>
      <c r="D33" s="60" t="s">
        <v>30</v>
      </c>
      <c r="E33" s="60">
        <v>2</v>
      </c>
      <c r="F33" s="60">
        <f>E33*F32</f>
        <v>630</v>
      </c>
      <c r="G33" s="60"/>
      <c r="H33" s="60"/>
      <c r="I33" s="60"/>
      <c r="J33" s="60"/>
      <c r="K33" s="60"/>
      <c r="L33" s="60">
        <f>K33*F33</f>
        <v>0</v>
      </c>
      <c r="M33" s="60">
        <f t="shared" si="2"/>
        <v>0</v>
      </c>
    </row>
    <row r="34" spans="1:14" ht="30">
      <c r="A34" s="91">
        <v>7</v>
      </c>
      <c r="B34" s="25" t="s">
        <v>52</v>
      </c>
      <c r="C34" s="16" t="s">
        <v>53</v>
      </c>
      <c r="D34" s="16" t="s">
        <v>24</v>
      </c>
      <c r="E34" s="11"/>
      <c r="F34" s="11">
        <f>8.9*24*0.001</f>
        <v>0.21360000000000004</v>
      </c>
      <c r="G34" s="11"/>
      <c r="H34" s="11"/>
      <c r="I34" s="11"/>
      <c r="J34" s="11"/>
      <c r="K34" s="11"/>
      <c r="L34" s="11"/>
      <c r="M34" s="13"/>
    </row>
    <row r="35" spans="1:14">
      <c r="A35" s="92"/>
      <c r="B35" s="21"/>
      <c r="C35" s="10" t="s">
        <v>20</v>
      </c>
      <c r="D35" s="11" t="s">
        <v>21</v>
      </c>
      <c r="E35" s="11">
        <v>10.3</v>
      </c>
      <c r="F35" s="34">
        <f>E35*F34</f>
        <v>2.2000800000000007</v>
      </c>
      <c r="G35" s="11"/>
      <c r="H35" s="11"/>
      <c r="I35" s="11"/>
      <c r="J35" s="11">
        <f>I35*F35</f>
        <v>0</v>
      </c>
      <c r="K35" s="11"/>
      <c r="L35" s="11"/>
      <c r="M35" s="13">
        <f>L35+J35+H35</f>
        <v>0</v>
      </c>
    </row>
    <row r="36" spans="1:14">
      <c r="A36" s="92"/>
      <c r="B36" s="19" t="s">
        <v>25</v>
      </c>
      <c r="C36" s="20" t="s">
        <v>68</v>
      </c>
      <c r="D36" s="27" t="s">
        <v>55</v>
      </c>
      <c r="E36" s="11">
        <v>44.6</v>
      </c>
      <c r="F36" s="13">
        <f>E36*F34</f>
        <v>9.5265600000000017</v>
      </c>
      <c r="G36" s="11"/>
      <c r="H36" s="13"/>
      <c r="I36" s="11"/>
      <c r="J36" s="11"/>
      <c r="K36" s="11"/>
      <c r="L36" s="11">
        <f>K36*F36</f>
        <v>0</v>
      </c>
      <c r="M36" s="13">
        <f>L36+J36+H36</f>
        <v>0</v>
      </c>
    </row>
    <row r="37" spans="1:14">
      <c r="A37" s="92"/>
      <c r="B37" s="21" t="s">
        <v>89</v>
      </c>
      <c r="C37" s="16" t="s">
        <v>57</v>
      </c>
      <c r="D37" s="11" t="s">
        <v>0</v>
      </c>
      <c r="E37" s="11">
        <v>1100</v>
      </c>
      <c r="F37" s="13">
        <f>E37*F34</f>
        <v>234.96000000000004</v>
      </c>
      <c r="G37" s="11"/>
      <c r="H37" s="13">
        <f>G37*F37</f>
        <v>0</v>
      </c>
      <c r="I37" s="11"/>
      <c r="J37" s="11"/>
      <c r="K37" s="11"/>
      <c r="L37" s="11"/>
      <c r="M37" s="13">
        <f>L37+J37+H37</f>
        <v>0</v>
      </c>
    </row>
    <row r="38" spans="1:14">
      <c r="A38" s="93"/>
      <c r="B38" s="21" t="s">
        <v>88</v>
      </c>
      <c r="C38" s="10" t="s">
        <v>39</v>
      </c>
      <c r="D38" s="11" t="s">
        <v>30</v>
      </c>
      <c r="E38" s="11">
        <v>1.65</v>
      </c>
      <c r="F38" s="11">
        <f>F37*E38</f>
        <v>387.68400000000003</v>
      </c>
      <c r="G38" s="11"/>
      <c r="H38" s="11"/>
      <c r="I38" s="11"/>
      <c r="J38" s="11"/>
      <c r="K38" s="11"/>
      <c r="L38" s="11">
        <f>K38*F38</f>
        <v>0</v>
      </c>
      <c r="M38" s="13">
        <f>L38+J38+H38</f>
        <v>0</v>
      </c>
    </row>
    <row r="39" spans="1:14">
      <c r="A39" s="65">
        <v>8</v>
      </c>
      <c r="B39" s="98" t="s">
        <v>15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36">
        <f>SUM(M9:M38)</f>
        <v>0</v>
      </c>
    </row>
    <row r="40" spans="1:14">
      <c r="A40" s="49">
        <v>9</v>
      </c>
      <c r="B40" s="7"/>
      <c r="C40" s="37" t="s">
        <v>60</v>
      </c>
      <c r="D40" s="38"/>
      <c r="E40" s="112" t="s">
        <v>117</v>
      </c>
      <c r="F40" s="7"/>
      <c r="G40" s="7"/>
      <c r="H40" s="7"/>
      <c r="I40" s="7"/>
      <c r="J40" s="7"/>
      <c r="K40" s="7"/>
      <c r="L40" s="7"/>
      <c r="M40" s="39">
        <v>0</v>
      </c>
    </row>
    <row r="41" spans="1:14">
      <c r="A41" s="49">
        <v>10</v>
      </c>
      <c r="B41" s="7"/>
      <c r="C41" s="37" t="s">
        <v>15</v>
      </c>
      <c r="D41" s="7"/>
      <c r="E41" s="7"/>
      <c r="F41" s="7"/>
      <c r="G41" s="7"/>
      <c r="H41" s="7"/>
      <c r="I41" s="7"/>
      <c r="J41" s="7"/>
      <c r="K41" s="7"/>
      <c r="L41" s="7"/>
      <c r="M41" s="40">
        <f>SUM(M39:M40)</f>
        <v>0</v>
      </c>
    </row>
    <row r="42" spans="1:14" ht="17.25" customHeight="1">
      <c r="A42" s="72">
        <v>11</v>
      </c>
      <c r="B42" s="7"/>
      <c r="C42" s="37" t="s">
        <v>61</v>
      </c>
      <c r="D42" s="38"/>
      <c r="E42" s="112" t="s">
        <v>117</v>
      </c>
      <c r="F42" s="7"/>
      <c r="G42" s="7"/>
      <c r="H42" s="7"/>
      <c r="I42" s="7"/>
      <c r="J42" s="7"/>
      <c r="K42" s="7"/>
      <c r="L42" s="7"/>
      <c r="M42" s="40">
        <v>0</v>
      </c>
    </row>
    <row r="43" spans="1:14">
      <c r="A43" s="72">
        <v>12</v>
      </c>
      <c r="B43" s="7"/>
      <c r="C43" s="37" t="s">
        <v>15</v>
      </c>
      <c r="D43" s="38"/>
      <c r="E43" s="7"/>
      <c r="F43" s="7"/>
      <c r="G43" s="7"/>
      <c r="H43" s="7"/>
      <c r="I43" s="7"/>
      <c r="J43" s="7"/>
      <c r="K43" s="7"/>
      <c r="L43" s="7"/>
      <c r="M43" s="40">
        <f>SUM(M41:M42)</f>
        <v>0</v>
      </c>
      <c r="N43" s="18"/>
    </row>
    <row r="44" spans="1:14">
      <c r="A44" s="72">
        <v>13</v>
      </c>
      <c r="B44" s="7"/>
      <c r="C44" s="37" t="s">
        <v>62</v>
      </c>
      <c r="D44" s="38"/>
      <c r="E44" s="38">
        <v>0.03</v>
      </c>
      <c r="F44" s="7"/>
      <c r="G44" s="7"/>
      <c r="H44" s="7"/>
      <c r="I44" s="7"/>
      <c r="J44" s="7"/>
      <c r="K44" s="7"/>
      <c r="L44" s="7"/>
      <c r="M44" s="40">
        <f>M43*E44</f>
        <v>0</v>
      </c>
    </row>
    <row r="45" spans="1:14">
      <c r="A45" s="72">
        <v>14</v>
      </c>
      <c r="B45" s="7"/>
      <c r="C45" s="46" t="s">
        <v>15</v>
      </c>
      <c r="D45" s="38"/>
      <c r="E45" s="7"/>
      <c r="F45" s="7"/>
      <c r="G45" s="7"/>
      <c r="H45" s="7"/>
      <c r="I45" s="7"/>
      <c r="J45" s="7"/>
      <c r="K45" s="7"/>
      <c r="L45" s="7"/>
      <c r="M45" s="40">
        <f>SUM(M43:M44)</f>
        <v>0</v>
      </c>
    </row>
    <row r="46" spans="1:14">
      <c r="A46" s="72">
        <v>15</v>
      </c>
      <c r="B46" s="7"/>
      <c r="C46" s="37" t="s">
        <v>63</v>
      </c>
      <c r="D46" s="38"/>
      <c r="E46" s="38">
        <v>0.18</v>
      </c>
      <c r="F46" s="7"/>
      <c r="G46" s="7"/>
      <c r="H46" s="7"/>
      <c r="I46" s="7"/>
      <c r="J46" s="7"/>
      <c r="K46" s="7"/>
      <c r="L46" s="7"/>
      <c r="M46" s="40">
        <f>M45*E46</f>
        <v>0</v>
      </c>
    </row>
    <row r="47" spans="1:14">
      <c r="A47" s="72">
        <v>16</v>
      </c>
      <c r="B47" s="7"/>
      <c r="C47" s="46" t="s">
        <v>15</v>
      </c>
      <c r="D47" s="7"/>
      <c r="E47" s="7"/>
      <c r="F47" s="7"/>
      <c r="G47" s="7"/>
      <c r="H47" s="7"/>
      <c r="I47" s="7"/>
      <c r="J47" s="7"/>
      <c r="K47" s="7"/>
      <c r="L47" s="7"/>
      <c r="M47" s="40">
        <f>SUM(M45:M46)</f>
        <v>0</v>
      </c>
    </row>
    <row r="48" spans="1:14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3:12"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3:12"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3:12">
      <c r="C51" s="47"/>
      <c r="D51" s="47"/>
      <c r="E51" s="47"/>
      <c r="F51" s="47"/>
      <c r="G51" s="47"/>
      <c r="H51" s="47"/>
      <c r="I51" s="97"/>
      <c r="J51" s="97"/>
      <c r="K51" s="97"/>
      <c r="L51" s="97"/>
    </row>
    <row r="54" spans="3:12" ht="57.75" customHeight="1"/>
    <row r="59" spans="3:12" ht="16.5" customHeight="1"/>
    <row r="60" spans="3:12" ht="18.75" customHeight="1"/>
    <row r="61" spans="3:12" ht="18.75" customHeight="1"/>
    <row r="72" ht="19.5" customHeight="1"/>
    <row r="172" ht="18.75" customHeight="1"/>
    <row r="173" ht="18" customHeight="1"/>
    <row r="202" ht="16.5" customHeight="1"/>
    <row r="203" ht="18" customHeight="1"/>
    <row r="204" ht="20.25" customHeight="1"/>
    <row r="205" ht="20.25" customHeight="1"/>
    <row r="208" ht="18.75" customHeight="1"/>
    <row r="268" ht="29.25" customHeight="1"/>
  </sheetData>
  <mergeCells count="23">
    <mergeCell ref="A18:A21"/>
    <mergeCell ref="A34:A38"/>
    <mergeCell ref="A14:A17"/>
    <mergeCell ref="I51:L51"/>
    <mergeCell ref="B39:L39"/>
    <mergeCell ref="A22:A26"/>
    <mergeCell ref="A27:A33"/>
    <mergeCell ref="I6:J6"/>
    <mergeCell ref="K6:L6"/>
    <mergeCell ref="M6:M7"/>
    <mergeCell ref="E6:F6"/>
    <mergeCell ref="G6:H6"/>
    <mergeCell ref="A10:A13"/>
    <mergeCell ref="A6:A7"/>
    <mergeCell ref="B6:B7"/>
    <mergeCell ref="C6:C7"/>
    <mergeCell ref="D6:D7"/>
    <mergeCell ref="B1:M1"/>
    <mergeCell ref="C2:L2"/>
    <mergeCell ref="B3:D3"/>
    <mergeCell ref="B4:D4"/>
    <mergeCell ref="E4:J4"/>
    <mergeCell ref="K4:L4"/>
  </mergeCells>
  <pageMargins left="0.7" right="0.54166666666666663" top="0.54166666666666663" bottom="0.36458333333333331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B1:V273"/>
  <sheetViews>
    <sheetView view="pageLayout" workbookViewId="0">
      <selection activeCell="E37" sqref="E37"/>
    </sheetView>
  </sheetViews>
  <sheetFormatPr defaultRowHeight="15"/>
  <cols>
    <col min="1" max="1" width="9.140625" style="1"/>
    <col min="2" max="2" width="3.140625" style="1" customWidth="1"/>
    <col min="3" max="3" width="11" style="1" hidden="1" customWidth="1"/>
    <col min="4" max="4" width="60" style="1" customWidth="1"/>
    <col min="5" max="5" width="7.28515625" style="1" customWidth="1"/>
    <col min="6" max="6" width="7" style="1" hidden="1" customWidth="1"/>
    <col min="7" max="7" width="7.7109375" style="1" customWidth="1"/>
    <col min="8" max="8" width="7.42578125" style="1" hidden="1" customWidth="1"/>
    <col min="9" max="9" width="7.28515625" style="1" hidden="1" customWidth="1"/>
    <col min="10" max="10" width="7.140625" style="1" hidden="1" customWidth="1"/>
    <col min="11" max="11" width="6.42578125" style="1" hidden="1" customWidth="1"/>
    <col min="12" max="12" width="7.28515625" style="1" hidden="1" customWidth="1"/>
    <col min="13" max="13" width="7" style="1" hidden="1" customWidth="1"/>
    <col min="14" max="14" width="9.85546875" style="1" hidden="1" customWidth="1"/>
    <col min="15" max="23" width="8.140625" style="1" customWidth="1"/>
    <col min="24" max="16384" width="9.140625" style="1"/>
  </cols>
  <sheetData>
    <row r="1" spans="2:22" ht="47.25" customHeight="1">
      <c r="C1" s="84" t="s">
        <v>84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2:22" ht="22.5" customHeight="1">
      <c r="C2" s="43"/>
      <c r="D2" s="85" t="s">
        <v>79</v>
      </c>
      <c r="E2" s="85"/>
      <c r="F2" s="85"/>
      <c r="G2" s="85"/>
      <c r="H2" s="85"/>
      <c r="I2" s="85"/>
      <c r="J2" s="85"/>
      <c r="K2" s="85"/>
      <c r="L2" s="85"/>
      <c r="M2" s="85"/>
      <c r="N2" s="43"/>
    </row>
    <row r="3" spans="2:22" ht="18" hidden="1" customHeight="1">
      <c r="C3" s="86" t="s">
        <v>70</v>
      </c>
      <c r="D3" s="87"/>
      <c r="E3" s="87"/>
      <c r="F3" s="56"/>
      <c r="G3" s="56"/>
      <c r="H3" s="56"/>
      <c r="I3" s="56"/>
      <c r="J3" s="56"/>
      <c r="K3" s="56"/>
      <c r="L3" s="56"/>
      <c r="M3" s="56"/>
      <c r="N3" s="56"/>
    </row>
    <row r="4" spans="2:22" hidden="1">
      <c r="B4" s="2"/>
      <c r="C4" s="88" t="s">
        <v>5</v>
      </c>
      <c r="D4" s="88"/>
      <c r="E4" s="88"/>
      <c r="F4" s="89" t="s">
        <v>6</v>
      </c>
      <c r="G4" s="89"/>
      <c r="H4" s="89"/>
      <c r="I4" s="89"/>
      <c r="J4" s="89"/>
      <c r="K4" s="89"/>
      <c r="L4" s="90" t="e">
        <f>N51</f>
        <v>#REF!</v>
      </c>
      <c r="M4" s="89"/>
      <c r="N4" s="3" t="s">
        <v>7</v>
      </c>
    </row>
    <row r="5" spans="2:22" hidden="1">
      <c r="B5" s="4"/>
      <c r="C5" s="5"/>
      <c r="D5" s="5"/>
      <c r="E5" s="5"/>
      <c r="F5" s="6"/>
      <c r="G5" s="6"/>
      <c r="H5" s="6"/>
      <c r="I5" s="6"/>
      <c r="J5" s="6"/>
      <c r="K5" s="6"/>
      <c r="L5" s="6"/>
      <c r="M5" s="6"/>
      <c r="N5" s="6"/>
    </row>
    <row r="6" spans="2:22">
      <c r="B6" s="94"/>
      <c r="C6" s="95" t="s">
        <v>8</v>
      </c>
      <c r="D6" s="95" t="s">
        <v>9</v>
      </c>
      <c r="E6" s="95" t="s">
        <v>10</v>
      </c>
      <c r="F6" s="107" t="s">
        <v>67</v>
      </c>
      <c r="G6" s="96"/>
      <c r="H6" s="96" t="s">
        <v>12</v>
      </c>
      <c r="I6" s="96"/>
      <c r="J6" s="96" t="s">
        <v>13</v>
      </c>
      <c r="K6" s="96"/>
      <c r="L6" s="96" t="s">
        <v>14</v>
      </c>
      <c r="M6" s="96"/>
      <c r="N6" s="95" t="s">
        <v>15</v>
      </c>
    </row>
    <row r="7" spans="2:22" hidden="1">
      <c r="B7" s="94"/>
      <c r="C7" s="95"/>
      <c r="D7" s="95"/>
      <c r="E7" s="95"/>
      <c r="F7" s="7" t="s">
        <v>16</v>
      </c>
      <c r="G7" s="7" t="s">
        <v>17</v>
      </c>
      <c r="H7" s="7" t="s">
        <v>16</v>
      </c>
      <c r="I7" s="7" t="s">
        <v>17</v>
      </c>
      <c r="J7" s="7" t="s">
        <v>16</v>
      </c>
      <c r="K7" s="7" t="s">
        <v>17</v>
      </c>
      <c r="L7" s="7" t="s">
        <v>16</v>
      </c>
      <c r="M7" s="7" t="s">
        <v>17</v>
      </c>
      <c r="N7" s="95"/>
    </row>
    <row r="8" spans="2:22">
      <c r="B8" s="62">
        <v>1</v>
      </c>
      <c r="C8" s="58">
        <v>2</v>
      </c>
      <c r="D8" s="58">
        <v>2</v>
      </c>
      <c r="E8" s="58">
        <v>3</v>
      </c>
      <c r="F8" s="58">
        <v>5</v>
      </c>
      <c r="G8" s="58">
        <v>4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</row>
    <row r="9" spans="2:22">
      <c r="B9" s="105">
        <v>1</v>
      </c>
      <c r="C9" s="58"/>
      <c r="D9" s="8" t="s">
        <v>18</v>
      </c>
      <c r="E9" s="60" t="s">
        <v>1</v>
      </c>
      <c r="F9" s="58"/>
      <c r="G9" s="9">
        <f>25*2.2</f>
        <v>55.000000000000007</v>
      </c>
      <c r="H9" s="58"/>
      <c r="I9" s="58"/>
      <c r="J9" s="58"/>
      <c r="K9" s="58"/>
      <c r="L9" s="58"/>
      <c r="M9" s="58"/>
      <c r="N9" s="58"/>
    </row>
    <row r="10" spans="2:22" hidden="1">
      <c r="B10" s="106"/>
      <c r="C10" s="58"/>
      <c r="D10" s="10" t="s">
        <v>20</v>
      </c>
      <c r="E10" s="57" t="s">
        <v>21</v>
      </c>
      <c r="F10" s="11">
        <v>15</v>
      </c>
      <c r="G10" s="12">
        <f>G9*F10</f>
        <v>825.00000000000011</v>
      </c>
      <c r="H10" s="11"/>
      <c r="I10" s="11"/>
      <c r="J10" s="11">
        <v>6</v>
      </c>
      <c r="K10" s="11">
        <f>G10*J10</f>
        <v>4950.0000000000009</v>
      </c>
      <c r="L10" s="11"/>
      <c r="M10" s="11"/>
      <c r="N10" s="13">
        <f>M10+K10+I10</f>
        <v>4950.0000000000009</v>
      </c>
    </row>
    <row r="11" spans="2:22" ht="35.25" customHeight="1">
      <c r="B11" s="61">
        <v>2</v>
      </c>
      <c r="C11" s="14" t="s">
        <v>22</v>
      </c>
      <c r="D11" s="10" t="s">
        <v>23</v>
      </c>
      <c r="E11" s="68" t="s">
        <v>0</v>
      </c>
      <c r="F11" s="7"/>
      <c r="G11" s="17">
        <v>82.8</v>
      </c>
      <c r="H11" s="7"/>
      <c r="I11" s="7"/>
      <c r="J11" s="7"/>
      <c r="K11" s="7"/>
      <c r="L11" s="7"/>
      <c r="M11" s="7"/>
      <c r="N11" s="13"/>
      <c r="V11" s="18"/>
    </row>
    <row r="12" spans="2:22" ht="15" hidden="1" customHeight="1">
      <c r="B12" s="61"/>
      <c r="C12" s="19"/>
      <c r="D12" s="15" t="s">
        <v>20</v>
      </c>
      <c r="E12" s="57" t="s">
        <v>21</v>
      </c>
      <c r="F12" s="7">
        <v>34</v>
      </c>
      <c r="G12" s="7">
        <f>G11*F12</f>
        <v>2815.2</v>
      </c>
      <c r="H12" s="7"/>
      <c r="I12" s="7"/>
      <c r="J12" s="7">
        <v>6</v>
      </c>
      <c r="K12" s="7">
        <f>G12*J12</f>
        <v>16891.199999999997</v>
      </c>
      <c r="L12" s="7"/>
      <c r="M12" s="7"/>
      <c r="N12" s="13">
        <f t="shared" ref="N12:N32" si="0">M12+K12+I12</f>
        <v>16891.199999999997</v>
      </c>
    </row>
    <row r="13" spans="2:22" ht="15" hidden="1" customHeight="1">
      <c r="B13" s="61"/>
      <c r="C13" s="19" t="s">
        <v>25</v>
      </c>
      <c r="D13" s="20" t="s">
        <v>26</v>
      </c>
      <c r="E13" s="57" t="s">
        <v>27</v>
      </c>
      <c r="F13" s="7">
        <v>80.3</v>
      </c>
      <c r="G13" s="7">
        <f>F13*G11</f>
        <v>6648.8399999999992</v>
      </c>
      <c r="H13" s="7"/>
      <c r="I13" s="7"/>
      <c r="J13" s="7"/>
      <c r="K13" s="7"/>
      <c r="L13" s="7">
        <v>26.01</v>
      </c>
      <c r="M13" s="7">
        <f>L13*G13</f>
        <v>172936.3284</v>
      </c>
      <c r="N13" s="13">
        <f t="shared" si="0"/>
        <v>172936.3284</v>
      </c>
    </row>
    <row r="14" spans="2:22" ht="15" hidden="1" customHeight="1">
      <c r="B14" s="61"/>
      <c r="C14" s="21" t="s">
        <v>28</v>
      </c>
      <c r="D14" s="10" t="s">
        <v>29</v>
      </c>
      <c r="E14" s="57" t="s">
        <v>30</v>
      </c>
      <c r="F14" s="11">
        <v>1500</v>
      </c>
      <c r="G14" s="11">
        <f>G11*F14</f>
        <v>124200</v>
      </c>
      <c r="H14" s="11"/>
      <c r="I14" s="11"/>
      <c r="J14" s="11"/>
      <c r="K14" s="11"/>
      <c r="L14" s="11">
        <v>3.34</v>
      </c>
      <c r="M14" s="7">
        <f>L14*G14</f>
        <v>414828</v>
      </c>
      <c r="N14" s="13">
        <f t="shared" si="0"/>
        <v>414828</v>
      </c>
    </row>
    <row r="15" spans="2:22" ht="36" customHeight="1">
      <c r="B15" s="61">
        <v>3</v>
      </c>
      <c r="C15" s="51" t="s">
        <v>71</v>
      </c>
      <c r="D15" s="67" t="s">
        <v>69</v>
      </c>
      <c r="E15" s="50" t="s">
        <v>0</v>
      </c>
      <c r="F15" s="23"/>
      <c r="G15" s="24">
        <f>G11*0.1</f>
        <v>8.2799999999999994</v>
      </c>
      <c r="H15" s="57"/>
      <c r="I15" s="57"/>
      <c r="J15" s="57"/>
      <c r="K15" s="57"/>
      <c r="L15" s="57"/>
      <c r="M15" s="57"/>
      <c r="N15" s="57"/>
    </row>
    <row r="16" spans="2:22" ht="15" hidden="1" customHeight="1">
      <c r="B16" s="61"/>
      <c r="C16" s="25"/>
      <c r="D16" s="22" t="s">
        <v>20</v>
      </c>
      <c r="E16" s="26" t="s">
        <v>32</v>
      </c>
      <c r="F16" s="23">
        <f>350+278</f>
        <v>628</v>
      </c>
      <c r="G16" s="57">
        <f>F16*G15</f>
        <v>5199.8399999999992</v>
      </c>
      <c r="H16" s="57"/>
      <c r="I16" s="57"/>
      <c r="J16" s="57">
        <v>6</v>
      </c>
      <c r="K16" s="57">
        <f>J16*G16</f>
        <v>31199.039999999994</v>
      </c>
      <c r="L16" s="57"/>
      <c r="M16" s="57"/>
      <c r="N16" s="57">
        <f>M16+K16+I16</f>
        <v>31199.039999999994</v>
      </c>
    </row>
    <row r="17" spans="2:22" ht="15" hidden="1" customHeight="1">
      <c r="B17" s="61"/>
      <c r="C17" s="21" t="s">
        <v>33</v>
      </c>
      <c r="D17" s="16" t="s">
        <v>34</v>
      </c>
      <c r="E17" s="35" t="s">
        <v>27</v>
      </c>
      <c r="F17" s="11">
        <v>200</v>
      </c>
      <c r="G17" s="13">
        <f>F17*G15</f>
        <v>1655.9999999999998</v>
      </c>
      <c r="H17" s="11"/>
      <c r="I17" s="13"/>
      <c r="J17" s="11"/>
      <c r="K17" s="11"/>
      <c r="L17" s="11">
        <v>6.07</v>
      </c>
      <c r="M17" s="11">
        <f>G17*L17</f>
        <v>10051.919999999998</v>
      </c>
      <c r="N17" s="13">
        <f>M17+K17+I17</f>
        <v>10051.919999999998</v>
      </c>
    </row>
    <row r="18" spans="2:22" ht="15" hidden="1" customHeight="1">
      <c r="B18" s="61"/>
      <c r="C18" s="21" t="s">
        <v>28</v>
      </c>
      <c r="D18" s="10" t="s">
        <v>29</v>
      </c>
      <c r="E18" s="57" t="s">
        <v>30</v>
      </c>
      <c r="F18" s="11">
        <v>150</v>
      </c>
      <c r="G18" s="11">
        <f>G15*F18</f>
        <v>1242</v>
      </c>
      <c r="H18" s="11"/>
      <c r="I18" s="11"/>
      <c r="J18" s="11"/>
      <c r="K18" s="11"/>
      <c r="L18" s="11">
        <v>3.34</v>
      </c>
      <c r="M18" s="7">
        <f>L18*G18</f>
        <v>4148.28</v>
      </c>
      <c r="N18" s="13">
        <f t="shared" ref="N18" si="1">M18+K18+I18</f>
        <v>4148.28</v>
      </c>
    </row>
    <row r="19" spans="2:22" ht="41.25" customHeight="1">
      <c r="B19" s="61">
        <v>4</v>
      </c>
      <c r="C19" s="66" t="s">
        <v>82</v>
      </c>
      <c r="D19" s="16" t="s">
        <v>72</v>
      </c>
      <c r="E19" s="68" t="s">
        <v>1</v>
      </c>
      <c r="F19" s="11"/>
      <c r="G19" s="12">
        <v>72</v>
      </c>
      <c r="H19" s="11"/>
      <c r="I19" s="11"/>
      <c r="J19" s="11"/>
      <c r="K19" s="11"/>
      <c r="L19" s="11"/>
      <c r="M19" s="11"/>
      <c r="N19" s="13"/>
      <c r="V19" s="18"/>
    </row>
    <row r="20" spans="2:22" ht="15" hidden="1" customHeight="1">
      <c r="B20" s="61"/>
      <c r="C20" s="21"/>
      <c r="D20" s="10" t="s">
        <v>20</v>
      </c>
      <c r="E20" s="57" t="s">
        <v>21</v>
      </c>
      <c r="F20" s="11">
        <v>129</v>
      </c>
      <c r="G20" s="13">
        <f>G19*F20</f>
        <v>9288</v>
      </c>
      <c r="H20" s="11"/>
      <c r="I20" s="11"/>
      <c r="J20" s="11">
        <v>6</v>
      </c>
      <c r="K20" s="11">
        <f>G20*J20</f>
        <v>55728</v>
      </c>
      <c r="L20" s="11"/>
      <c r="M20" s="11"/>
      <c r="N20" s="13">
        <f t="shared" si="0"/>
        <v>55728</v>
      </c>
    </row>
    <row r="21" spans="2:22" ht="15" hidden="1" customHeight="1">
      <c r="B21" s="61"/>
      <c r="C21" s="21" t="s">
        <v>36</v>
      </c>
      <c r="D21" s="16" t="s">
        <v>81</v>
      </c>
      <c r="E21" s="57" t="s">
        <v>37</v>
      </c>
      <c r="F21" s="11">
        <v>165</v>
      </c>
      <c r="G21" s="13">
        <f>F21*G19</f>
        <v>11880</v>
      </c>
      <c r="H21" s="11">
        <v>14.8</v>
      </c>
      <c r="I21" s="13">
        <f>H21*G21</f>
        <v>175824</v>
      </c>
      <c r="J21" s="13"/>
      <c r="K21" s="13"/>
      <c r="L21" s="13"/>
      <c r="M21" s="13"/>
      <c r="N21" s="13">
        <f t="shared" si="0"/>
        <v>175824</v>
      </c>
    </row>
    <row r="22" spans="2:22" ht="15" hidden="1" customHeight="1">
      <c r="B22" s="61"/>
      <c r="C22" s="21" t="s">
        <v>38</v>
      </c>
      <c r="D22" s="10" t="s">
        <v>39</v>
      </c>
      <c r="E22" s="57" t="s">
        <v>30</v>
      </c>
      <c r="F22" s="11">
        <v>1.65</v>
      </c>
      <c r="G22" s="13">
        <f>G21*F22</f>
        <v>19602</v>
      </c>
      <c r="H22" s="11"/>
      <c r="I22" s="11"/>
      <c r="J22" s="11"/>
      <c r="K22" s="11"/>
      <c r="L22" s="11">
        <v>7.86</v>
      </c>
      <c r="M22" s="11">
        <f>L22*G22</f>
        <v>154071.72</v>
      </c>
      <c r="N22" s="13">
        <f t="shared" si="0"/>
        <v>154071.72</v>
      </c>
    </row>
    <row r="23" spans="2:22" ht="18.75" customHeight="1">
      <c r="B23" s="61">
        <v>5</v>
      </c>
      <c r="C23" s="29" t="s">
        <v>59</v>
      </c>
      <c r="D23" s="76" t="s">
        <v>91</v>
      </c>
      <c r="E23" s="68" t="s">
        <v>0</v>
      </c>
      <c r="F23" s="11"/>
      <c r="G23" s="17">
        <v>21.6</v>
      </c>
      <c r="H23" s="11"/>
      <c r="I23" s="11"/>
      <c r="J23" s="11"/>
      <c r="K23" s="11"/>
      <c r="L23" s="11"/>
      <c r="M23" s="11"/>
      <c r="N23" s="13"/>
      <c r="P23" s="18"/>
      <c r="Q23" s="18"/>
      <c r="U23" s="18"/>
    </row>
    <row r="24" spans="2:22" ht="15" hidden="1" customHeight="1">
      <c r="B24" s="61"/>
      <c r="C24" s="21"/>
      <c r="D24" s="10" t="s">
        <v>20</v>
      </c>
      <c r="E24" s="68" t="s">
        <v>0</v>
      </c>
      <c r="F24" s="11">
        <v>464</v>
      </c>
      <c r="G24" s="11">
        <f>G23*F24</f>
        <v>10022.400000000001</v>
      </c>
      <c r="H24" s="11"/>
      <c r="I24" s="11"/>
      <c r="J24" s="11">
        <v>6</v>
      </c>
      <c r="K24" s="11">
        <f>J24*G24</f>
        <v>60134.400000000009</v>
      </c>
      <c r="L24" s="11"/>
      <c r="M24" s="11"/>
      <c r="N24" s="13">
        <f t="shared" si="0"/>
        <v>60134.400000000009</v>
      </c>
    </row>
    <row r="25" spans="2:22" ht="15" hidden="1" customHeight="1">
      <c r="B25" s="61"/>
      <c r="C25" s="21"/>
      <c r="D25" s="63" t="s">
        <v>74</v>
      </c>
      <c r="E25" s="68" t="s">
        <v>0</v>
      </c>
      <c r="F25" s="11">
        <v>93</v>
      </c>
      <c r="G25" s="11">
        <f>F25*G23</f>
        <v>2008.8000000000002</v>
      </c>
      <c r="H25" s="11"/>
      <c r="I25" s="11"/>
      <c r="J25" s="11"/>
      <c r="K25" s="11"/>
      <c r="L25" s="11">
        <v>3.2</v>
      </c>
      <c r="M25" s="11">
        <f>L25*G25</f>
        <v>6428.1600000000008</v>
      </c>
      <c r="N25" s="13">
        <f t="shared" si="0"/>
        <v>6428.1600000000008</v>
      </c>
    </row>
    <row r="26" spans="2:22" ht="15" hidden="1" customHeight="1">
      <c r="B26" s="61"/>
      <c r="C26" s="53" t="s">
        <v>41</v>
      </c>
      <c r="D26" s="10" t="s">
        <v>42</v>
      </c>
      <c r="E26" s="68" t="s">
        <v>0</v>
      </c>
      <c r="F26" s="11">
        <v>75.099999999999994</v>
      </c>
      <c r="G26" s="11">
        <f>F26*G23</f>
        <v>1622.16</v>
      </c>
      <c r="H26" s="11">
        <v>15</v>
      </c>
      <c r="I26" s="11">
        <f>H26*G26</f>
        <v>24332.400000000001</v>
      </c>
      <c r="J26" s="11"/>
      <c r="K26" s="11"/>
      <c r="L26" s="11"/>
      <c r="M26" s="11"/>
      <c r="N26" s="13">
        <f t="shared" si="0"/>
        <v>24332.400000000001</v>
      </c>
    </row>
    <row r="27" spans="2:22" ht="15" hidden="1" customHeight="1">
      <c r="B27" s="61"/>
      <c r="C27" s="53" t="s">
        <v>43</v>
      </c>
      <c r="D27" s="16" t="s">
        <v>44</v>
      </c>
      <c r="E27" s="68" t="s">
        <v>0</v>
      </c>
      <c r="F27" s="11">
        <v>0.13</v>
      </c>
      <c r="G27" s="11">
        <f>F27*G23</f>
        <v>2.8080000000000003</v>
      </c>
      <c r="H27" s="11">
        <v>508</v>
      </c>
      <c r="I27" s="11">
        <f>H27*G27</f>
        <v>1426.4640000000002</v>
      </c>
      <c r="J27" s="11"/>
      <c r="K27" s="11"/>
      <c r="L27" s="11"/>
      <c r="M27" s="11"/>
      <c r="N27" s="13">
        <f>M27+K27+I27</f>
        <v>1426.4640000000002</v>
      </c>
    </row>
    <row r="28" spans="2:22" ht="15" hidden="1" customHeight="1">
      <c r="B28" s="61"/>
      <c r="C28" s="53" t="s">
        <v>43</v>
      </c>
      <c r="D28" s="16" t="s">
        <v>75</v>
      </c>
      <c r="E28" s="68" t="s">
        <v>0</v>
      </c>
      <c r="F28" s="54">
        <v>1.53</v>
      </c>
      <c r="G28" s="11">
        <f>F28*G23</f>
        <v>33.048000000000002</v>
      </c>
      <c r="H28" s="11">
        <v>508</v>
      </c>
      <c r="I28" s="11">
        <f>H28*G28</f>
        <v>16788.384000000002</v>
      </c>
      <c r="J28" s="11"/>
      <c r="K28" s="11"/>
      <c r="L28" s="11"/>
      <c r="M28" s="11"/>
      <c r="N28" s="13"/>
    </row>
    <row r="29" spans="2:22" ht="15" hidden="1" customHeight="1">
      <c r="B29" s="61"/>
      <c r="C29" s="53" t="s">
        <v>45</v>
      </c>
      <c r="D29" s="30" t="s">
        <v>46</v>
      </c>
      <c r="E29" s="68" t="s">
        <v>0</v>
      </c>
      <c r="F29" s="11"/>
      <c r="G29" s="17">
        <f>(4.5*30*4*0.4)/1000</f>
        <v>0.216</v>
      </c>
      <c r="H29" s="11">
        <v>1586</v>
      </c>
      <c r="I29" s="11">
        <f t="shared" ref="I29:I32" si="2">H29*G29</f>
        <v>342.57600000000002</v>
      </c>
      <c r="J29" s="11"/>
      <c r="K29" s="11"/>
      <c r="L29" s="11"/>
      <c r="M29" s="11"/>
      <c r="N29" s="13">
        <f>M29+K29+I29</f>
        <v>342.57600000000002</v>
      </c>
      <c r="P29" s="31"/>
    </row>
    <row r="30" spans="2:22" ht="15" hidden="1" customHeight="1">
      <c r="B30" s="61"/>
      <c r="C30" s="53" t="s">
        <v>47</v>
      </c>
      <c r="D30" s="10" t="s">
        <v>48</v>
      </c>
      <c r="E30" s="68" t="s">
        <v>0</v>
      </c>
      <c r="F30" s="11"/>
      <c r="G30" s="11">
        <f>((30*1.5*8+4.5*30*4)*1.21)/1000</f>
        <v>1.089</v>
      </c>
      <c r="H30" s="11">
        <v>1566</v>
      </c>
      <c r="I30" s="11">
        <f t="shared" si="2"/>
        <v>1705.374</v>
      </c>
      <c r="J30" s="11"/>
      <c r="K30" s="11"/>
      <c r="L30" s="11"/>
      <c r="M30" s="11"/>
      <c r="N30" s="13">
        <f>M30+K30+I30</f>
        <v>1705.374</v>
      </c>
      <c r="P30" s="32"/>
    </row>
    <row r="31" spans="2:22" ht="15" hidden="1" customHeight="1">
      <c r="B31" s="61"/>
      <c r="C31" s="53" t="s">
        <v>76</v>
      </c>
      <c r="D31" s="55" t="s">
        <v>77</v>
      </c>
      <c r="E31" s="68" t="s">
        <v>0</v>
      </c>
      <c r="F31" s="54">
        <v>101.5</v>
      </c>
      <c r="G31" s="13">
        <f>F31*G23</f>
        <v>2192.4</v>
      </c>
      <c r="H31" s="52">
        <v>110</v>
      </c>
      <c r="I31" s="11">
        <f t="shared" si="2"/>
        <v>241164</v>
      </c>
      <c r="J31" s="11"/>
      <c r="K31" s="11"/>
      <c r="L31" s="11"/>
      <c r="M31" s="11"/>
      <c r="N31" s="13">
        <f t="shared" si="0"/>
        <v>241164</v>
      </c>
      <c r="P31" s="2"/>
    </row>
    <row r="32" spans="2:22" ht="16.5" hidden="1" customHeight="1">
      <c r="B32" s="61"/>
      <c r="C32" s="21"/>
      <c r="D32" s="10" t="s">
        <v>50</v>
      </c>
      <c r="E32" s="68" t="s">
        <v>0</v>
      </c>
      <c r="F32" s="11">
        <v>20</v>
      </c>
      <c r="G32" s="13">
        <f>F32*G23</f>
        <v>432</v>
      </c>
      <c r="H32" s="11">
        <v>2.5</v>
      </c>
      <c r="I32" s="11">
        <f t="shared" si="2"/>
        <v>1080</v>
      </c>
      <c r="J32" s="11"/>
      <c r="K32" s="11"/>
      <c r="L32" s="11"/>
      <c r="M32" s="11"/>
      <c r="N32" s="13">
        <f t="shared" si="0"/>
        <v>1080</v>
      </c>
    </row>
    <row r="33" spans="2:15" ht="16.5" hidden="1" customHeight="1">
      <c r="B33" s="92"/>
      <c r="C33" s="21"/>
      <c r="D33" s="63" t="s">
        <v>20</v>
      </c>
      <c r="E33" s="68" t="s">
        <v>0</v>
      </c>
      <c r="F33" s="54">
        <v>47.8</v>
      </c>
      <c r="G33" s="64" t="e">
        <f>F33*#REF!</f>
        <v>#REF!</v>
      </c>
      <c r="H33" s="54"/>
      <c r="I33" s="54"/>
      <c r="J33" s="54">
        <v>6</v>
      </c>
      <c r="K33" s="54" t="e">
        <f>J33*G33</f>
        <v>#REF!</v>
      </c>
      <c r="L33" s="54"/>
      <c r="M33" s="54"/>
      <c r="N33" s="64" t="e">
        <f>M33+K33+I33</f>
        <v>#REF!</v>
      </c>
    </row>
    <row r="34" spans="2:15" ht="16.5" hidden="1" customHeight="1">
      <c r="B34" s="92"/>
      <c r="C34" s="21"/>
      <c r="D34" s="63" t="s">
        <v>74</v>
      </c>
      <c r="E34" s="68" t="s">
        <v>0</v>
      </c>
      <c r="F34" s="54">
        <v>3.3</v>
      </c>
      <c r="G34" s="64" t="e">
        <f>F34*#REF!</f>
        <v>#REF!</v>
      </c>
      <c r="H34" s="54"/>
      <c r="I34" s="54"/>
      <c r="J34" s="54"/>
      <c r="K34" s="54"/>
      <c r="L34" s="54">
        <v>3.2</v>
      </c>
      <c r="M34" s="54" t="e">
        <f>L34*G34</f>
        <v>#REF!</v>
      </c>
      <c r="N34" s="64" t="e">
        <f>M34+K34+I34</f>
        <v>#REF!</v>
      </c>
    </row>
    <row r="35" spans="2:15" ht="18.75" hidden="1" customHeight="1">
      <c r="B35" s="92"/>
      <c r="C35" s="33" t="s">
        <v>49</v>
      </c>
      <c r="D35" s="55" t="s">
        <v>78</v>
      </c>
      <c r="E35" s="68" t="s">
        <v>0</v>
      </c>
      <c r="F35" s="54">
        <v>0.44</v>
      </c>
      <c r="G35" s="54" t="e">
        <f>F35*#REF!</f>
        <v>#REF!</v>
      </c>
      <c r="H35" s="64">
        <v>1102</v>
      </c>
      <c r="I35" s="54" t="e">
        <f>H35*G35</f>
        <v>#REF!</v>
      </c>
      <c r="J35" s="54"/>
      <c r="K35" s="54"/>
      <c r="L35" s="54"/>
      <c r="M35" s="54"/>
      <c r="N35" s="64" t="e">
        <f>M35+K35+I35</f>
        <v>#REF!</v>
      </c>
    </row>
    <row r="36" spans="2:15" ht="16.5" hidden="1" customHeight="1">
      <c r="B36" s="93"/>
      <c r="C36" s="21"/>
      <c r="D36" s="63" t="s">
        <v>50</v>
      </c>
      <c r="E36" s="68" t="s">
        <v>0</v>
      </c>
      <c r="F36" s="54">
        <v>7.67</v>
      </c>
      <c r="G36" s="64" t="e">
        <f>F36*#REF!</f>
        <v>#REF!</v>
      </c>
      <c r="H36" s="54">
        <v>2.5</v>
      </c>
      <c r="I36" s="54" t="e">
        <f>H36*G36</f>
        <v>#REF!</v>
      </c>
      <c r="J36" s="54"/>
      <c r="K36" s="54"/>
      <c r="L36" s="54"/>
      <c r="M36" s="54"/>
      <c r="N36" s="64" t="e">
        <f>M36+K36+I36</f>
        <v>#REF!</v>
      </c>
    </row>
    <row r="37" spans="2:15" ht="30.75" customHeight="1">
      <c r="B37" s="71">
        <v>6</v>
      </c>
      <c r="C37" s="21"/>
      <c r="D37" s="76" t="s">
        <v>102</v>
      </c>
      <c r="E37" s="68" t="s">
        <v>0</v>
      </c>
      <c r="F37" s="70"/>
      <c r="G37" s="64">
        <v>300</v>
      </c>
      <c r="H37" s="70"/>
      <c r="I37" s="70"/>
      <c r="J37" s="70"/>
      <c r="K37" s="70"/>
      <c r="L37" s="70"/>
      <c r="M37" s="70"/>
      <c r="N37" s="64"/>
    </row>
    <row r="38" spans="2:15" ht="30" customHeight="1">
      <c r="B38" s="61">
        <v>7</v>
      </c>
      <c r="C38" s="25" t="s">
        <v>52</v>
      </c>
      <c r="D38" s="16" t="s">
        <v>53</v>
      </c>
      <c r="E38" s="68" t="s">
        <v>0</v>
      </c>
      <c r="F38" s="11"/>
      <c r="G38" s="11">
        <v>213.6</v>
      </c>
      <c r="H38" s="11"/>
      <c r="I38" s="11"/>
      <c r="J38" s="11"/>
      <c r="K38" s="11"/>
      <c r="L38" s="11"/>
      <c r="M38" s="11"/>
      <c r="N38" s="13"/>
    </row>
    <row r="39" spans="2:15" ht="15" hidden="1" customHeight="1">
      <c r="B39" s="42"/>
      <c r="C39" s="21"/>
      <c r="D39" s="10" t="s">
        <v>20</v>
      </c>
      <c r="E39" s="57" t="s">
        <v>21</v>
      </c>
      <c r="F39" s="11">
        <v>10.3</v>
      </c>
      <c r="G39" s="34">
        <f>F39*G38</f>
        <v>2200.08</v>
      </c>
      <c r="H39" s="11"/>
      <c r="I39" s="11"/>
      <c r="J39" s="11">
        <v>6</v>
      </c>
      <c r="K39" s="11">
        <f>J39*G39</f>
        <v>13200.48</v>
      </c>
      <c r="L39" s="11"/>
      <c r="M39" s="11"/>
      <c r="N39" s="13">
        <f>M39+K39+I39</f>
        <v>13200.48</v>
      </c>
    </row>
    <row r="40" spans="2:15" ht="15" hidden="1" customHeight="1">
      <c r="B40" s="42"/>
      <c r="C40" s="19" t="s">
        <v>54</v>
      </c>
      <c r="D40" s="20" t="s">
        <v>68</v>
      </c>
      <c r="E40" s="35" t="s">
        <v>55</v>
      </c>
      <c r="F40" s="11">
        <v>44.6</v>
      </c>
      <c r="G40" s="13">
        <f>F40*G38</f>
        <v>9526.56</v>
      </c>
      <c r="H40" s="11"/>
      <c r="I40" s="13"/>
      <c r="J40" s="11"/>
      <c r="K40" s="11"/>
      <c r="L40" s="11">
        <v>26.01</v>
      </c>
      <c r="M40" s="11">
        <f>L40*G40</f>
        <v>247785.82560000001</v>
      </c>
      <c r="N40" s="13">
        <f>M40+K40+I40</f>
        <v>247785.82560000001</v>
      </c>
    </row>
    <row r="41" spans="2:15" hidden="1">
      <c r="B41" s="42"/>
      <c r="C41" s="21" t="s">
        <v>56</v>
      </c>
      <c r="D41" s="16" t="s">
        <v>73</v>
      </c>
      <c r="E41" s="60" t="s">
        <v>0</v>
      </c>
      <c r="F41" s="11">
        <v>1100</v>
      </c>
      <c r="G41" s="13">
        <f>F41*G38</f>
        <v>234960</v>
      </c>
      <c r="H41" s="11">
        <v>6</v>
      </c>
      <c r="I41" s="13">
        <f>H41*G41</f>
        <v>1409760</v>
      </c>
      <c r="J41" s="11"/>
      <c r="K41" s="11"/>
      <c r="L41" s="11"/>
      <c r="M41" s="11"/>
      <c r="N41" s="13">
        <f>M41+K41+I41</f>
        <v>1409760</v>
      </c>
    </row>
    <row r="42" spans="2:15" ht="15" hidden="1" customHeight="1">
      <c r="B42" s="42"/>
      <c r="C42" s="21" t="s">
        <v>58</v>
      </c>
      <c r="D42" s="10" t="s">
        <v>39</v>
      </c>
      <c r="E42" s="11" t="s">
        <v>30</v>
      </c>
      <c r="F42" s="11">
        <v>1.65</v>
      </c>
      <c r="G42" s="11">
        <f>G41*F42</f>
        <v>387684</v>
      </c>
      <c r="H42" s="11"/>
      <c r="I42" s="11"/>
      <c r="J42" s="11"/>
      <c r="K42" s="11"/>
      <c r="L42" s="11">
        <v>7.86</v>
      </c>
      <c r="M42" s="11">
        <f>L42*G42</f>
        <v>3047196.24</v>
      </c>
      <c r="N42" s="13">
        <f>M42+K42+I42</f>
        <v>3047196.24</v>
      </c>
    </row>
    <row r="43" spans="2:15" hidden="1">
      <c r="B43" s="65">
        <v>12</v>
      </c>
      <c r="C43" s="98" t="s">
        <v>15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36" t="e">
        <f>SUM(N10:N42)</f>
        <v>#REF!</v>
      </c>
    </row>
    <row r="44" spans="2:15" hidden="1">
      <c r="B44" s="61">
        <v>13</v>
      </c>
      <c r="C44" s="7"/>
      <c r="D44" s="37" t="s">
        <v>60</v>
      </c>
      <c r="E44" s="38"/>
      <c r="F44" s="38">
        <v>0.1</v>
      </c>
      <c r="G44" s="7"/>
      <c r="H44" s="7"/>
      <c r="I44" s="7"/>
      <c r="J44" s="7"/>
      <c r="K44" s="7"/>
      <c r="L44" s="7"/>
      <c r="M44" s="7"/>
      <c r="N44" s="39" t="e">
        <f>F44*N43</f>
        <v>#REF!</v>
      </c>
    </row>
    <row r="45" spans="2:15" hidden="1">
      <c r="B45" s="61">
        <v>14</v>
      </c>
      <c r="C45" s="7"/>
      <c r="D45" s="37" t="s">
        <v>15</v>
      </c>
      <c r="E45" s="7"/>
      <c r="F45" s="7"/>
      <c r="G45" s="7"/>
      <c r="H45" s="7"/>
      <c r="I45" s="7"/>
      <c r="J45" s="7"/>
      <c r="K45" s="7"/>
      <c r="L45" s="7"/>
      <c r="M45" s="7"/>
      <c r="N45" s="40" t="e">
        <f>SUM(N43:N44)</f>
        <v>#REF!</v>
      </c>
    </row>
    <row r="46" spans="2:15" ht="17.25" hidden="1" customHeight="1">
      <c r="B46" s="61">
        <v>15</v>
      </c>
      <c r="C46" s="7"/>
      <c r="D46" s="37" t="s">
        <v>61</v>
      </c>
      <c r="E46" s="38"/>
      <c r="F46" s="38">
        <v>0.08</v>
      </c>
      <c r="G46" s="7"/>
      <c r="H46" s="7"/>
      <c r="I46" s="7"/>
      <c r="J46" s="7"/>
      <c r="K46" s="7"/>
      <c r="L46" s="7"/>
      <c r="M46" s="7"/>
      <c r="N46" s="40" t="e">
        <f>N45*F46</f>
        <v>#REF!</v>
      </c>
    </row>
    <row r="47" spans="2:15" hidden="1">
      <c r="B47" s="61">
        <v>16</v>
      </c>
      <c r="C47" s="7"/>
      <c r="D47" s="37" t="s">
        <v>15</v>
      </c>
      <c r="E47" s="38"/>
      <c r="F47" s="7"/>
      <c r="G47" s="7"/>
      <c r="H47" s="7"/>
      <c r="I47" s="7"/>
      <c r="J47" s="7"/>
      <c r="K47" s="7"/>
      <c r="L47" s="7"/>
      <c r="M47" s="7"/>
      <c r="N47" s="40" t="e">
        <f>SUM(N45:N46)</f>
        <v>#REF!</v>
      </c>
      <c r="O47" s="18"/>
    </row>
    <row r="48" spans="2:15" hidden="1">
      <c r="B48" s="61">
        <v>17</v>
      </c>
      <c r="C48" s="7"/>
      <c r="D48" s="37" t="s">
        <v>62</v>
      </c>
      <c r="E48" s="38"/>
      <c r="F48" s="38">
        <v>0.03</v>
      </c>
      <c r="G48" s="7"/>
      <c r="H48" s="7"/>
      <c r="I48" s="7"/>
      <c r="J48" s="7"/>
      <c r="K48" s="7"/>
      <c r="L48" s="7"/>
      <c r="M48" s="7"/>
      <c r="N48" s="40" t="e">
        <f>N47*F48</f>
        <v>#REF!</v>
      </c>
    </row>
    <row r="49" spans="2:14" hidden="1">
      <c r="B49" s="61">
        <v>18</v>
      </c>
      <c r="C49" s="7"/>
      <c r="D49" s="58" t="s">
        <v>15</v>
      </c>
      <c r="E49" s="38"/>
      <c r="F49" s="7"/>
      <c r="G49" s="7"/>
      <c r="H49" s="7"/>
      <c r="I49" s="7"/>
      <c r="J49" s="7"/>
      <c r="K49" s="7"/>
      <c r="L49" s="7"/>
      <c r="M49" s="7"/>
      <c r="N49" s="40" t="e">
        <f>SUM(N47:N48)</f>
        <v>#REF!</v>
      </c>
    </row>
    <row r="50" spans="2:14" hidden="1">
      <c r="B50" s="61">
        <v>19</v>
      </c>
      <c r="C50" s="7"/>
      <c r="D50" s="37" t="s">
        <v>63</v>
      </c>
      <c r="E50" s="38"/>
      <c r="F50" s="38">
        <v>0.18</v>
      </c>
      <c r="G50" s="7"/>
      <c r="H50" s="7"/>
      <c r="I50" s="7"/>
      <c r="J50" s="7"/>
      <c r="K50" s="7"/>
      <c r="L50" s="7"/>
      <c r="M50" s="7"/>
      <c r="N50" s="40" t="e">
        <f>N49*F50</f>
        <v>#REF!</v>
      </c>
    </row>
    <row r="51" spans="2:14" hidden="1">
      <c r="B51" s="61">
        <v>20</v>
      </c>
      <c r="C51" s="7"/>
      <c r="D51" s="58" t="s">
        <v>15</v>
      </c>
      <c r="E51" s="7"/>
      <c r="F51" s="7"/>
      <c r="G51" s="7"/>
      <c r="H51" s="7"/>
      <c r="I51" s="7"/>
      <c r="J51" s="7"/>
      <c r="K51" s="7"/>
      <c r="L51" s="7"/>
      <c r="M51" s="7"/>
      <c r="N51" s="40" t="e">
        <f>SUM(N49:N50)</f>
        <v>#REF!</v>
      </c>
    </row>
    <row r="52" spans="2:14" hidden="1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2:14" hidden="1">
      <c r="E53" s="104"/>
      <c r="F53" s="104"/>
      <c r="G53" s="104"/>
      <c r="H53" s="104"/>
      <c r="I53" s="104"/>
      <c r="J53" s="104"/>
      <c r="K53" s="104"/>
      <c r="L53" s="104"/>
      <c r="M53" s="104"/>
      <c r="N53" s="104"/>
    </row>
    <row r="54" spans="2:14" hidden="1">
      <c r="D54" s="59" t="s">
        <v>64</v>
      </c>
      <c r="E54" s="59"/>
      <c r="F54" s="59"/>
      <c r="G54" s="59"/>
      <c r="H54" s="59"/>
      <c r="I54" s="59"/>
      <c r="J54" s="59"/>
      <c r="K54" s="59"/>
      <c r="L54" s="59"/>
      <c r="M54" s="59"/>
    </row>
    <row r="55" spans="2:14" hidden="1"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2:14" hidden="1">
      <c r="D56" s="59" t="s">
        <v>65</v>
      </c>
      <c r="E56" s="59"/>
      <c r="F56" s="59"/>
      <c r="G56" s="59"/>
      <c r="H56" s="59"/>
      <c r="I56" s="59"/>
      <c r="J56" s="97" t="s">
        <v>66</v>
      </c>
      <c r="K56" s="97"/>
      <c r="L56" s="97"/>
      <c r="M56" s="97"/>
    </row>
    <row r="59" spans="2:14" ht="57.75" customHeight="1"/>
    <row r="64" spans="2:14" ht="16.5" customHeight="1"/>
    <row r="65" ht="18.75" customHeight="1"/>
    <row r="66" ht="18.75" customHeight="1"/>
    <row r="77" ht="19.5" customHeight="1"/>
    <row r="177" ht="18.75" customHeight="1"/>
    <row r="178" ht="18" customHeight="1"/>
    <row r="207" ht="16.5" customHeight="1"/>
    <row r="208" ht="18" customHeight="1"/>
    <row r="209" ht="20.25" customHeight="1"/>
    <row r="210" ht="20.25" customHeight="1"/>
    <row r="213" ht="18.75" customHeight="1"/>
    <row r="273" ht="29.25" customHeight="1"/>
  </sheetData>
  <mergeCells count="20">
    <mergeCell ref="C1:N1"/>
    <mergeCell ref="D2:M2"/>
    <mergeCell ref="C3:E3"/>
    <mergeCell ref="C4:E4"/>
    <mergeCell ref="F4:K4"/>
    <mergeCell ref="L4:M4"/>
    <mergeCell ref="E53:N53"/>
    <mergeCell ref="J56:M56"/>
    <mergeCell ref="B33:B36"/>
    <mergeCell ref="C43:M43"/>
    <mergeCell ref="J6:K6"/>
    <mergeCell ref="L6:M6"/>
    <mergeCell ref="N6:N7"/>
    <mergeCell ref="B9:B10"/>
    <mergeCell ref="B6:B7"/>
    <mergeCell ref="C6:C7"/>
    <mergeCell ref="D6:D7"/>
    <mergeCell ref="E6:E7"/>
    <mergeCell ref="F6:G6"/>
    <mergeCell ref="H6:I6"/>
  </mergeCells>
  <pageMargins left="0.7" right="0.54166666666666663" top="0.54166666666666663" bottom="0.468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B1:V267"/>
  <sheetViews>
    <sheetView view="pageLayout" workbookViewId="0">
      <selection activeCell="E57" sqref="E57"/>
    </sheetView>
  </sheetViews>
  <sheetFormatPr defaultRowHeight="15"/>
  <cols>
    <col min="1" max="1" width="9.140625" style="1"/>
    <col min="2" max="2" width="3.140625" style="1" customWidth="1"/>
    <col min="3" max="3" width="11" style="1" hidden="1" customWidth="1"/>
    <col min="4" max="4" width="56.140625" style="1" customWidth="1"/>
    <col min="5" max="5" width="7.28515625" style="1" customWidth="1"/>
    <col min="6" max="6" width="7" style="1" hidden="1" customWidth="1"/>
    <col min="7" max="7" width="7.7109375" style="1" customWidth="1"/>
    <col min="8" max="8" width="7.42578125" style="1" hidden="1" customWidth="1"/>
    <col min="9" max="9" width="7.28515625" style="1" hidden="1" customWidth="1"/>
    <col min="10" max="10" width="7.140625" style="1" hidden="1" customWidth="1"/>
    <col min="11" max="11" width="6.42578125" style="1" hidden="1" customWidth="1"/>
    <col min="12" max="12" width="7.28515625" style="1" hidden="1" customWidth="1"/>
    <col min="13" max="13" width="7" style="1" hidden="1" customWidth="1"/>
    <col min="14" max="14" width="9.85546875" style="1" hidden="1" customWidth="1"/>
    <col min="15" max="23" width="8.140625" style="1" customWidth="1"/>
    <col min="24" max="16384" width="9.140625" style="1"/>
  </cols>
  <sheetData>
    <row r="1" spans="2:22" ht="47.25" customHeight="1">
      <c r="C1" s="84" t="s">
        <v>83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2:22" ht="22.5" customHeight="1">
      <c r="C2" s="43"/>
      <c r="D2" s="111" t="s">
        <v>115</v>
      </c>
      <c r="E2" s="111"/>
      <c r="F2" s="111"/>
      <c r="G2" s="111"/>
      <c r="H2" s="111"/>
      <c r="I2" s="111"/>
      <c r="J2" s="111"/>
      <c r="K2" s="111"/>
      <c r="L2" s="111"/>
      <c r="M2" s="111"/>
      <c r="N2" s="43"/>
    </row>
    <row r="3" spans="2:22" ht="18" hidden="1" customHeight="1">
      <c r="C3" s="86" t="s">
        <v>70</v>
      </c>
      <c r="D3" s="87"/>
      <c r="E3" s="87"/>
      <c r="F3" s="56"/>
      <c r="G3" s="56"/>
      <c r="H3" s="56"/>
      <c r="I3" s="56"/>
      <c r="J3" s="56"/>
      <c r="K3" s="56"/>
      <c r="L3" s="56"/>
      <c r="M3" s="56"/>
      <c r="N3" s="56"/>
    </row>
    <row r="4" spans="2:22" hidden="1">
      <c r="B4" s="2"/>
      <c r="C4" s="88" t="s">
        <v>5</v>
      </c>
      <c r="D4" s="88"/>
      <c r="E4" s="88"/>
      <c r="F4" s="89" t="s">
        <v>6</v>
      </c>
      <c r="G4" s="89"/>
      <c r="H4" s="89"/>
      <c r="I4" s="89"/>
      <c r="J4" s="89"/>
      <c r="K4" s="89"/>
      <c r="L4" s="90" t="e">
        <f>N45</f>
        <v>#REF!</v>
      </c>
      <c r="M4" s="89"/>
      <c r="N4" s="3" t="s">
        <v>7</v>
      </c>
    </row>
    <row r="5" spans="2:22" hidden="1">
      <c r="B5" s="4"/>
      <c r="C5" s="5"/>
      <c r="D5" s="5"/>
      <c r="E5" s="5"/>
      <c r="F5" s="6"/>
      <c r="G5" s="6"/>
      <c r="H5" s="6"/>
      <c r="I5" s="6"/>
      <c r="J5" s="6"/>
      <c r="K5" s="6"/>
      <c r="L5" s="6"/>
      <c r="M5" s="6"/>
      <c r="N5" s="6"/>
    </row>
    <row r="6" spans="2:22">
      <c r="B6" s="94"/>
      <c r="C6" s="95" t="s">
        <v>8</v>
      </c>
      <c r="D6" s="108" t="s">
        <v>114</v>
      </c>
      <c r="E6" s="95" t="s">
        <v>10</v>
      </c>
      <c r="F6" s="107" t="s">
        <v>80</v>
      </c>
      <c r="G6" s="96"/>
      <c r="H6" s="96" t="s">
        <v>12</v>
      </c>
      <c r="I6" s="96"/>
      <c r="J6" s="96" t="s">
        <v>13</v>
      </c>
      <c r="K6" s="96"/>
      <c r="L6" s="96" t="s">
        <v>14</v>
      </c>
      <c r="M6" s="96"/>
      <c r="N6" s="95" t="s">
        <v>15</v>
      </c>
    </row>
    <row r="7" spans="2:22" hidden="1">
      <c r="B7" s="94"/>
      <c r="C7" s="95"/>
      <c r="D7" s="95"/>
      <c r="E7" s="95"/>
      <c r="F7" s="7" t="s">
        <v>16</v>
      </c>
      <c r="G7" s="7" t="s">
        <v>17</v>
      </c>
      <c r="H7" s="7" t="s">
        <v>16</v>
      </c>
      <c r="I7" s="7" t="s">
        <v>17</v>
      </c>
      <c r="J7" s="7" t="s">
        <v>16</v>
      </c>
      <c r="K7" s="7" t="s">
        <v>17</v>
      </c>
      <c r="L7" s="7" t="s">
        <v>16</v>
      </c>
      <c r="M7" s="7" t="s">
        <v>17</v>
      </c>
      <c r="N7" s="95"/>
    </row>
    <row r="8" spans="2:22">
      <c r="B8" s="62">
        <v>1</v>
      </c>
      <c r="C8" s="58">
        <v>2</v>
      </c>
      <c r="D8" s="58">
        <v>2</v>
      </c>
      <c r="E8" s="58">
        <v>3</v>
      </c>
      <c r="F8" s="58">
        <v>5</v>
      </c>
      <c r="G8" s="58">
        <v>4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</row>
    <row r="9" spans="2:22" hidden="1">
      <c r="B9" s="109">
        <v>1</v>
      </c>
      <c r="C9" s="58"/>
      <c r="D9" s="8" t="s">
        <v>18</v>
      </c>
      <c r="E9" s="58" t="s">
        <v>19</v>
      </c>
      <c r="F9" s="58"/>
      <c r="G9" s="9">
        <f>25*2.2/100</f>
        <v>0.55000000000000004</v>
      </c>
      <c r="H9" s="58"/>
      <c r="I9" s="58"/>
      <c r="J9" s="58"/>
      <c r="K9" s="58"/>
      <c r="L9" s="58"/>
      <c r="M9" s="58"/>
      <c r="N9" s="58"/>
    </row>
    <row r="10" spans="2:22" hidden="1">
      <c r="B10" s="110"/>
      <c r="C10" s="58"/>
      <c r="D10" s="10" t="s">
        <v>20</v>
      </c>
      <c r="E10" s="11" t="s">
        <v>21</v>
      </c>
      <c r="F10" s="11">
        <v>15</v>
      </c>
      <c r="G10" s="12">
        <f>G9*F10</f>
        <v>8.25</v>
      </c>
      <c r="H10" s="11"/>
      <c r="I10" s="11"/>
      <c r="J10" s="11">
        <v>6</v>
      </c>
      <c r="K10" s="11">
        <f>G10*J10</f>
        <v>49.5</v>
      </c>
      <c r="L10" s="11"/>
      <c r="M10" s="11"/>
      <c r="N10" s="13">
        <f>M10+K10+I10</f>
        <v>49.5</v>
      </c>
    </row>
    <row r="11" spans="2:22" ht="30" hidden="1">
      <c r="B11" s="91">
        <v>2</v>
      </c>
      <c r="C11" s="14" t="s">
        <v>22</v>
      </c>
      <c r="D11" s="15" t="s">
        <v>23</v>
      </c>
      <c r="E11" s="16" t="s">
        <v>24</v>
      </c>
      <c r="F11" s="7"/>
      <c r="G11" s="17">
        <f>25*2.1*1.1/1000</f>
        <v>5.775000000000001E-2</v>
      </c>
      <c r="H11" s="7"/>
      <c r="I11" s="7"/>
      <c r="J11" s="7"/>
      <c r="K11" s="7"/>
      <c r="L11" s="7"/>
      <c r="M11" s="7"/>
      <c r="N11" s="13"/>
      <c r="V11" s="18"/>
    </row>
    <row r="12" spans="2:22" hidden="1">
      <c r="B12" s="92"/>
      <c r="C12" s="19"/>
      <c r="D12" s="15" t="s">
        <v>20</v>
      </c>
      <c r="E12" s="11" t="s">
        <v>21</v>
      </c>
      <c r="F12" s="7">
        <v>34</v>
      </c>
      <c r="G12" s="7">
        <f>G11*F12</f>
        <v>1.9635000000000002</v>
      </c>
      <c r="H12" s="7"/>
      <c r="I12" s="7"/>
      <c r="J12" s="7">
        <v>6</v>
      </c>
      <c r="K12" s="7">
        <f>G12*J12</f>
        <v>11.781000000000002</v>
      </c>
      <c r="L12" s="7"/>
      <c r="M12" s="7"/>
      <c r="N12" s="13">
        <f t="shared" ref="N12:N27" si="0">M12+K12+I12</f>
        <v>11.781000000000002</v>
      </c>
    </row>
    <row r="13" spans="2:22" hidden="1">
      <c r="B13" s="92"/>
      <c r="C13" s="19" t="s">
        <v>25</v>
      </c>
      <c r="D13" s="20" t="s">
        <v>26</v>
      </c>
      <c r="E13" s="11" t="s">
        <v>27</v>
      </c>
      <c r="F13" s="7">
        <v>80.3</v>
      </c>
      <c r="G13" s="7">
        <f>F13*G11</f>
        <v>4.6373250000000006</v>
      </c>
      <c r="H13" s="7"/>
      <c r="I13" s="7"/>
      <c r="J13" s="7"/>
      <c r="K13" s="7"/>
      <c r="L13" s="7">
        <v>26.01</v>
      </c>
      <c r="M13" s="7">
        <f>L13*G13</f>
        <v>120.61682325000002</v>
      </c>
      <c r="N13" s="13">
        <f t="shared" si="0"/>
        <v>120.61682325000002</v>
      </c>
    </row>
    <row r="14" spans="2:22" hidden="1">
      <c r="B14" s="93"/>
      <c r="C14" s="21" t="s">
        <v>28</v>
      </c>
      <c r="D14" s="10" t="s">
        <v>29</v>
      </c>
      <c r="E14" s="11" t="s">
        <v>30</v>
      </c>
      <c r="F14" s="11">
        <v>1500</v>
      </c>
      <c r="G14" s="11">
        <f>G11*F14</f>
        <v>86.625000000000014</v>
      </c>
      <c r="H14" s="11"/>
      <c r="I14" s="11"/>
      <c r="J14" s="11"/>
      <c r="K14" s="11"/>
      <c r="L14" s="11">
        <v>3.34</v>
      </c>
      <c r="M14" s="7">
        <f>L14*G14</f>
        <v>289.32750000000004</v>
      </c>
      <c r="N14" s="13">
        <f t="shared" si="0"/>
        <v>289.32750000000004</v>
      </c>
    </row>
    <row r="15" spans="2:22" ht="51" hidden="1">
      <c r="B15" s="91">
        <v>3</v>
      </c>
      <c r="C15" s="51" t="s">
        <v>71</v>
      </c>
      <c r="D15" s="50" t="s">
        <v>69</v>
      </c>
      <c r="E15" s="22" t="s">
        <v>31</v>
      </c>
      <c r="F15" s="23"/>
      <c r="G15" s="24">
        <f>G11*0.1</f>
        <v>5.7750000000000015E-3</v>
      </c>
      <c r="H15" s="57"/>
      <c r="I15" s="57"/>
      <c r="J15" s="57"/>
      <c r="K15" s="57"/>
      <c r="L15" s="57"/>
      <c r="M15" s="57"/>
      <c r="N15" s="57"/>
    </row>
    <row r="16" spans="2:22" hidden="1">
      <c r="B16" s="92"/>
      <c r="C16" s="25"/>
      <c r="D16" s="22" t="s">
        <v>20</v>
      </c>
      <c r="E16" s="26" t="s">
        <v>32</v>
      </c>
      <c r="F16" s="23">
        <f>350+278</f>
        <v>628</v>
      </c>
      <c r="G16" s="57">
        <f>F16*G15</f>
        <v>3.6267000000000009</v>
      </c>
      <c r="H16" s="57"/>
      <c r="I16" s="57"/>
      <c r="J16" s="57">
        <v>6</v>
      </c>
      <c r="K16" s="57">
        <f>J16*G16</f>
        <v>21.760200000000005</v>
      </c>
      <c r="L16" s="57"/>
      <c r="M16" s="57"/>
      <c r="N16" s="57">
        <f>M16+K16+I16</f>
        <v>21.760200000000005</v>
      </c>
    </row>
    <row r="17" spans="2:22" hidden="1">
      <c r="B17" s="92"/>
      <c r="C17" s="21" t="s">
        <v>33</v>
      </c>
      <c r="D17" s="16" t="s">
        <v>34</v>
      </c>
      <c r="E17" s="27" t="s">
        <v>27</v>
      </c>
      <c r="F17" s="11">
        <v>200</v>
      </c>
      <c r="G17" s="13">
        <f>F17*G15</f>
        <v>1.1550000000000002</v>
      </c>
      <c r="H17" s="11"/>
      <c r="I17" s="13"/>
      <c r="J17" s="11"/>
      <c r="K17" s="11"/>
      <c r="L17" s="11">
        <v>6.07</v>
      </c>
      <c r="M17" s="11">
        <f>G17*L17</f>
        <v>7.0108500000000022</v>
      </c>
      <c r="N17" s="13">
        <f>M17+K17+I17</f>
        <v>7.0108500000000022</v>
      </c>
    </row>
    <row r="18" spans="2:22" hidden="1">
      <c r="B18" s="93"/>
      <c r="C18" s="21" t="s">
        <v>28</v>
      </c>
      <c r="D18" s="10" t="s">
        <v>29</v>
      </c>
      <c r="E18" s="11" t="s">
        <v>30</v>
      </c>
      <c r="F18" s="11">
        <v>150</v>
      </c>
      <c r="G18" s="11">
        <f>G15*F18</f>
        <v>0.86625000000000019</v>
      </c>
      <c r="H18" s="11"/>
      <c r="I18" s="11"/>
      <c r="J18" s="11"/>
      <c r="K18" s="11"/>
      <c r="L18" s="11">
        <v>3.34</v>
      </c>
      <c r="M18" s="7">
        <f>L18*G18</f>
        <v>2.8932750000000005</v>
      </c>
      <c r="N18" s="13">
        <f t="shared" ref="N18" si="1">M18+K18+I18</f>
        <v>2.8932750000000005</v>
      </c>
    </row>
    <row r="19" spans="2:22" ht="41.25" hidden="1" customHeight="1">
      <c r="B19" s="42"/>
      <c r="C19" s="66" t="s">
        <v>82</v>
      </c>
      <c r="D19" s="16" t="s">
        <v>72</v>
      </c>
      <c r="E19" s="16" t="s">
        <v>35</v>
      </c>
      <c r="F19" s="11"/>
      <c r="G19" s="28">
        <f>(30*2)/1000</f>
        <v>0.06</v>
      </c>
      <c r="H19" s="11"/>
      <c r="I19" s="11"/>
      <c r="J19" s="11"/>
      <c r="K19" s="11"/>
      <c r="L19" s="11"/>
      <c r="M19" s="11"/>
      <c r="N19" s="13"/>
      <c r="V19" s="18"/>
    </row>
    <row r="20" spans="2:22" ht="15" hidden="1" customHeight="1">
      <c r="B20" s="42"/>
      <c r="C20" s="21"/>
      <c r="D20" s="10" t="s">
        <v>20</v>
      </c>
      <c r="E20" s="11" t="s">
        <v>21</v>
      </c>
      <c r="F20" s="11">
        <v>129</v>
      </c>
      <c r="G20" s="13">
        <f>G19*F20</f>
        <v>7.7399999999999993</v>
      </c>
      <c r="H20" s="11"/>
      <c r="I20" s="11"/>
      <c r="J20" s="11">
        <v>6</v>
      </c>
      <c r="K20" s="11">
        <f>G20*J20</f>
        <v>46.44</v>
      </c>
      <c r="L20" s="11"/>
      <c r="M20" s="11"/>
      <c r="N20" s="13">
        <f t="shared" si="0"/>
        <v>46.44</v>
      </c>
    </row>
    <row r="21" spans="2:22" ht="15" customHeight="1">
      <c r="B21" s="42">
        <v>1</v>
      </c>
      <c r="C21" s="21"/>
      <c r="D21" s="69" t="s">
        <v>113</v>
      </c>
      <c r="E21" s="70" t="s">
        <v>0</v>
      </c>
      <c r="F21" s="11"/>
      <c r="G21" s="13">
        <v>11.88</v>
      </c>
      <c r="H21" s="11"/>
      <c r="I21" s="11"/>
      <c r="J21" s="11"/>
      <c r="K21" s="11"/>
      <c r="L21" s="11"/>
      <c r="M21" s="11"/>
      <c r="N21" s="13"/>
    </row>
    <row r="22" spans="2:22" ht="25.5">
      <c r="B22" s="42">
        <v>2</v>
      </c>
      <c r="C22" s="21" t="s">
        <v>36</v>
      </c>
      <c r="D22" s="81" t="s">
        <v>94</v>
      </c>
      <c r="E22" s="82" t="s">
        <v>95</v>
      </c>
      <c r="F22" s="11">
        <v>165</v>
      </c>
      <c r="G22" s="13">
        <v>21</v>
      </c>
      <c r="H22" s="11">
        <v>14.8</v>
      </c>
      <c r="I22" s="13">
        <f>H22*G22</f>
        <v>310.8</v>
      </c>
      <c r="J22" s="13"/>
      <c r="K22" s="13"/>
      <c r="L22" s="13"/>
      <c r="M22" s="13"/>
      <c r="N22" s="13">
        <f t="shared" si="0"/>
        <v>310.8</v>
      </c>
    </row>
    <row r="23" spans="2:22" ht="15" hidden="1" customHeight="1">
      <c r="B23" s="42"/>
      <c r="C23" s="21" t="s">
        <v>38</v>
      </c>
      <c r="D23" s="10" t="s">
        <v>39</v>
      </c>
      <c r="E23" s="11" t="s">
        <v>30</v>
      </c>
      <c r="F23" s="11">
        <v>1.65</v>
      </c>
      <c r="G23" s="13">
        <f>G22*F23</f>
        <v>34.65</v>
      </c>
      <c r="H23" s="11"/>
      <c r="I23" s="11"/>
      <c r="J23" s="11"/>
      <c r="K23" s="11"/>
      <c r="L23" s="11">
        <v>7.86</v>
      </c>
      <c r="M23" s="11">
        <f>L23*G23</f>
        <v>272.34899999999999</v>
      </c>
      <c r="N23" s="13">
        <f t="shared" si="0"/>
        <v>272.34899999999999</v>
      </c>
    </row>
    <row r="24" spans="2:22" ht="30" hidden="1" customHeight="1">
      <c r="B24" s="42"/>
      <c r="C24" s="29" t="s">
        <v>59</v>
      </c>
      <c r="D24" s="16" t="s">
        <v>40</v>
      </c>
      <c r="E24" s="16" t="s">
        <v>31</v>
      </c>
      <c r="F24" s="11"/>
      <c r="G24" s="17">
        <f>6.83*25*0.01</f>
        <v>1.7075</v>
      </c>
      <c r="H24" s="11"/>
      <c r="I24" s="11"/>
      <c r="J24" s="11"/>
      <c r="K24" s="11"/>
      <c r="L24" s="11"/>
      <c r="M24" s="11"/>
      <c r="N24" s="13"/>
      <c r="P24" s="18"/>
      <c r="Q24" s="18"/>
      <c r="U24" s="18"/>
    </row>
    <row r="25" spans="2:22" ht="15" hidden="1" customHeight="1">
      <c r="B25" s="42"/>
      <c r="C25" s="21"/>
      <c r="D25" s="10" t="s">
        <v>20</v>
      </c>
      <c r="E25" s="11" t="s">
        <v>21</v>
      </c>
      <c r="F25" s="11">
        <v>464</v>
      </c>
      <c r="G25" s="11">
        <f>G24*F25</f>
        <v>792.28</v>
      </c>
      <c r="H25" s="11"/>
      <c r="I25" s="11"/>
      <c r="J25" s="11">
        <v>6</v>
      </c>
      <c r="K25" s="11">
        <f>J25*G25</f>
        <v>4753.68</v>
      </c>
      <c r="L25" s="11"/>
      <c r="M25" s="11"/>
      <c r="N25" s="13">
        <f t="shared" si="0"/>
        <v>4753.68</v>
      </c>
    </row>
    <row r="26" spans="2:22" ht="15" hidden="1" customHeight="1">
      <c r="B26" s="42"/>
      <c r="C26" s="21"/>
      <c r="D26" s="63" t="s">
        <v>74</v>
      </c>
      <c r="E26" s="54" t="s">
        <v>27</v>
      </c>
      <c r="F26" s="11">
        <v>93</v>
      </c>
      <c r="G26" s="11">
        <f>F26*G24</f>
        <v>158.79750000000001</v>
      </c>
      <c r="H26" s="11"/>
      <c r="I26" s="11"/>
      <c r="J26" s="11"/>
      <c r="K26" s="11"/>
      <c r="L26" s="11">
        <v>3.2</v>
      </c>
      <c r="M26" s="11">
        <f>L26*G26</f>
        <v>508.15200000000004</v>
      </c>
      <c r="N26" s="13">
        <f t="shared" si="0"/>
        <v>508.15200000000004</v>
      </c>
    </row>
    <row r="27" spans="2:22">
      <c r="B27" s="42">
        <v>3</v>
      </c>
      <c r="C27" s="53" t="s">
        <v>41</v>
      </c>
      <c r="D27" s="81" t="s">
        <v>98</v>
      </c>
      <c r="E27" s="82" t="s">
        <v>0</v>
      </c>
      <c r="F27" s="11">
        <v>75.099999999999994</v>
      </c>
      <c r="G27" s="11">
        <v>337.68</v>
      </c>
      <c r="H27" s="11">
        <v>15</v>
      </c>
      <c r="I27" s="11">
        <f>H27*G27</f>
        <v>5065.2</v>
      </c>
      <c r="J27" s="11"/>
      <c r="K27" s="11"/>
      <c r="L27" s="11"/>
      <c r="M27" s="11"/>
      <c r="N27" s="13">
        <f t="shared" si="0"/>
        <v>5065.2</v>
      </c>
    </row>
    <row r="28" spans="2:22">
      <c r="B28" s="42">
        <v>4</v>
      </c>
      <c r="C28" s="53" t="s">
        <v>43</v>
      </c>
      <c r="D28" s="83" t="s">
        <v>105</v>
      </c>
      <c r="E28" s="60" t="s">
        <v>95</v>
      </c>
      <c r="F28" s="11">
        <v>0.13</v>
      </c>
      <c r="G28" s="11">
        <v>72</v>
      </c>
      <c r="H28" s="11">
        <v>508</v>
      </c>
      <c r="I28" s="11">
        <f>H28*G28</f>
        <v>36576</v>
      </c>
      <c r="J28" s="11"/>
      <c r="K28" s="11"/>
      <c r="L28" s="11"/>
      <c r="M28" s="11"/>
      <c r="N28" s="13">
        <f>M28+K28+I28</f>
        <v>36576</v>
      </c>
    </row>
    <row r="29" spans="2:22">
      <c r="B29" s="42">
        <v>5</v>
      </c>
      <c r="C29" s="53" t="s">
        <v>43</v>
      </c>
      <c r="D29" s="83" t="s">
        <v>112</v>
      </c>
      <c r="E29" s="35" t="s">
        <v>95</v>
      </c>
      <c r="F29" s="54">
        <v>1.53</v>
      </c>
      <c r="G29" s="11">
        <v>104</v>
      </c>
      <c r="H29" s="11">
        <v>508</v>
      </c>
      <c r="I29" s="11">
        <f>H29*G29</f>
        <v>52832</v>
      </c>
      <c r="J29" s="11"/>
      <c r="K29" s="11"/>
      <c r="L29" s="11"/>
      <c r="M29" s="11"/>
      <c r="N29" s="13">
        <f>M29+K29+I29</f>
        <v>52832</v>
      </c>
    </row>
    <row r="30" spans="2:22">
      <c r="B30" s="42">
        <v>6</v>
      </c>
      <c r="C30" s="53" t="s">
        <v>45</v>
      </c>
      <c r="D30" s="83" t="s">
        <v>109</v>
      </c>
      <c r="E30" s="60" t="s">
        <v>110</v>
      </c>
      <c r="F30" s="11"/>
      <c r="G30" s="17">
        <v>60</v>
      </c>
      <c r="H30" s="11">
        <v>1586</v>
      </c>
      <c r="I30" s="11">
        <f t="shared" ref="I30" si="2">H30*G30</f>
        <v>95160</v>
      </c>
      <c r="J30" s="11"/>
      <c r="K30" s="11"/>
      <c r="L30" s="11"/>
      <c r="M30" s="11"/>
      <c r="N30" s="13">
        <f>M30+K30+I30</f>
        <v>95160</v>
      </c>
      <c r="P30" s="31"/>
    </row>
    <row r="31" spans="2:22" ht="16.5" hidden="1" customHeight="1">
      <c r="B31" s="42"/>
      <c r="C31" s="21"/>
      <c r="D31" s="63" t="s">
        <v>50</v>
      </c>
      <c r="E31" s="54" t="s">
        <v>51</v>
      </c>
      <c r="F31" s="54">
        <v>7.67</v>
      </c>
      <c r="G31" s="64" t="e">
        <f>F31*#REF!</f>
        <v>#REF!</v>
      </c>
      <c r="H31" s="54">
        <v>2.5</v>
      </c>
      <c r="I31" s="54" t="e">
        <f>H31*G31</f>
        <v>#REF!</v>
      </c>
      <c r="J31" s="54"/>
      <c r="K31" s="54"/>
      <c r="L31" s="54"/>
      <c r="M31" s="54"/>
      <c r="N31" s="64" t="e">
        <f>M31+K31+I31</f>
        <v>#REF!</v>
      </c>
    </row>
    <row r="32" spans="2:22" ht="30" hidden="1" customHeight="1">
      <c r="B32" s="42"/>
      <c r="C32" s="25" t="s">
        <v>52</v>
      </c>
      <c r="D32" s="16" t="s">
        <v>53</v>
      </c>
      <c r="E32" s="16" t="s">
        <v>24</v>
      </c>
      <c r="F32" s="11"/>
      <c r="G32" s="11">
        <f>12.9*25*0.001</f>
        <v>0.32250000000000001</v>
      </c>
      <c r="H32" s="11"/>
      <c r="I32" s="11"/>
      <c r="J32" s="11"/>
      <c r="K32" s="11"/>
      <c r="L32" s="11"/>
      <c r="M32" s="11"/>
      <c r="N32" s="13"/>
    </row>
    <row r="33" spans="2:15" ht="15" hidden="1" customHeight="1">
      <c r="B33" s="42"/>
      <c r="C33" s="21"/>
      <c r="D33" s="10" t="s">
        <v>20</v>
      </c>
      <c r="E33" s="11" t="s">
        <v>21</v>
      </c>
      <c r="F33" s="11">
        <v>10.3</v>
      </c>
      <c r="G33" s="34">
        <f>F33*G32</f>
        <v>3.3217500000000002</v>
      </c>
      <c r="H33" s="11"/>
      <c r="I33" s="11"/>
      <c r="J33" s="11">
        <v>6</v>
      </c>
      <c r="K33" s="11">
        <f>J33*G33</f>
        <v>19.930500000000002</v>
      </c>
      <c r="L33" s="11"/>
      <c r="M33" s="11"/>
      <c r="N33" s="13">
        <f>M33+K33+I33</f>
        <v>19.930500000000002</v>
      </c>
    </row>
    <row r="34" spans="2:15" ht="15" hidden="1" customHeight="1">
      <c r="B34" s="42"/>
      <c r="C34" s="19" t="s">
        <v>54</v>
      </c>
      <c r="D34" s="20" t="s">
        <v>68</v>
      </c>
      <c r="E34" s="27" t="s">
        <v>55</v>
      </c>
      <c r="F34" s="11">
        <v>44.6</v>
      </c>
      <c r="G34" s="13">
        <f>F34*G32</f>
        <v>14.383500000000002</v>
      </c>
      <c r="H34" s="11"/>
      <c r="I34" s="13"/>
      <c r="J34" s="11"/>
      <c r="K34" s="11"/>
      <c r="L34" s="11">
        <v>26.01</v>
      </c>
      <c r="M34" s="11">
        <f>L34*G34</f>
        <v>374.11483500000008</v>
      </c>
      <c r="N34" s="13">
        <f>M34+K34+I34</f>
        <v>374.11483500000008</v>
      </c>
    </row>
    <row r="35" spans="2:15">
      <c r="B35" s="42">
        <v>7</v>
      </c>
      <c r="C35" s="21" t="s">
        <v>56</v>
      </c>
      <c r="D35" s="16" t="s">
        <v>85</v>
      </c>
      <c r="E35" s="11" t="s">
        <v>0</v>
      </c>
      <c r="F35" s="11">
        <v>1100</v>
      </c>
      <c r="G35" s="13">
        <v>234.96</v>
      </c>
      <c r="H35" s="11">
        <v>6</v>
      </c>
      <c r="I35" s="13">
        <f>H35*G35</f>
        <v>1409.76</v>
      </c>
      <c r="J35" s="11"/>
      <c r="K35" s="11"/>
      <c r="L35" s="11"/>
      <c r="M35" s="11"/>
      <c r="N35" s="13">
        <f>M35+K35+I35</f>
        <v>1409.76</v>
      </c>
    </row>
    <row r="36" spans="2:15" ht="15" hidden="1" customHeight="1">
      <c r="B36" s="42"/>
      <c r="C36" s="21" t="s">
        <v>58</v>
      </c>
      <c r="D36" s="10" t="s">
        <v>39</v>
      </c>
      <c r="E36" s="11" t="s">
        <v>30</v>
      </c>
      <c r="F36" s="11">
        <v>1.65</v>
      </c>
      <c r="G36" s="11">
        <f>G35*F36</f>
        <v>387.68399999999997</v>
      </c>
      <c r="H36" s="11"/>
      <c r="I36" s="11"/>
      <c r="J36" s="11"/>
      <c r="K36" s="11"/>
      <c r="L36" s="11">
        <v>7.86</v>
      </c>
      <c r="M36" s="11">
        <f>L36*G36</f>
        <v>3047.1962399999998</v>
      </c>
      <c r="N36" s="13">
        <f>M36+K36+I36</f>
        <v>3047.1962399999998</v>
      </c>
    </row>
    <row r="37" spans="2:15" hidden="1">
      <c r="B37" s="65">
        <v>12</v>
      </c>
      <c r="C37" s="98" t="s">
        <v>15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36" t="e">
        <f>SUM(N10:N36)</f>
        <v>#REF!</v>
      </c>
    </row>
    <row r="38" spans="2:15" hidden="1">
      <c r="B38" s="61">
        <v>13</v>
      </c>
      <c r="C38" s="7"/>
      <c r="D38" s="37" t="s">
        <v>60</v>
      </c>
      <c r="E38" s="38"/>
      <c r="F38" s="38">
        <v>0.1</v>
      </c>
      <c r="G38" s="7"/>
      <c r="H38" s="7"/>
      <c r="I38" s="7"/>
      <c r="J38" s="7"/>
      <c r="K38" s="7"/>
      <c r="L38" s="7"/>
      <c r="M38" s="7"/>
      <c r="N38" s="39" t="e">
        <f>F38*N37</f>
        <v>#REF!</v>
      </c>
    </row>
    <row r="39" spans="2:15" hidden="1">
      <c r="B39" s="61">
        <v>14</v>
      </c>
      <c r="C39" s="7"/>
      <c r="D39" s="37" t="s">
        <v>15</v>
      </c>
      <c r="E39" s="7"/>
      <c r="F39" s="7"/>
      <c r="G39" s="7"/>
      <c r="H39" s="7"/>
      <c r="I39" s="7"/>
      <c r="J39" s="7"/>
      <c r="K39" s="7"/>
      <c r="L39" s="7"/>
      <c r="M39" s="7"/>
      <c r="N39" s="40" t="e">
        <f>SUM(N37:N38)</f>
        <v>#REF!</v>
      </c>
    </row>
    <row r="40" spans="2:15" ht="17.25" hidden="1" customHeight="1">
      <c r="B40" s="61">
        <v>15</v>
      </c>
      <c r="C40" s="7"/>
      <c r="D40" s="37" t="s">
        <v>61</v>
      </c>
      <c r="E40" s="38"/>
      <c r="F40" s="38">
        <v>0.08</v>
      </c>
      <c r="G40" s="7"/>
      <c r="H40" s="7"/>
      <c r="I40" s="7"/>
      <c r="J40" s="7"/>
      <c r="K40" s="7"/>
      <c r="L40" s="7"/>
      <c r="M40" s="7"/>
      <c r="N40" s="40" t="e">
        <f>N39*F40</f>
        <v>#REF!</v>
      </c>
    </row>
    <row r="41" spans="2:15" hidden="1">
      <c r="B41" s="61">
        <v>16</v>
      </c>
      <c r="C41" s="7"/>
      <c r="D41" s="37" t="s">
        <v>15</v>
      </c>
      <c r="E41" s="38"/>
      <c r="F41" s="7"/>
      <c r="G41" s="7"/>
      <c r="H41" s="7"/>
      <c r="I41" s="7"/>
      <c r="J41" s="7"/>
      <c r="K41" s="7"/>
      <c r="L41" s="7"/>
      <c r="M41" s="7"/>
      <c r="N41" s="40" t="e">
        <f>SUM(N39:N40)</f>
        <v>#REF!</v>
      </c>
      <c r="O41" s="18"/>
    </row>
    <row r="42" spans="2:15" hidden="1">
      <c r="B42" s="61">
        <v>17</v>
      </c>
      <c r="C42" s="7"/>
      <c r="D42" s="37" t="s">
        <v>62</v>
      </c>
      <c r="E42" s="38"/>
      <c r="F42" s="38">
        <v>0.03</v>
      </c>
      <c r="G42" s="7"/>
      <c r="H42" s="7"/>
      <c r="I42" s="7"/>
      <c r="J42" s="7"/>
      <c r="K42" s="7"/>
      <c r="L42" s="7"/>
      <c r="M42" s="7"/>
      <c r="N42" s="40" t="e">
        <f>N41*F42</f>
        <v>#REF!</v>
      </c>
    </row>
    <row r="43" spans="2:15" hidden="1">
      <c r="B43" s="61">
        <v>18</v>
      </c>
      <c r="C43" s="7"/>
      <c r="D43" s="58" t="s">
        <v>15</v>
      </c>
      <c r="E43" s="38"/>
      <c r="F43" s="7"/>
      <c r="G43" s="7"/>
      <c r="H43" s="7"/>
      <c r="I43" s="7"/>
      <c r="J43" s="7"/>
      <c r="K43" s="7"/>
      <c r="L43" s="7"/>
      <c r="M43" s="7"/>
      <c r="N43" s="40" t="e">
        <f>SUM(N41:N42)</f>
        <v>#REF!</v>
      </c>
    </row>
    <row r="44" spans="2:15" hidden="1">
      <c r="B44" s="61">
        <v>19</v>
      </c>
      <c r="C44" s="7"/>
      <c r="D44" s="37" t="s">
        <v>63</v>
      </c>
      <c r="E44" s="38"/>
      <c r="F44" s="38">
        <v>0.18</v>
      </c>
      <c r="G44" s="7"/>
      <c r="H44" s="7"/>
      <c r="I44" s="7"/>
      <c r="J44" s="7"/>
      <c r="K44" s="7"/>
      <c r="L44" s="7"/>
      <c r="M44" s="7"/>
      <c r="N44" s="40" t="e">
        <f>N43*F44</f>
        <v>#REF!</v>
      </c>
    </row>
    <row r="45" spans="2:15" hidden="1">
      <c r="B45" s="61">
        <v>20</v>
      </c>
      <c r="C45" s="7"/>
      <c r="D45" s="58" t="s">
        <v>15</v>
      </c>
      <c r="E45" s="7"/>
      <c r="F45" s="7"/>
      <c r="G45" s="7"/>
      <c r="H45" s="7"/>
      <c r="I45" s="7"/>
      <c r="J45" s="7"/>
      <c r="K45" s="7"/>
      <c r="L45" s="7"/>
      <c r="M45" s="7"/>
      <c r="N45" s="40" t="e">
        <f>SUM(N43:N44)</f>
        <v>#REF!</v>
      </c>
    </row>
    <row r="46" spans="2:15" hidden="1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2:15" hidden="1">
      <c r="E47" s="104"/>
      <c r="F47" s="104"/>
      <c r="G47" s="104"/>
      <c r="H47" s="104"/>
      <c r="I47" s="104"/>
      <c r="J47" s="104"/>
      <c r="K47" s="104"/>
      <c r="L47" s="104"/>
      <c r="M47" s="104"/>
      <c r="N47" s="104"/>
    </row>
    <row r="48" spans="2:15" hidden="1">
      <c r="D48" s="59" t="s">
        <v>64</v>
      </c>
      <c r="E48" s="59"/>
      <c r="F48" s="59"/>
      <c r="G48" s="59"/>
      <c r="H48" s="59"/>
      <c r="I48" s="59"/>
      <c r="J48" s="59"/>
      <c r="K48" s="59"/>
      <c r="L48" s="59"/>
      <c r="M48" s="59"/>
    </row>
    <row r="49" spans="4:13" hidden="1"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4:13" hidden="1">
      <c r="D50" s="59" t="s">
        <v>65</v>
      </c>
      <c r="E50" s="59"/>
      <c r="F50" s="59"/>
      <c r="G50" s="59"/>
      <c r="H50" s="59"/>
      <c r="I50" s="59"/>
      <c r="J50" s="97" t="s">
        <v>66</v>
      </c>
      <c r="K50" s="97"/>
      <c r="L50" s="97"/>
      <c r="M50" s="97"/>
    </row>
    <row r="51" spans="4:13" hidden="1"/>
    <row r="52" spans="4:13" hidden="1"/>
    <row r="53" spans="4:13" ht="16.5" customHeight="1"/>
    <row r="58" spans="4:13" ht="16.5" customHeight="1"/>
    <row r="59" spans="4:13" ht="18.75" customHeight="1"/>
    <row r="60" spans="4:13" ht="18.75" customHeight="1"/>
    <row r="71" ht="19.5" customHeight="1"/>
    <row r="171" ht="18.75" customHeight="1"/>
    <row r="172" ht="18" customHeight="1"/>
    <row r="201" ht="16.5" customHeight="1"/>
    <row r="202" ht="18" customHeight="1"/>
    <row r="203" ht="20.25" customHeight="1"/>
    <row r="204" ht="20.25" customHeight="1"/>
    <row r="207" ht="18.75" customHeight="1"/>
    <row r="267" ht="29.25" customHeight="1"/>
  </sheetData>
  <mergeCells count="21">
    <mergeCell ref="C1:N1"/>
    <mergeCell ref="D2:M2"/>
    <mergeCell ref="C3:E3"/>
    <mergeCell ref="C4:E4"/>
    <mergeCell ref="F4:K4"/>
    <mergeCell ref="L4:M4"/>
    <mergeCell ref="B9:B10"/>
    <mergeCell ref="B11:B14"/>
    <mergeCell ref="B15:B18"/>
    <mergeCell ref="B6:B7"/>
    <mergeCell ref="C6:C7"/>
    <mergeCell ref="E47:N47"/>
    <mergeCell ref="J50:M50"/>
    <mergeCell ref="C37:M37"/>
    <mergeCell ref="J6:K6"/>
    <mergeCell ref="L6:M6"/>
    <mergeCell ref="N6:N7"/>
    <mergeCell ref="D6:D7"/>
    <mergeCell ref="E6:E7"/>
    <mergeCell ref="F6:G6"/>
    <mergeCell ref="H6:I6"/>
  </mergeCells>
  <pageMargins left="0.7" right="0.54166666666666663" top="0.54166666666666663" bottom="0.7812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24</vt:lpstr>
      <vt:lpstr>მოცულობითი</vt:lpstr>
      <vt:lpstr>მასალები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2018-08-22T09:53:36Z</cp:lastPrinted>
  <dcterms:created xsi:type="dcterms:W3CDTF">2018-03-06T06:19:28Z</dcterms:created>
  <dcterms:modified xsi:type="dcterms:W3CDTF">2018-08-22T09:53:40Z</dcterms:modified>
</cp:coreProperties>
</file>