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tskhadaia\Desktop\08.21.2018 ოდიშის N1 სასაფლაომდე გზის რეაბილიტაცია\სატენდერო\"/>
    </mc:Choice>
  </mc:AlternateContent>
  <bookViews>
    <workbookView xWindow="0" yWindow="0" windowWidth="28800" windowHeight="12135"/>
  </bookViews>
  <sheets>
    <sheet name="krebs" sheetId="8" r:id="rId1"/>
    <sheet name="1-3 (2)" sheetId="25" r:id="rId2"/>
    <sheet name="2-1 (2)" sheetId="24" r:id="rId3"/>
    <sheet name="3-1" sheetId="12" r:id="rId4"/>
    <sheet name="4-1 (2)" sheetId="23" r:id="rId5"/>
    <sheet name="5-1 (2)" sheetId="22" r:id="rId6"/>
    <sheet name="5-2 (2)" sheetId="21" r:id="rId7"/>
    <sheet name="5-3 (2)" sheetId="20" r:id="rId8"/>
    <sheet name="5-4 (2)" sheetId="19" r:id="rId9"/>
  </sheets>
  <definedNames>
    <definedName name="_xlnm.Print_Area" localSheetId="3">'3-1'!$A$1:$M$121</definedName>
    <definedName name="_xlnm.Print_Area" localSheetId="6">'5-2 (2)'!$A$1:$M$98</definedName>
    <definedName name="_xlnm.Print_Area" localSheetId="0">krebs!$A$2:$H$30</definedName>
  </definedNames>
  <calcPr calcId="152511" iterateDelta="1E-4"/>
</workbook>
</file>

<file path=xl/calcChain.xml><?xml version="1.0" encoding="utf-8"?>
<calcChain xmlns="http://schemas.openxmlformats.org/spreadsheetml/2006/main">
  <c r="F24" i="25" l="1"/>
  <c r="F22" i="25"/>
  <c r="F23" i="25" s="1"/>
  <c r="E21" i="25"/>
  <c r="F21" i="25" s="1"/>
  <c r="E20" i="25"/>
  <c r="F20" i="25" s="1"/>
  <c r="E17" i="25"/>
  <c r="F17" i="25" s="1"/>
  <c r="E16" i="25"/>
  <c r="F16" i="25" s="1"/>
  <c r="E15" i="25"/>
  <c r="F15" i="25" s="1"/>
  <c r="E12" i="25"/>
  <c r="F12" i="25" s="1"/>
  <c r="E11" i="25"/>
  <c r="F11" i="25" s="1"/>
  <c r="E10" i="25"/>
  <c r="F10" i="25" s="1"/>
  <c r="E9" i="25"/>
  <c r="F9" i="25" s="1"/>
  <c r="E92" i="24"/>
  <c r="F92" i="24" s="1"/>
  <c r="E91" i="24"/>
  <c r="F91" i="24" s="1"/>
  <c r="E89" i="24"/>
  <c r="F89" i="24" s="1"/>
  <c r="E88" i="24"/>
  <c r="F88" i="24" s="1"/>
  <c r="E87" i="24"/>
  <c r="F87" i="24" s="1"/>
  <c r="E86" i="24"/>
  <c r="F86" i="24" s="1"/>
  <c r="F84" i="24"/>
  <c r="F83" i="24"/>
  <c r="F82" i="24"/>
  <c r="F81" i="24"/>
  <c r="F78" i="24"/>
  <c r="F77" i="24"/>
  <c r="F76" i="24"/>
  <c r="E75" i="24"/>
  <c r="F75" i="24" s="1"/>
  <c r="F74" i="24"/>
  <c r="F73" i="24"/>
  <c r="F72" i="24"/>
  <c r="F70" i="24"/>
  <c r="F69" i="24"/>
  <c r="E66" i="24"/>
  <c r="F65" i="24"/>
  <c r="F64" i="24"/>
  <c r="E62" i="24"/>
  <c r="F62" i="24" s="1"/>
  <c r="E61" i="24"/>
  <c r="F61" i="24" s="1"/>
  <c r="E60" i="24"/>
  <c r="F60" i="24" s="1"/>
  <c r="E59" i="24"/>
  <c r="F59" i="24" s="1"/>
  <c r="E56" i="24"/>
  <c r="F56" i="24" s="1"/>
  <c r="E55" i="24"/>
  <c r="F55" i="24" s="1"/>
  <c r="E54" i="24"/>
  <c r="F54" i="24" s="1"/>
  <c r="E53" i="24"/>
  <c r="F53" i="24" s="1"/>
  <c r="F50" i="24"/>
  <c r="E49" i="24"/>
  <c r="F49" i="24" s="1"/>
  <c r="E46" i="24"/>
  <c r="F45" i="24"/>
  <c r="F44" i="24"/>
  <c r="E42" i="24"/>
  <c r="F42" i="24" s="1"/>
  <c r="E41" i="24"/>
  <c r="F41" i="24" s="1"/>
  <c r="E40" i="24"/>
  <c r="F40" i="24" s="1"/>
  <c r="E39" i="24"/>
  <c r="F39" i="24" s="1"/>
  <c r="F37" i="24"/>
  <c r="E36" i="24"/>
  <c r="F36" i="24" s="1"/>
  <c r="E35" i="24"/>
  <c r="F35" i="24" s="1"/>
  <c r="E34" i="24"/>
  <c r="F34" i="24" s="1"/>
  <c r="E33" i="24"/>
  <c r="F33" i="24" s="1"/>
  <c r="E31" i="24"/>
  <c r="F31" i="24" s="1"/>
  <c r="E30" i="24"/>
  <c r="F30" i="24" s="1"/>
  <c r="E29" i="24"/>
  <c r="F29" i="24" s="1"/>
  <c r="E28" i="24"/>
  <c r="F28" i="24" s="1"/>
  <c r="E25" i="24"/>
  <c r="F25" i="24" s="1"/>
  <c r="E24" i="24"/>
  <c r="F24" i="24" s="1"/>
  <c r="E23" i="24"/>
  <c r="F23" i="24" s="1"/>
  <c r="E22" i="24"/>
  <c r="F22" i="24" s="1"/>
  <c r="E20" i="24"/>
  <c r="F20" i="24" s="1"/>
  <c r="E19" i="24"/>
  <c r="F19" i="24" s="1"/>
  <c r="E18" i="24"/>
  <c r="F18" i="24" s="1"/>
  <c r="E17" i="24"/>
  <c r="F17" i="24" s="1"/>
  <c r="E14" i="24"/>
  <c r="F14" i="24" s="1"/>
  <c r="E13" i="24"/>
  <c r="F13" i="24" s="1"/>
  <c r="E12" i="24"/>
  <c r="F12" i="24" s="1"/>
  <c r="E11" i="24"/>
  <c r="F11" i="24" s="1"/>
  <c r="E9" i="24"/>
  <c r="F9" i="24" s="1"/>
  <c r="F70" i="23"/>
  <c r="F68" i="23"/>
  <c r="F67" i="23"/>
  <c r="F66" i="23"/>
  <c r="F64" i="23"/>
  <c r="F69" i="23"/>
  <c r="E62" i="23"/>
  <c r="F62" i="23" s="1"/>
  <c r="E61" i="23"/>
  <c r="F61" i="23" s="1"/>
  <c r="E60" i="23"/>
  <c r="F60" i="23" s="1"/>
  <c r="E59" i="23"/>
  <c r="F59" i="23" s="1"/>
  <c r="E58" i="23"/>
  <c r="F58" i="23" s="1"/>
  <c r="E57" i="23"/>
  <c r="F57" i="23" s="1"/>
  <c r="E56" i="23"/>
  <c r="F56" i="23" s="1"/>
  <c r="E55" i="23"/>
  <c r="F55" i="23" s="1"/>
  <c r="E54" i="23"/>
  <c r="F54" i="23" s="1"/>
  <c r="E53" i="23"/>
  <c r="F53" i="23" s="1"/>
  <c r="E52" i="23"/>
  <c r="F52" i="23" s="1"/>
  <c r="E50" i="23"/>
  <c r="F50" i="23" s="1"/>
  <c r="E49" i="23"/>
  <c r="F49" i="23" s="1"/>
  <c r="E48" i="23"/>
  <c r="F48" i="23" s="1"/>
  <c r="E47" i="23"/>
  <c r="F47" i="23" s="1"/>
  <c r="E46" i="23"/>
  <c r="F46" i="23" s="1"/>
  <c r="E45" i="23"/>
  <c r="F45" i="23" s="1"/>
  <c r="E44" i="23"/>
  <c r="F44" i="23" s="1"/>
  <c r="E43" i="23"/>
  <c r="F43" i="23" s="1"/>
  <c r="E42" i="23"/>
  <c r="F42" i="23" s="1"/>
  <c r="E41" i="23"/>
  <c r="F41" i="23" s="1"/>
  <c r="E40" i="23"/>
  <c r="F40" i="23" s="1"/>
  <c r="E36" i="23"/>
  <c r="F36" i="23" s="1"/>
  <c r="E34" i="23"/>
  <c r="F34" i="23" s="1"/>
  <c r="F33" i="23"/>
  <c r="E32" i="23"/>
  <c r="F32" i="23" s="1"/>
  <c r="E31" i="23"/>
  <c r="F31" i="23" s="1"/>
  <c r="E30" i="23"/>
  <c r="F30" i="23" s="1"/>
  <c r="E29" i="23"/>
  <c r="F29" i="23" s="1"/>
  <c r="E28" i="23"/>
  <c r="F28" i="23" s="1"/>
  <c r="E27" i="23"/>
  <c r="F27" i="23" s="1"/>
  <c r="E26" i="23"/>
  <c r="F26" i="23" s="1"/>
  <c r="E24" i="23"/>
  <c r="F24" i="23" s="1"/>
  <c r="E23" i="23"/>
  <c r="F23" i="23" s="1"/>
  <c r="E22" i="23"/>
  <c r="F22" i="23" s="1"/>
  <c r="E21" i="23"/>
  <c r="F21" i="23" s="1"/>
  <c r="E20" i="23"/>
  <c r="F20" i="23" s="1"/>
  <c r="E19" i="23"/>
  <c r="F19" i="23" s="1"/>
  <c r="E18" i="23"/>
  <c r="F18" i="23" s="1"/>
  <c r="E17" i="23"/>
  <c r="F17" i="23" s="1"/>
  <c r="F15" i="23"/>
  <c r="F14" i="23"/>
  <c r="F13" i="23"/>
  <c r="F12" i="23"/>
  <c r="F11" i="23"/>
  <c r="F10" i="23"/>
  <c r="F94" i="22"/>
  <c r="E90" i="22"/>
  <c r="F90" i="22" s="1"/>
  <c r="E89" i="22"/>
  <c r="F89" i="22" s="1"/>
  <c r="F88" i="22"/>
  <c r="E88" i="22"/>
  <c r="E87" i="22"/>
  <c r="F87" i="22" s="1"/>
  <c r="E86" i="22"/>
  <c r="F86" i="22" s="1"/>
  <c r="E85" i="22"/>
  <c r="F85" i="22" s="1"/>
  <c r="E84" i="22"/>
  <c r="F84" i="22" s="1"/>
  <c r="E83" i="22"/>
  <c r="F83" i="22" s="1"/>
  <c r="E79" i="22"/>
  <c r="F79" i="22" s="1"/>
  <c r="E77" i="22"/>
  <c r="F77" i="22" s="1"/>
  <c r="F76" i="22"/>
  <c r="E75" i="22"/>
  <c r="F75" i="22" s="1"/>
  <c r="E74" i="22"/>
  <c r="F74" i="22" s="1"/>
  <c r="E73" i="22"/>
  <c r="F73" i="22" s="1"/>
  <c r="E72" i="22"/>
  <c r="F72" i="22" s="1"/>
  <c r="E71" i="22"/>
  <c r="F71" i="22" s="1"/>
  <c r="E70" i="22"/>
  <c r="F70" i="22" s="1"/>
  <c r="E69" i="22"/>
  <c r="F69" i="22" s="1"/>
  <c r="E66" i="22"/>
  <c r="F66" i="22" s="1"/>
  <c r="E65" i="22"/>
  <c r="F65" i="22" s="1"/>
  <c r="E64" i="22"/>
  <c r="F64" i="22" s="1"/>
  <c r="E63" i="22"/>
  <c r="F63" i="22" s="1"/>
  <c r="E62" i="22"/>
  <c r="F62" i="22" s="1"/>
  <c r="E61" i="22"/>
  <c r="F61" i="22" s="1"/>
  <c r="E60" i="22"/>
  <c r="F60" i="22" s="1"/>
  <c r="E59" i="22"/>
  <c r="F59" i="22" s="1"/>
  <c r="F57" i="22"/>
  <c r="F56" i="22"/>
  <c r="F55" i="22"/>
  <c r="F54" i="22"/>
  <c r="F53" i="22"/>
  <c r="F52" i="22"/>
  <c r="E49" i="22"/>
  <c r="F49" i="22" s="1"/>
  <c r="E48" i="22"/>
  <c r="F48" i="22" s="1"/>
  <c r="E46" i="22"/>
  <c r="F46" i="22" s="1"/>
  <c r="E45" i="22"/>
  <c r="F45" i="22" s="1"/>
  <c r="E44" i="22"/>
  <c r="F44" i="22" s="1"/>
  <c r="E43" i="22"/>
  <c r="F43" i="22" s="1"/>
  <c r="F41" i="22"/>
  <c r="E40" i="22"/>
  <c r="F40" i="22" s="1"/>
  <c r="E39" i="22"/>
  <c r="F39" i="22" s="1"/>
  <c r="E38" i="22"/>
  <c r="F38" i="22" s="1"/>
  <c r="F37" i="22"/>
  <c r="F36" i="22"/>
  <c r="F34" i="22"/>
  <c r="F32" i="22"/>
  <c r="E31" i="22"/>
  <c r="F31" i="22" s="1"/>
  <c r="E30" i="22"/>
  <c r="F30" i="22" s="1"/>
  <c r="E29" i="22"/>
  <c r="F29" i="22" s="1"/>
  <c r="F27" i="22"/>
  <c r="F26" i="22"/>
  <c r="E22" i="22"/>
  <c r="F21" i="22"/>
  <c r="F23" i="22" s="1"/>
  <c r="F20" i="22"/>
  <c r="E18" i="22"/>
  <c r="F18" i="22" s="1"/>
  <c r="E17" i="22"/>
  <c r="F17" i="22" s="1"/>
  <c r="E16" i="22"/>
  <c r="F16" i="22" s="1"/>
  <c r="E15" i="22"/>
  <c r="F15" i="22" s="1"/>
  <c r="E12" i="22"/>
  <c r="F12" i="22" s="1"/>
  <c r="E11" i="22"/>
  <c r="F11" i="22" s="1"/>
  <c r="E10" i="22"/>
  <c r="F10" i="22" s="1"/>
  <c r="E9" i="22"/>
  <c r="F9" i="22" s="1"/>
  <c r="E92" i="21"/>
  <c r="F92" i="21" s="1"/>
  <c r="E90" i="21"/>
  <c r="F90" i="21" s="1"/>
  <c r="F89" i="21"/>
  <c r="E88" i="21"/>
  <c r="F88" i="21" s="1"/>
  <c r="F87" i="21"/>
  <c r="E87" i="21"/>
  <c r="E86" i="21"/>
  <c r="F86" i="21" s="1"/>
  <c r="E85" i="21"/>
  <c r="F85" i="21" s="1"/>
  <c r="E84" i="21"/>
  <c r="F84" i="21" s="1"/>
  <c r="E83" i="21"/>
  <c r="F83" i="21" s="1"/>
  <c r="E82" i="21"/>
  <c r="F82" i="21" s="1"/>
  <c r="E79" i="21"/>
  <c r="F79" i="21" s="1"/>
  <c r="E78" i="21"/>
  <c r="F78" i="21" s="1"/>
  <c r="E77" i="21"/>
  <c r="F77" i="21" s="1"/>
  <c r="E76" i="21"/>
  <c r="F76" i="21" s="1"/>
  <c r="E75" i="21"/>
  <c r="F75" i="21" s="1"/>
  <c r="E74" i="21"/>
  <c r="F74" i="21" s="1"/>
  <c r="E73" i="21"/>
  <c r="F73" i="21" s="1"/>
  <c r="E72" i="21"/>
  <c r="F72" i="21" s="1"/>
  <c r="F70" i="21"/>
  <c r="F69" i="21"/>
  <c r="F68" i="21"/>
  <c r="F67" i="21"/>
  <c r="F66" i="21"/>
  <c r="F65" i="21"/>
  <c r="F62" i="21"/>
  <c r="F61" i="21"/>
  <c r="F59" i="21"/>
  <c r="E58" i="21"/>
  <c r="F58" i="21" s="1"/>
  <c r="E57" i="21"/>
  <c r="F57" i="21" s="1"/>
  <c r="E56" i="21"/>
  <c r="F56" i="21" s="1"/>
  <c r="F55" i="21"/>
  <c r="F54" i="21"/>
  <c r="F52" i="21"/>
  <c r="F51" i="21"/>
  <c r="F50" i="21"/>
  <c r="E49" i="21"/>
  <c r="F49" i="21" s="1"/>
  <c r="E48" i="21"/>
  <c r="F48" i="21" s="1"/>
  <c r="E47" i="21"/>
  <c r="F47" i="21" s="1"/>
  <c r="F45" i="21"/>
  <c r="F44" i="21"/>
  <c r="F43" i="21"/>
  <c r="F42" i="21"/>
  <c r="E38" i="21"/>
  <c r="F36" i="21"/>
  <c r="F34" i="21"/>
  <c r="E33" i="21"/>
  <c r="F33" i="21" s="1"/>
  <c r="E32" i="21"/>
  <c r="F32" i="21" s="1"/>
  <c r="E31" i="21"/>
  <c r="F31" i="21" s="1"/>
  <c r="E30" i="21"/>
  <c r="F30" i="21" s="1"/>
  <c r="E27" i="21"/>
  <c r="F27" i="21" s="1"/>
  <c r="F26" i="21"/>
  <c r="E26" i="21"/>
  <c r="E25" i="21"/>
  <c r="F25" i="21" s="1"/>
  <c r="F23" i="21"/>
  <c r="F22" i="21"/>
  <c r="F21" i="21"/>
  <c r="E18" i="21"/>
  <c r="F18" i="21" s="1"/>
  <c r="E17" i="21"/>
  <c r="F17" i="21" s="1"/>
  <c r="E16" i="21"/>
  <c r="F16" i="21" s="1"/>
  <c r="E15" i="21"/>
  <c r="F15" i="21" s="1"/>
  <c r="F13" i="21"/>
  <c r="F12" i="21"/>
  <c r="F11" i="21"/>
  <c r="E20" i="20"/>
  <c r="F20" i="20" s="1"/>
  <c r="F19" i="20"/>
  <c r="F18" i="20"/>
  <c r="E17" i="20"/>
  <c r="F17" i="20" s="1"/>
  <c r="F11" i="20"/>
  <c r="E10" i="20"/>
  <c r="F10" i="20" s="1"/>
  <c r="F13" i="19"/>
  <c r="F12" i="19"/>
  <c r="F11" i="19"/>
  <c r="F10" i="19"/>
  <c r="F46" i="24" l="1"/>
  <c r="F66" i="24"/>
  <c r="F65" i="23"/>
  <c r="F92" i="22"/>
  <c r="F33" i="22"/>
  <c r="F22" i="22"/>
  <c r="F95" i="22"/>
  <c r="F96" i="22"/>
  <c r="F98" i="22"/>
  <c r="F93" i="22"/>
  <c r="F97" i="22"/>
  <c r="F38" i="21"/>
  <c r="E89" i="12"/>
  <c r="F89" i="12" s="1"/>
  <c r="F88" i="12"/>
  <c r="E86" i="12"/>
  <c r="F86" i="12" s="1"/>
  <c r="E85" i="12"/>
  <c r="F85" i="12" s="1"/>
  <c r="E84" i="12"/>
  <c r="F84" i="12" s="1"/>
  <c r="E83" i="12"/>
  <c r="F83" i="12" s="1"/>
  <c r="F17" i="12"/>
  <c r="F11" i="12" l="1"/>
  <c r="F12" i="12"/>
  <c r="F14" i="12"/>
  <c r="F15" i="12"/>
  <c r="F19" i="12"/>
  <c r="F20" i="12"/>
  <c r="E21" i="12"/>
  <c r="F21" i="12" s="1"/>
  <c r="E22" i="12"/>
  <c r="F22" i="12" s="1"/>
  <c r="E23" i="12"/>
  <c r="F23" i="12" s="1"/>
  <c r="F24" i="12"/>
  <c r="F26" i="12"/>
  <c r="F27" i="12"/>
  <c r="F28" i="12"/>
  <c r="E29" i="12"/>
  <c r="F29" i="12" s="1"/>
  <c r="E30" i="12"/>
  <c r="F30" i="12" s="1"/>
  <c r="F31" i="12"/>
  <c r="F34" i="12"/>
  <c r="F35" i="12"/>
  <c r="F36" i="12"/>
  <c r="F39" i="12"/>
  <c r="F40" i="12"/>
  <c r="F41" i="12"/>
  <c r="F42" i="12"/>
  <c r="E43" i="12"/>
  <c r="F43" i="12" s="1"/>
  <c r="E44" i="12"/>
  <c r="F44" i="12" s="1"/>
  <c r="E45" i="12"/>
  <c r="F45" i="12" s="1"/>
  <c r="F46" i="12"/>
  <c r="F47" i="12"/>
  <c r="F48" i="12"/>
  <c r="F50" i="12"/>
  <c r="E51" i="12"/>
  <c r="F51" i="12" s="1"/>
  <c r="F52" i="12"/>
  <c r="F53" i="12"/>
  <c r="E54" i="12"/>
  <c r="F54" i="12" s="1"/>
  <c r="F55" i="12"/>
  <c r="E56" i="12"/>
  <c r="F56" i="12" s="1"/>
  <c r="E57" i="12"/>
  <c r="F57" i="12" s="1"/>
  <c r="E58" i="12"/>
  <c r="F58" i="12" s="1"/>
  <c r="F59" i="12"/>
  <c r="F60" i="12"/>
  <c r="F61" i="12"/>
  <c r="F63" i="12"/>
  <c r="E64" i="12"/>
  <c r="F64" i="12" s="1"/>
  <c r="F65" i="12"/>
  <c r="F66" i="12"/>
  <c r="E67" i="12"/>
  <c r="F67" i="12" s="1"/>
  <c r="F68" i="12"/>
  <c r="E69" i="12"/>
  <c r="F69" i="12" s="1"/>
  <c r="E70" i="12"/>
  <c r="F70" i="12" s="1"/>
  <c r="E71" i="12"/>
  <c r="F71" i="12" s="1"/>
  <c r="F72" i="12"/>
  <c r="F73" i="12"/>
  <c r="F74" i="12"/>
  <c r="F76" i="12"/>
  <c r="F77" i="12"/>
  <c r="E78" i="12"/>
  <c r="F78" i="12" s="1"/>
  <c r="E79" i="12"/>
  <c r="F79" i="12" s="1"/>
  <c r="E80" i="12"/>
  <c r="F80" i="12" s="1"/>
  <c r="F81" i="12"/>
  <c r="E91" i="12"/>
  <c r="F91" i="12" s="1"/>
  <c r="E92" i="12"/>
  <c r="F92" i="12" s="1"/>
  <c r="E93" i="12"/>
  <c r="F93" i="12" s="1"/>
  <c r="E94" i="12"/>
  <c r="F94" i="12" s="1"/>
  <c r="E97" i="12"/>
  <c r="F97" i="12" s="1"/>
  <c r="E98" i="12"/>
  <c r="F98" i="12" s="1"/>
  <c r="E99" i="12"/>
  <c r="F99" i="12" s="1"/>
  <c r="E100" i="12"/>
  <c r="F100" i="12" s="1"/>
  <c r="E102" i="12"/>
  <c r="F102" i="12" s="1"/>
  <c r="E103" i="12"/>
  <c r="F103" i="12" s="1"/>
  <c r="E104" i="12"/>
  <c r="F104" i="12" s="1"/>
  <c r="E105" i="12"/>
  <c r="F105" i="12"/>
  <c r="E107" i="12"/>
  <c r="F107" i="12" s="1"/>
  <c r="E108" i="12"/>
  <c r="F108" i="12" s="1"/>
  <c r="E111" i="12"/>
  <c r="F111" i="12" s="1"/>
  <c r="E112" i="12"/>
  <c r="F112" i="12" s="1"/>
  <c r="E113" i="12"/>
  <c r="F113" i="12" s="1"/>
  <c r="E114" i="12"/>
  <c r="F114" i="12" s="1"/>
  <c r="E115" i="12"/>
  <c r="F115" i="12" s="1"/>
  <c r="E116" i="12"/>
  <c r="F116" i="12" s="1"/>
</calcChain>
</file>

<file path=xl/sharedStrings.xml><?xml version="1.0" encoding="utf-8"?>
<sst xmlns="http://schemas.openxmlformats.org/spreadsheetml/2006/main" count="1199" uniqueCount="261">
  <si>
    <t xml:space="preserve">zugdidis municipalitetSi odiSis administraciul erTeulSi centridan #1 sasaflaomde </t>
  </si>
  <si>
    <t xml:space="preserve">              saavtmobilo gzis sareabilitacio samuSaoebi</t>
  </si>
  <si>
    <t>#</t>
  </si>
  <si>
    <t>xarjTaRricxvis #</t>
  </si>
  <si>
    <t>Tavebis, obieqtebis, samuSaoTa da danaxarjTa dasaxeleba</t>
  </si>
  <si>
    <t>saxarjTaRricxvo Rirebuleba, aTasi lari</t>
  </si>
  <si>
    <t>saerTo saxarjTaRricxvo Rirebuleba, aTasi lari</t>
  </si>
  <si>
    <t>samSeneblo samuSaoebi</t>
  </si>
  <si>
    <t>samontaJo samuSaoebi</t>
  </si>
  <si>
    <t>samarjveebisa da sawarmoo inventaris mowyobilobebi</t>
  </si>
  <si>
    <t>danarCeni danaxarjebi</t>
  </si>
  <si>
    <t xml:space="preserve">     Tavi 1,     mosamzadebeli samuSaoebi</t>
  </si>
  <si>
    <t>trasis aRdgena da damagreba</t>
  </si>
  <si>
    <t>arsebuli dazianebuli milebis demontaJi</t>
  </si>
  <si>
    <t>sul Tavi 1-is mixedviT</t>
  </si>
  <si>
    <t>2. miwis vakisi</t>
  </si>
  <si>
    <t>miwis vakisi</t>
  </si>
  <si>
    <t>sul Tavi 2-is mixedviT</t>
  </si>
  <si>
    <t>3. xelovnuri nagebobebi</t>
  </si>
  <si>
    <t>r/betonis milebis mowyoba</t>
  </si>
  <si>
    <t>sul Tavi 3-is mixedviT</t>
  </si>
  <si>
    <t>4.sagzao samosi</t>
  </si>
  <si>
    <t>sagzao samosis mowyoba</t>
  </si>
  <si>
    <t>sul Tavi 4-is mixedviT</t>
  </si>
  <si>
    <t>Tavi 5. gzis kuTvnileba da mowyobiloba</t>
  </si>
  <si>
    <t>mierTebebis da adgilobrivi Sesasvlelebis mowyoba</t>
  </si>
  <si>
    <t>ezoSi Sesasvlelebis mowyoba</t>
  </si>
  <si>
    <t>sagzao niSnebis mowyoba</t>
  </si>
  <si>
    <t xml:space="preserve">savali nawilis horizontaluri moniSvna </t>
  </si>
  <si>
    <t>sul Tavi 5-is mixedviT</t>
  </si>
  <si>
    <t xml:space="preserve">sul 1_5 Tavebis mixedviT </t>
  </si>
  <si>
    <t>gauTvaliswinebeli samuSaoebi da danaxarjebi _ 3%</t>
  </si>
  <si>
    <t>sul</t>
  </si>
  <si>
    <t>d,R,g, _ 18%</t>
  </si>
  <si>
    <t>sul nakrebi xarjTaRricxvis angariSiT</t>
  </si>
  <si>
    <t>ss daw</t>
  </si>
  <si>
    <t>samuSaos dasaxeleba</t>
  </si>
  <si>
    <t>ganz,</t>
  </si>
  <si>
    <t>raod</t>
  </si>
  <si>
    <t>masala</t>
  </si>
  <si>
    <t>xelfasi</t>
  </si>
  <si>
    <t>meqanizmi</t>
  </si>
  <si>
    <t>jami</t>
  </si>
  <si>
    <t>norm, erT,</t>
  </si>
  <si>
    <t>erT, Ffasi</t>
  </si>
  <si>
    <t>13</t>
  </si>
  <si>
    <t>100m2</t>
  </si>
  <si>
    <t>Sromis danaxarji</t>
  </si>
  <si>
    <t>kac/sT</t>
  </si>
  <si>
    <t>1000m2</t>
  </si>
  <si>
    <t>t</t>
  </si>
  <si>
    <t>sul:</t>
  </si>
  <si>
    <t>jami:</t>
  </si>
  <si>
    <t xml:space="preserve">              arsebuli dazianebuli milebis demontaJi</t>
  </si>
  <si>
    <r>
      <t xml:space="preserve">                 lokaluri xarjTaRricxva #</t>
    </r>
    <r>
      <rPr>
        <b/>
        <sz val="11"/>
        <rFont val="Arial"/>
        <family val="2"/>
      </rPr>
      <t>1-3</t>
    </r>
  </si>
  <si>
    <t>III კატეგორიის გრუნტიs   eqskakvatoriT avtoTviTmclelze datvirTva</t>
  </si>
  <si>
    <t>m3</t>
  </si>
  <si>
    <t>eqskavatori 0.5m3</t>
  </si>
  <si>
    <t>manq/sT</t>
  </si>
  <si>
    <t>sxva manqanebi</t>
  </si>
  <si>
    <t>l</t>
  </si>
  <si>
    <t>RorRi</t>
  </si>
  <si>
    <t>zedmeti gruntis  gatana   nagavsayrelze (saSualod  3km-ze)</t>
  </si>
  <si>
    <t>buldozeri 108c.Z</t>
  </si>
  <si>
    <t xml:space="preserve">III კატეგორიის გრუნტიs damuSaveba xeliT </t>
  </si>
  <si>
    <t>gruntis datvirTva a/TviTmcvlelze xeliT</t>
  </si>
  <si>
    <t>muSaoba nayarzi</t>
  </si>
  <si>
    <t>m</t>
  </si>
  <si>
    <t>muxluxa amwe 10t</t>
  </si>
  <si>
    <t>milebis gatana bazaze</t>
  </si>
  <si>
    <t xml:space="preserve">arsebuli dazianebuli rkinabetonis milis daSla </t>
  </si>
  <si>
    <t>narCenebis datvirTva da gadazidva nayarSi</t>
  </si>
  <si>
    <t>narCenebis gadazidva nayarSi</t>
  </si>
  <si>
    <t xml:space="preserve">               miwis vakisi</t>
  </si>
  <si>
    <r>
      <t xml:space="preserve">                            lokaluri xarjTaRricxva #2</t>
    </r>
    <r>
      <rPr>
        <b/>
        <sz val="11"/>
        <rFont val="Arial"/>
        <family val="2"/>
      </rPr>
      <t>-1</t>
    </r>
  </si>
  <si>
    <t xml:space="preserve">gruntis damuSaveba mZlavri buldozeriT 20m mogrovebiT, </t>
  </si>
  <si>
    <t>buldozeri 310c,Z</t>
  </si>
  <si>
    <t>zedmeti gruntis  gatana   nayarSi 3km-ze</t>
  </si>
  <si>
    <t>zedmeti gruntis  gatana   nayarSi 3km-ze)</t>
  </si>
  <si>
    <t>III კატეგორიის გრუნტიs kiuvetSi   eqskakvatoriT avtoTviTmclelze datvirTva</t>
  </si>
  <si>
    <t>III კატეგორიის გრუნტიs damuSaveba xeliT kiuvetSi</t>
  </si>
  <si>
    <t xml:space="preserve">miwis vakisis zedapiris moSandakeba meqanizebuli wesiT                                     </t>
  </si>
  <si>
    <t>buldozeri 108c,Z</t>
  </si>
  <si>
    <t>avtogreideri</t>
  </si>
  <si>
    <t>kiuvetis mowyoba</t>
  </si>
  <si>
    <t>qviSa-xreSi</t>
  </si>
  <si>
    <t>Zelaki</t>
  </si>
  <si>
    <t>ficari 25-32mm IIIx</t>
  </si>
  <si>
    <t>ficari 40mm IIIx</t>
  </si>
  <si>
    <t>სხვა მასალა</t>
  </si>
  <si>
    <t>ლ</t>
  </si>
  <si>
    <t>armatura a-I</t>
  </si>
  <si>
    <t>kg</t>
  </si>
  <si>
    <t>hidroizolaciis mowyoba Txevadi bitumiT</t>
  </si>
  <si>
    <t>manqanebi</t>
  </si>
  <si>
    <t>bitumis mastika</t>
  </si>
  <si>
    <t>sxva masalebi</t>
  </si>
  <si>
    <t>Txrilisa da kedlisukana sivrcis Sevseba xreSovani gruntiT</t>
  </si>
  <si>
    <t>avtogreideri saSvalo simZlavris 79 kvt (108 cx.Z.)</t>
  </si>
  <si>
    <t>satkepni TviTmavali pnevmoTvlian svlaze 18 t</t>
  </si>
  <si>
    <t>mosarwyavi manqana 6000 l</t>
  </si>
  <si>
    <t>masalebi</t>
  </si>
  <si>
    <t>xreSovani grunti</t>
  </si>
  <si>
    <t>wyali</t>
  </si>
  <si>
    <r>
      <t xml:space="preserve">                            lokaluri xarjTaRricxva #3</t>
    </r>
    <r>
      <rPr>
        <b/>
        <sz val="11"/>
        <rFont val="Arial"/>
        <family val="2"/>
      </rPr>
      <t>-1</t>
    </r>
  </si>
  <si>
    <t>rk.b. d-1,0 m milebis mowyoba</t>
  </si>
  <si>
    <t>mrgvali rk.betonis milis mowyoba :</t>
  </si>
  <si>
    <t>amwe muxluxa 10t</t>
  </si>
  <si>
    <r>
      <t>betonis rgolebi d-1,0m 24</t>
    </r>
    <r>
      <rPr>
        <b/>
        <sz val="10"/>
        <rFont val="AcadNusx"/>
      </rPr>
      <t>m</t>
    </r>
  </si>
  <si>
    <t>wasacxebi hidroizolacia</t>
  </si>
  <si>
    <t>m2</t>
  </si>
  <si>
    <t>asbesti</t>
  </si>
  <si>
    <t>bitumi</t>
  </si>
  <si>
    <t>cementis xsnari m150</t>
  </si>
  <si>
    <t>asakravi hidroizolacia (gadabmis farglebSi)</t>
  </si>
  <si>
    <t>jutis qsovili</t>
  </si>
  <si>
    <t>saTavisebis mowyoba:</t>
  </si>
  <si>
    <t>xreSi</t>
  </si>
  <si>
    <t>mrgvali xemasala</t>
  </si>
  <si>
    <t>ficari 40mm IIx</t>
  </si>
  <si>
    <t>WanWiki</t>
  </si>
  <si>
    <t>naWedi</t>
  </si>
  <si>
    <t>amwe  muxluxa 10t</t>
  </si>
  <si>
    <t>cementis xsnari</t>
  </si>
  <si>
    <t>yalibis fari</t>
  </si>
  <si>
    <t>morebi samSeneblo IIIx, 14-24</t>
  </si>
  <si>
    <t>Zelebi samSeneblo IIIx, 70mm</t>
  </si>
  <si>
    <t>ficari 25-32 IVx</t>
  </si>
  <si>
    <t>ficari 40-60 IIIx</t>
  </si>
  <si>
    <r>
      <t>m</t>
    </r>
    <r>
      <rPr>
        <vertAlign val="superscript"/>
        <sz val="10"/>
        <rFont val="AcadNusx"/>
      </rPr>
      <t>3</t>
    </r>
  </si>
  <si>
    <t xml:space="preserve">Sromis danaxarjebi </t>
  </si>
  <si>
    <t>kac,sT</t>
  </si>
  <si>
    <t>qva</t>
  </si>
  <si>
    <t xml:space="preserve">gruntis gaWra kalapotisaTvis V-0,5 m3 eqskavatoriT, datvirTva a/TviTmclelebze </t>
  </si>
  <si>
    <t>xreSovani gruntis  gatana    3km-ze nayarSi</t>
  </si>
  <si>
    <t>specprofilis parapetebi</t>
  </si>
  <si>
    <t>specprofilis parapetis SeRebva perqlorviniliani saRebaviT or ferSi</t>
  </si>
  <si>
    <t>koleri</t>
  </si>
  <si>
    <t>pigmenti</t>
  </si>
  <si>
    <t>kir-cementis xsnari</t>
  </si>
  <si>
    <r>
      <t xml:space="preserve">                            lokaluri xarjTaRricxva #4</t>
    </r>
    <r>
      <rPr>
        <b/>
        <sz val="11"/>
        <rFont val="Arial"/>
        <family val="2"/>
      </rPr>
      <t>-1</t>
    </r>
  </si>
  <si>
    <t xml:space="preserve"> sagzao samosi</t>
  </si>
  <si>
    <t>Semasworebeli fenis mowyoba qviSa-xreSovani nareviT saSualo sisqiT 7 sm</t>
  </si>
  <si>
    <t>100m3</t>
  </si>
  <si>
    <t>sagzao satkepni 18t</t>
  </si>
  <si>
    <t>mosarwyavi manqana</t>
  </si>
  <si>
    <t>qviSa-xreSovani narevi</t>
  </si>
  <si>
    <t>safuZvlis mowyoba qviSa-RorRis (fr. 0-40mm) nareviT sisqiT 10sm</t>
  </si>
  <si>
    <t>sagzao satkepni 5t</t>
  </si>
  <si>
    <t>sagzao satkepni 10t</t>
  </si>
  <si>
    <t>qviSa-RorRi 0-40mm</t>
  </si>
  <si>
    <t>cementobetonis gamanawilebeli</t>
  </si>
  <si>
    <t>cementobetonis gadasafareblis mosapirkeTebeli manqana</t>
  </si>
  <si>
    <t>Ziris profirebeli</t>
  </si>
  <si>
    <t>gamanawilebeli agregatebi afkismowyobis masalebis cementobetonis safarisTvis</t>
  </si>
  <si>
    <t>saavtomobilo amwe 5t</t>
  </si>
  <si>
    <t>armaturis bade 8mm</t>
  </si>
  <si>
    <t xml:space="preserve">ganivi nakerebis mowyoba                                               </t>
  </si>
  <si>
    <t xml:space="preserve">nakerebis mosawyobi </t>
  </si>
  <si>
    <t>raqtori muxluxa svlaze 59 kvt (80 cx.Z.)</t>
  </si>
  <si>
    <t>nakerebis Camxsneli</t>
  </si>
  <si>
    <t>lari</t>
  </si>
  <si>
    <t>bitumis emulsia</t>
  </si>
  <si>
    <t>qviSa</t>
  </si>
  <si>
    <t>bitumis masika</t>
  </si>
  <si>
    <t>misayreli gverdulis mowyoba qviSa-xreSovani nareviT  (fraqciiT-0-70mm) saS.  sisqiT  10sm</t>
  </si>
  <si>
    <t>SromiTi resursebi</t>
  </si>
  <si>
    <t>RorRi 0-70 mm</t>
  </si>
  <si>
    <t>satkepni 5t TviTmavali gluvi</t>
  </si>
  <si>
    <t>m/sT</t>
  </si>
  <si>
    <r>
      <t xml:space="preserve">                            lokaluri xarjTaRricxva #5</t>
    </r>
    <r>
      <rPr>
        <b/>
        <sz val="11"/>
        <rFont val="Arial"/>
        <family val="2"/>
      </rPr>
      <t>-1</t>
    </r>
  </si>
  <si>
    <t>milis mowyoba</t>
  </si>
  <si>
    <t xml:space="preserve">liTonis mili d-426 mm                           kedlis sisqiT 8 mm  mowyoba </t>
  </si>
  <si>
    <t xml:space="preserve">liTonis mili d-426/8mm </t>
  </si>
  <si>
    <t>asfaltobetonis narevi</t>
  </si>
  <si>
    <t>samosis mowyoba</t>
  </si>
  <si>
    <t>Semasworebeli fenis mowyoba qviSa-xreSovani nareviT</t>
  </si>
  <si>
    <t>safuZvlis mowyoba qviSa-RorRis nareviT (fraqciiT 0-40mm) sisqiT 15 sm</t>
  </si>
  <si>
    <t xml:space="preserve">qviSa-RorRis narevi </t>
  </si>
  <si>
    <t>safaris mowyoba armirebuli cementbetoniT</t>
  </si>
  <si>
    <t>namgliseburi profilis safaris mowyoba qviSa-xreSovani nareviT sisqiT 25 sm</t>
  </si>
  <si>
    <r>
      <t xml:space="preserve">                            lokaluri xarjTaRricxva #5</t>
    </r>
    <r>
      <rPr>
        <b/>
        <sz val="11"/>
        <rFont val="Arial"/>
        <family val="2"/>
      </rPr>
      <t>-2</t>
    </r>
  </si>
  <si>
    <t>mosamzadebeli samuSaoebi</t>
  </si>
  <si>
    <t xml:space="preserve">arsebuli dazianebuli betonis daSla sangrevi CaquCebiT </t>
  </si>
  <si>
    <t>sangrevi CaquCi</t>
  </si>
  <si>
    <t>asfaltobetonis narCenebis  eqskakvatoriT avtoTviTmclelze datvirTva</t>
  </si>
  <si>
    <t>samSeneblo  nagvis  gatana   nagavsayrelze (saSualod  3km-ze)</t>
  </si>
  <si>
    <t>dazianebuli azbestis milebis daSla sangrevi CaquCebiT,</t>
  </si>
  <si>
    <t>saavtomobilo amwe 10t</t>
  </si>
  <si>
    <t>Txrilis Sevseba qviSa-xreSovani nareviT</t>
  </si>
  <si>
    <r>
      <t xml:space="preserve">                            lokaluri xarjTaRricxva #5</t>
    </r>
    <r>
      <rPr>
        <b/>
        <sz val="11"/>
        <rFont val="Arial"/>
        <family val="2"/>
      </rPr>
      <t>-3</t>
    </r>
  </si>
  <si>
    <t>100c</t>
  </si>
  <si>
    <t>g) marTkuTxa 350X700 mm</t>
  </si>
  <si>
    <t>c</t>
  </si>
  <si>
    <t>sagzao niSnebis dayeneba liTonis dgarebze, dgaris sigrZiT 3,5m dabetonebiT</t>
  </si>
  <si>
    <t>amwe saburRi mowyobilobiT 3,5m-mde</t>
  </si>
  <si>
    <t>betoni m200</t>
  </si>
  <si>
    <t>sagzao niSnebis liTonis dgarebis Rirebuleba:</t>
  </si>
  <si>
    <t>b) sigrZiT 3,5m</t>
  </si>
  <si>
    <r>
      <t xml:space="preserve">                            lokaluri xarjTaRricxva #5</t>
    </r>
    <r>
      <rPr>
        <b/>
        <sz val="11"/>
        <rFont val="Arial"/>
        <family val="2"/>
      </rPr>
      <t>-4</t>
    </r>
  </si>
  <si>
    <t>savali nawilis moniSvna</t>
  </si>
  <si>
    <t>1</t>
  </si>
  <si>
    <t>savali nawilis horizontaluri moniSvna ГОСТ 13508-74-is mixedviT; erTkomponentiani(TeTri) sagzao niSansadebi saRebaviT damzadebuli meTilmeTakrilatis safuZvelze, gaumjobesebuli Ramis xilvadobis Suqdambrunebeli minis burTulakebiT zomiT 100-600 mkm (uwyveti xazi siganiT 100 mm (1,1)</t>
  </si>
  <si>
    <t>km</t>
  </si>
  <si>
    <t>manqanebi markirebisaTvis</t>
  </si>
  <si>
    <t>emali</t>
  </si>
  <si>
    <r>
      <t>1000m</t>
    </r>
    <r>
      <rPr>
        <vertAlign val="superscript"/>
        <sz val="10"/>
        <rFont val="AcadNusx"/>
      </rPr>
      <t>2</t>
    </r>
  </si>
  <si>
    <t>qviSa-xreSovani sagebi h-30 sm</t>
  </si>
  <si>
    <t>qviSa-xreSovani sagebi h-10 sm</t>
  </si>
  <si>
    <t xml:space="preserve">betoni B22,5, F200, W6      </t>
  </si>
  <si>
    <t>kbilis da Raris betoni B22,5 F200 W6</t>
  </si>
  <si>
    <t>frTebis betoni B22,5 F200 W6</t>
  </si>
  <si>
    <t>arsebuli liTonis milis demontaJi d=0,3 m da transportireba bazaze</t>
  </si>
  <si>
    <t xml:space="preserve">betoni B22.5, F200, W6      </t>
  </si>
  <si>
    <t xml:space="preserve">armirebuli cementobetonis safaris mowyoba sisqiT 18sm marka B30,F200,W6                                                  </t>
  </si>
  <si>
    <t xml:space="preserve">armaturis Rero  (grZivi sadeformacio nakerisTvis)     f18 mm.   L-80 sm  A-III      </t>
  </si>
  <si>
    <r>
      <t>armaturis bade cementobetonis safarisaTvis Ф8mmM</t>
    </r>
    <r>
      <rPr>
        <sz val="12.6"/>
        <rFont val="AcadNusx"/>
      </rPr>
      <t xml:space="preserve">M                          </t>
    </r>
  </si>
  <si>
    <t>standartuli farebi brtyeli  II tipiuri zomis   ГОСТ 10807-78-is mixedviT TuTiiT galvanizirebuli liTonis furcelze, dafaruli Suqdambrunebeli ASTM D4956-09 Type III firiT</t>
  </si>
  <si>
    <t>kvadratuli    B-700  (sainformacio)</t>
  </si>
  <si>
    <t>samkuTxa    A 900 mm  (gamafrTxilebeli)</t>
  </si>
  <si>
    <t>mrgvali    D 700 mm  (amkrZalavi)</t>
  </si>
  <si>
    <r>
      <t xml:space="preserve">saTavisebis mowyoba (portaluri kedeli, frTebi, kbili, mimRebi Wa) monoliTuri betonisagan                  </t>
    </r>
    <r>
      <rPr>
        <b/>
        <sz val="10"/>
        <rFont val="Calibri"/>
        <family val="2"/>
        <charset val="204"/>
        <scheme val="minor"/>
      </rPr>
      <t>B-22,5  F-200  W-6</t>
    </r>
  </si>
  <si>
    <r>
      <t xml:space="preserve">betoni sagzao marka </t>
    </r>
    <r>
      <rPr>
        <sz val="10"/>
        <rFont val="Calibri"/>
        <family val="2"/>
        <charset val="204"/>
        <scheme val="minor"/>
      </rPr>
      <t xml:space="preserve">B35,F200,W6     </t>
    </r>
    <r>
      <rPr>
        <sz val="10"/>
        <rFont val="AcadNusx"/>
      </rPr>
      <t xml:space="preserve">     </t>
    </r>
  </si>
  <si>
    <r>
      <t xml:space="preserve">betoni sagzao marka </t>
    </r>
    <r>
      <rPr>
        <sz val="10"/>
        <rFont val="Calibri"/>
        <family val="2"/>
        <charset val="204"/>
        <scheme val="minor"/>
      </rPr>
      <t xml:space="preserve">B35,F200,W6        </t>
    </r>
    <r>
      <rPr>
        <sz val="10"/>
        <rFont val="AcadNusx"/>
      </rPr>
      <t xml:space="preserve">  </t>
    </r>
  </si>
  <si>
    <r>
      <t xml:space="preserve">armirebuli cementobetonis safaris mowyoba sisqiT 18sm marka </t>
    </r>
    <r>
      <rPr>
        <sz val="10"/>
        <rFont val="Calibri"/>
        <family val="2"/>
        <charset val="204"/>
        <scheme val="minor"/>
      </rPr>
      <t xml:space="preserve">B30,F200,W6    </t>
    </r>
    <r>
      <rPr>
        <sz val="10"/>
        <rFont val="AcadNusx"/>
      </rPr>
      <t xml:space="preserve">                                              </t>
    </r>
  </si>
  <si>
    <t>satkepni 18t TviTmavali pnevmosvlaze</t>
  </si>
  <si>
    <t>avtogreideri 79kvt (108c.Z)</t>
  </si>
  <si>
    <r>
      <t xml:space="preserve">monoliTuri betonis kiuvetis mowyoba betoni </t>
    </r>
    <r>
      <rPr>
        <sz val="10"/>
        <rFont val="Calibri"/>
        <family val="2"/>
        <charset val="204"/>
        <scheme val="minor"/>
      </rPr>
      <t>B-22.5 F200 W-6</t>
    </r>
  </si>
  <si>
    <r>
      <t xml:space="preserve">saZirkvlis da tanis  monoliTuri betoni                                 </t>
    </r>
    <r>
      <rPr>
        <sz val="10"/>
        <rFont val="Calibri"/>
        <family val="2"/>
        <charset val="204"/>
        <scheme val="minor"/>
      </rPr>
      <t xml:space="preserve">  B22,5, F200, W6</t>
    </r>
  </si>
  <si>
    <r>
      <t xml:space="preserve">betoni </t>
    </r>
    <r>
      <rPr>
        <sz val="10"/>
        <rFont val="Calibri"/>
        <family val="2"/>
        <charset val="204"/>
        <scheme val="minor"/>
      </rPr>
      <t xml:space="preserve">B22,5, F200, W6      </t>
    </r>
  </si>
  <si>
    <t>mosarwyav-mosaxexi manqana 6000 l</t>
  </si>
  <si>
    <t>traqtori muxuxa svlaze 40kvt (54c,Z)</t>
  </si>
  <si>
    <r>
      <t xml:space="preserve">betoni sagzao marka </t>
    </r>
    <r>
      <rPr>
        <sz val="10"/>
        <rFont val="Calibri"/>
        <family val="2"/>
        <charset val="204"/>
        <scheme val="minor"/>
      </rPr>
      <t xml:space="preserve">B35,F200,W6          </t>
    </r>
  </si>
  <si>
    <t>sagzao satkepni 18t pnevmosvlaze</t>
  </si>
  <si>
    <t>sagzao satkepni 5t gluvi TviTmavali</t>
  </si>
  <si>
    <t>sagzao satkepni 10t gluvi TviTmavali</t>
  </si>
  <si>
    <t>avtogreideri saSvalo simZlavris 79 kvt (108cx.Z.)</t>
  </si>
  <si>
    <r>
      <t>rkina-betonis d-1,0 m</t>
    </r>
    <r>
      <rPr>
        <sz val="10"/>
        <rFont val="Calibri"/>
        <family val="2"/>
        <charset val="204"/>
        <scheme val="minor"/>
      </rPr>
      <t xml:space="preserve"> L</t>
    </r>
    <r>
      <rPr>
        <sz val="10"/>
        <rFont val="AcadNusx"/>
      </rPr>
      <t>-1,0 m milis rgoli</t>
    </r>
  </si>
  <si>
    <r>
      <t xml:space="preserve">armaturis Rero  (grZivi sadeformacio nakerisTvis)     </t>
    </r>
    <r>
      <rPr>
        <sz val="10"/>
        <rFont val="Calibri"/>
        <family val="2"/>
        <charset val="204"/>
        <scheme val="minor"/>
      </rPr>
      <t xml:space="preserve">f18 mm.   L-80 sm  A-III   </t>
    </r>
    <r>
      <rPr>
        <sz val="10"/>
        <rFont val="AcadNusx"/>
      </rPr>
      <t xml:space="preserve">   </t>
    </r>
  </si>
  <si>
    <t>misayreli gverdulis mowyoba qviSa-xreSovani nareviT  (fraqciiT-0-70mm) saS. sisqiT 10sm</t>
  </si>
  <si>
    <t>avtogreideri saSvalo simZlavris 79kvt (108cx.Z.)</t>
  </si>
  <si>
    <r>
      <t xml:space="preserve">armirebuli cementobetonis safaris mowyoba sisqiT 18sm marka </t>
    </r>
    <r>
      <rPr>
        <sz val="10"/>
        <rFont val="Calibri"/>
        <family val="2"/>
        <charset val="204"/>
        <scheme val="minor"/>
      </rPr>
      <t xml:space="preserve">B30,F200,W6       </t>
    </r>
    <r>
      <rPr>
        <sz val="10"/>
        <rFont val="AcadNusx"/>
      </rPr>
      <t xml:space="preserve">                                           </t>
    </r>
  </si>
  <si>
    <t>milis mowyოba</t>
  </si>
  <si>
    <t xml:space="preserve">გრძივი nakerebis mowyoba                                               </t>
  </si>
  <si>
    <t xml:space="preserve">              saavtmobilo gzis sareabilitacio samuSaoebi pk.0+00-dan pk.6+20-mde</t>
  </si>
  <si>
    <t xml:space="preserve">zednadebi xarjebi </t>
  </si>
  <si>
    <t xml:space="preserve">gegmiuri dagroveba </t>
  </si>
  <si>
    <t>gegmiuri dagroveba</t>
  </si>
  <si>
    <t>danarTi #1</t>
  </si>
  <si>
    <t>ხელმძღვანელობაზე/წარმომადგენლობაზე უფლებამოსილი პირის თანამდებობა, სახელი/გვარი: ______________________</t>
  </si>
  <si>
    <t>ხელმოწერა: ______________________</t>
  </si>
  <si>
    <r>
      <t>შენიშვნა</t>
    </r>
    <r>
      <rPr>
        <b/>
        <i/>
        <sz val="10"/>
        <rFont val="Sylfaen"/>
        <family val="1"/>
      </rPr>
      <t>:</t>
    </r>
  </si>
  <si>
    <t>1) „წინადადების მიღება დასრულებულია ეტაპზე“ შესასრულებელი სამუშაოების ხარჯთაღრიცხვა (დანართი №1) წარმოდგენილი უნდა იქნეს, როგორც „PDF“ ფორმატით, უფლებამოსილი პირის მიერ ხელმოწერილი და ბეჭედ დასმული (ბეჭდის არსებობის შემთხვევაში), ასევე „Excel“-ის დოკუმენტის სახით. თუ ხარჯთაღრიცხვა წარმოდგენილი იქნება მხოლოდ „Excel“-ის დოკუმენტით, ასეთ შემთხვევაში შერჩევა/შეფასება განხორციელდება მასში მითითებული მონაცემების შესაბამისად, ხოლო ხარჯთაღრიცხვის დაზუსტების მოთხოვნასთან ერთად პრეტენდენტმა უნდა წარმოადგინოს უფლებამოსილი პირის მიერ ხელმოწერილი და ბეჭედ დასმული (ბეჭდის არსებობის შემთხვევაში) „PDF“ ფორმატით.</t>
  </si>
  <si>
    <t>2) შესასრულებელი სამუშაოების ხარჯთაღრიცხვის შედგენისას და სახარჯთაღრიცხვო ღირებულების განსაზღვრისას პრეტენდენტმა უნდა იხელძღვანელოს ტექნიკური რეგლამენტის _ „სამშენებლო სამუშაოების სახელმწიფო შესყიდვისას ზედნადები ხარჯებისა და გეგმიური მოგების განსაზღვრის წესის დამტკიცების შესახებ“ საქართველოს მთავრობის 2014  წლის 14 იანვრის №55 დადგენილებითა და საქართველოს ტერიტორიაზე მოქმედი სამშენებლო ნორმებისა და წესების, აგრეთვე, სხვა ნორმატიული აქტებით.</t>
  </si>
  <si>
    <t xml:space="preserve">  </t>
  </si>
  <si>
    <t>3) ერთნაირი დასახელების სამუშაოებზე  და მასალებზე უნდა დაფიქსირდეს ერთნაირი ფასი.</t>
  </si>
  <si>
    <t>4) პრეტენდენტის მიერ წარმოდგენილ ხარჯთაღრიცხვაში დაუშვებელია სატენდერო დოკუმენტაციით განსაზღვრული სამუშაოების დასახელების, განზომილებისა და რაოდენობების ცვლილება.</t>
  </si>
  <si>
    <t>5) ხარჯთაღრიცხვის წარმოუდგენლობა ან განუფასებლად წარმოდგენა სახელმწიფო შესყიდვების სააგენტოს თავმჯდომარის 2017 წლის 14 ივნისის №12 ბრძანების 27-ე მუხლის მე-3 პუნქტის თანახმად დაზუსტებას არ დაექვემდებარება და გამოიწვევს პრეტენდენტის დისკვალიფიკაციას ამავე ბრძანების 32-ე მუხლის პირველი პუნქტის „ბ“ ქვეპუნქტის საფუძველზე.</t>
  </si>
  <si>
    <t>6) გაუთვალისწინებელი ხარჯებისათვის თანხის გამოყენება მოხდება შემსყიდველთან ორგანიზაციასთან შეთანხმებით.</t>
  </si>
  <si>
    <r>
      <t>7)</t>
    </r>
    <r>
      <rPr>
        <i/>
        <sz val="10"/>
        <color rgb="FFFF0000"/>
        <rFont val="Times New Roman"/>
        <family val="1"/>
      </rPr>
      <t xml:space="preserve"> </t>
    </r>
    <r>
      <rPr>
        <i/>
        <sz val="10"/>
        <color rgb="FFFF0000"/>
        <rFont val="Sylfaen"/>
        <family val="1"/>
      </rPr>
      <t>ხარჯთაღრიცხვაში გაუთვალიწინებელი ხარჯებისათვის განსაზღვრული პროცენტული მაჩვენებლის შეცვლა დაუშვებელია.</t>
    </r>
  </si>
  <si>
    <t>8) გამარჯვებულ პრეტენდენტს დამატებით მოეთხოვება მის მიერ ვაჭრობის დამატებით რაუნდების შედეგად დაფიქსირებული საბოლოო ფასის შესაბამისი განფასება, თანდართული ფორმის შესაბამისად.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</si>
</sst>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.00_р_._-;\-* #,##0.00_р_._-;_-* &quot;-&quot;??_р_._-;_-@_-"/>
    <numFmt numFmtId="165" formatCode="0.0"/>
    <numFmt numFmtId="166" formatCode="0.000"/>
    <numFmt numFmtId="167" formatCode="0.0000"/>
    <numFmt numFmtId="168" formatCode="_(* #,##0.00_);_(* \(#,##0.00\);_(* &quot;-&quot;???_);_(@_)"/>
    <numFmt numFmtId="169" formatCode="_(* #,##0_);_(* \(#,##0\);_(* &quot;-&quot;???_);_(@_)"/>
    <numFmt numFmtId="170" formatCode="_(* #,##0.000_);_(* \(#,##0.000\);_(* &quot;-&quot;???_);_(@_)"/>
    <numFmt numFmtId="171" formatCode="_-* #,##0.0_р_._-;\-* #,##0.0_р_._-;_-* &quot;-&quot;??_р_._-;_-@_-"/>
    <numFmt numFmtId="172" formatCode="_-* #,##0_р_._-;\-* #,##0_р_._-;_-* &quot;-&quot;??_р_._-;_-@_-"/>
    <numFmt numFmtId="173" formatCode="0.00000"/>
    <numFmt numFmtId="174" formatCode="0;[Red]0"/>
    <numFmt numFmtId="175" formatCode="0.00;[Red]0.00"/>
    <numFmt numFmtId="176" formatCode="0.0000;[Red]0.0000"/>
    <numFmt numFmtId="177" formatCode="_(* #,##0.0000_);_(* \(#,##0.0000\);_(* &quot;-&quot;???_);_(@_)"/>
    <numFmt numFmtId="178" formatCode="0.00000;[Red]0.00000"/>
    <numFmt numFmtId="179" formatCode="_-* #,##0.0000_р_._-;\-* #,##0.0000_р_._-;_-* &quot;-&quot;??_р_._-;_-@_-"/>
    <numFmt numFmtId="180" formatCode="_-* #,##0.00000_р_._-;\-* #,##0.00000_р_._-;_-* &quot;-&quot;??_р_._-;_-@_-"/>
    <numFmt numFmtId="181" formatCode="_-* #,##0.00_-;\-* #,##0.00_-;_-* &quot;-&quot;??_-;_-@_-"/>
  </numFmts>
  <fonts count="35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Grigolia"/>
    </font>
    <font>
      <sz val="10"/>
      <name val="Arial"/>
      <family val="2"/>
      <charset val="204"/>
    </font>
    <font>
      <sz val="10"/>
      <name val="AcadNusx"/>
    </font>
    <font>
      <b/>
      <sz val="11"/>
      <name val="AcadNusx"/>
    </font>
    <font>
      <b/>
      <sz val="12"/>
      <name val="AcadNusx"/>
    </font>
    <font>
      <b/>
      <sz val="10"/>
      <name val="AcadNusx"/>
    </font>
    <font>
      <i/>
      <sz val="10"/>
      <name val="AcadNusx"/>
    </font>
    <font>
      <b/>
      <sz val="12"/>
      <name val="AcadMtavr"/>
    </font>
    <font>
      <b/>
      <sz val="11"/>
      <name val="Arial"/>
      <family val="2"/>
    </font>
    <font>
      <b/>
      <sz val="11"/>
      <name val="AcadMtavr"/>
    </font>
    <font>
      <sz val="9"/>
      <name val="AcadNusx"/>
    </font>
    <font>
      <sz val="10"/>
      <name val="Arial Cyr"/>
      <charset val="204"/>
    </font>
    <font>
      <vertAlign val="superscript"/>
      <sz val="10"/>
      <name val="AcadNusx"/>
    </font>
    <font>
      <sz val="12.6"/>
      <name val="AcadNusx"/>
    </font>
    <font>
      <sz val="11"/>
      <name val="AcadNusx"/>
    </font>
    <font>
      <sz val="10"/>
      <name val="Arial"/>
      <family val="2"/>
    </font>
    <font>
      <sz val="10"/>
      <color theme="1"/>
      <name val="AcadNusx"/>
    </font>
    <font>
      <sz val="10"/>
      <color rgb="FF000000"/>
      <name val="AcadNusx"/>
    </font>
    <font>
      <b/>
      <sz val="12"/>
      <color rgb="FF000000"/>
      <name val="AcadMtavr"/>
    </font>
    <font>
      <b/>
      <sz val="12"/>
      <color theme="1"/>
      <name val="AcadMtav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i/>
      <sz val="10"/>
      <name val="AcadNusx"/>
    </font>
    <font>
      <sz val="11"/>
      <color rgb="FF000000"/>
      <name val="Calibri"/>
      <family val="2"/>
      <charset val="204"/>
      <scheme val="minor"/>
    </font>
    <font>
      <i/>
      <sz val="10"/>
      <color rgb="FF000000"/>
      <name val="Sylfaen"/>
      <family val="1"/>
      <charset val="204"/>
    </font>
    <font>
      <sz val="10"/>
      <name val="Calibri"/>
      <family val="2"/>
      <charset val="204"/>
    </font>
    <font>
      <sz val="11"/>
      <color rgb="FF000000"/>
      <name val="Calibri"/>
      <family val="2"/>
      <charset val="1"/>
    </font>
    <font>
      <sz val="12"/>
      <color rgb="FF000000"/>
      <name val="Sylfaen"/>
      <family val="1"/>
      <charset val="204"/>
    </font>
    <font>
      <b/>
      <i/>
      <sz val="10"/>
      <name val="Sylfaen"/>
      <family val="1"/>
    </font>
    <font>
      <i/>
      <sz val="10"/>
      <color rgb="FFFF0000"/>
      <name val="Sylfaen"/>
      <family val="1"/>
    </font>
    <font>
      <b/>
      <i/>
      <u/>
      <sz val="10"/>
      <name val="Sylfaen"/>
      <family val="1"/>
    </font>
    <font>
      <i/>
      <sz val="9"/>
      <color rgb="FFFF0000"/>
      <name val="Sylfaen"/>
      <family val="1"/>
    </font>
    <font>
      <i/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7" fillId="0" borderId="0"/>
    <xf numFmtId="0" fontId="13" fillId="0" borderId="0"/>
    <xf numFmtId="0" fontId="25" fillId="0" borderId="0"/>
  </cellStyleXfs>
  <cellXfs count="253">
    <xf numFmtId="0" fontId="0" fillId="0" borderId="0" xfId="0"/>
    <xf numFmtId="0" fontId="2" fillId="0" borderId="2" xfId="0" applyFont="1" applyFill="1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Fill="1"/>
    <xf numFmtId="0" fontId="0" fillId="0" borderId="0" xfId="0" applyFill="1"/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lef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2" fontId="4" fillId="0" borderId="0" xfId="0" applyNumberFormat="1" applyFont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9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9" fillId="0" borderId="0" xfId="0" applyFont="1" applyAlignment="1">
      <alignment vertical="center" wrapText="1"/>
    </xf>
    <xf numFmtId="2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vertical="center"/>
    </xf>
    <xf numFmtId="166" fontId="4" fillId="0" borderId="0" xfId="0" applyNumberFormat="1" applyFont="1" applyFill="1" applyAlignment="1">
      <alignment horizontal="left" vertical="center"/>
    </xf>
    <xf numFmtId="166" fontId="4" fillId="0" borderId="0" xfId="0" applyNumberFormat="1" applyFont="1" applyFill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165" fontId="7" fillId="0" borderId="2" xfId="0" applyNumberFormat="1" applyFont="1" applyFill="1" applyBorder="1" applyAlignment="1">
      <alignment horizontal="center" vertical="center" wrapText="1"/>
    </xf>
    <xf numFmtId="166" fontId="7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 wrapText="1"/>
    </xf>
    <xf numFmtId="0" fontId="4" fillId="0" borderId="2" xfId="3" applyFont="1" applyFill="1" applyBorder="1" applyAlignment="1">
      <alignment vertical="center" wrapText="1"/>
    </xf>
    <xf numFmtId="0" fontId="4" fillId="0" borderId="2" xfId="3" applyFont="1" applyFill="1" applyBorder="1" applyAlignment="1">
      <alignment horizontal="center" vertical="center"/>
    </xf>
    <xf numFmtId="2" fontId="4" fillId="0" borderId="2" xfId="3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166" fontId="4" fillId="0" borderId="2" xfId="3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2" xfId="0" applyBorder="1" applyAlignment="1">
      <alignment horizontal="center"/>
    </xf>
    <xf numFmtId="49" fontId="12" fillId="0" borderId="9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left"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wrapText="1"/>
    </xf>
    <xf numFmtId="2" fontId="4" fillId="0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166" fontId="4" fillId="0" borderId="2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Alignment="1">
      <alignment vertical="center" wrapText="1"/>
    </xf>
    <xf numFmtId="2" fontId="4" fillId="0" borderId="2" xfId="0" applyNumberFormat="1" applyFont="1" applyFill="1" applyBorder="1"/>
    <xf numFmtId="0" fontId="4" fillId="0" borderId="2" xfId="0" applyFont="1" applyFill="1" applyBorder="1"/>
    <xf numFmtId="165" fontId="4" fillId="0" borderId="2" xfId="3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vertical="center" wrapText="1"/>
    </xf>
    <xf numFmtId="167" fontId="4" fillId="0" borderId="2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left" vertical="top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3" fillId="0" borderId="2" xfId="0" applyFont="1" applyBorder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1" fontId="4" fillId="0" borderId="2" xfId="3" applyNumberFormat="1" applyFont="1" applyFill="1" applyBorder="1" applyAlignment="1">
      <alignment horizontal="center" vertical="center"/>
    </xf>
    <xf numFmtId="166" fontId="4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left" vertical="top" wrapText="1"/>
    </xf>
    <xf numFmtId="168" fontId="12" fillId="0" borderId="2" xfId="0" applyNumberFormat="1" applyFont="1" applyFill="1" applyBorder="1" applyAlignment="1">
      <alignment horizontal="center" vertical="center"/>
    </xf>
    <xf numFmtId="168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left" vertical="center" wrapText="1"/>
    </xf>
    <xf numFmtId="2" fontId="4" fillId="0" borderId="2" xfId="0" applyNumberFormat="1" applyFont="1" applyFill="1" applyBorder="1" applyAlignment="1">
      <alignment vertical="center"/>
    </xf>
    <xf numFmtId="170" fontId="12" fillId="0" borderId="2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4" fillId="0" borderId="10" xfId="0" applyNumberFormat="1" applyFont="1" applyBorder="1" applyAlignment="1">
      <alignment horizontal="left" vertical="center" wrapText="1"/>
    </xf>
    <xf numFmtId="168" fontId="12" fillId="0" borderId="2" xfId="0" applyNumberFormat="1" applyFont="1" applyFill="1" applyBorder="1" applyAlignment="1">
      <alignment vertical="center"/>
    </xf>
    <xf numFmtId="170" fontId="12" fillId="0" borderId="2" xfId="0" applyNumberFormat="1" applyFont="1" applyFill="1" applyBorder="1" applyAlignment="1">
      <alignment vertical="center"/>
    </xf>
    <xf numFmtId="2" fontId="3" fillId="0" borderId="2" xfId="0" applyNumberFormat="1" applyFont="1" applyFill="1" applyBorder="1" applyAlignment="1">
      <alignment horizontal="center" vertical="center" wrapText="1"/>
    </xf>
    <xf numFmtId="164" fontId="4" fillId="0" borderId="2" xfId="1" applyFont="1" applyFill="1" applyBorder="1" applyAlignment="1">
      <alignment horizontal="center" vertical="center"/>
    </xf>
    <xf numFmtId="164" fontId="4" fillId="0" borderId="2" xfId="1" applyFont="1" applyFill="1" applyBorder="1" applyAlignment="1">
      <alignment vertical="center"/>
    </xf>
    <xf numFmtId="164" fontId="4" fillId="0" borderId="2" xfId="1" applyFont="1" applyFill="1" applyBorder="1" applyAlignment="1">
      <alignment vertical="center" wrapText="1"/>
    </xf>
    <xf numFmtId="164" fontId="4" fillId="0" borderId="0" xfId="1" applyFont="1" applyFill="1" applyAlignment="1">
      <alignment vertical="center"/>
    </xf>
    <xf numFmtId="164" fontId="0" fillId="0" borderId="0" xfId="1" applyFont="1"/>
    <xf numFmtId="164" fontId="3" fillId="0" borderId="0" xfId="1" applyFont="1" applyFill="1" applyAlignment="1">
      <alignment vertical="center"/>
    </xf>
    <xf numFmtId="171" fontId="4" fillId="0" borderId="2" xfId="1" applyNumberFormat="1" applyFont="1" applyFill="1" applyBorder="1" applyAlignment="1">
      <alignment horizontal="center" vertical="center"/>
    </xf>
    <xf numFmtId="172" fontId="4" fillId="0" borderId="2" xfId="1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 wrapText="1"/>
    </xf>
    <xf numFmtId="0" fontId="4" fillId="0" borderId="10" xfId="0" applyNumberFormat="1" applyFont="1" applyFill="1" applyBorder="1" applyAlignment="1">
      <alignment horizontal="left" vertical="center" wrapText="1"/>
    </xf>
    <xf numFmtId="2" fontId="18" fillId="0" borderId="0" xfId="0" applyNumberFormat="1" applyFont="1" applyFill="1" applyAlignment="1">
      <alignment horizontal="center"/>
    </xf>
    <xf numFmtId="173" fontId="4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/>
    </xf>
    <xf numFmtId="2" fontId="4" fillId="0" borderId="2" xfId="0" applyNumberFormat="1" applyFont="1" applyFill="1" applyBorder="1" applyAlignment="1">
      <alignment horizontal="center" vertical="top" wrapText="1"/>
    </xf>
    <xf numFmtId="2" fontId="4" fillId="0" borderId="9" xfId="0" applyNumberFormat="1" applyFont="1" applyFill="1" applyBorder="1" applyAlignment="1">
      <alignment horizontal="left" vertical="center" wrapText="1"/>
    </xf>
    <xf numFmtId="174" fontId="4" fillId="0" borderId="2" xfId="0" applyNumberFormat="1" applyFont="1" applyFill="1" applyBorder="1" applyAlignment="1">
      <alignment horizontal="center" vertical="center" wrapText="1"/>
    </xf>
    <xf numFmtId="175" fontId="4" fillId="0" borderId="2" xfId="0" applyNumberFormat="1" applyFont="1" applyFill="1" applyBorder="1" applyAlignment="1">
      <alignment horizontal="center" vertical="center" wrapText="1"/>
    </xf>
    <xf numFmtId="174" fontId="4" fillId="0" borderId="2" xfId="0" applyNumberFormat="1" applyFont="1" applyFill="1" applyBorder="1" applyAlignment="1">
      <alignment horizontal="left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5" fontId="4" fillId="0" borderId="0" xfId="0" applyNumberFormat="1" applyFont="1" applyFill="1" applyAlignment="1">
      <alignment vertical="center"/>
    </xf>
    <xf numFmtId="2" fontId="4" fillId="0" borderId="2" xfId="0" applyNumberFormat="1" applyFont="1" applyFill="1" applyBorder="1" applyAlignment="1">
      <alignment horizontal="left" vertical="center" wrapText="1"/>
    </xf>
    <xf numFmtId="174" fontId="7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/>
    </xf>
    <xf numFmtId="177" fontId="12" fillId="0" borderId="2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/>
    <xf numFmtId="174" fontId="4" fillId="0" borderId="2" xfId="0" applyNumberFormat="1" applyFont="1" applyFill="1" applyBorder="1" applyAlignment="1">
      <alignment horizontal="center" vertical="center"/>
    </xf>
    <xf numFmtId="175" fontId="4" fillId="0" borderId="2" xfId="0" applyNumberFormat="1" applyFont="1" applyFill="1" applyBorder="1" applyAlignment="1">
      <alignment horizontal="center" vertical="center"/>
    </xf>
    <xf numFmtId="178" fontId="4" fillId="0" borderId="2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wrapText="1"/>
    </xf>
    <xf numFmtId="0" fontId="0" fillId="0" borderId="2" xfId="0" applyFill="1" applyBorder="1"/>
    <xf numFmtId="1" fontId="0" fillId="0" borderId="0" xfId="0" applyNumberFormat="1" applyFill="1"/>
    <xf numFmtId="0" fontId="0" fillId="0" borderId="2" xfId="0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/>
    <xf numFmtId="0" fontId="4" fillId="0" borderId="2" xfId="0" applyFont="1" applyBorder="1" applyAlignment="1">
      <alignment wrapText="1"/>
    </xf>
    <xf numFmtId="0" fontId="7" fillId="0" borderId="2" xfId="0" applyFont="1" applyBorder="1" applyAlignment="1">
      <alignment horizontal="center"/>
    </xf>
    <xf numFmtId="0" fontId="7" fillId="4" borderId="2" xfId="0" applyFont="1" applyFill="1" applyBorder="1" applyAlignment="1">
      <alignment horizontal="center" vertical="center"/>
    </xf>
    <xf numFmtId="49" fontId="7" fillId="4" borderId="2" xfId="0" applyNumberFormat="1" applyFont="1" applyFill="1" applyBorder="1" applyAlignment="1">
      <alignment horizontal="center" vertical="center"/>
    </xf>
    <xf numFmtId="1" fontId="7" fillId="4" borderId="2" xfId="0" applyNumberFormat="1" applyFont="1" applyFill="1" applyBorder="1" applyAlignment="1">
      <alignment horizontal="center" vertical="center"/>
    </xf>
    <xf numFmtId="1" fontId="18" fillId="0" borderId="2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169" fontId="4" fillId="0" borderId="2" xfId="0" applyNumberFormat="1" applyFont="1" applyFill="1" applyBorder="1" applyAlignment="1">
      <alignment horizontal="center" vertical="center"/>
    </xf>
    <xf numFmtId="166" fontId="4" fillId="0" borderId="2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top" wrapText="1"/>
    </xf>
    <xf numFmtId="0" fontId="18" fillId="0" borderId="7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18" fillId="0" borderId="7" xfId="0" applyFont="1" applyFill="1" applyBorder="1" applyAlignment="1">
      <alignment horizontal="left" vertical="top" wrapText="1"/>
    </xf>
    <xf numFmtId="0" fontId="18" fillId="0" borderId="7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2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/>
    </xf>
    <xf numFmtId="167" fontId="4" fillId="0" borderId="2" xfId="0" applyNumberFormat="1" applyFont="1" applyBorder="1"/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49" fontId="4" fillId="3" borderId="2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4" fillId="0" borderId="0" xfId="0" applyNumberFormat="1" applyFont="1" applyFill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4" borderId="2" xfId="0" applyNumberFormat="1" applyFont="1" applyFill="1" applyBorder="1" applyAlignment="1">
      <alignment horizontal="center" vertical="center"/>
    </xf>
    <xf numFmtId="174" fontId="4" fillId="3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49" fontId="12" fillId="0" borderId="9" xfId="0" applyNumberFormat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vertical="center"/>
    </xf>
    <xf numFmtId="179" fontId="4" fillId="0" borderId="2" xfId="1" applyNumberFormat="1" applyFont="1" applyFill="1" applyBorder="1" applyAlignment="1">
      <alignment horizontal="center" vertical="center"/>
    </xf>
    <xf numFmtId="180" fontId="4" fillId="0" borderId="2" xfId="1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/>
    </xf>
    <xf numFmtId="0" fontId="4" fillId="0" borderId="9" xfId="0" applyFont="1" applyFill="1" applyBorder="1"/>
    <xf numFmtId="16" fontId="4" fillId="0" borderId="2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top" wrapText="1"/>
    </xf>
    <xf numFmtId="181" fontId="7" fillId="0" borderId="2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/>
    </xf>
    <xf numFmtId="0" fontId="3" fillId="0" borderId="0" xfId="0" applyFont="1" applyFill="1"/>
    <xf numFmtId="165" fontId="4" fillId="0" borderId="2" xfId="1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wrapText="1"/>
    </xf>
    <xf numFmtId="2" fontId="4" fillId="0" borderId="2" xfId="0" applyNumberFormat="1" applyFont="1" applyFill="1" applyBorder="1" applyAlignment="1">
      <alignment horizontal="center" wrapText="1"/>
    </xf>
    <xf numFmtId="166" fontId="4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/>
    </xf>
    <xf numFmtId="0" fontId="0" fillId="0" borderId="0" xfId="0" applyAlignment="1"/>
    <xf numFmtId="2" fontId="7" fillId="0" borderId="2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textRotation="90"/>
    </xf>
    <xf numFmtId="49" fontId="7" fillId="0" borderId="9" xfId="0" applyNumberFormat="1" applyFont="1" applyFill="1" applyBorder="1" applyAlignment="1">
      <alignment horizontal="center" vertical="center" textRotation="90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/>
    </xf>
    <xf numFmtId="2" fontId="4" fillId="0" borderId="2" xfId="1" applyNumberFormat="1" applyFont="1" applyFill="1" applyBorder="1" applyAlignment="1">
      <alignment vertical="center"/>
    </xf>
    <xf numFmtId="2" fontId="0" fillId="0" borderId="2" xfId="0" applyNumberFormat="1" applyFill="1" applyBorder="1"/>
    <xf numFmtId="49" fontId="7" fillId="0" borderId="1" xfId="0" applyNumberFormat="1" applyFont="1" applyFill="1" applyBorder="1" applyAlignment="1">
      <alignment horizontal="center" vertical="center" textRotation="90" wrapText="1"/>
    </xf>
    <xf numFmtId="49" fontId="7" fillId="0" borderId="9" xfId="0" applyNumberFormat="1" applyFont="1" applyFill="1" applyBorder="1" applyAlignment="1">
      <alignment horizontal="center" vertical="center" textRotation="90" wrapText="1"/>
    </xf>
    <xf numFmtId="2" fontId="4" fillId="0" borderId="2" xfId="0" applyNumberFormat="1" applyFont="1" applyBorder="1"/>
    <xf numFmtId="2" fontId="0" fillId="0" borderId="0" xfId="0" applyNumberFormat="1" applyFill="1"/>
    <xf numFmtId="2" fontId="18" fillId="0" borderId="2" xfId="0" applyNumberFormat="1" applyFont="1" applyFill="1" applyBorder="1" applyAlignment="1">
      <alignment horizontal="center" vertical="center"/>
    </xf>
    <xf numFmtId="2" fontId="18" fillId="0" borderId="2" xfId="0" applyNumberFormat="1" applyFont="1" applyFill="1" applyBorder="1" applyAlignment="1">
      <alignment horizontal="center"/>
    </xf>
    <xf numFmtId="2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2" fontId="7" fillId="0" borderId="2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2" fontId="0" fillId="0" borderId="2" xfId="0" applyNumberFormat="1" applyBorder="1"/>
    <xf numFmtId="2" fontId="0" fillId="0" borderId="0" xfId="0" applyNumberFormat="1" applyFill="1" applyAlignment="1">
      <alignment horizontal="center"/>
    </xf>
    <xf numFmtId="2" fontId="18" fillId="0" borderId="2" xfId="0" applyNumberFormat="1" applyFont="1" applyFill="1" applyBorder="1"/>
    <xf numFmtId="2" fontId="0" fillId="0" borderId="2" xfId="0" applyNumberFormat="1" applyFill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26" fillId="0" borderId="0" xfId="4" applyFont="1" applyFill="1" applyBorder="1" applyAlignment="1">
      <alignment horizontal="center" vertical="center"/>
    </xf>
    <xf numFmtId="0" fontId="27" fillId="0" borderId="0" xfId="4" applyFont="1" applyFill="1" applyBorder="1" applyAlignment="1">
      <alignment horizontal="center" vertical="center"/>
    </xf>
    <xf numFmtId="0" fontId="28" fillId="0" borderId="0" xfId="0" applyFont="1" applyFill="1" applyBorder="1"/>
    <xf numFmtId="0" fontId="27" fillId="0" borderId="0" xfId="4" applyFont="1" applyFill="1" applyBorder="1" applyAlignment="1">
      <alignment horizontal="center" vertical="center"/>
    </xf>
    <xf numFmtId="0" fontId="27" fillId="0" borderId="0" xfId="4" applyFont="1" applyFill="1" applyBorder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30" fillId="0" borderId="0" xfId="4" applyFont="1" applyFill="1" applyBorder="1" applyAlignment="1">
      <alignment horizontal="left" vertical="center"/>
    </xf>
    <xf numFmtId="0" fontId="31" fillId="0" borderId="0" xfId="4" applyFont="1" applyFill="1" applyBorder="1" applyAlignment="1">
      <alignment horizontal="left" vertical="top" wrapText="1"/>
    </xf>
    <xf numFmtId="0" fontId="32" fillId="0" borderId="0" xfId="4" applyFont="1" applyFill="1" applyBorder="1" applyAlignment="1">
      <alignment vertical="center"/>
    </xf>
    <xf numFmtId="0" fontId="2" fillId="0" borderId="0" xfId="4" applyFont="1" applyFill="1" applyBorder="1" applyAlignment="1">
      <alignment horizontal="center" vertical="center" wrapText="1"/>
    </xf>
    <xf numFmtId="0" fontId="33" fillId="0" borderId="0" xfId="4" applyFont="1" applyFill="1" applyBorder="1" applyAlignment="1">
      <alignment vertical="center"/>
    </xf>
    <xf numFmtId="0" fontId="2" fillId="0" borderId="0" xfId="4" applyFont="1" applyFill="1" applyBorder="1" applyAlignment="1">
      <alignment vertical="center" wrapText="1"/>
    </xf>
    <xf numFmtId="0" fontId="31" fillId="0" borderId="0" xfId="4" applyFont="1" applyFill="1" applyBorder="1" applyAlignment="1">
      <alignment horizontal="left" vertical="top"/>
    </xf>
    <xf numFmtId="0" fontId="26" fillId="0" borderId="0" xfId="4" applyFont="1" applyFill="1" applyBorder="1" applyAlignment="1">
      <alignment vertical="center"/>
    </xf>
    <xf numFmtId="0" fontId="30" fillId="0" borderId="0" xfId="4" applyFont="1" applyFill="1" applyBorder="1" applyAlignment="1">
      <alignment vertical="center"/>
    </xf>
    <xf numFmtId="0" fontId="31" fillId="0" borderId="0" xfId="4" applyFont="1" applyFill="1" applyBorder="1" applyAlignment="1">
      <alignment vertical="top" wrapText="1"/>
    </xf>
    <xf numFmtId="0" fontId="31" fillId="0" borderId="0" xfId="4" applyFont="1" applyFill="1" applyBorder="1" applyAlignment="1">
      <alignment vertical="top"/>
    </xf>
  </cellXfs>
  <cellStyles count="5">
    <cellStyle name="Comma" xfId="1" builtinId="3"/>
    <cellStyle name="Normal" xfId="0" builtinId="0"/>
    <cellStyle name="Normal 10" xfId="2"/>
    <cellStyle name="Normal 2" xfId="4"/>
    <cellStyle name="Обычный_Лист1" xfId="3"/>
  </cellStyles>
  <dxfs count="5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49"/>
  <sheetViews>
    <sheetView tabSelected="1" zoomScaleNormal="100" zoomScaleSheetLayoutView="100" workbookViewId="0">
      <selection activeCell="I1" sqref="I1"/>
    </sheetView>
  </sheetViews>
  <sheetFormatPr defaultRowHeight="34.5" customHeight="1" x14ac:dyDescent="0.25"/>
  <cols>
    <col min="1" max="1" width="3.42578125" style="2" customWidth="1"/>
    <col min="2" max="2" width="16.5703125" style="2" customWidth="1"/>
    <col min="3" max="3" width="39.5703125" style="3" customWidth="1"/>
    <col min="4" max="4" width="12" style="3" customWidth="1"/>
    <col min="5" max="5" width="11.5703125" style="2" customWidth="1"/>
    <col min="6" max="6" width="15.42578125" style="2" customWidth="1"/>
    <col min="7" max="7" width="12.28515625" style="2" customWidth="1"/>
    <col min="8" max="8" width="18.85546875" style="2" customWidth="1"/>
    <col min="9" max="245" width="9.140625" style="2"/>
    <col min="246" max="246" width="4.5703125" style="2" customWidth="1"/>
    <col min="247" max="247" width="16.5703125" style="2" customWidth="1"/>
    <col min="248" max="248" width="39.5703125" style="2" customWidth="1"/>
    <col min="249" max="249" width="12" style="2" customWidth="1"/>
    <col min="250" max="250" width="11.5703125" style="2" customWidth="1"/>
    <col min="251" max="251" width="15.42578125" style="2" customWidth="1"/>
    <col min="252" max="252" width="12.28515625" style="2" customWidth="1"/>
    <col min="253" max="253" width="17.7109375" style="2" customWidth="1"/>
    <col min="254" max="16384" width="9.140625" style="2"/>
  </cols>
  <sheetData>
    <row r="1" spans="1:253" ht="20.25" customHeight="1" x14ac:dyDescent="0.25">
      <c r="H1" s="234" t="s">
        <v>248</v>
      </c>
    </row>
    <row r="2" spans="1:253" s="3" customFormat="1" ht="21.75" customHeight="1" x14ac:dyDescent="0.25">
      <c r="A2" s="205" t="s">
        <v>0</v>
      </c>
      <c r="B2" s="205"/>
      <c r="C2" s="205"/>
      <c r="D2" s="205"/>
      <c r="E2" s="205"/>
      <c r="F2" s="205"/>
      <c r="G2" s="205"/>
      <c r="H2" s="20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</row>
    <row r="3" spans="1:253" customFormat="1" ht="15" x14ac:dyDescent="0.2">
      <c r="A3" s="75" t="s">
        <v>244</v>
      </c>
      <c r="B3" s="198"/>
      <c r="C3" s="198"/>
      <c r="D3" s="198"/>
      <c r="E3" s="198"/>
      <c r="F3" s="198"/>
      <c r="G3" s="198"/>
      <c r="H3" s="198"/>
    </row>
    <row r="4" spans="1:253" ht="13.5" x14ac:dyDescent="0.25">
      <c r="A4" s="206" t="s">
        <v>2</v>
      </c>
      <c r="B4" s="206" t="s">
        <v>3</v>
      </c>
      <c r="C4" s="207" t="s">
        <v>4</v>
      </c>
      <c r="D4" s="206" t="s">
        <v>5</v>
      </c>
      <c r="E4" s="206"/>
      <c r="F4" s="206"/>
      <c r="G4" s="206"/>
      <c r="H4" s="206" t="s">
        <v>6</v>
      </c>
    </row>
    <row r="5" spans="1:253" ht="67.5" x14ac:dyDescent="0.25">
      <c r="A5" s="206"/>
      <c r="B5" s="206"/>
      <c r="C5" s="207"/>
      <c r="D5" s="148" t="s">
        <v>7</v>
      </c>
      <c r="E5" s="147" t="s">
        <v>8</v>
      </c>
      <c r="F5" s="147" t="s">
        <v>9</v>
      </c>
      <c r="G5" s="147" t="s">
        <v>10</v>
      </c>
      <c r="H5" s="206"/>
    </row>
    <row r="6" spans="1:253" ht="13.5" x14ac:dyDescent="0.25">
      <c r="A6" s="5">
        <v>1</v>
      </c>
      <c r="B6" s="6">
        <v>2</v>
      </c>
      <c r="C6" s="6">
        <v>4</v>
      </c>
      <c r="D6" s="6">
        <v>4</v>
      </c>
      <c r="E6" s="6">
        <v>5</v>
      </c>
      <c r="F6" s="6">
        <v>6</v>
      </c>
      <c r="G6" s="6">
        <v>7</v>
      </c>
      <c r="H6" s="6">
        <v>8</v>
      </c>
    </row>
    <row r="7" spans="1:253" ht="36" customHeight="1" x14ac:dyDescent="0.25">
      <c r="A7" s="7"/>
      <c r="B7" s="200" t="s">
        <v>11</v>
      </c>
      <c r="C7" s="201"/>
      <c r="D7" s="202"/>
      <c r="E7" s="203"/>
      <c r="F7" s="203"/>
      <c r="G7" s="203"/>
      <c r="H7" s="204"/>
    </row>
    <row r="8" spans="1:253" ht="13.5" x14ac:dyDescent="0.25">
      <c r="A8" s="8">
        <v>1</v>
      </c>
      <c r="B8" s="147"/>
      <c r="C8" s="9" t="s">
        <v>12</v>
      </c>
      <c r="D8" s="10"/>
      <c r="E8" s="11"/>
      <c r="F8" s="11"/>
      <c r="G8" s="11"/>
      <c r="H8" s="11"/>
    </row>
    <row r="9" spans="1:253" ht="46.5" customHeight="1" x14ac:dyDescent="0.25">
      <c r="A9" s="147">
        <v>3</v>
      </c>
      <c r="B9" s="147"/>
      <c r="C9" s="12" t="s">
        <v>13</v>
      </c>
      <c r="D9" s="13"/>
      <c r="E9" s="11"/>
      <c r="F9" s="11"/>
      <c r="G9" s="11"/>
      <c r="H9" s="14"/>
    </row>
    <row r="10" spans="1:253" ht="13.5" x14ac:dyDescent="0.25">
      <c r="A10" s="147"/>
      <c r="B10" s="15"/>
      <c r="C10" s="16" t="s">
        <v>14</v>
      </c>
      <c r="D10" s="199"/>
      <c r="E10" s="17"/>
      <c r="F10" s="17"/>
      <c r="G10" s="199"/>
      <c r="H10" s="199"/>
    </row>
    <row r="11" spans="1:253" s="3" customFormat="1" ht="19.5" customHeight="1" x14ac:dyDescent="0.25">
      <c r="A11" s="148"/>
      <c r="B11" s="18"/>
      <c r="C11" s="19" t="s">
        <v>15</v>
      </c>
      <c r="D11" s="13"/>
      <c r="E11" s="10"/>
      <c r="F11" s="10"/>
      <c r="G11" s="10"/>
      <c r="H11" s="13"/>
    </row>
    <row r="12" spans="1:253" ht="13.5" x14ac:dyDescent="0.25">
      <c r="A12" s="147">
        <v>4</v>
      </c>
      <c r="B12" s="18"/>
      <c r="C12" s="9" t="s">
        <v>16</v>
      </c>
      <c r="D12" s="13"/>
      <c r="E12" s="11"/>
      <c r="F12" s="11"/>
      <c r="G12" s="11"/>
      <c r="H12" s="14"/>
      <c r="I12" s="22"/>
    </row>
    <row r="13" spans="1:253" ht="13.5" x14ac:dyDescent="0.25">
      <c r="A13" s="147"/>
      <c r="B13" s="15"/>
      <c r="C13" s="16" t="s">
        <v>17</v>
      </c>
      <c r="D13" s="199"/>
      <c r="E13" s="17"/>
      <c r="F13" s="17"/>
      <c r="G13" s="17"/>
      <c r="H13" s="199"/>
    </row>
    <row r="14" spans="1:253" s="3" customFormat="1" ht="13.5" x14ac:dyDescent="0.25">
      <c r="A14" s="148"/>
      <c r="B14" s="18"/>
      <c r="C14" s="16" t="s">
        <v>18</v>
      </c>
      <c r="D14" s="13"/>
      <c r="E14" s="10"/>
      <c r="F14" s="10"/>
      <c r="G14" s="10"/>
      <c r="H14" s="13"/>
    </row>
    <row r="15" spans="1:253" ht="13.5" x14ac:dyDescent="0.25">
      <c r="A15" s="147">
        <v>5</v>
      </c>
      <c r="B15" s="18"/>
      <c r="C15" s="9" t="s">
        <v>19</v>
      </c>
      <c r="D15" s="13"/>
      <c r="E15" s="11"/>
      <c r="F15" s="11"/>
      <c r="G15" s="11"/>
      <c r="H15" s="14"/>
      <c r="I15" s="22"/>
    </row>
    <row r="16" spans="1:253" ht="13.5" x14ac:dyDescent="0.25">
      <c r="A16" s="147"/>
      <c r="B16" s="15"/>
      <c r="C16" s="16" t="s">
        <v>20</v>
      </c>
      <c r="D16" s="199"/>
      <c r="E16" s="17"/>
      <c r="F16" s="17"/>
      <c r="G16" s="17"/>
      <c r="H16" s="199"/>
    </row>
    <row r="17" spans="1:10" s="3" customFormat="1" ht="13.5" x14ac:dyDescent="0.25">
      <c r="A17" s="148"/>
      <c r="B17" s="18"/>
      <c r="C17" s="20" t="s">
        <v>21</v>
      </c>
      <c r="D17" s="13"/>
      <c r="E17" s="10"/>
      <c r="F17" s="10"/>
      <c r="G17" s="10"/>
      <c r="H17" s="13"/>
    </row>
    <row r="18" spans="1:10" ht="13.5" x14ac:dyDescent="0.25">
      <c r="A18" s="147">
        <v>6</v>
      </c>
      <c r="B18" s="18"/>
      <c r="C18" s="9" t="s">
        <v>22</v>
      </c>
      <c r="D18" s="13"/>
      <c r="E18" s="11"/>
      <c r="F18" s="11"/>
      <c r="G18" s="11"/>
      <c r="H18" s="14"/>
      <c r="I18" s="22"/>
    </row>
    <row r="19" spans="1:10" ht="13.5" x14ac:dyDescent="0.25">
      <c r="A19" s="147"/>
      <c r="B19" s="15"/>
      <c r="C19" s="16" t="s">
        <v>23</v>
      </c>
      <c r="D19" s="199"/>
      <c r="E19" s="17"/>
      <c r="F19" s="17"/>
      <c r="G19" s="17"/>
      <c r="H19" s="199"/>
    </row>
    <row r="20" spans="1:10" ht="27" x14ac:dyDescent="0.25">
      <c r="A20" s="147"/>
      <c r="B20" s="147"/>
      <c r="C20" s="19" t="s">
        <v>24</v>
      </c>
      <c r="D20" s="13"/>
      <c r="E20" s="11"/>
      <c r="F20" s="11"/>
      <c r="G20" s="11"/>
      <c r="H20" s="14"/>
    </row>
    <row r="21" spans="1:10" ht="27" x14ac:dyDescent="0.25">
      <c r="A21" s="147">
        <v>7</v>
      </c>
      <c r="B21" s="21"/>
      <c r="C21" s="1" t="s">
        <v>25</v>
      </c>
      <c r="D21" s="13"/>
      <c r="E21" s="11"/>
      <c r="F21" s="11"/>
      <c r="G21" s="11"/>
      <c r="H21" s="14"/>
    </row>
    <row r="22" spans="1:10" ht="13.5" x14ac:dyDescent="0.25">
      <c r="A22" s="147">
        <v>8</v>
      </c>
      <c r="B22" s="21"/>
      <c r="C22" s="1" t="s">
        <v>26</v>
      </c>
      <c r="D22" s="13"/>
      <c r="E22" s="11"/>
      <c r="F22" s="11"/>
      <c r="G22" s="11"/>
      <c r="H22" s="14"/>
      <c r="I22" s="22"/>
    </row>
    <row r="23" spans="1:10" ht="13.5" x14ac:dyDescent="0.25">
      <c r="A23" s="147">
        <v>9</v>
      </c>
      <c r="B23" s="21"/>
      <c r="C23" s="9" t="s">
        <v>27</v>
      </c>
      <c r="D23" s="13"/>
      <c r="E23" s="11"/>
      <c r="F23" s="11"/>
      <c r="G23" s="11"/>
      <c r="H23" s="14"/>
    </row>
    <row r="24" spans="1:10" ht="30" customHeight="1" x14ac:dyDescent="0.25">
      <c r="A24" s="147">
        <v>10</v>
      </c>
      <c r="B24" s="21"/>
      <c r="C24" s="9" t="s">
        <v>28</v>
      </c>
      <c r="D24" s="13"/>
      <c r="E24" s="11"/>
      <c r="F24" s="11"/>
      <c r="G24" s="11"/>
      <c r="H24" s="14"/>
    </row>
    <row r="25" spans="1:10" ht="13.5" x14ac:dyDescent="0.25">
      <c r="A25" s="147"/>
      <c r="B25" s="15"/>
      <c r="C25" s="16" t="s">
        <v>29</v>
      </c>
      <c r="D25" s="199"/>
      <c r="E25" s="17"/>
      <c r="F25" s="17"/>
      <c r="G25" s="17"/>
      <c r="H25" s="199"/>
    </row>
    <row r="26" spans="1:10" ht="13.5" x14ac:dyDescent="0.25">
      <c r="A26" s="147"/>
      <c r="B26" s="15"/>
      <c r="C26" s="16" t="s">
        <v>30</v>
      </c>
      <c r="D26" s="199"/>
      <c r="E26" s="199"/>
      <c r="F26" s="17"/>
      <c r="G26" s="199"/>
      <c r="H26" s="199"/>
      <c r="I26" s="22"/>
      <c r="J26" s="22"/>
    </row>
    <row r="27" spans="1:10" ht="27" x14ac:dyDescent="0.25">
      <c r="A27" s="171">
        <v>12</v>
      </c>
      <c r="B27" s="172"/>
      <c r="C27" s="9" t="s">
        <v>31</v>
      </c>
      <c r="D27" s="10"/>
      <c r="E27" s="10"/>
      <c r="F27" s="10"/>
      <c r="G27" s="13"/>
      <c r="H27" s="199"/>
    </row>
    <row r="28" spans="1:10" ht="13.5" x14ac:dyDescent="0.25">
      <c r="A28" s="25"/>
      <c r="B28" s="25"/>
      <c r="C28" s="148" t="s">
        <v>32</v>
      </c>
      <c r="D28" s="13"/>
      <c r="E28" s="11"/>
      <c r="F28" s="11"/>
      <c r="G28" s="14"/>
      <c r="H28" s="199"/>
    </row>
    <row r="29" spans="1:10" ht="13.5" x14ac:dyDescent="0.25">
      <c r="A29" s="147">
        <v>13</v>
      </c>
      <c r="B29" s="147"/>
      <c r="C29" s="148" t="s">
        <v>33</v>
      </c>
      <c r="D29" s="10"/>
      <c r="E29" s="11"/>
      <c r="F29" s="11"/>
      <c r="G29" s="14"/>
      <c r="H29" s="197"/>
    </row>
    <row r="30" spans="1:10" ht="27" x14ac:dyDescent="0.25">
      <c r="A30" s="147"/>
      <c r="B30" s="15"/>
      <c r="C30" s="148" t="s">
        <v>34</v>
      </c>
      <c r="D30" s="13"/>
      <c r="E30" s="11"/>
      <c r="F30" s="11"/>
      <c r="G30" s="14"/>
      <c r="H30" s="197"/>
    </row>
    <row r="31" spans="1:10" ht="13.5" x14ac:dyDescent="0.25"/>
    <row r="32" spans="1:10" ht="13.5" x14ac:dyDescent="0.25"/>
    <row r="33" spans="1:13" ht="27" customHeight="1" x14ac:dyDescent="0.25">
      <c r="A33" s="235" t="s">
        <v>249</v>
      </c>
      <c r="B33" s="235"/>
      <c r="C33" s="235"/>
      <c r="D33" s="235"/>
      <c r="E33" s="235"/>
      <c r="F33" s="235"/>
      <c r="G33" s="235"/>
      <c r="H33" s="235"/>
      <c r="I33" s="249"/>
      <c r="J33" s="249"/>
      <c r="K33" s="249"/>
      <c r="L33" s="249"/>
      <c r="M33" s="249"/>
    </row>
    <row r="34" spans="1:13" ht="13.5" x14ac:dyDescent="0.25">
      <c r="A34" s="236" t="s">
        <v>250</v>
      </c>
      <c r="B34" s="236"/>
      <c r="C34" s="236"/>
      <c r="D34" s="236"/>
      <c r="E34" s="236"/>
      <c r="F34" s="236"/>
      <c r="G34" s="236"/>
      <c r="H34" s="236"/>
      <c r="I34" s="239"/>
      <c r="J34" s="239"/>
      <c r="K34" s="239"/>
      <c r="L34" s="239"/>
      <c r="M34" s="239"/>
    </row>
    <row r="35" spans="1:13" ht="18" x14ac:dyDescent="0.25">
      <c r="A35" s="237"/>
      <c r="B35" s="238"/>
      <c r="C35" s="238"/>
      <c r="D35" s="238"/>
      <c r="E35" s="238"/>
      <c r="F35" s="239"/>
      <c r="G35" s="237"/>
      <c r="H35" s="237"/>
      <c r="I35" s="240"/>
      <c r="J35" s="240"/>
      <c r="K35" s="240"/>
      <c r="L35" s="240"/>
      <c r="M35" s="240"/>
    </row>
    <row r="36" spans="1:13" ht="18" x14ac:dyDescent="0.25">
      <c r="A36" s="237"/>
      <c r="B36" s="241"/>
      <c r="C36" s="241"/>
      <c r="D36" s="241"/>
      <c r="E36" s="241"/>
      <c r="F36" s="241"/>
      <c r="G36" s="237"/>
      <c r="H36" s="237"/>
      <c r="I36" s="240"/>
      <c r="J36" s="240"/>
      <c r="K36" s="240"/>
      <c r="L36" s="240"/>
      <c r="M36" s="240"/>
    </row>
    <row r="37" spans="1:13" ht="18" x14ac:dyDescent="0.25">
      <c r="A37" s="237"/>
      <c r="B37" s="241"/>
      <c r="C37" s="241"/>
      <c r="D37" s="241"/>
      <c r="E37" s="241"/>
      <c r="F37" s="241"/>
      <c r="G37" s="237"/>
      <c r="H37" s="237"/>
      <c r="I37" s="240"/>
      <c r="J37" s="240"/>
      <c r="K37" s="240"/>
      <c r="L37" s="240"/>
      <c r="M37" s="240"/>
    </row>
    <row r="38" spans="1:13" ht="15" x14ac:dyDescent="0.25">
      <c r="A38" s="242" t="s">
        <v>251</v>
      </c>
      <c r="B38" s="242"/>
      <c r="C38" s="242"/>
      <c r="D38" s="242"/>
      <c r="E38" s="242"/>
      <c r="F38" s="242"/>
      <c r="G38" s="242"/>
      <c r="H38" s="242"/>
      <c r="I38" s="250"/>
      <c r="J38" s="250"/>
      <c r="K38" s="250"/>
      <c r="L38" s="250"/>
      <c r="M38" s="250"/>
    </row>
    <row r="39" spans="1:13" ht="77.25" customHeight="1" x14ac:dyDescent="0.25">
      <c r="A39" s="243" t="s">
        <v>252</v>
      </c>
      <c r="B39" s="243"/>
      <c r="C39" s="243"/>
      <c r="D39" s="243"/>
      <c r="E39" s="243"/>
      <c r="F39" s="243"/>
      <c r="G39" s="243"/>
      <c r="H39" s="243"/>
      <c r="I39" s="251"/>
      <c r="J39" s="251"/>
      <c r="K39" s="251"/>
      <c r="L39" s="251"/>
      <c r="M39" s="251"/>
    </row>
    <row r="40" spans="1:13" ht="18" x14ac:dyDescent="0.25">
      <c r="A40" s="237"/>
      <c r="B40" s="241"/>
      <c r="C40" s="244"/>
      <c r="D40" s="245"/>
      <c r="E40" s="245"/>
      <c r="F40" s="245"/>
      <c r="G40" s="237"/>
      <c r="H40" s="237"/>
      <c r="I40" s="240"/>
      <c r="J40" s="240"/>
      <c r="K40" s="240"/>
      <c r="L40" s="240"/>
      <c r="M40" s="240"/>
    </row>
    <row r="41" spans="1:13" ht="60" customHeight="1" x14ac:dyDescent="0.25">
      <c r="A41" s="243" t="s">
        <v>253</v>
      </c>
      <c r="B41" s="243"/>
      <c r="C41" s="243"/>
      <c r="D41" s="243"/>
      <c r="E41" s="243"/>
      <c r="F41" s="243"/>
      <c r="G41" s="243"/>
      <c r="H41" s="243"/>
      <c r="I41" s="251"/>
      <c r="J41" s="251"/>
      <c r="K41" s="251"/>
      <c r="L41" s="251"/>
      <c r="M41" s="251"/>
    </row>
    <row r="42" spans="1:13" ht="18" x14ac:dyDescent="0.25">
      <c r="A42" s="237"/>
      <c r="B42" s="241"/>
      <c r="C42" s="246" t="s">
        <v>254</v>
      </c>
      <c r="D42" s="247"/>
      <c r="E42" s="247"/>
      <c r="F42" s="247"/>
      <c r="G42" s="237"/>
      <c r="H42" s="237"/>
      <c r="I42" s="240"/>
      <c r="J42" s="240"/>
      <c r="K42" s="240"/>
      <c r="L42" s="240"/>
      <c r="M42" s="240"/>
    </row>
    <row r="43" spans="1:13" ht="15" customHeight="1" x14ac:dyDescent="0.25">
      <c r="A43" s="243" t="s">
        <v>255</v>
      </c>
      <c r="B43" s="243"/>
      <c r="C43" s="243"/>
      <c r="D43" s="243"/>
      <c r="E43" s="243"/>
      <c r="F43" s="243"/>
      <c r="G43" s="243"/>
      <c r="H43" s="243"/>
      <c r="I43" s="251"/>
      <c r="J43" s="251"/>
      <c r="K43" s="251"/>
      <c r="L43" s="251"/>
      <c r="M43" s="251"/>
    </row>
    <row r="44" spans="1:13" ht="18" x14ac:dyDescent="0.25">
      <c r="A44" s="237"/>
      <c r="B44" s="241"/>
      <c r="C44" s="246"/>
      <c r="D44" s="247"/>
      <c r="E44" s="247"/>
      <c r="F44" s="247"/>
      <c r="G44" s="237"/>
      <c r="H44" s="237"/>
      <c r="I44" s="240"/>
      <c r="J44" s="240"/>
      <c r="K44" s="240"/>
      <c r="L44" s="240"/>
      <c r="M44" s="240"/>
    </row>
    <row r="45" spans="1:13" ht="33" customHeight="1" x14ac:dyDescent="0.25">
      <c r="A45" s="243" t="s">
        <v>256</v>
      </c>
      <c r="B45" s="243"/>
      <c r="C45" s="243"/>
      <c r="D45" s="243"/>
      <c r="E45" s="243"/>
      <c r="F45" s="243"/>
      <c r="G45" s="243"/>
      <c r="H45" s="243"/>
      <c r="I45" s="251"/>
      <c r="J45" s="251"/>
      <c r="K45" s="251"/>
      <c r="L45" s="251"/>
      <c r="M45" s="251"/>
    </row>
    <row r="46" spans="1:13" ht="18" x14ac:dyDescent="0.25">
      <c r="A46" s="237"/>
      <c r="B46" s="241"/>
      <c r="C46" s="246"/>
      <c r="D46" s="247"/>
      <c r="E46" s="247"/>
      <c r="F46" s="247"/>
      <c r="G46" s="237"/>
      <c r="H46" s="237"/>
      <c r="I46" s="240"/>
      <c r="J46" s="240"/>
      <c r="K46" s="240"/>
      <c r="L46" s="240"/>
      <c r="M46" s="240"/>
    </row>
    <row r="47" spans="1:13" ht="44.25" customHeight="1" x14ac:dyDescent="0.25">
      <c r="A47" s="243" t="s">
        <v>257</v>
      </c>
      <c r="B47" s="243"/>
      <c r="C47" s="243"/>
      <c r="D47" s="243"/>
      <c r="E47" s="243"/>
      <c r="F47" s="243"/>
      <c r="G47" s="243"/>
      <c r="H47" s="243"/>
      <c r="I47" s="251"/>
      <c r="J47" s="251"/>
      <c r="K47" s="251"/>
      <c r="L47" s="251"/>
      <c r="M47" s="251"/>
    </row>
    <row r="48" spans="1:13" ht="18" x14ac:dyDescent="0.25">
      <c r="A48" s="237"/>
      <c r="B48" s="241"/>
      <c r="C48" s="246"/>
      <c r="D48" s="247"/>
      <c r="E48" s="247"/>
      <c r="F48" s="247"/>
      <c r="G48" s="237"/>
      <c r="H48" s="237"/>
      <c r="I48" s="240"/>
      <c r="J48" s="240"/>
      <c r="K48" s="240"/>
      <c r="L48" s="240"/>
      <c r="M48" s="240"/>
    </row>
    <row r="49" spans="1:13" ht="15" x14ac:dyDescent="0.25">
      <c r="A49" s="248" t="s">
        <v>258</v>
      </c>
      <c r="B49" s="248"/>
      <c r="C49" s="248"/>
      <c r="D49" s="248"/>
      <c r="E49" s="248"/>
      <c r="F49" s="248"/>
      <c r="G49" s="248"/>
      <c r="H49" s="248"/>
      <c r="I49" s="252"/>
      <c r="J49" s="252"/>
      <c r="K49" s="252"/>
      <c r="L49" s="252"/>
      <c r="M49" s="252"/>
    </row>
    <row r="50" spans="1:13" ht="18" x14ac:dyDescent="0.25">
      <c r="A50" s="237"/>
      <c r="B50" s="241"/>
      <c r="C50" s="246"/>
      <c r="D50" s="247"/>
      <c r="E50" s="247"/>
      <c r="F50" s="247"/>
      <c r="G50" s="237"/>
      <c r="H50" s="237"/>
      <c r="I50" s="240"/>
      <c r="J50" s="240"/>
      <c r="K50" s="240"/>
      <c r="L50" s="240"/>
      <c r="M50" s="240"/>
    </row>
    <row r="51" spans="1:13" ht="15" x14ac:dyDescent="0.25">
      <c r="A51" s="248" t="s">
        <v>259</v>
      </c>
      <c r="B51" s="248"/>
      <c r="C51" s="248"/>
      <c r="D51" s="248"/>
      <c r="E51" s="248"/>
      <c r="F51" s="248"/>
      <c r="G51" s="248"/>
      <c r="H51" s="248"/>
      <c r="I51" s="252"/>
      <c r="J51" s="252"/>
      <c r="K51" s="252"/>
      <c r="L51" s="252"/>
      <c r="M51" s="252"/>
    </row>
    <row r="52" spans="1:13" ht="18" x14ac:dyDescent="0.25">
      <c r="A52" s="237"/>
      <c r="B52" s="241"/>
      <c r="C52" s="246"/>
      <c r="D52" s="247"/>
      <c r="E52" s="247"/>
      <c r="F52" s="247"/>
      <c r="G52" s="237"/>
      <c r="H52" s="237"/>
      <c r="I52" s="240"/>
      <c r="J52" s="240"/>
      <c r="K52" s="240"/>
      <c r="L52" s="240"/>
      <c r="M52" s="240"/>
    </row>
    <row r="53" spans="1:13" ht="36" customHeight="1" x14ac:dyDescent="0.25">
      <c r="A53" s="243" t="s">
        <v>260</v>
      </c>
      <c r="B53" s="243"/>
      <c r="C53" s="243"/>
      <c r="D53" s="243"/>
      <c r="E53" s="243"/>
      <c r="F53" s="243"/>
      <c r="G53" s="243"/>
      <c r="H53" s="243"/>
      <c r="I53" s="251"/>
      <c r="J53" s="251"/>
      <c r="K53" s="251"/>
      <c r="L53" s="251"/>
      <c r="M53" s="251"/>
    </row>
    <row r="54" spans="1:13" ht="13.5" x14ac:dyDescent="0.25"/>
    <row r="55" spans="1:13" ht="13.5" x14ac:dyDescent="0.25"/>
    <row r="56" spans="1:13" ht="13.5" x14ac:dyDescent="0.25"/>
    <row r="57" spans="1:13" ht="13.5" x14ac:dyDescent="0.25"/>
    <row r="58" spans="1:13" ht="13.5" x14ac:dyDescent="0.25"/>
    <row r="59" spans="1:13" ht="13.5" x14ac:dyDescent="0.25"/>
    <row r="60" spans="1:13" ht="13.5" x14ac:dyDescent="0.25"/>
    <row r="61" spans="1:13" ht="13.5" x14ac:dyDescent="0.25"/>
    <row r="62" spans="1:13" ht="13.5" x14ac:dyDescent="0.25"/>
    <row r="63" spans="1:13" ht="13.5" x14ac:dyDescent="0.25"/>
    <row r="64" spans="1:13" ht="13.5" x14ac:dyDescent="0.25"/>
    <row r="65" ht="13.5" x14ac:dyDescent="0.25"/>
    <row r="66" ht="13.5" x14ac:dyDescent="0.25"/>
    <row r="67" ht="13.5" x14ac:dyDescent="0.25"/>
    <row r="68" ht="13.5" x14ac:dyDescent="0.25"/>
    <row r="69" ht="13.5" x14ac:dyDescent="0.25"/>
    <row r="70" ht="13.5" x14ac:dyDescent="0.25"/>
    <row r="71" ht="13.5" x14ac:dyDescent="0.25"/>
    <row r="72" ht="13.5" x14ac:dyDescent="0.25"/>
    <row r="73" ht="13.5" x14ac:dyDescent="0.25"/>
    <row r="74" ht="13.5" x14ac:dyDescent="0.25"/>
    <row r="75" ht="13.5" x14ac:dyDescent="0.25"/>
    <row r="76" ht="13.5" x14ac:dyDescent="0.25"/>
    <row r="77" ht="13.5" x14ac:dyDescent="0.25"/>
    <row r="78" ht="13.5" x14ac:dyDescent="0.25"/>
    <row r="79" ht="13.5" x14ac:dyDescent="0.25"/>
    <row r="80" ht="13.5" x14ac:dyDescent="0.25"/>
    <row r="81" ht="13.5" x14ac:dyDescent="0.25"/>
    <row r="82" ht="13.5" x14ac:dyDescent="0.25"/>
    <row r="83" ht="13.5" x14ac:dyDescent="0.25"/>
    <row r="84" ht="13.5" x14ac:dyDescent="0.25"/>
    <row r="85" ht="13.5" x14ac:dyDescent="0.25"/>
    <row r="86" ht="13.5" x14ac:dyDescent="0.25"/>
    <row r="87" ht="13.5" x14ac:dyDescent="0.25"/>
    <row r="88" ht="13.5" x14ac:dyDescent="0.25"/>
    <row r="89" ht="13.5" x14ac:dyDescent="0.25"/>
    <row r="90" ht="13.5" x14ac:dyDescent="0.25"/>
    <row r="91" ht="13.5" x14ac:dyDescent="0.25"/>
    <row r="92" ht="13.5" x14ac:dyDescent="0.25"/>
    <row r="93" ht="13.5" x14ac:dyDescent="0.25"/>
    <row r="94" ht="13.5" x14ac:dyDescent="0.25"/>
    <row r="95" ht="13.5" x14ac:dyDescent="0.25"/>
    <row r="96" ht="13.5" x14ac:dyDescent="0.25"/>
    <row r="97" ht="13.5" x14ac:dyDescent="0.25"/>
    <row r="98" ht="13.5" x14ac:dyDescent="0.25"/>
    <row r="99" ht="13.5" x14ac:dyDescent="0.25"/>
    <row r="100" ht="13.5" x14ac:dyDescent="0.25"/>
    <row r="101" ht="13.5" x14ac:dyDescent="0.25"/>
    <row r="102" ht="13.5" x14ac:dyDescent="0.25"/>
    <row r="103" ht="13.5" x14ac:dyDescent="0.25"/>
    <row r="104" ht="13.5" x14ac:dyDescent="0.25"/>
    <row r="105" ht="13.5" x14ac:dyDescent="0.25"/>
    <row r="106" ht="13.5" x14ac:dyDescent="0.25"/>
    <row r="107" ht="13.5" x14ac:dyDescent="0.25"/>
    <row r="108" ht="13.5" x14ac:dyDescent="0.25"/>
    <row r="109" ht="13.5" x14ac:dyDescent="0.25"/>
    <row r="110" ht="13.5" x14ac:dyDescent="0.25"/>
    <row r="111" ht="13.5" x14ac:dyDescent="0.25"/>
    <row r="112" ht="13.5" x14ac:dyDescent="0.25"/>
    <row r="113" ht="13.5" x14ac:dyDescent="0.25"/>
    <row r="114" ht="13.5" x14ac:dyDescent="0.25"/>
    <row r="115" ht="13.5" x14ac:dyDescent="0.25"/>
    <row r="116" ht="13.5" x14ac:dyDescent="0.25"/>
    <row r="117" ht="13.5" x14ac:dyDescent="0.25"/>
    <row r="118" ht="13.5" x14ac:dyDescent="0.25"/>
    <row r="119" ht="13.5" x14ac:dyDescent="0.25"/>
    <row r="120" ht="13.5" x14ac:dyDescent="0.25"/>
    <row r="121" ht="13.5" x14ac:dyDescent="0.25"/>
    <row r="122" ht="13.5" x14ac:dyDescent="0.25"/>
    <row r="123" ht="13.5" x14ac:dyDescent="0.25"/>
    <row r="124" ht="13.5" x14ac:dyDescent="0.25"/>
    <row r="125" ht="13.5" x14ac:dyDescent="0.25"/>
    <row r="126" ht="13.5" x14ac:dyDescent="0.25"/>
    <row r="127" ht="13.5" x14ac:dyDescent="0.25"/>
    <row r="128" ht="13.5" x14ac:dyDescent="0.25"/>
    <row r="129" ht="13.5" x14ac:dyDescent="0.25"/>
    <row r="130" ht="13.5" x14ac:dyDescent="0.25"/>
    <row r="131" ht="13.5" x14ac:dyDescent="0.25"/>
    <row r="132" ht="13.5" x14ac:dyDescent="0.25"/>
    <row r="133" ht="13.5" x14ac:dyDescent="0.25"/>
    <row r="134" ht="13.5" x14ac:dyDescent="0.25"/>
    <row r="135" ht="13.5" x14ac:dyDescent="0.25"/>
    <row r="136" ht="13.5" x14ac:dyDescent="0.25"/>
    <row r="137" ht="13.5" x14ac:dyDescent="0.25"/>
    <row r="138" ht="13.5" x14ac:dyDescent="0.25"/>
    <row r="139" ht="13.5" x14ac:dyDescent="0.25"/>
    <row r="140" ht="13.5" x14ac:dyDescent="0.25"/>
    <row r="141" ht="13.5" x14ac:dyDescent="0.25"/>
    <row r="142" ht="13.5" x14ac:dyDescent="0.25"/>
    <row r="143" ht="13.5" x14ac:dyDescent="0.25"/>
    <row r="144" ht="13.5" x14ac:dyDescent="0.25"/>
    <row r="145" ht="13.5" x14ac:dyDescent="0.25"/>
    <row r="146" ht="13.5" x14ac:dyDescent="0.25"/>
    <row r="147" ht="13.5" x14ac:dyDescent="0.25"/>
    <row r="148" ht="13.5" x14ac:dyDescent="0.25"/>
    <row r="149" ht="13.5" x14ac:dyDescent="0.25"/>
  </sheetData>
  <mergeCells count="19">
    <mergeCell ref="A33:H33"/>
    <mergeCell ref="A34:H34"/>
    <mergeCell ref="A38:H38"/>
    <mergeCell ref="A39:H39"/>
    <mergeCell ref="A41:H41"/>
    <mergeCell ref="A43:H43"/>
    <mergeCell ref="A45:H45"/>
    <mergeCell ref="A47:H47"/>
    <mergeCell ref="A49:H49"/>
    <mergeCell ref="A51:H51"/>
    <mergeCell ref="A53:H53"/>
    <mergeCell ref="A2:H2"/>
    <mergeCell ref="A4:A5"/>
    <mergeCell ref="B4:B5"/>
    <mergeCell ref="C4:C5"/>
    <mergeCell ref="D4:G4"/>
    <mergeCell ref="H4:H5"/>
    <mergeCell ref="B7:C7"/>
    <mergeCell ref="D7:H7"/>
  </mergeCells>
  <pageMargins left="0.11811023622047245" right="0.11811023622047245" top="0.6692913385826772" bottom="0.27559055118110237" header="0.31496062992125984" footer="0.11811023622047245"/>
  <pageSetup paperSize="9" scale="110" orientation="landscape" cellComments="asDisplayed" verticalDpi="1200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34"/>
  <sheetViews>
    <sheetView zoomScaleNormal="100" zoomScaleSheetLayoutView="100" workbookViewId="0">
      <selection activeCell="N1" sqref="N1"/>
    </sheetView>
  </sheetViews>
  <sheetFormatPr defaultRowHeight="13.5" x14ac:dyDescent="0.25"/>
  <cols>
    <col min="1" max="1" width="3" customWidth="1"/>
    <col min="2" max="2" width="8.7109375" customWidth="1"/>
    <col min="3" max="3" width="26.140625" style="2" customWidth="1"/>
    <col min="5" max="5" width="9.85546875" bestFit="1" customWidth="1"/>
    <col min="6" max="12" width="9.28515625" bestFit="1" customWidth="1"/>
  </cols>
  <sheetData>
    <row r="1" spans="1:233" ht="15.75" x14ac:dyDescent="0.25">
      <c r="A1" s="75" t="s">
        <v>0</v>
      </c>
    </row>
    <row r="2" spans="1:233" ht="15.75" x14ac:dyDescent="0.25">
      <c r="A2" s="75" t="s">
        <v>1</v>
      </c>
    </row>
    <row r="3" spans="1:233" s="27" customFormat="1" ht="16.5" x14ac:dyDescent="0.2">
      <c r="A3" s="26" t="s">
        <v>53</v>
      </c>
      <c r="C3" s="152"/>
      <c r="D3" s="28"/>
      <c r="E3" s="28"/>
      <c r="F3" s="28"/>
      <c r="G3" s="28"/>
      <c r="H3" s="28"/>
      <c r="I3" s="28"/>
      <c r="J3" s="28"/>
      <c r="K3" s="28"/>
      <c r="L3" s="29"/>
    </row>
    <row r="4" spans="1:233" s="27" customFormat="1" ht="15.75" x14ac:dyDescent="0.2">
      <c r="A4" s="210" t="s">
        <v>54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</row>
    <row r="5" spans="1:233" s="35" customFormat="1" x14ac:dyDescent="0.2">
      <c r="A5" s="208" t="s">
        <v>2</v>
      </c>
      <c r="B5" s="212" t="s">
        <v>35</v>
      </c>
      <c r="C5" s="208" t="s">
        <v>36</v>
      </c>
      <c r="D5" s="208" t="s">
        <v>37</v>
      </c>
      <c r="E5" s="214" t="s">
        <v>38</v>
      </c>
      <c r="F5" s="215"/>
      <c r="G5" s="208" t="s">
        <v>39</v>
      </c>
      <c r="H5" s="208"/>
      <c r="I5" s="208" t="s">
        <v>40</v>
      </c>
      <c r="J5" s="208"/>
      <c r="K5" s="208" t="s">
        <v>41</v>
      </c>
      <c r="L5" s="208"/>
      <c r="M5" s="209" t="s">
        <v>42</v>
      </c>
    </row>
    <row r="6" spans="1:233" s="35" customFormat="1" ht="34.5" customHeight="1" x14ac:dyDescent="0.2">
      <c r="A6" s="208"/>
      <c r="B6" s="213"/>
      <c r="C6" s="208"/>
      <c r="D6" s="208"/>
      <c r="E6" s="19" t="s">
        <v>43</v>
      </c>
      <c r="F6" s="19" t="s">
        <v>32</v>
      </c>
      <c r="G6" s="19" t="s">
        <v>44</v>
      </c>
      <c r="H6" s="36" t="s">
        <v>42</v>
      </c>
      <c r="I6" s="37" t="s">
        <v>44</v>
      </c>
      <c r="J6" s="19" t="s">
        <v>42</v>
      </c>
      <c r="K6" s="19" t="s">
        <v>44</v>
      </c>
      <c r="L6" s="38" t="s">
        <v>42</v>
      </c>
      <c r="M6" s="209"/>
    </row>
    <row r="7" spans="1:233" s="35" customFormat="1" x14ac:dyDescent="0.2">
      <c r="A7" s="139">
        <v>1</v>
      </c>
      <c r="B7" s="140">
        <v>2</v>
      </c>
      <c r="C7" s="139">
        <v>3</v>
      </c>
      <c r="D7" s="140">
        <v>4</v>
      </c>
      <c r="E7" s="139">
        <v>5</v>
      </c>
      <c r="F7" s="140">
        <v>6</v>
      </c>
      <c r="G7" s="141">
        <v>7</v>
      </c>
      <c r="H7" s="140">
        <v>8</v>
      </c>
      <c r="I7" s="139">
        <v>9</v>
      </c>
      <c r="J7" s="140">
        <v>10</v>
      </c>
      <c r="K7" s="139">
        <v>11</v>
      </c>
      <c r="L7" s="141">
        <v>12</v>
      </c>
      <c r="M7" s="140" t="s">
        <v>45</v>
      </c>
    </row>
    <row r="8" spans="1:233" s="101" customFormat="1" ht="57.75" customHeight="1" x14ac:dyDescent="0.2">
      <c r="A8" s="104">
        <v>1</v>
      </c>
      <c r="B8" s="98"/>
      <c r="C8" s="46" t="s">
        <v>55</v>
      </c>
      <c r="D8" s="97" t="s">
        <v>56</v>
      </c>
      <c r="E8" s="97"/>
      <c r="F8" s="97">
        <v>20.100000000000001</v>
      </c>
      <c r="G8" s="218"/>
      <c r="H8" s="218"/>
      <c r="I8" s="218"/>
      <c r="J8" s="218"/>
      <c r="K8" s="218"/>
      <c r="L8" s="218"/>
      <c r="M8" s="218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0"/>
      <c r="CF8" s="100"/>
      <c r="CG8" s="100"/>
      <c r="CH8" s="100"/>
      <c r="CI8" s="100"/>
      <c r="CJ8" s="100"/>
      <c r="CK8" s="100"/>
      <c r="CL8" s="100"/>
      <c r="CM8" s="100"/>
      <c r="CN8" s="100"/>
      <c r="CO8" s="100"/>
      <c r="CP8" s="100"/>
      <c r="CQ8" s="100"/>
      <c r="CR8" s="100"/>
      <c r="CS8" s="100"/>
      <c r="CT8" s="100"/>
      <c r="CU8" s="100"/>
      <c r="CV8" s="100"/>
      <c r="CW8" s="100"/>
      <c r="CX8" s="100"/>
      <c r="CY8" s="100"/>
      <c r="CZ8" s="100"/>
      <c r="DA8" s="100"/>
      <c r="DB8" s="100"/>
      <c r="DC8" s="100"/>
      <c r="DD8" s="100"/>
      <c r="DE8" s="100"/>
      <c r="DF8" s="100"/>
      <c r="DG8" s="100"/>
      <c r="DH8" s="100"/>
      <c r="DI8" s="100"/>
      <c r="DJ8" s="100"/>
      <c r="DK8" s="100"/>
      <c r="DL8" s="100"/>
      <c r="DM8" s="100"/>
      <c r="DN8" s="100"/>
      <c r="DO8" s="100"/>
      <c r="DP8" s="100"/>
      <c r="DQ8" s="100"/>
      <c r="DR8" s="100"/>
      <c r="DS8" s="100"/>
      <c r="DT8" s="100"/>
      <c r="DU8" s="100"/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/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100"/>
      <c r="GZ8" s="100"/>
      <c r="HA8" s="100"/>
      <c r="HB8" s="100"/>
      <c r="HC8" s="100"/>
      <c r="HD8" s="100"/>
      <c r="HE8" s="100"/>
      <c r="HF8" s="100"/>
      <c r="HG8" s="100"/>
      <c r="HH8" s="100"/>
      <c r="HI8" s="100"/>
      <c r="HJ8" s="100"/>
      <c r="HK8" s="100"/>
      <c r="HL8" s="100"/>
      <c r="HM8" s="100"/>
      <c r="HN8" s="100"/>
      <c r="HO8" s="100"/>
      <c r="HP8" s="100"/>
      <c r="HQ8" s="100"/>
      <c r="HR8" s="100"/>
      <c r="HS8" s="100"/>
      <c r="HT8" s="100"/>
      <c r="HU8" s="100"/>
      <c r="HV8" s="100"/>
      <c r="HW8" s="100"/>
      <c r="HX8" s="100"/>
      <c r="HY8" s="100"/>
    </row>
    <row r="9" spans="1:233" s="101" customFormat="1" x14ac:dyDescent="0.2">
      <c r="A9" s="97"/>
      <c r="B9" s="98"/>
      <c r="C9" s="99" t="s">
        <v>47</v>
      </c>
      <c r="D9" s="97" t="s">
        <v>48</v>
      </c>
      <c r="E9" s="97">
        <f>20*0.001</f>
        <v>0.02</v>
      </c>
      <c r="F9" s="97">
        <f>F8*E9</f>
        <v>0.40200000000000002</v>
      </c>
      <c r="G9" s="219"/>
      <c r="H9" s="219"/>
      <c r="I9" s="218"/>
      <c r="J9" s="218"/>
      <c r="K9" s="218"/>
      <c r="L9" s="219"/>
      <c r="M9" s="218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2"/>
      <c r="CO9" s="102"/>
      <c r="CP9" s="102"/>
      <c r="CQ9" s="102"/>
      <c r="CR9" s="102"/>
      <c r="CS9" s="102"/>
      <c r="CT9" s="102"/>
      <c r="CU9" s="102"/>
      <c r="CV9" s="102"/>
      <c r="CW9" s="102"/>
      <c r="CX9" s="102"/>
      <c r="CY9" s="102"/>
      <c r="CZ9" s="102"/>
      <c r="DA9" s="102"/>
      <c r="DB9" s="102"/>
      <c r="DC9" s="102"/>
      <c r="DD9" s="102"/>
      <c r="DE9" s="102"/>
      <c r="DF9" s="102"/>
      <c r="DG9" s="102"/>
      <c r="DH9" s="102"/>
      <c r="DI9" s="102"/>
      <c r="DJ9" s="102"/>
      <c r="DK9" s="102"/>
      <c r="DL9" s="102"/>
      <c r="DM9" s="102"/>
      <c r="DN9" s="102"/>
      <c r="DO9" s="102"/>
      <c r="DP9" s="102"/>
      <c r="DQ9" s="102"/>
      <c r="DR9" s="102"/>
      <c r="DS9" s="102"/>
      <c r="DT9" s="102"/>
      <c r="DU9" s="102"/>
      <c r="DV9" s="102"/>
      <c r="DW9" s="102"/>
      <c r="DX9" s="102"/>
      <c r="DY9" s="102"/>
      <c r="DZ9" s="102"/>
      <c r="EA9" s="102"/>
      <c r="EB9" s="102"/>
      <c r="EC9" s="102"/>
      <c r="ED9" s="102"/>
      <c r="EE9" s="102"/>
      <c r="EF9" s="102"/>
      <c r="EG9" s="102"/>
      <c r="EH9" s="102"/>
      <c r="EI9" s="102"/>
      <c r="EJ9" s="102"/>
      <c r="EK9" s="102"/>
      <c r="EL9" s="102"/>
      <c r="EM9" s="102"/>
      <c r="EN9" s="102"/>
      <c r="EO9" s="102"/>
      <c r="EP9" s="102"/>
      <c r="EQ9" s="102"/>
      <c r="ER9" s="102"/>
      <c r="ES9" s="102"/>
      <c r="ET9" s="102"/>
      <c r="EU9" s="102"/>
      <c r="EV9" s="102"/>
      <c r="EW9" s="102"/>
      <c r="EX9" s="102"/>
      <c r="EY9" s="102"/>
      <c r="EZ9" s="102"/>
      <c r="FA9" s="102"/>
      <c r="FB9" s="102"/>
      <c r="FC9" s="102"/>
      <c r="FD9" s="102"/>
      <c r="FE9" s="102"/>
      <c r="FF9" s="102"/>
      <c r="FG9" s="102"/>
      <c r="FH9" s="102"/>
      <c r="FI9" s="102"/>
      <c r="FJ9" s="102"/>
      <c r="FK9" s="102"/>
      <c r="FL9" s="102"/>
      <c r="FM9" s="102"/>
      <c r="FN9" s="102"/>
      <c r="FO9" s="102"/>
      <c r="FP9" s="102"/>
      <c r="FQ9" s="102"/>
      <c r="FR9" s="102"/>
      <c r="FS9" s="102"/>
      <c r="FT9" s="102"/>
      <c r="FU9" s="102"/>
      <c r="FV9" s="102"/>
      <c r="FW9" s="102"/>
      <c r="FX9" s="102"/>
      <c r="FY9" s="102"/>
      <c r="FZ9" s="102"/>
      <c r="GA9" s="102"/>
      <c r="GB9" s="102"/>
      <c r="GC9" s="102"/>
      <c r="GD9" s="102"/>
      <c r="GE9" s="102"/>
      <c r="GF9" s="102"/>
      <c r="GG9" s="102"/>
      <c r="GH9" s="102"/>
      <c r="GI9" s="102"/>
      <c r="GJ9" s="102"/>
      <c r="GK9" s="102"/>
      <c r="GL9" s="102"/>
      <c r="GM9" s="102"/>
      <c r="GN9" s="102"/>
      <c r="GO9" s="102"/>
      <c r="GP9" s="102"/>
      <c r="GQ9" s="102"/>
      <c r="GR9" s="102"/>
      <c r="GS9" s="102"/>
      <c r="GT9" s="102"/>
      <c r="GU9" s="102"/>
      <c r="GV9" s="102"/>
      <c r="GW9" s="102"/>
      <c r="GX9" s="102"/>
      <c r="GY9" s="102"/>
      <c r="GZ9" s="102"/>
      <c r="HA9" s="102"/>
      <c r="HB9" s="102"/>
      <c r="HC9" s="102"/>
      <c r="HD9" s="102"/>
      <c r="HE9" s="102"/>
      <c r="HF9" s="102"/>
      <c r="HG9" s="102"/>
      <c r="HH9" s="102"/>
      <c r="HI9" s="102"/>
      <c r="HJ9" s="102"/>
      <c r="HK9" s="102"/>
      <c r="HL9" s="102"/>
      <c r="HM9" s="102"/>
      <c r="HN9" s="102"/>
      <c r="HO9" s="102"/>
      <c r="HP9" s="102"/>
      <c r="HQ9" s="102"/>
      <c r="HR9" s="102"/>
      <c r="HS9" s="102"/>
      <c r="HT9" s="102"/>
      <c r="HU9" s="102"/>
      <c r="HV9" s="102"/>
      <c r="HW9" s="102"/>
      <c r="HX9" s="102"/>
      <c r="HY9" s="102"/>
    </row>
    <row r="10" spans="1:233" s="101" customFormat="1" x14ac:dyDescent="0.2">
      <c r="A10" s="97"/>
      <c r="B10" s="98"/>
      <c r="C10" s="99" t="s">
        <v>57</v>
      </c>
      <c r="D10" s="97" t="s">
        <v>58</v>
      </c>
      <c r="E10" s="97">
        <f>44.8*0.001</f>
        <v>4.48E-2</v>
      </c>
      <c r="F10" s="97">
        <f>E10*F8</f>
        <v>0.90048000000000006</v>
      </c>
      <c r="G10" s="218"/>
      <c r="H10" s="218"/>
      <c r="I10" s="218"/>
      <c r="J10" s="218"/>
      <c r="K10" s="218"/>
      <c r="L10" s="218"/>
      <c r="M10" s="218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0"/>
      <c r="DA10" s="100"/>
      <c r="DB10" s="100"/>
      <c r="DC10" s="100"/>
      <c r="DD10" s="100"/>
      <c r="DE10" s="100"/>
      <c r="DF10" s="100"/>
      <c r="DG10" s="100"/>
      <c r="DH10" s="100"/>
      <c r="DI10" s="100"/>
      <c r="DJ10" s="100"/>
      <c r="DK10" s="100"/>
      <c r="DL10" s="100"/>
      <c r="DM10" s="100"/>
      <c r="DN10" s="100"/>
      <c r="DO10" s="100"/>
      <c r="DP10" s="100"/>
      <c r="DQ10" s="100"/>
      <c r="DR10" s="100"/>
      <c r="DS10" s="100"/>
      <c r="DT10" s="100"/>
      <c r="DU10" s="100"/>
      <c r="DV10" s="100"/>
      <c r="DW10" s="100"/>
      <c r="DX10" s="100"/>
      <c r="DY10" s="100"/>
      <c r="DZ10" s="100"/>
      <c r="EA10" s="100"/>
      <c r="EB10" s="100"/>
      <c r="EC10" s="100"/>
      <c r="ED10" s="100"/>
      <c r="EE10" s="100"/>
      <c r="EF10" s="100"/>
      <c r="EG10" s="100"/>
      <c r="EH10" s="100"/>
      <c r="EI10" s="100"/>
      <c r="EJ10" s="100"/>
      <c r="EK10" s="100"/>
      <c r="EL10" s="100"/>
      <c r="EM10" s="100"/>
      <c r="EN10" s="100"/>
      <c r="EO10" s="100"/>
      <c r="EP10" s="100"/>
      <c r="EQ10" s="100"/>
      <c r="ER10" s="100"/>
      <c r="ES10" s="100"/>
      <c r="ET10" s="100"/>
      <c r="EU10" s="100"/>
      <c r="EV10" s="100"/>
      <c r="EW10" s="100"/>
      <c r="EX10" s="100"/>
      <c r="EY10" s="100"/>
      <c r="EZ10" s="100"/>
      <c r="FA10" s="100"/>
      <c r="FB10" s="100"/>
      <c r="FC10" s="100"/>
      <c r="FD10" s="100"/>
      <c r="FE10" s="100"/>
      <c r="FF10" s="100"/>
      <c r="FG10" s="100"/>
      <c r="FH10" s="100"/>
      <c r="FI10" s="100"/>
      <c r="FJ10" s="100"/>
      <c r="FK10" s="100"/>
      <c r="FL10" s="100"/>
      <c r="FM10" s="100"/>
      <c r="FN10" s="100"/>
      <c r="FO10" s="100"/>
      <c r="FP10" s="100"/>
      <c r="FQ10" s="100"/>
      <c r="FR10" s="100"/>
      <c r="FS10" s="100"/>
      <c r="FT10" s="100"/>
      <c r="FU10" s="100"/>
      <c r="FV10" s="100"/>
      <c r="FW10" s="100"/>
      <c r="FX10" s="100"/>
      <c r="FY10" s="100"/>
      <c r="FZ10" s="100"/>
      <c r="GA10" s="100"/>
      <c r="GB10" s="100"/>
      <c r="GC10" s="100"/>
      <c r="GD10" s="100"/>
      <c r="GE10" s="100"/>
      <c r="GF10" s="100"/>
      <c r="GG10" s="100"/>
      <c r="GH10" s="100"/>
      <c r="GI10" s="100"/>
      <c r="GJ10" s="100"/>
      <c r="GK10" s="100"/>
      <c r="GL10" s="100"/>
      <c r="GM10" s="100"/>
      <c r="GN10" s="100"/>
      <c r="GO10" s="100"/>
      <c r="GP10" s="100"/>
      <c r="GQ10" s="100"/>
      <c r="GR10" s="100"/>
      <c r="GS10" s="100"/>
      <c r="GT10" s="100"/>
      <c r="GU10" s="100"/>
      <c r="GV10" s="100"/>
      <c r="GW10" s="100"/>
      <c r="GX10" s="100"/>
      <c r="GY10" s="100"/>
      <c r="GZ10" s="100"/>
      <c r="HA10" s="100"/>
      <c r="HB10" s="100"/>
      <c r="HC10" s="100"/>
      <c r="HD10" s="100"/>
      <c r="HE10" s="100"/>
      <c r="HF10" s="100"/>
      <c r="HG10" s="100"/>
      <c r="HH10" s="100"/>
      <c r="HI10" s="100"/>
      <c r="HJ10" s="100"/>
      <c r="HK10" s="100"/>
      <c r="HL10" s="100"/>
      <c r="HM10" s="100"/>
      <c r="HN10" s="100"/>
      <c r="HO10" s="100"/>
      <c r="HP10" s="100"/>
      <c r="HQ10" s="100"/>
      <c r="HR10" s="100"/>
      <c r="HS10" s="100"/>
      <c r="HT10" s="100"/>
      <c r="HU10" s="100"/>
      <c r="HV10" s="100"/>
      <c r="HW10" s="100"/>
      <c r="HX10" s="100"/>
      <c r="HY10" s="100"/>
    </row>
    <row r="11" spans="1:233" s="101" customFormat="1" x14ac:dyDescent="0.2">
      <c r="A11" s="97"/>
      <c r="B11" s="98"/>
      <c r="C11" s="99" t="s">
        <v>59</v>
      </c>
      <c r="D11" s="97" t="s">
        <v>60</v>
      </c>
      <c r="E11" s="97">
        <f>2.1*0.001</f>
        <v>2.1000000000000003E-3</v>
      </c>
      <c r="F11" s="97">
        <f>E11*F8</f>
        <v>4.2210000000000011E-2</v>
      </c>
      <c r="G11" s="218"/>
      <c r="H11" s="218"/>
      <c r="I11" s="218"/>
      <c r="J11" s="218"/>
      <c r="K11" s="218"/>
      <c r="L11" s="218"/>
      <c r="M11" s="218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0"/>
      <c r="DB11" s="100"/>
      <c r="DC11" s="100"/>
      <c r="DD11" s="100"/>
      <c r="DE11" s="100"/>
      <c r="DF11" s="100"/>
      <c r="DG11" s="100"/>
      <c r="DH11" s="100"/>
      <c r="DI11" s="100"/>
      <c r="DJ11" s="100"/>
      <c r="DK11" s="100"/>
      <c r="DL11" s="100"/>
      <c r="DM11" s="100"/>
      <c r="DN11" s="100"/>
      <c r="DO11" s="100"/>
      <c r="DP11" s="100"/>
      <c r="DQ11" s="100"/>
      <c r="DR11" s="100"/>
      <c r="DS11" s="100"/>
      <c r="DT11" s="100"/>
      <c r="DU11" s="100"/>
      <c r="DV11" s="100"/>
      <c r="DW11" s="100"/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0"/>
      <c r="EL11" s="100"/>
      <c r="EM11" s="100"/>
      <c r="EN11" s="100"/>
      <c r="EO11" s="100"/>
      <c r="EP11" s="100"/>
      <c r="EQ11" s="100"/>
      <c r="ER11" s="100"/>
      <c r="ES11" s="100"/>
      <c r="ET11" s="100"/>
      <c r="EU11" s="100"/>
      <c r="EV11" s="100"/>
      <c r="EW11" s="100"/>
      <c r="EX11" s="100"/>
      <c r="EY11" s="100"/>
      <c r="EZ11" s="100"/>
      <c r="FA11" s="100"/>
      <c r="FB11" s="100"/>
      <c r="FC11" s="100"/>
      <c r="FD11" s="100"/>
      <c r="FE11" s="100"/>
      <c r="FF11" s="100"/>
      <c r="FG11" s="100"/>
      <c r="FH11" s="100"/>
      <c r="FI11" s="100"/>
      <c r="FJ11" s="100"/>
      <c r="FK11" s="100"/>
      <c r="FL11" s="100"/>
      <c r="FM11" s="100"/>
      <c r="FN11" s="100"/>
      <c r="FO11" s="100"/>
      <c r="FP11" s="100"/>
      <c r="FQ11" s="100"/>
      <c r="FR11" s="100"/>
      <c r="FS11" s="100"/>
      <c r="FT11" s="100"/>
      <c r="FU11" s="100"/>
      <c r="FV11" s="100"/>
      <c r="FW11" s="100"/>
      <c r="FX11" s="100"/>
      <c r="FY11" s="100"/>
      <c r="FZ11" s="100"/>
      <c r="GA11" s="100"/>
      <c r="GB11" s="100"/>
      <c r="GC11" s="100"/>
      <c r="GD11" s="100"/>
      <c r="GE11" s="100"/>
      <c r="GF11" s="100"/>
      <c r="GG11" s="100"/>
      <c r="GH11" s="100"/>
      <c r="GI11" s="100"/>
      <c r="GJ11" s="100"/>
      <c r="GK11" s="100"/>
      <c r="GL11" s="100"/>
      <c r="GM11" s="100"/>
      <c r="GN11" s="100"/>
      <c r="GO11" s="100"/>
      <c r="GP11" s="100"/>
      <c r="GQ11" s="100"/>
      <c r="GR11" s="100"/>
      <c r="GS11" s="100"/>
      <c r="GT11" s="100"/>
      <c r="GU11" s="100"/>
      <c r="GV11" s="100"/>
      <c r="GW11" s="100"/>
      <c r="GX11" s="100"/>
      <c r="GY11" s="100"/>
      <c r="GZ11" s="100"/>
      <c r="HA11" s="100"/>
      <c r="HB11" s="100"/>
      <c r="HC11" s="100"/>
      <c r="HD11" s="100"/>
      <c r="HE11" s="100"/>
      <c r="HF11" s="100"/>
      <c r="HG11" s="100"/>
      <c r="HH11" s="100"/>
      <c r="HI11" s="100"/>
      <c r="HJ11" s="100"/>
      <c r="HK11" s="100"/>
      <c r="HL11" s="100"/>
      <c r="HM11" s="100"/>
      <c r="HN11" s="100"/>
      <c r="HO11" s="100"/>
      <c r="HP11" s="100"/>
      <c r="HQ11" s="100"/>
      <c r="HR11" s="100"/>
      <c r="HS11" s="100"/>
      <c r="HT11" s="100"/>
      <c r="HU11" s="100"/>
      <c r="HV11" s="100"/>
      <c r="HW11" s="100"/>
      <c r="HX11" s="100"/>
      <c r="HY11" s="100"/>
    </row>
    <row r="12" spans="1:233" s="101" customFormat="1" x14ac:dyDescent="0.2">
      <c r="A12" s="97"/>
      <c r="B12" s="98"/>
      <c r="C12" s="99" t="s">
        <v>61</v>
      </c>
      <c r="D12" s="97" t="s">
        <v>56</v>
      </c>
      <c r="E12" s="97">
        <f>0.05*0.001</f>
        <v>5.0000000000000002E-5</v>
      </c>
      <c r="F12" s="97">
        <f>E12*F8</f>
        <v>1.005E-3</v>
      </c>
      <c r="G12" s="218"/>
      <c r="H12" s="218"/>
      <c r="I12" s="218"/>
      <c r="J12" s="218"/>
      <c r="K12" s="218"/>
      <c r="L12" s="218"/>
      <c r="M12" s="218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0"/>
      <c r="DB12" s="100"/>
      <c r="DC12" s="100"/>
      <c r="DD12" s="100"/>
      <c r="DE12" s="100"/>
      <c r="DF12" s="100"/>
      <c r="DG12" s="100"/>
      <c r="DH12" s="100"/>
      <c r="DI12" s="100"/>
      <c r="DJ12" s="100"/>
      <c r="DK12" s="100"/>
      <c r="DL12" s="100"/>
      <c r="DM12" s="100"/>
      <c r="DN12" s="100"/>
      <c r="DO12" s="100"/>
      <c r="DP12" s="100"/>
      <c r="DQ12" s="100"/>
      <c r="DR12" s="100"/>
      <c r="DS12" s="100"/>
      <c r="DT12" s="100"/>
      <c r="DU12" s="100"/>
      <c r="DV12" s="100"/>
      <c r="DW12" s="100"/>
      <c r="DX12" s="100"/>
      <c r="DY12" s="100"/>
      <c r="DZ12" s="100"/>
      <c r="EA12" s="100"/>
      <c r="EB12" s="100"/>
      <c r="EC12" s="100"/>
      <c r="ED12" s="100"/>
      <c r="EE12" s="100"/>
      <c r="EF12" s="100"/>
      <c r="EG12" s="100"/>
      <c r="EH12" s="100"/>
      <c r="EI12" s="100"/>
      <c r="EJ12" s="100"/>
      <c r="EK12" s="100"/>
      <c r="EL12" s="100"/>
      <c r="EM12" s="100"/>
      <c r="EN12" s="100"/>
      <c r="EO12" s="100"/>
      <c r="EP12" s="100"/>
      <c r="EQ12" s="100"/>
      <c r="ER12" s="100"/>
      <c r="ES12" s="100"/>
      <c r="ET12" s="100"/>
      <c r="EU12" s="100"/>
      <c r="EV12" s="100"/>
      <c r="EW12" s="100"/>
      <c r="EX12" s="100"/>
      <c r="EY12" s="100"/>
      <c r="EZ12" s="100"/>
      <c r="FA12" s="100"/>
      <c r="FB12" s="100"/>
      <c r="FC12" s="100"/>
      <c r="FD12" s="100"/>
      <c r="FE12" s="100"/>
      <c r="FF12" s="100"/>
      <c r="FG12" s="100"/>
      <c r="FH12" s="100"/>
      <c r="FI12" s="100"/>
      <c r="FJ12" s="100"/>
      <c r="FK12" s="100"/>
      <c r="FL12" s="100"/>
      <c r="FM12" s="100"/>
      <c r="FN12" s="100"/>
      <c r="FO12" s="100"/>
      <c r="FP12" s="100"/>
      <c r="FQ12" s="100"/>
      <c r="FR12" s="100"/>
      <c r="FS12" s="100"/>
      <c r="FT12" s="100"/>
      <c r="FU12" s="100"/>
      <c r="FV12" s="100"/>
      <c r="FW12" s="100"/>
      <c r="FX12" s="100"/>
      <c r="FY12" s="100"/>
      <c r="FZ12" s="100"/>
      <c r="GA12" s="100"/>
      <c r="GB12" s="100"/>
      <c r="GC12" s="100"/>
      <c r="GD12" s="100"/>
      <c r="GE12" s="100"/>
      <c r="GF12" s="100"/>
      <c r="GG12" s="100"/>
      <c r="GH12" s="100"/>
      <c r="GI12" s="100"/>
      <c r="GJ12" s="100"/>
      <c r="GK12" s="100"/>
      <c r="GL12" s="100"/>
      <c r="GM12" s="100"/>
      <c r="GN12" s="100"/>
      <c r="GO12" s="100"/>
      <c r="GP12" s="100"/>
      <c r="GQ12" s="100"/>
      <c r="GR12" s="100"/>
      <c r="GS12" s="100"/>
      <c r="GT12" s="100"/>
      <c r="GU12" s="100"/>
      <c r="GV12" s="100"/>
      <c r="GW12" s="100"/>
      <c r="GX12" s="100"/>
      <c r="GY12" s="100"/>
      <c r="GZ12" s="100"/>
      <c r="HA12" s="100"/>
      <c r="HB12" s="100"/>
      <c r="HC12" s="100"/>
      <c r="HD12" s="100"/>
      <c r="HE12" s="100"/>
      <c r="HF12" s="100"/>
      <c r="HG12" s="100"/>
      <c r="HH12" s="100"/>
      <c r="HI12" s="100"/>
      <c r="HJ12" s="100"/>
      <c r="HK12" s="100"/>
      <c r="HL12" s="100"/>
      <c r="HM12" s="100"/>
      <c r="HN12" s="100"/>
      <c r="HO12" s="100"/>
      <c r="HP12" s="100"/>
      <c r="HQ12" s="100"/>
      <c r="HR12" s="100"/>
      <c r="HS12" s="100"/>
      <c r="HT12" s="100"/>
      <c r="HU12" s="100"/>
      <c r="HV12" s="100"/>
      <c r="HW12" s="100"/>
      <c r="HX12" s="100"/>
      <c r="HY12" s="100"/>
    </row>
    <row r="13" spans="1:233" ht="40.5" x14ac:dyDescent="0.2">
      <c r="A13" s="39">
        <v>2</v>
      </c>
      <c r="B13" s="70"/>
      <c r="C13" s="151" t="s">
        <v>62</v>
      </c>
      <c r="D13" s="39" t="s">
        <v>50</v>
      </c>
      <c r="E13" s="39"/>
      <c r="F13" s="44">
        <v>36.200000000000003</v>
      </c>
      <c r="G13" s="13"/>
      <c r="H13" s="13"/>
      <c r="I13" s="13"/>
      <c r="J13" s="89"/>
      <c r="K13" s="13"/>
      <c r="L13" s="13"/>
      <c r="M13" s="13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</row>
    <row r="14" spans="1:233" ht="54" x14ac:dyDescent="0.25">
      <c r="A14" s="51">
        <v>8</v>
      </c>
      <c r="B14" s="173"/>
      <c r="C14" s="83" t="s">
        <v>212</v>
      </c>
      <c r="D14" s="62" t="s">
        <v>67</v>
      </c>
      <c r="E14" s="62"/>
      <c r="F14" s="62">
        <v>12.8</v>
      </c>
      <c r="G14" s="67"/>
      <c r="H14" s="67"/>
      <c r="I14" s="67"/>
      <c r="J14" s="67"/>
      <c r="K14" s="67"/>
      <c r="L14" s="220"/>
      <c r="M14" s="220"/>
    </row>
    <row r="15" spans="1:233" x14ac:dyDescent="0.2">
      <c r="A15" s="39"/>
      <c r="B15" s="48"/>
      <c r="C15" s="46" t="s">
        <v>47</v>
      </c>
      <c r="D15" s="39" t="s">
        <v>48</v>
      </c>
      <c r="E15" s="39">
        <f>12.8*0.6</f>
        <v>7.68</v>
      </c>
      <c r="F15" s="13">
        <f>E15*F14</f>
        <v>98.304000000000002</v>
      </c>
      <c r="G15" s="89"/>
      <c r="H15" s="89"/>
      <c r="I15" s="13"/>
      <c r="J15" s="13"/>
      <c r="K15" s="89"/>
      <c r="L15" s="89"/>
      <c r="M15" s="13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50"/>
      <c r="FE15" s="50"/>
      <c r="FF15" s="50"/>
      <c r="FG15" s="50"/>
      <c r="FH15" s="50"/>
      <c r="FI15" s="50"/>
      <c r="FJ15" s="50"/>
      <c r="FK15" s="50"/>
      <c r="FL15" s="50"/>
      <c r="FM15" s="50"/>
      <c r="FN15" s="50"/>
      <c r="FO15" s="50"/>
      <c r="FP15" s="50"/>
      <c r="FQ15" s="50"/>
      <c r="FR15" s="50"/>
      <c r="FS15" s="50"/>
      <c r="FT15" s="50"/>
      <c r="FU15" s="50"/>
      <c r="FV15" s="50"/>
      <c r="FW15" s="50"/>
      <c r="FX15" s="50"/>
      <c r="FY15" s="50"/>
      <c r="FZ15" s="50"/>
      <c r="GA15" s="50"/>
      <c r="GB15" s="50"/>
      <c r="GC15" s="50"/>
      <c r="GD15" s="50"/>
      <c r="GE15" s="50"/>
      <c r="GF15" s="50"/>
      <c r="GG15" s="50"/>
      <c r="GH15" s="50"/>
      <c r="GI15" s="50"/>
      <c r="GJ15" s="50"/>
      <c r="GK15" s="50"/>
      <c r="GL15" s="50"/>
      <c r="GM15" s="50"/>
      <c r="GN15" s="50"/>
      <c r="GO15" s="50"/>
      <c r="GP15" s="50"/>
      <c r="GQ15" s="50"/>
      <c r="GR15" s="50"/>
      <c r="GS15" s="50"/>
      <c r="GT15" s="50"/>
      <c r="GU15" s="50"/>
      <c r="GV15" s="50"/>
      <c r="GW15" s="50"/>
      <c r="GX15" s="50"/>
      <c r="GY15" s="50"/>
      <c r="GZ15" s="50"/>
      <c r="HA15" s="50"/>
      <c r="HB15" s="50"/>
      <c r="HC15" s="50"/>
      <c r="HD15" s="50"/>
      <c r="HE15" s="50"/>
      <c r="HF15" s="50"/>
      <c r="HG15" s="50"/>
      <c r="HH15" s="50"/>
      <c r="HI15" s="50"/>
      <c r="HJ15" s="50"/>
      <c r="HK15" s="50"/>
      <c r="HL15" s="50"/>
      <c r="HM15" s="50"/>
      <c r="HN15" s="50"/>
      <c r="HO15" s="50"/>
      <c r="HP15" s="50"/>
      <c r="HQ15" s="50"/>
      <c r="HR15" s="50"/>
      <c r="HS15" s="50"/>
      <c r="HT15" s="50"/>
      <c r="HU15" s="50"/>
      <c r="HV15" s="50"/>
      <c r="HW15" s="50"/>
      <c r="HX15" s="50"/>
      <c r="HY15" s="50"/>
    </row>
    <row r="16" spans="1:233" s="2" customFormat="1" x14ac:dyDescent="0.25">
      <c r="A16" s="77"/>
      <c r="B16" s="68"/>
      <c r="C16" s="68" t="s">
        <v>68</v>
      </c>
      <c r="D16" s="68" t="s">
        <v>58</v>
      </c>
      <c r="E16" s="68">
        <f>0.47*0.6</f>
        <v>0.28199999999999997</v>
      </c>
      <c r="F16" s="13">
        <f>E16*F14</f>
        <v>3.6095999999999999</v>
      </c>
      <c r="G16" s="67"/>
      <c r="H16" s="67"/>
      <c r="I16" s="67"/>
      <c r="J16" s="13"/>
      <c r="K16" s="67"/>
      <c r="L16" s="13"/>
      <c r="M16" s="13"/>
    </row>
    <row r="17" spans="1:233" x14ac:dyDescent="0.2">
      <c r="A17" s="39"/>
      <c r="B17" s="49"/>
      <c r="C17" s="46" t="s">
        <v>59</v>
      </c>
      <c r="D17" s="39" t="s">
        <v>60</v>
      </c>
      <c r="E17" s="39">
        <f>0.45*0.6</f>
        <v>0.27</v>
      </c>
      <c r="F17" s="13">
        <f>E17*F14</f>
        <v>3.4560000000000004</v>
      </c>
      <c r="G17" s="13"/>
      <c r="H17" s="13"/>
      <c r="I17" s="13"/>
      <c r="J17" s="13"/>
      <c r="K17" s="13"/>
      <c r="L17" s="13"/>
      <c r="M17" s="13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</row>
    <row r="18" spans="1:233" s="27" customFormat="1" ht="49.5" customHeight="1" x14ac:dyDescent="0.2">
      <c r="A18" s="39">
        <v>9</v>
      </c>
      <c r="B18" s="174"/>
      <c r="C18" s="55" t="s">
        <v>69</v>
      </c>
      <c r="D18" s="42" t="s">
        <v>50</v>
      </c>
      <c r="E18" s="42"/>
      <c r="F18" s="47">
        <v>0.51500000000000001</v>
      </c>
      <c r="G18" s="13"/>
      <c r="H18" s="13"/>
      <c r="I18" s="13"/>
      <c r="J18" s="13"/>
      <c r="K18" s="13"/>
      <c r="L18" s="13"/>
      <c r="M18" s="13"/>
    </row>
    <row r="19" spans="1:233" s="27" customFormat="1" ht="42" customHeight="1" x14ac:dyDescent="0.2">
      <c r="A19" s="39">
        <v>10</v>
      </c>
      <c r="B19" s="74"/>
      <c r="C19" s="55" t="s">
        <v>70</v>
      </c>
      <c r="D19" s="42" t="s">
        <v>56</v>
      </c>
      <c r="E19" s="42"/>
      <c r="F19" s="43">
        <v>0.5</v>
      </c>
      <c r="G19" s="13"/>
      <c r="H19" s="13"/>
      <c r="I19" s="13"/>
      <c r="J19" s="13"/>
      <c r="K19" s="13"/>
      <c r="L19" s="13"/>
      <c r="M19" s="13"/>
    </row>
    <row r="20" spans="1:233" s="50" customFormat="1" x14ac:dyDescent="0.2">
      <c r="A20" s="39"/>
      <c r="B20" s="48"/>
      <c r="C20" s="46" t="s">
        <v>47</v>
      </c>
      <c r="D20" s="39" t="s">
        <v>48</v>
      </c>
      <c r="E20" s="39">
        <f>12.1*0.6</f>
        <v>7.26</v>
      </c>
      <c r="F20" s="13">
        <f>F19*E20</f>
        <v>3.63</v>
      </c>
      <c r="G20" s="89"/>
      <c r="H20" s="89"/>
      <c r="I20" s="13"/>
      <c r="J20" s="13"/>
      <c r="K20" s="89"/>
      <c r="L20" s="89"/>
      <c r="M20" s="13"/>
    </row>
    <row r="21" spans="1:233" s="2" customFormat="1" x14ac:dyDescent="0.25">
      <c r="A21" s="68"/>
      <c r="B21" s="68"/>
      <c r="C21" s="68" t="s">
        <v>68</v>
      </c>
      <c r="D21" s="68" t="s">
        <v>58</v>
      </c>
      <c r="E21" s="68">
        <f>3.38*0.6</f>
        <v>2.028</v>
      </c>
      <c r="F21" s="13">
        <f>E21*F19</f>
        <v>1.014</v>
      </c>
      <c r="G21" s="67"/>
      <c r="H21" s="67"/>
      <c r="I21" s="67"/>
      <c r="J21" s="13"/>
      <c r="K21" s="67"/>
      <c r="L21" s="13"/>
      <c r="M21" s="13"/>
    </row>
    <row r="22" spans="1:233" s="27" customFormat="1" ht="27" x14ac:dyDescent="0.2">
      <c r="A22" s="39">
        <v>11</v>
      </c>
      <c r="B22" s="74"/>
      <c r="C22" s="55" t="s">
        <v>71</v>
      </c>
      <c r="D22" s="42" t="s">
        <v>50</v>
      </c>
      <c r="E22" s="42"/>
      <c r="F22" s="43">
        <f>2.5*0.5</f>
        <v>1.25</v>
      </c>
      <c r="G22" s="13"/>
      <c r="H22" s="13"/>
      <c r="I22" s="13"/>
      <c r="J22" s="13"/>
      <c r="K22" s="13"/>
      <c r="L22" s="13"/>
      <c r="M22" s="13"/>
    </row>
    <row r="23" spans="1:233" x14ac:dyDescent="0.2">
      <c r="A23" s="39"/>
      <c r="B23" s="48"/>
      <c r="C23" s="46" t="s">
        <v>47</v>
      </c>
      <c r="D23" s="39" t="s">
        <v>48</v>
      </c>
      <c r="E23" s="39">
        <v>0.53</v>
      </c>
      <c r="F23" s="13">
        <f>E23*F22</f>
        <v>0.66250000000000009</v>
      </c>
      <c r="G23" s="89"/>
      <c r="H23" s="89"/>
      <c r="I23" s="13"/>
      <c r="J23" s="13"/>
      <c r="K23" s="89"/>
      <c r="L23" s="89"/>
      <c r="M23" s="13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50"/>
      <c r="ES23" s="50"/>
      <c r="ET23" s="50"/>
      <c r="EU23" s="50"/>
      <c r="EV23" s="50"/>
      <c r="EW23" s="50"/>
      <c r="EX23" s="50"/>
      <c r="EY23" s="50"/>
      <c r="EZ23" s="50"/>
      <c r="FA23" s="50"/>
      <c r="FB23" s="50"/>
      <c r="FC23" s="50"/>
      <c r="FD23" s="50"/>
      <c r="FE23" s="50"/>
      <c r="FF23" s="50"/>
      <c r="FG23" s="50"/>
      <c r="FH23" s="50"/>
      <c r="FI23" s="50"/>
      <c r="FJ23" s="50"/>
      <c r="FK23" s="50"/>
      <c r="FL23" s="50"/>
      <c r="FM23" s="50"/>
      <c r="FN23" s="50"/>
      <c r="FO23" s="50"/>
      <c r="FP23" s="50"/>
      <c r="FQ23" s="50"/>
      <c r="FR23" s="50"/>
      <c r="FS23" s="50"/>
      <c r="FT23" s="50"/>
      <c r="FU23" s="50"/>
      <c r="FV23" s="50"/>
      <c r="FW23" s="50"/>
      <c r="FX23" s="50"/>
      <c r="FY23" s="50"/>
      <c r="FZ23" s="50"/>
      <c r="GA23" s="50"/>
      <c r="GB23" s="50"/>
      <c r="GC23" s="50"/>
      <c r="GD23" s="50"/>
      <c r="GE23" s="50"/>
      <c r="GF23" s="50"/>
      <c r="GG23" s="50"/>
      <c r="GH23" s="50"/>
      <c r="GI23" s="50"/>
      <c r="GJ23" s="50"/>
      <c r="GK23" s="50"/>
      <c r="GL23" s="50"/>
      <c r="GM23" s="50"/>
      <c r="GN23" s="50"/>
      <c r="GO23" s="50"/>
      <c r="GP23" s="50"/>
      <c r="GQ23" s="50"/>
      <c r="GR23" s="50"/>
      <c r="GS23" s="50"/>
      <c r="GT23" s="50"/>
      <c r="GU23" s="50"/>
      <c r="GV23" s="50"/>
      <c r="GW23" s="50"/>
      <c r="GX23" s="50"/>
      <c r="GY23" s="50"/>
      <c r="GZ23" s="50"/>
      <c r="HA23" s="50"/>
      <c r="HB23" s="50"/>
      <c r="HC23" s="50"/>
      <c r="HD23" s="50"/>
      <c r="HE23" s="50"/>
      <c r="HF23" s="50"/>
      <c r="HG23" s="50"/>
      <c r="HH23" s="50"/>
      <c r="HI23" s="50"/>
      <c r="HJ23" s="50"/>
      <c r="HK23" s="50"/>
      <c r="HL23" s="50"/>
      <c r="HM23" s="50"/>
      <c r="HN23" s="50"/>
      <c r="HO23" s="50"/>
      <c r="HP23" s="50"/>
      <c r="HQ23" s="50"/>
      <c r="HR23" s="50"/>
      <c r="HS23" s="50"/>
      <c r="HT23" s="50"/>
      <c r="HU23" s="50"/>
      <c r="HV23" s="50"/>
      <c r="HW23" s="50"/>
      <c r="HX23" s="50"/>
      <c r="HY23" s="50"/>
    </row>
    <row r="24" spans="1:233" s="27" customFormat="1" ht="27" x14ac:dyDescent="0.2">
      <c r="A24" s="39">
        <v>12</v>
      </c>
      <c r="B24" s="74"/>
      <c r="C24" s="55" t="s">
        <v>72</v>
      </c>
      <c r="D24" s="42" t="s">
        <v>50</v>
      </c>
      <c r="E24" s="42"/>
      <c r="F24" s="43">
        <f>2.5*0.5</f>
        <v>1.25</v>
      </c>
      <c r="G24" s="13"/>
      <c r="H24" s="13"/>
      <c r="I24" s="13"/>
      <c r="J24" s="13"/>
      <c r="K24" s="13"/>
      <c r="L24" s="13"/>
      <c r="M24" s="13"/>
    </row>
    <row r="25" spans="1:233" s="61" customFormat="1" x14ac:dyDescent="0.25">
      <c r="A25" s="194"/>
      <c r="B25" s="194"/>
      <c r="C25" s="57" t="s">
        <v>51</v>
      </c>
      <c r="D25" s="58"/>
      <c r="E25" s="59"/>
      <c r="F25" s="194"/>
      <c r="G25" s="60"/>
      <c r="H25" s="10"/>
      <c r="I25" s="60"/>
      <c r="J25" s="10"/>
      <c r="K25" s="60"/>
      <c r="L25" s="10"/>
      <c r="M25" s="10"/>
    </row>
    <row r="26" spans="1:233" s="66" customFormat="1" x14ac:dyDescent="0.25">
      <c r="A26" s="62"/>
      <c r="B26" s="62"/>
      <c r="C26" s="63" t="s">
        <v>245</v>
      </c>
      <c r="D26" s="60"/>
      <c r="E26" s="62"/>
      <c r="F26" s="60"/>
      <c r="G26" s="60"/>
      <c r="H26" s="60"/>
      <c r="I26" s="60"/>
      <c r="J26" s="60"/>
      <c r="K26" s="60"/>
      <c r="L26" s="60"/>
      <c r="M26" s="67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65"/>
      <c r="CG26" s="65"/>
      <c r="CH26" s="65"/>
      <c r="CI26" s="65"/>
      <c r="CJ26" s="65"/>
      <c r="CK26" s="65"/>
      <c r="CL26" s="65"/>
      <c r="CM26" s="65"/>
      <c r="CN26" s="65"/>
      <c r="CO26" s="65"/>
      <c r="CP26" s="65"/>
      <c r="CQ26" s="65"/>
      <c r="CR26" s="65"/>
      <c r="CS26" s="65"/>
      <c r="CT26" s="65"/>
      <c r="CU26" s="65"/>
      <c r="CV26" s="65"/>
      <c r="CW26" s="65"/>
      <c r="CX26" s="65"/>
      <c r="CY26" s="65"/>
      <c r="CZ26" s="65"/>
      <c r="DA26" s="65"/>
      <c r="DB26" s="65"/>
      <c r="DC26" s="65"/>
      <c r="DD26" s="65"/>
      <c r="DE26" s="65"/>
      <c r="DF26" s="65"/>
      <c r="DG26" s="65"/>
      <c r="DH26" s="65"/>
      <c r="DI26" s="65"/>
      <c r="DJ26" s="65"/>
      <c r="DK26" s="65"/>
      <c r="DL26" s="65"/>
      <c r="DM26" s="65"/>
      <c r="DN26" s="65"/>
      <c r="DO26" s="65"/>
      <c r="DP26" s="65"/>
      <c r="DQ26" s="65"/>
      <c r="DR26" s="65"/>
      <c r="DS26" s="65"/>
      <c r="DT26" s="65"/>
      <c r="DU26" s="65"/>
      <c r="DV26" s="65"/>
      <c r="DW26" s="65"/>
      <c r="DX26" s="65"/>
      <c r="DY26" s="65"/>
      <c r="DZ26" s="65"/>
      <c r="EA26" s="65"/>
      <c r="EB26" s="65"/>
      <c r="EC26" s="65"/>
      <c r="ED26" s="65"/>
      <c r="EE26" s="65"/>
      <c r="EF26" s="65"/>
      <c r="EG26" s="65"/>
      <c r="EH26" s="65"/>
      <c r="EI26" s="65"/>
      <c r="EJ26" s="65"/>
      <c r="EK26" s="65"/>
      <c r="EL26" s="65"/>
      <c r="EM26" s="65"/>
      <c r="EN26" s="65"/>
      <c r="EO26" s="65"/>
      <c r="EP26" s="65"/>
      <c r="EQ26" s="65"/>
      <c r="ER26" s="65"/>
      <c r="ES26" s="65"/>
      <c r="ET26" s="65"/>
      <c r="EU26" s="65"/>
      <c r="EV26" s="65"/>
      <c r="EW26" s="65"/>
      <c r="EX26" s="65"/>
      <c r="EY26" s="65"/>
      <c r="EZ26" s="65"/>
      <c r="FA26" s="65"/>
      <c r="FB26" s="65"/>
      <c r="FC26" s="65"/>
      <c r="FD26" s="65"/>
      <c r="FE26" s="65"/>
      <c r="FF26" s="65"/>
      <c r="FG26" s="65"/>
      <c r="FH26" s="65"/>
      <c r="FI26" s="65"/>
      <c r="FJ26" s="65"/>
      <c r="FK26" s="65"/>
      <c r="FL26" s="65"/>
      <c r="FM26" s="65"/>
      <c r="FN26" s="65"/>
      <c r="FO26" s="65"/>
      <c r="FP26" s="65"/>
      <c r="FQ26" s="65"/>
      <c r="FR26" s="65"/>
      <c r="FS26" s="65"/>
      <c r="FT26" s="65"/>
      <c r="FU26" s="65"/>
      <c r="FV26" s="65"/>
      <c r="FW26" s="65"/>
      <c r="FX26" s="65"/>
      <c r="FY26" s="65"/>
      <c r="FZ26" s="65"/>
      <c r="GA26" s="65"/>
      <c r="GB26" s="65"/>
      <c r="GC26" s="65"/>
      <c r="GD26" s="65"/>
      <c r="GE26" s="65"/>
      <c r="GF26" s="65"/>
      <c r="GG26" s="65"/>
      <c r="GH26" s="65"/>
      <c r="GI26" s="65"/>
      <c r="GJ26" s="65"/>
    </row>
    <row r="27" spans="1:233" s="66" customFormat="1" x14ac:dyDescent="0.25">
      <c r="A27" s="62"/>
      <c r="B27" s="62"/>
      <c r="C27" s="63" t="s">
        <v>52</v>
      </c>
      <c r="D27" s="60"/>
      <c r="E27" s="62"/>
      <c r="F27" s="60"/>
      <c r="G27" s="60"/>
      <c r="H27" s="60"/>
      <c r="I27" s="60"/>
      <c r="J27" s="60"/>
      <c r="K27" s="60"/>
      <c r="L27" s="60"/>
      <c r="M27" s="67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5"/>
      <c r="CA27" s="65"/>
      <c r="CB27" s="65"/>
      <c r="CC27" s="65"/>
      <c r="CD27" s="65"/>
      <c r="CE27" s="65"/>
      <c r="CF27" s="65"/>
      <c r="CG27" s="65"/>
      <c r="CH27" s="65"/>
      <c r="CI27" s="65"/>
      <c r="CJ27" s="65"/>
      <c r="CK27" s="65"/>
      <c r="CL27" s="65"/>
      <c r="CM27" s="65"/>
      <c r="CN27" s="65"/>
      <c r="CO27" s="65"/>
      <c r="CP27" s="65"/>
      <c r="CQ27" s="65"/>
      <c r="CR27" s="65"/>
      <c r="CS27" s="65"/>
      <c r="CT27" s="65"/>
      <c r="CU27" s="65"/>
      <c r="CV27" s="65"/>
      <c r="CW27" s="65"/>
      <c r="CX27" s="65"/>
      <c r="CY27" s="65"/>
      <c r="CZ27" s="65"/>
      <c r="DA27" s="65"/>
      <c r="DB27" s="65"/>
      <c r="DC27" s="65"/>
      <c r="DD27" s="65"/>
      <c r="DE27" s="65"/>
      <c r="DF27" s="65"/>
      <c r="DG27" s="65"/>
      <c r="DH27" s="65"/>
      <c r="DI27" s="65"/>
      <c r="DJ27" s="65"/>
      <c r="DK27" s="65"/>
      <c r="DL27" s="65"/>
      <c r="DM27" s="65"/>
      <c r="DN27" s="65"/>
      <c r="DO27" s="65"/>
      <c r="DP27" s="65"/>
      <c r="DQ27" s="65"/>
      <c r="DR27" s="65"/>
      <c r="DS27" s="65"/>
      <c r="DT27" s="65"/>
      <c r="DU27" s="65"/>
      <c r="DV27" s="65"/>
      <c r="DW27" s="65"/>
      <c r="DX27" s="65"/>
      <c r="DY27" s="65"/>
      <c r="DZ27" s="65"/>
      <c r="EA27" s="65"/>
      <c r="EB27" s="65"/>
      <c r="EC27" s="65"/>
      <c r="ED27" s="65"/>
      <c r="EE27" s="65"/>
      <c r="EF27" s="65"/>
      <c r="EG27" s="65"/>
      <c r="EH27" s="65"/>
      <c r="EI27" s="65"/>
      <c r="EJ27" s="65"/>
      <c r="EK27" s="65"/>
      <c r="EL27" s="65"/>
      <c r="EM27" s="65"/>
      <c r="EN27" s="65"/>
      <c r="EO27" s="65"/>
      <c r="EP27" s="65"/>
      <c r="EQ27" s="65"/>
      <c r="ER27" s="65"/>
      <c r="ES27" s="65"/>
      <c r="ET27" s="65"/>
      <c r="EU27" s="65"/>
      <c r="EV27" s="65"/>
      <c r="EW27" s="65"/>
      <c r="EX27" s="65"/>
      <c r="EY27" s="65"/>
      <c r="EZ27" s="65"/>
      <c r="FA27" s="65"/>
      <c r="FB27" s="65"/>
      <c r="FC27" s="65"/>
      <c r="FD27" s="65"/>
      <c r="FE27" s="65"/>
      <c r="FF27" s="65"/>
      <c r="FG27" s="65"/>
      <c r="FH27" s="65"/>
      <c r="FI27" s="65"/>
      <c r="FJ27" s="65"/>
      <c r="FK27" s="65"/>
      <c r="FL27" s="65"/>
      <c r="FM27" s="65"/>
      <c r="FN27" s="65"/>
      <c r="FO27" s="65"/>
      <c r="FP27" s="65"/>
      <c r="FQ27" s="65"/>
      <c r="FR27" s="65"/>
      <c r="FS27" s="65"/>
      <c r="FT27" s="65"/>
      <c r="FU27" s="65"/>
      <c r="FV27" s="65"/>
      <c r="FW27" s="65"/>
      <c r="FX27" s="65"/>
      <c r="FY27" s="65"/>
      <c r="FZ27" s="65"/>
      <c r="GA27" s="65"/>
      <c r="GB27" s="65"/>
      <c r="GC27" s="65"/>
      <c r="GD27" s="65"/>
      <c r="GE27" s="65"/>
      <c r="GF27" s="65"/>
      <c r="GG27" s="65"/>
      <c r="GH27" s="65"/>
      <c r="GI27" s="65"/>
      <c r="GJ27" s="65"/>
    </row>
    <row r="28" spans="1:233" s="66" customFormat="1" x14ac:dyDescent="0.25">
      <c r="A28" s="62"/>
      <c r="B28" s="62"/>
      <c r="C28" s="63" t="s">
        <v>246</v>
      </c>
      <c r="D28" s="60"/>
      <c r="E28" s="62"/>
      <c r="F28" s="60"/>
      <c r="G28" s="60"/>
      <c r="H28" s="60"/>
      <c r="I28" s="60"/>
      <c r="J28" s="60"/>
      <c r="K28" s="60"/>
      <c r="L28" s="60"/>
      <c r="M28" s="67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5"/>
      <c r="CR28" s="65"/>
      <c r="CS28" s="65"/>
      <c r="CT28" s="65"/>
      <c r="CU28" s="65"/>
      <c r="CV28" s="65"/>
      <c r="CW28" s="65"/>
      <c r="CX28" s="65"/>
      <c r="CY28" s="65"/>
      <c r="CZ28" s="65"/>
      <c r="DA28" s="65"/>
      <c r="DB28" s="65"/>
      <c r="DC28" s="65"/>
      <c r="DD28" s="65"/>
      <c r="DE28" s="65"/>
      <c r="DF28" s="65"/>
      <c r="DG28" s="65"/>
      <c r="DH28" s="65"/>
      <c r="DI28" s="65"/>
      <c r="DJ28" s="65"/>
      <c r="DK28" s="65"/>
      <c r="DL28" s="65"/>
      <c r="DM28" s="65"/>
      <c r="DN28" s="65"/>
      <c r="DO28" s="65"/>
      <c r="DP28" s="65"/>
      <c r="DQ28" s="65"/>
      <c r="DR28" s="65"/>
      <c r="DS28" s="65"/>
      <c r="DT28" s="65"/>
      <c r="DU28" s="65"/>
      <c r="DV28" s="65"/>
      <c r="DW28" s="65"/>
      <c r="DX28" s="65"/>
      <c r="DY28" s="65"/>
      <c r="DZ28" s="65"/>
      <c r="EA28" s="65"/>
      <c r="EB28" s="65"/>
      <c r="EC28" s="65"/>
      <c r="ED28" s="65"/>
      <c r="EE28" s="65"/>
      <c r="EF28" s="65"/>
      <c r="EG28" s="65"/>
      <c r="EH28" s="65"/>
      <c r="EI28" s="65"/>
      <c r="EJ28" s="65"/>
      <c r="EK28" s="65"/>
      <c r="EL28" s="65"/>
      <c r="EM28" s="65"/>
      <c r="EN28" s="65"/>
      <c r="EO28" s="65"/>
      <c r="EP28" s="65"/>
      <c r="EQ28" s="65"/>
      <c r="ER28" s="65"/>
      <c r="ES28" s="65"/>
      <c r="ET28" s="65"/>
      <c r="EU28" s="65"/>
      <c r="EV28" s="65"/>
      <c r="EW28" s="65"/>
      <c r="EX28" s="65"/>
      <c r="EY28" s="65"/>
      <c r="EZ28" s="65"/>
      <c r="FA28" s="65"/>
      <c r="FB28" s="65"/>
      <c r="FC28" s="65"/>
      <c r="FD28" s="65"/>
      <c r="FE28" s="65"/>
      <c r="FF28" s="65"/>
      <c r="FG28" s="65"/>
      <c r="FH28" s="65"/>
      <c r="FI28" s="65"/>
      <c r="FJ28" s="65"/>
      <c r="FK28" s="65"/>
      <c r="FL28" s="65"/>
      <c r="FM28" s="65"/>
      <c r="FN28" s="65"/>
      <c r="FO28" s="65"/>
      <c r="FP28" s="65"/>
      <c r="FQ28" s="65"/>
      <c r="FR28" s="65"/>
      <c r="FS28" s="65"/>
      <c r="FT28" s="65"/>
      <c r="FU28" s="65"/>
      <c r="FV28" s="65"/>
      <c r="FW28" s="65"/>
      <c r="FX28" s="65"/>
      <c r="FY28" s="65"/>
      <c r="FZ28" s="65"/>
      <c r="GA28" s="65"/>
      <c r="GB28" s="65"/>
      <c r="GC28" s="65"/>
      <c r="GD28" s="65"/>
      <c r="GE28" s="65"/>
      <c r="GF28" s="65"/>
      <c r="GG28" s="65"/>
      <c r="GH28" s="65"/>
      <c r="GI28" s="65"/>
      <c r="GJ28" s="65"/>
    </row>
    <row r="29" spans="1:233" s="66" customFormat="1" x14ac:dyDescent="0.25">
      <c r="A29" s="62"/>
      <c r="B29" s="62"/>
      <c r="C29" s="68" t="s">
        <v>51</v>
      </c>
      <c r="D29" s="62"/>
      <c r="E29" s="62"/>
      <c r="F29" s="62"/>
      <c r="G29" s="67"/>
      <c r="H29" s="60"/>
      <c r="I29" s="60"/>
      <c r="J29" s="60"/>
      <c r="K29" s="60"/>
      <c r="L29" s="60"/>
      <c r="M29" s="67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5"/>
      <c r="DC29" s="65"/>
      <c r="DD29" s="65"/>
      <c r="DE29" s="65"/>
      <c r="DF29" s="65"/>
      <c r="DG29" s="65"/>
      <c r="DH29" s="65"/>
      <c r="DI29" s="65"/>
      <c r="DJ29" s="65"/>
      <c r="DK29" s="65"/>
      <c r="DL29" s="65"/>
      <c r="DM29" s="65"/>
      <c r="DN29" s="65"/>
      <c r="DO29" s="65"/>
      <c r="DP29" s="65"/>
      <c r="DQ29" s="65"/>
      <c r="DR29" s="65"/>
      <c r="DS29" s="65"/>
      <c r="DT29" s="65"/>
      <c r="DU29" s="65"/>
      <c r="DV29" s="65"/>
      <c r="DW29" s="65"/>
      <c r="DX29" s="65"/>
      <c r="DY29" s="65"/>
      <c r="DZ29" s="65"/>
      <c r="EA29" s="65"/>
      <c r="EB29" s="65"/>
      <c r="EC29" s="65"/>
      <c r="ED29" s="65"/>
      <c r="EE29" s="65"/>
      <c r="EF29" s="65"/>
      <c r="EG29" s="65"/>
      <c r="EH29" s="65"/>
      <c r="EI29" s="65"/>
      <c r="EJ29" s="65"/>
      <c r="EK29" s="65"/>
      <c r="EL29" s="65"/>
      <c r="EM29" s="65"/>
      <c r="EN29" s="65"/>
      <c r="EO29" s="65"/>
      <c r="EP29" s="65"/>
      <c r="EQ29" s="65"/>
      <c r="ER29" s="65"/>
      <c r="ES29" s="65"/>
      <c r="ET29" s="65"/>
      <c r="EU29" s="65"/>
      <c r="EV29" s="65"/>
      <c r="EW29" s="65"/>
      <c r="EX29" s="65"/>
      <c r="EY29" s="65"/>
      <c r="EZ29" s="65"/>
      <c r="FA29" s="65"/>
      <c r="FB29" s="65"/>
      <c r="FC29" s="65"/>
      <c r="FD29" s="65"/>
      <c r="FE29" s="65"/>
      <c r="FF29" s="65"/>
      <c r="FG29" s="65"/>
      <c r="FH29" s="65"/>
      <c r="FI29" s="65"/>
      <c r="FJ29" s="65"/>
      <c r="FK29" s="65"/>
      <c r="FL29" s="65"/>
      <c r="FM29" s="65"/>
      <c r="FN29" s="65"/>
      <c r="FO29" s="65"/>
      <c r="FP29" s="65"/>
      <c r="FQ29" s="65"/>
      <c r="FR29" s="65"/>
      <c r="FS29" s="65"/>
      <c r="FT29" s="65"/>
      <c r="FU29" s="65"/>
      <c r="FV29" s="65"/>
      <c r="FW29" s="65"/>
      <c r="FX29" s="65"/>
      <c r="FY29" s="65"/>
      <c r="FZ29" s="65"/>
      <c r="GA29" s="65"/>
      <c r="GB29" s="65"/>
      <c r="GC29" s="65"/>
      <c r="GD29" s="65"/>
      <c r="GE29" s="65"/>
      <c r="GF29" s="65"/>
      <c r="GG29" s="65"/>
      <c r="GH29" s="65"/>
      <c r="GI29" s="65"/>
      <c r="GJ29" s="65"/>
    </row>
    <row r="33" spans="1:13" ht="33" customHeight="1" x14ac:dyDescent="0.2">
      <c r="A33" s="235" t="s">
        <v>249</v>
      </c>
      <c r="B33" s="235"/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</row>
    <row r="34" spans="1:13" ht="18.75" customHeight="1" x14ac:dyDescent="0.2">
      <c r="A34" s="236" t="s">
        <v>250</v>
      </c>
      <c r="B34" s="236"/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236"/>
    </row>
  </sheetData>
  <mergeCells count="12">
    <mergeCell ref="A33:M33"/>
    <mergeCell ref="A34:M34"/>
    <mergeCell ref="K5:L5"/>
    <mergeCell ref="M5:M6"/>
    <mergeCell ref="A4:L4"/>
    <mergeCell ref="A5:A6"/>
    <mergeCell ref="B5:B6"/>
    <mergeCell ref="C5:C6"/>
    <mergeCell ref="D5:D6"/>
    <mergeCell ref="E5:F5"/>
    <mergeCell ref="G5:H5"/>
    <mergeCell ref="I5:J5"/>
  </mergeCells>
  <conditionalFormatting sqref="A15:HW15 F16 J16 A17:HW17 L16:M16 A18:FO18 A19:HU20 A7:HB7 A25:HT29 HU25 A23:HW23 A22:HU22 A24:HU24 A8:HW13">
    <cfRule type="cellIs" dxfId="57" priority="3" stopIfTrue="1" operator="equal">
      <formula>8223.307275</formula>
    </cfRule>
  </conditionalFormatting>
  <conditionalFormatting sqref="F21 L21:M21">
    <cfRule type="cellIs" dxfId="56" priority="2" stopIfTrue="1" operator="equal">
      <formula>8223.307275</formula>
    </cfRule>
  </conditionalFormatting>
  <conditionalFormatting sqref="J21">
    <cfRule type="cellIs" dxfId="55" priority="1" stopIfTrue="1" operator="equal">
      <formula>8223.307275</formula>
    </cfRule>
  </conditionalFormatting>
  <pageMargins left="0.11811023622047245" right="0.11811023622047245" top="0.6692913385826772" bottom="0.27559055118110237" header="0.31496062992125984" footer="0.11811023622047245"/>
  <pageSetup paperSize="9" scale="110" orientation="landscape" cellComments="asDisplayed" verticalDpi="1200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1"/>
  <sheetViews>
    <sheetView zoomScaleNormal="100" zoomScaleSheetLayoutView="100" workbookViewId="0">
      <selection activeCell="N1" sqref="N1"/>
    </sheetView>
  </sheetViews>
  <sheetFormatPr defaultRowHeight="13.5" x14ac:dyDescent="0.25"/>
  <cols>
    <col min="1" max="1" width="3" customWidth="1"/>
    <col min="2" max="2" width="7.28515625" bestFit="1" customWidth="1"/>
    <col min="3" max="3" width="28" style="2" customWidth="1"/>
    <col min="5" max="5" width="9.7109375" customWidth="1"/>
    <col min="6" max="6" width="9.5703125" bestFit="1" customWidth="1"/>
    <col min="10" max="10" width="10" bestFit="1" customWidth="1"/>
    <col min="12" max="12" width="10" bestFit="1" customWidth="1"/>
    <col min="13" max="13" width="9.85546875" bestFit="1" customWidth="1"/>
  </cols>
  <sheetData>
    <row r="1" spans="1:256" ht="15.75" x14ac:dyDescent="0.25">
      <c r="A1" s="75" t="s">
        <v>0</v>
      </c>
    </row>
    <row r="2" spans="1:256" ht="15.75" x14ac:dyDescent="0.25">
      <c r="A2" s="75" t="s">
        <v>1</v>
      </c>
    </row>
    <row r="3" spans="1:256" s="27" customFormat="1" ht="15" x14ac:dyDescent="0.2">
      <c r="A3" s="26"/>
      <c r="C3" s="216" t="s">
        <v>73</v>
      </c>
      <c r="D3" s="216"/>
      <c r="E3" s="216"/>
      <c r="F3" s="216"/>
      <c r="G3" s="28"/>
      <c r="H3" s="28"/>
      <c r="I3" s="28"/>
      <c r="J3" s="28"/>
      <c r="K3" s="28"/>
      <c r="L3" s="29"/>
    </row>
    <row r="4" spans="1:256" s="27" customFormat="1" ht="15.75" x14ac:dyDescent="0.2">
      <c r="A4" s="210" t="s">
        <v>74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</row>
    <row r="5" spans="1:256" s="35" customFormat="1" x14ac:dyDescent="0.2">
      <c r="A5" s="208" t="s">
        <v>2</v>
      </c>
      <c r="B5" s="212" t="s">
        <v>35</v>
      </c>
      <c r="C5" s="208" t="s">
        <v>36</v>
      </c>
      <c r="D5" s="208" t="s">
        <v>37</v>
      </c>
      <c r="E5" s="214" t="s">
        <v>38</v>
      </c>
      <c r="F5" s="215"/>
      <c r="G5" s="208" t="s">
        <v>39</v>
      </c>
      <c r="H5" s="208"/>
      <c r="I5" s="208" t="s">
        <v>40</v>
      </c>
      <c r="J5" s="208"/>
      <c r="K5" s="208" t="s">
        <v>41</v>
      </c>
      <c r="L5" s="208"/>
      <c r="M5" s="209" t="s">
        <v>42</v>
      </c>
    </row>
    <row r="6" spans="1:256" s="35" customFormat="1" ht="33" customHeight="1" x14ac:dyDescent="0.2">
      <c r="A6" s="208"/>
      <c r="B6" s="213"/>
      <c r="C6" s="208"/>
      <c r="D6" s="208"/>
      <c r="E6" s="19" t="s">
        <v>43</v>
      </c>
      <c r="F6" s="19" t="s">
        <v>32</v>
      </c>
      <c r="G6" s="19" t="s">
        <v>44</v>
      </c>
      <c r="H6" s="36" t="s">
        <v>42</v>
      </c>
      <c r="I6" s="37" t="s">
        <v>44</v>
      </c>
      <c r="J6" s="19" t="s">
        <v>42</v>
      </c>
      <c r="K6" s="19" t="s">
        <v>44</v>
      </c>
      <c r="L6" s="38" t="s">
        <v>42</v>
      </c>
      <c r="M6" s="209"/>
    </row>
    <row r="7" spans="1:256" s="35" customFormat="1" x14ac:dyDescent="0.2">
      <c r="A7" s="139">
        <v>1</v>
      </c>
      <c r="B7" s="140">
        <v>2</v>
      </c>
      <c r="C7" s="139">
        <v>3</v>
      </c>
      <c r="D7" s="140">
        <v>4</v>
      </c>
      <c r="E7" s="139">
        <v>5</v>
      </c>
      <c r="F7" s="140">
        <v>6</v>
      </c>
      <c r="G7" s="141">
        <v>7</v>
      </c>
      <c r="H7" s="140">
        <v>8</v>
      </c>
      <c r="I7" s="139">
        <v>9</v>
      </c>
      <c r="J7" s="140">
        <v>10</v>
      </c>
      <c r="K7" s="139">
        <v>11</v>
      </c>
      <c r="L7" s="141">
        <v>12</v>
      </c>
      <c r="M7" s="140" t="s">
        <v>45</v>
      </c>
    </row>
    <row r="8" spans="1:256" s="35" customFormat="1" ht="40.5" x14ac:dyDescent="0.2">
      <c r="A8" s="39">
        <v>1</v>
      </c>
      <c r="B8" s="70"/>
      <c r="C8" s="41" t="s">
        <v>75</v>
      </c>
      <c r="D8" s="42" t="s">
        <v>56</v>
      </c>
      <c r="E8" s="42"/>
      <c r="F8" s="79">
        <v>870</v>
      </c>
      <c r="G8" s="13"/>
      <c r="H8" s="13"/>
      <c r="I8" s="13"/>
      <c r="J8" s="13"/>
      <c r="K8" s="13"/>
      <c r="L8" s="13"/>
      <c r="M8" s="13"/>
    </row>
    <row r="9" spans="1:256" s="35" customFormat="1" x14ac:dyDescent="0.2">
      <c r="A9" s="39"/>
      <c r="B9" s="45"/>
      <c r="C9" s="9" t="s">
        <v>76</v>
      </c>
      <c r="D9" s="39" t="s">
        <v>58</v>
      </c>
      <c r="E9" s="39">
        <f>(3.4+2.5)*0.001</f>
        <v>5.9000000000000007E-3</v>
      </c>
      <c r="F9" s="13">
        <f>E9*F8</f>
        <v>5.1330000000000009</v>
      </c>
      <c r="G9" s="13"/>
      <c r="H9" s="13"/>
      <c r="I9" s="13"/>
      <c r="J9" s="13"/>
      <c r="K9" s="13"/>
      <c r="L9" s="13"/>
      <c r="M9" s="13"/>
    </row>
    <row r="10" spans="1:256" s="101" customFormat="1" ht="57.75" customHeight="1" x14ac:dyDescent="0.2">
      <c r="A10" s="104">
        <v>2</v>
      </c>
      <c r="B10" s="175"/>
      <c r="C10" s="46" t="s">
        <v>55</v>
      </c>
      <c r="D10" s="97" t="s">
        <v>56</v>
      </c>
      <c r="E10" s="97"/>
      <c r="F10" s="104">
        <v>870</v>
      </c>
      <c r="G10" s="218"/>
      <c r="H10" s="218"/>
      <c r="I10" s="218"/>
      <c r="J10" s="218"/>
      <c r="K10" s="218"/>
      <c r="L10" s="218"/>
      <c r="M10" s="218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0"/>
      <c r="DA10" s="100"/>
      <c r="DB10" s="100"/>
      <c r="DC10" s="100"/>
      <c r="DD10" s="100"/>
      <c r="DE10" s="100"/>
      <c r="DF10" s="100"/>
      <c r="DG10" s="100"/>
      <c r="DH10" s="100"/>
      <c r="DI10" s="100"/>
      <c r="DJ10" s="100"/>
      <c r="DK10" s="100"/>
      <c r="DL10" s="100"/>
      <c r="DM10" s="100"/>
      <c r="DN10" s="100"/>
      <c r="DO10" s="100"/>
      <c r="DP10" s="100"/>
      <c r="DQ10" s="100"/>
      <c r="DR10" s="100"/>
      <c r="DS10" s="100"/>
      <c r="DT10" s="100"/>
      <c r="DU10" s="100"/>
      <c r="DV10" s="100"/>
      <c r="DW10" s="100"/>
      <c r="DX10" s="100"/>
      <c r="DY10" s="100"/>
      <c r="DZ10" s="100"/>
      <c r="EA10" s="100"/>
      <c r="EB10" s="100"/>
      <c r="EC10" s="100"/>
      <c r="ED10" s="100"/>
      <c r="EE10" s="100"/>
      <c r="EF10" s="100"/>
      <c r="EG10" s="100"/>
      <c r="EH10" s="100"/>
      <c r="EI10" s="100"/>
      <c r="EJ10" s="100"/>
      <c r="EK10" s="100"/>
      <c r="EL10" s="100"/>
      <c r="EM10" s="100"/>
      <c r="EN10" s="100"/>
      <c r="EO10" s="100"/>
      <c r="EP10" s="100"/>
      <c r="EQ10" s="100"/>
      <c r="ER10" s="100"/>
      <c r="ES10" s="100"/>
      <c r="ET10" s="100"/>
      <c r="EU10" s="100"/>
      <c r="EV10" s="100"/>
      <c r="EW10" s="100"/>
      <c r="EX10" s="100"/>
      <c r="EY10" s="100"/>
      <c r="EZ10" s="100"/>
      <c r="FA10" s="100"/>
      <c r="FB10" s="100"/>
      <c r="FC10" s="100"/>
      <c r="FD10" s="100"/>
      <c r="FE10" s="100"/>
      <c r="FF10" s="100"/>
      <c r="FG10" s="100"/>
      <c r="FH10" s="100"/>
      <c r="FI10" s="100"/>
      <c r="FJ10" s="100"/>
      <c r="FK10" s="100"/>
      <c r="FL10" s="100"/>
      <c r="FM10" s="100"/>
      <c r="FN10" s="100"/>
      <c r="FO10" s="100"/>
      <c r="FP10" s="100"/>
      <c r="FQ10" s="100"/>
      <c r="FR10" s="100"/>
      <c r="FS10" s="100"/>
      <c r="FT10" s="100"/>
      <c r="FU10" s="100"/>
      <c r="FV10" s="100"/>
      <c r="FW10" s="100"/>
      <c r="FX10" s="100"/>
      <c r="FY10" s="100"/>
      <c r="FZ10" s="100"/>
      <c r="GA10" s="100"/>
      <c r="GB10" s="100"/>
      <c r="GC10" s="100"/>
      <c r="GD10" s="100"/>
      <c r="GE10" s="100"/>
      <c r="GF10" s="100"/>
      <c r="GG10" s="100"/>
      <c r="GH10" s="100"/>
      <c r="GI10" s="100"/>
      <c r="GJ10" s="100"/>
      <c r="GK10" s="100"/>
      <c r="GL10" s="100"/>
      <c r="GM10" s="100"/>
      <c r="GN10" s="100"/>
      <c r="GO10" s="100"/>
      <c r="GP10" s="100"/>
      <c r="GQ10" s="100"/>
      <c r="GR10" s="100"/>
      <c r="GS10" s="100"/>
      <c r="GT10" s="100"/>
      <c r="GU10" s="100"/>
      <c r="GV10" s="100"/>
      <c r="GW10" s="100"/>
      <c r="GX10" s="100"/>
      <c r="GY10" s="100"/>
      <c r="GZ10" s="100"/>
      <c r="HA10" s="100"/>
      <c r="HB10" s="100"/>
      <c r="HC10" s="100"/>
      <c r="HD10" s="100"/>
      <c r="HE10" s="100"/>
      <c r="HF10" s="100"/>
      <c r="HG10" s="100"/>
      <c r="HH10" s="100"/>
      <c r="HI10" s="100"/>
      <c r="HJ10" s="100"/>
      <c r="HK10" s="100"/>
      <c r="HL10" s="100"/>
      <c r="HM10" s="100"/>
      <c r="HN10" s="100"/>
      <c r="HO10" s="100"/>
      <c r="HP10" s="100"/>
      <c r="HQ10" s="100"/>
      <c r="HR10" s="100"/>
      <c r="HS10" s="100"/>
      <c r="HT10" s="100"/>
      <c r="HU10" s="100"/>
      <c r="HV10" s="100"/>
      <c r="HW10" s="100"/>
      <c r="HX10" s="100"/>
      <c r="HY10" s="100"/>
      <c r="HZ10" s="100"/>
      <c r="IA10" s="100"/>
      <c r="IB10" s="100"/>
      <c r="IC10" s="100"/>
      <c r="ID10" s="100"/>
      <c r="IE10" s="100"/>
      <c r="IF10" s="100"/>
      <c r="IG10" s="100"/>
      <c r="IH10" s="100"/>
      <c r="II10" s="100"/>
      <c r="IJ10" s="100"/>
      <c r="IK10" s="100"/>
      <c r="IL10" s="100"/>
      <c r="IM10" s="100"/>
      <c r="IN10" s="100"/>
      <c r="IO10" s="100"/>
      <c r="IP10" s="100"/>
      <c r="IQ10" s="100"/>
      <c r="IR10" s="100"/>
      <c r="IS10" s="100"/>
      <c r="IT10" s="100"/>
      <c r="IU10" s="100"/>
      <c r="IV10" s="100"/>
    </row>
    <row r="11" spans="1:256" s="101" customFormat="1" x14ac:dyDescent="0.2">
      <c r="A11" s="97"/>
      <c r="B11" s="98"/>
      <c r="C11" s="99" t="s">
        <v>47</v>
      </c>
      <c r="D11" s="97" t="s">
        <v>48</v>
      </c>
      <c r="E11" s="176">
        <f>15.5*0.001</f>
        <v>1.55E-2</v>
      </c>
      <c r="F11" s="97">
        <f>F10*E11</f>
        <v>13.484999999999999</v>
      </c>
      <c r="G11" s="219"/>
      <c r="H11" s="219"/>
      <c r="I11" s="218"/>
      <c r="J11" s="218"/>
      <c r="K11" s="218"/>
      <c r="L11" s="219"/>
      <c r="M11" s="218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2"/>
      <c r="DA11" s="102"/>
      <c r="DB11" s="102"/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2"/>
      <c r="EJ11" s="102"/>
      <c r="EK11" s="102"/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2"/>
      <c r="FS11" s="102"/>
      <c r="FT11" s="102"/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2"/>
      <c r="HB11" s="102"/>
      <c r="HC11" s="102"/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2"/>
      <c r="IK11" s="102"/>
      <c r="IL11" s="102"/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</row>
    <row r="12" spans="1:256" s="101" customFormat="1" x14ac:dyDescent="0.2">
      <c r="A12" s="97"/>
      <c r="B12" s="98"/>
      <c r="C12" s="99" t="s">
        <v>57</v>
      </c>
      <c r="D12" s="97" t="s">
        <v>58</v>
      </c>
      <c r="E12" s="176">
        <f>34.7*0.001</f>
        <v>3.4700000000000002E-2</v>
      </c>
      <c r="F12" s="97">
        <f>E12*F10</f>
        <v>30.189</v>
      </c>
      <c r="G12" s="218"/>
      <c r="H12" s="218"/>
      <c r="I12" s="218"/>
      <c r="J12" s="218"/>
      <c r="K12" s="218"/>
      <c r="L12" s="218"/>
      <c r="M12" s="218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0"/>
      <c r="DB12" s="100"/>
      <c r="DC12" s="100"/>
      <c r="DD12" s="100"/>
      <c r="DE12" s="100"/>
      <c r="DF12" s="100"/>
      <c r="DG12" s="100"/>
      <c r="DH12" s="100"/>
      <c r="DI12" s="100"/>
      <c r="DJ12" s="100"/>
      <c r="DK12" s="100"/>
      <c r="DL12" s="100"/>
      <c r="DM12" s="100"/>
      <c r="DN12" s="100"/>
      <c r="DO12" s="100"/>
      <c r="DP12" s="100"/>
      <c r="DQ12" s="100"/>
      <c r="DR12" s="100"/>
      <c r="DS12" s="100"/>
      <c r="DT12" s="100"/>
      <c r="DU12" s="100"/>
      <c r="DV12" s="100"/>
      <c r="DW12" s="100"/>
      <c r="DX12" s="100"/>
      <c r="DY12" s="100"/>
      <c r="DZ12" s="100"/>
      <c r="EA12" s="100"/>
      <c r="EB12" s="100"/>
      <c r="EC12" s="100"/>
      <c r="ED12" s="100"/>
      <c r="EE12" s="100"/>
      <c r="EF12" s="100"/>
      <c r="EG12" s="100"/>
      <c r="EH12" s="100"/>
      <c r="EI12" s="100"/>
      <c r="EJ12" s="100"/>
      <c r="EK12" s="100"/>
      <c r="EL12" s="100"/>
      <c r="EM12" s="100"/>
      <c r="EN12" s="100"/>
      <c r="EO12" s="100"/>
      <c r="EP12" s="100"/>
      <c r="EQ12" s="100"/>
      <c r="ER12" s="100"/>
      <c r="ES12" s="100"/>
      <c r="ET12" s="100"/>
      <c r="EU12" s="100"/>
      <c r="EV12" s="100"/>
      <c r="EW12" s="100"/>
      <c r="EX12" s="100"/>
      <c r="EY12" s="100"/>
      <c r="EZ12" s="100"/>
      <c r="FA12" s="100"/>
      <c r="FB12" s="100"/>
      <c r="FC12" s="100"/>
      <c r="FD12" s="100"/>
      <c r="FE12" s="100"/>
      <c r="FF12" s="100"/>
      <c r="FG12" s="100"/>
      <c r="FH12" s="100"/>
      <c r="FI12" s="100"/>
      <c r="FJ12" s="100"/>
      <c r="FK12" s="100"/>
      <c r="FL12" s="100"/>
      <c r="FM12" s="100"/>
      <c r="FN12" s="100"/>
      <c r="FO12" s="100"/>
      <c r="FP12" s="100"/>
      <c r="FQ12" s="100"/>
      <c r="FR12" s="100"/>
      <c r="FS12" s="100"/>
      <c r="FT12" s="100"/>
      <c r="FU12" s="100"/>
      <c r="FV12" s="100"/>
      <c r="FW12" s="100"/>
      <c r="FX12" s="100"/>
      <c r="FY12" s="100"/>
      <c r="FZ12" s="100"/>
      <c r="GA12" s="100"/>
      <c r="GB12" s="100"/>
      <c r="GC12" s="100"/>
      <c r="GD12" s="100"/>
      <c r="GE12" s="100"/>
      <c r="GF12" s="100"/>
      <c r="GG12" s="100"/>
      <c r="GH12" s="100"/>
      <c r="GI12" s="100"/>
      <c r="GJ12" s="100"/>
      <c r="GK12" s="100"/>
      <c r="GL12" s="100"/>
      <c r="GM12" s="100"/>
      <c r="GN12" s="100"/>
      <c r="GO12" s="100"/>
      <c r="GP12" s="100"/>
      <c r="GQ12" s="100"/>
      <c r="GR12" s="100"/>
      <c r="GS12" s="100"/>
      <c r="GT12" s="100"/>
      <c r="GU12" s="100"/>
      <c r="GV12" s="100"/>
      <c r="GW12" s="100"/>
      <c r="GX12" s="100"/>
      <c r="GY12" s="100"/>
      <c r="GZ12" s="100"/>
      <c r="HA12" s="100"/>
      <c r="HB12" s="100"/>
      <c r="HC12" s="100"/>
      <c r="HD12" s="100"/>
      <c r="HE12" s="100"/>
      <c r="HF12" s="100"/>
      <c r="HG12" s="100"/>
      <c r="HH12" s="100"/>
      <c r="HI12" s="100"/>
      <c r="HJ12" s="100"/>
      <c r="HK12" s="100"/>
      <c r="HL12" s="100"/>
      <c r="HM12" s="100"/>
      <c r="HN12" s="100"/>
      <c r="HO12" s="100"/>
      <c r="HP12" s="100"/>
      <c r="HQ12" s="100"/>
      <c r="HR12" s="100"/>
      <c r="HS12" s="100"/>
      <c r="HT12" s="100"/>
      <c r="HU12" s="100"/>
      <c r="HV12" s="100"/>
      <c r="HW12" s="100"/>
      <c r="HX12" s="100"/>
      <c r="HY12" s="100"/>
      <c r="HZ12" s="100"/>
      <c r="IA12" s="100"/>
      <c r="IB12" s="100"/>
      <c r="IC12" s="100"/>
      <c r="ID12" s="100"/>
      <c r="IE12" s="100"/>
      <c r="IF12" s="100"/>
      <c r="IG12" s="100"/>
      <c r="IH12" s="100"/>
      <c r="II12" s="100"/>
      <c r="IJ12" s="100"/>
      <c r="IK12" s="100"/>
      <c r="IL12" s="100"/>
      <c r="IM12" s="100"/>
      <c r="IN12" s="100"/>
      <c r="IO12" s="100"/>
      <c r="IP12" s="100"/>
      <c r="IQ12" s="100"/>
      <c r="IR12" s="100"/>
      <c r="IS12" s="100"/>
      <c r="IT12" s="100"/>
      <c r="IU12" s="100"/>
      <c r="IV12" s="100"/>
    </row>
    <row r="13" spans="1:256" s="101" customFormat="1" x14ac:dyDescent="0.2">
      <c r="A13" s="97"/>
      <c r="B13" s="98"/>
      <c r="C13" s="99" t="s">
        <v>59</v>
      </c>
      <c r="D13" s="97" t="s">
        <v>60</v>
      </c>
      <c r="E13" s="176">
        <f>2.09*0.001</f>
        <v>2.0899999999999998E-3</v>
      </c>
      <c r="F13" s="97">
        <f>E13*F10</f>
        <v>1.8182999999999998</v>
      </c>
      <c r="G13" s="218"/>
      <c r="H13" s="218"/>
      <c r="I13" s="218"/>
      <c r="J13" s="218"/>
      <c r="K13" s="218"/>
      <c r="L13" s="218"/>
      <c r="M13" s="218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100"/>
      <c r="FE13" s="100"/>
      <c r="FF13" s="100"/>
      <c r="FG13" s="100"/>
      <c r="FH13" s="100"/>
      <c r="FI13" s="100"/>
      <c r="FJ13" s="100"/>
      <c r="FK13" s="100"/>
      <c r="FL13" s="100"/>
      <c r="FM13" s="100"/>
      <c r="FN13" s="100"/>
      <c r="FO13" s="100"/>
      <c r="FP13" s="100"/>
      <c r="FQ13" s="100"/>
      <c r="FR13" s="100"/>
      <c r="FS13" s="100"/>
      <c r="FT13" s="100"/>
      <c r="FU13" s="100"/>
      <c r="FV13" s="100"/>
      <c r="FW13" s="100"/>
      <c r="FX13" s="100"/>
      <c r="FY13" s="100"/>
      <c r="FZ13" s="100"/>
      <c r="GA13" s="100"/>
      <c r="GB13" s="100"/>
      <c r="GC13" s="100"/>
      <c r="GD13" s="100"/>
      <c r="GE13" s="100"/>
      <c r="GF13" s="100"/>
      <c r="GG13" s="100"/>
      <c r="GH13" s="100"/>
      <c r="GI13" s="100"/>
      <c r="GJ13" s="100"/>
      <c r="GK13" s="100"/>
      <c r="GL13" s="100"/>
      <c r="GM13" s="100"/>
      <c r="GN13" s="100"/>
      <c r="GO13" s="100"/>
      <c r="GP13" s="100"/>
      <c r="GQ13" s="100"/>
      <c r="GR13" s="100"/>
      <c r="GS13" s="100"/>
      <c r="GT13" s="100"/>
      <c r="GU13" s="100"/>
      <c r="GV13" s="100"/>
      <c r="GW13" s="100"/>
      <c r="GX13" s="100"/>
      <c r="GY13" s="100"/>
      <c r="GZ13" s="100"/>
      <c r="HA13" s="100"/>
      <c r="HB13" s="100"/>
      <c r="HC13" s="100"/>
      <c r="HD13" s="100"/>
      <c r="HE13" s="100"/>
      <c r="HF13" s="100"/>
      <c r="HG13" s="100"/>
      <c r="HH13" s="100"/>
      <c r="HI13" s="100"/>
      <c r="HJ13" s="100"/>
      <c r="HK13" s="100"/>
      <c r="HL13" s="100"/>
      <c r="HM13" s="100"/>
      <c r="HN13" s="100"/>
      <c r="HO13" s="100"/>
      <c r="HP13" s="100"/>
      <c r="HQ13" s="100"/>
      <c r="HR13" s="100"/>
      <c r="HS13" s="100"/>
      <c r="HT13" s="100"/>
      <c r="HU13" s="100"/>
      <c r="HV13" s="100"/>
      <c r="HW13" s="100"/>
      <c r="HX13" s="100"/>
      <c r="HY13" s="100"/>
      <c r="HZ13" s="100"/>
      <c r="IA13" s="100"/>
      <c r="IB13" s="100"/>
      <c r="IC13" s="100"/>
      <c r="ID13" s="100"/>
      <c r="IE13" s="100"/>
      <c r="IF13" s="100"/>
      <c r="IG13" s="100"/>
      <c r="IH13" s="100"/>
      <c r="II13" s="100"/>
      <c r="IJ13" s="100"/>
      <c r="IK13" s="100"/>
      <c r="IL13" s="100"/>
      <c r="IM13" s="100"/>
      <c r="IN13" s="100"/>
      <c r="IO13" s="100"/>
      <c r="IP13" s="100"/>
      <c r="IQ13" s="100"/>
      <c r="IR13" s="100"/>
      <c r="IS13" s="100"/>
      <c r="IT13" s="100"/>
      <c r="IU13" s="100"/>
      <c r="IV13" s="100"/>
    </row>
    <row r="14" spans="1:256" s="101" customFormat="1" x14ac:dyDescent="0.2">
      <c r="A14" s="97"/>
      <c r="B14" s="98"/>
      <c r="C14" s="99" t="s">
        <v>61</v>
      </c>
      <c r="D14" s="97" t="s">
        <v>56</v>
      </c>
      <c r="E14" s="177">
        <f>0.04*0.001</f>
        <v>4.0000000000000003E-5</v>
      </c>
      <c r="F14" s="97">
        <f>E14*F10</f>
        <v>3.4800000000000005E-2</v>
      </c>
      <c r="G14" s="218"/>
      <c r="H14" s="218"/>
      <c r="I14" s="218"/>
      <c r="J14" s="218"/>
      <c r="K14" s="218"/>
      <c r="L14" s="218"/>
      <c r="M14" s="218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  <c r="FK14" s="100"/>
      <c r="FL14" s="100"/>
      <c r="FM14" s="100"/>
      <c r="FN14" s="100"/>
      <c r="FO14" s="100"/>
      <c r="FP14" s="100"/>
      <c r="FQ14" s="100"/>
      <c r="FR14" s="100"/>
      <c r="FS14" s="100"/>
      <c r="FT14" s="100"/>
      <c r="FU14" s="100"/>
      <c r="FV14" s="100"/>
      <c r="FW14" s="100"/>
      <c r="FX14" s="100"/>
      <c r="FY14" s="100"/>
      <c r="FZ14" s="100"/>
      <c r="GA14" s="100"/>
      <c r="GB14" s="100"/>
      <c r="GC14" s="100"/>
      <c r="GD14" s="100"/>
      <c r="GE14" s="100"/>
      <c r="GF14" s="100"/>
      <c r="GG14" s="100"/>
      <c r="GH14" s="100"/>
      <c r="GI14" s="100"/>
      <c r="GJ14" s="100"/>
      <c r="GK14" s="100"/>
      <c r="GL14" s="100"/>
      <c r="GM14" s="100"/>
      <c r="GN14" s="100"/>
      <c r="GO14" s="100"/>
      <c r="GP14" s="100"/>
      <c r="GQ14" s="100"/>
      <c r="GR14" s="100"/>
      <c r="GS14" s="100"/>
      <c r="GT14" s="100"/>
      <c r="GU14" s="100"/>
      <c r="GV14" s="100"/>
      <c r="GW14" s="100"/>
      <c r="GX14" s="100"/>
      <c r="GY14" s="100"/>
      <c r="GZ14" s="100"/>
      <c r="HA14" s="100"/>
      <c r="HB14" s="100"/>
      <c r="HC14" s="100"/>
      <c r="HD14" s="100"/>
      <c r="HE14" s="100"/>
      <c r="HF14" s="100"/>
      <c r="HG14" s="100"/>
      <c r="HH14" s="100"/>
      <c r="HI14" s="100"/>
      <c r="HJ14" s="100"/>
      <c r="HK14" s="100"/>
      <c r="HL14" s="100"/>
      <c r="HM14" s="100"/>
      <c r="HN14" s="100"/>
      <c r="HO14" s="100"/>
      <c r="HP14" s="100"/>
      <c r="HQ14" s="100"/>
      <c r="HR14" s="100"/>
      <c r="HS14" s="100"/>
      <c r="HT14" s="100"/>
      <c r="HU14" s="100"/>
      <c r="HV14" s="100"/>
      <c r="HW14" s="100"/>
      <c r="HX14" s="100"/>
      <c r="HY14" s="100"/>
      <c r="HZ14" s="100"/>
      <c r="IA14" s="100"/>
      <c r="IB14" s="100"/>
      <c r="IC14" s="100"/>
      <c r="ID14" s="100"/>
      <c r="IE14" s="100"/>
      <c r="IF14" s="100"/>
      <c r="IG14" s="100"/>
      <c r="IH14" s="100"/>
      <c r="II14" s="100"/>
      <c r="IJ14" s="100"/>
      <c r="IK14" s="100"/>
      <c r="IL14" s="100"/>
      <c r="IM14" s="100"/>
      <c r="IN14" s="100"/>
      <c r="IO14" s="100"/>
      <c r="IP14" s="100"/>
      <c r="IQ14" s="100"/>
      <c r="IR14" s="100"/>
      <c r="IS14" s="100"/>
      <c r="IT14" s="100"/>
      <c r="IU14" s="100"/>
      <c r="IV14" s="100"/>
    </row>
    <row r="15" spans="1:256" ht="27" x14ac:dyDescent="0.2">
      <c r="A15" s="39">
        <v>3</v>
      </c>
      <c r="B15" s="70"/>
      <c r="C15" s="151" t="s">
        <v>77</v>
      </c>
      <c r="D15" s="39" t="s">
        <v>50</v>
      </c>
      <c r="E15" s="39"/>
      <c r="F15" s="44">
        <v>1570</v>
      </c>
      <c r="G15" s="13"/>
      <c r="H15" s="13"/>
      <c r="I15" s="13"/>
      <c r="J15" s="89"/>
      <c r="K15" s="13"/>
      <c r="L15" s="13"/>
      <c r="M15" s="13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  <c r="IR15" s="27"/>
      <c r="IS15" s="27"/>
      <c r="IT15" s="27"/>
      <c r="IU15" s="27"/>
      <c r="IV15" s="27"/>
    </row>
    <row r="16" spans="1:256" x14ac:dyDescent="0.2">
      <c r="A16" s="39">
        <v>4</v>
      </c>
      <c r="B16" s="48"/>
      <c r="C16" s="41" t="s">
        <v>66</v>
      </c>
      <c r="D16" s="42" t="s">
        <v>56</v>
      </c>
      <c r="E16" s="42"/>
      <c r="F16" s="69">
        <v>2965</v>
      </c>
      <c r="G16" s="13"/>
      <c r="H16" s="13"/>
      <c r="I16" s="13"/>
      <c r="J16" s="13"/>
      <c r="K16" s="13"/>
      <c r="L16" s="13"/>
      <c r="M16" s="13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</row>
    <row r="17" spans="1:256" x14ac:dyDescent="0.2">
      <c r="A17" s="39"/>
      <c r="B17" s="48"/>
      <c r="C17" s="46" t="s">
        <v>47</v>
      </c>
      <c r="D17" s="39" t="s">
        <v>48</v>
      </c>
      <c r="E17" s="39">
        <f>3.23*0.001</f>
        <v>3.2300000000000002E-3</v>
      </c>
      <c r="F17" s="13">
        <f>E17*F16</f>
        <v>9.5769500000000001</v>
      </c>
      <c r="G17" s="89"/>
      <c r="H17" s="89"/>
      <c r="I17" s="13"/>
      <c r="J17" s="13"/>
      <c r="K17" s="89"/>
      <c r="L17" s="89"/>
      <c r="M17" s="13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  <c r="FK17" s="50"/>
      <c r="FL17" s="50"/>
      <c r="FM17" s="50"/>
      <c r="FN17" s="50"/>
      <c r="FO17" s="50"/>
      <c r="FP17" s="50"/>
      <c r="FQ17" s="50"/>
      <c r="FR17" s="50"/>
      <c r="FS17" s="50"/>
      <c r="FT17" s="50"/>
      <c r="FU17" s="50"/>
      <c r="FV17" s="50"/>
      <c r="FW17" s="50"/>
      <c r="FX17" s="50"/>
      <c r="FY17" s="50"/>
      <c r="FZ17" s="50"/>
      <c r="GA17" s="50"/>
      <c r="GB17" s="50"/>
      <c r="GC17" s="50"/>
      <c r="GD17" s="50"/>
      <c r="GE17" s="50"/>
      <c r="GF17" s="50"/>
      <c r="GG17" s="50"/>
      <c r="GH17" s="50"/>
      <c r="GI17" s="50"/>
      <c r="GJ17" s="50"/>
      <c r="GK17" s="50"/>
      <c r="GL17" s="50"/>
      <c r="GM17" s="50"/>
      <c r="GN17" s="50"/>
      <c r="GO17" s="50"/>
      <c r="GP17" s="50"/>
      <c r="GQ17" s="50"/>
      <c r="GR17" s="50"/>
      <c r="GS17" s="50"/>
      <c r="GT17" s="50"/>
      <c r="GU17" s="50"/>
      <c r="GV17" s="50"/>
      <c r="GW17" s="50"/>
      <c r="GX17" s="50"/>
      <c r="GY17" s="50"/>
      <c r="GZ17" s="50"/>
      <c r="HA17" s="50"/>
      <c r="HB17" s="50"/>
      <c r="HC17" s="50"/>
      <c r="HD17" s="50"/>
      <c r="HE17" s="50"/>
      <c r="HF17" s="50"/>
      <c r="HG17" s="50"/>
      <c r="HH17" s="50"/>
      <c r="HI17" s="50"/>
      <c r="HJ17" s="50"/>
      <c r="HK17" s="50"/>
      <c r="HL17" s="50"/>
      <c r="HM17" s="50"/>
      <c r="HN17" s="50"/>
      <c r="HO17" s="50"/>
      <c r="HP17" s="50"/>
      <c r="HQ17" s="50"/>
      <c r="HR17" s="50"/>
      <c r="HS17" s="50"/>
      <c r="HT17" s="50"/>
      <c r="HU17" s="50"/>
      <c r="HV17" s="50"/>
      <c r="HW17" s="50"/>
      <c r="HX17" s="50"/>
      <c r="HY17" s="50"/>
      <c r="HZ17" s="50"/>
      <c r="IA17" s="50"/>
      <c r="IB17" s="50"/>
      <c r="IC17" s="50"/>
      <c r="ID17" s="50"/>
      <c r="IE17" s="50"/>
      <c r="IF17" s="50"/>
      <c r="IG17" s="50"/>
      <c r="IH17" s="50"/>
      <c r="II17" s="50"/>
      <c r="IJ17" s="50"/>
      <c r="IK17" s="50"/>
      <c r="IL17" s="50"/>
      <c r="IM17" s="50"/>
      <c r="IN17" s="50"/>
      <c r="IO17" s="50"/>
      <c r="IP17" s="50"/>
      <c r="IQ17" s="50"/>
      <c r="IR17" s="50"/>
      <c r="IS17" s="50"/>
      <c r="IT17" s="50"/>
      <c r="IU17" s="50"/>
      <c r="IV17" s="50"/>
    </row>
    <row r="18" spans="1:256" x14ac:dyDescent="0.2">
      <c r="A18" s="39"/>
      <c r="B18" s="45"/>
      <c r="C18" s="9" t="s">
        <v>63</v>
      </c>
      <c r="D18" s="39" t="s">
        <v>58</v>
      </c>
      <c r="E18" s="39">
        <f>3.62*0.001</f>
        <v>3.6200000000000004E-3</v>
      </c>
      <c r="F18" s="13">
        <f>E18*F16</f>
        <v>10.733300000000002</v>
      </c>
      <c r="G18" s="13"/>
      <c r="H18" s="13"/>
      <c r="I18" s="13"/>
      <c r="J18" s="13"/>
      <c r="K18" s="13"/>
      <c r="L18" s="13"/>
      <c r="M18" s="13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</row>
    <row r="19" spans="1:256" x14ac:dyDescent="0.2">
      <c r="A19" s="39"/>
      <c r="B19" s="49"/>
      <c r="C19" s="46" t="s">
        <v>59</v>
      </c>
      <c r="D19" s="39" t="s">
        <v>60</v>
      </c>
      <c r="E19" s="39">
        <f>0.18*0.001</f>
        <v>1.7999999999999998E-4</v>
      </c>
      <c r="F19" s="71">
        <f>E19*F16</f>
        <v>0.53369999999999995</v>
      </c>
      <c r="G19" s="13"/>
      <c r="H19" s="13"/>
      <c r="I19" s="13"/>
      <c r="J19" s="13"/>
      <c r="K19" s="13"/>
      <c r="L19" s="13"/>
      <c r="M19" s="13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7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27"/>
      <c r="IU19" s="27"/>
      <c r="IV19" s="27"/>
    </row>
    <row r="20" spans="1:256" x14ac:dyDescent="0.2">
      <c r="A20" s="39"/>
      <c r="B20" s="49"/>
      <c r="C20" s="46" t="s">
        <v>61</v>
      </c>
      <c r="D20" s="39" t="s">
        <v>56</v>
      </c>
      <c r="E20" s="39">
        <f>0.04*0.001</f>
        <v>4.0000000000000003E-5</v>
      </c>
      <c r="F20" s="71">
        <f>E20*F16</f>
        <v>0.11860000000000001</v>
      </c>
      <c r="G20" s="13"/>
      <c r="H20" s="13"/>
      <c r="I20" s="13"/>
      <c r="J20" s="13"/>
      <c r="K20" s="13"/>
      <c r="L20" s="13"/>
      <c r="M20" s="13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27"/>
      <c r="IU20" s="27"/>
      <c r="IV20" s="27"/>
    </row>
    <row r="21" spans="1:256" s="101" customFormat="1" ht="57.75" customHeight="1" x14ac:dyDescent="0.2">
      <c r="A21" s="104">
        <v>5</v>
      </c>
      <c r="B21" s="98"/>
      <c r="C21" s="46" t="s">
        <v>55</v>
      </c>
      <c r="D21" s="97" t="s">
        <v>56</v>
      </c>
      <c r="E21" s="97"/>
      <c r="F21" s="104">
        <v>89</v>
      </c>
      <c r="G21" s="218"/>
      <c r="H21" s="218"/>
      <c r="I21" s="218"/>
      <c r="J21" s="218"/>
      <c r="K21" s="218"/>
      <c r="L21" s="218"/>
      <c r="M21" s="218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0"/>
      <c r="BT21" s="100"/>
      <c r="BU21" s="100"/>
      <c r="BV21" s="100"/>
      <c r="BW21" s="100"/>
      <c r="BX21" s="100"/>
      <c r="BY21" s="100"/>
      <c r="BZ21" s="100"/>
      <c r="CA21" s="100"/>
      <c r="CB21" s="100"/>
      <c r="CC21" s="100"/>
      <c r="CD21" s="100"/>
      <c r="CE21" s="100"/>
      <c r="CF21" s="100"/>
      <c r="CG21" s="100"/>
      <c r="CH21" s="100"/>
      <c r="CI21" s="100"/>
      <c r="CJ21" s="100"/>
      <c r="CK21" s="100"/>
      <c r="CL21" s="100"/>
      <c r="CM21" s="100"/>
      <c r="CN21" s="100"/>
      <c r="CO21" s="100"/>
      <c r="CP21" s="100"/>
      <c r="CQ21" s="100"/>
      <c r="CR21" s="100"/>
      <c r="CS21" s="100"/>
      <c r="CT21" s="100"/>
      <c r="CU21" s="100"/>
      <c r="CV21" s="100"/>
      <c r="CW21" s="100"/>
      <c r="CX21" s="100"/>
      <c r="CY21" s="100"/>
      <c r="CZ21" s="100"/>
      <c r="DA21" s="100"/>
      <c r="DB21" s="100"/>
      <c r="DC21" s="100"/>
      <c r="DD21" s="100"/>
      <c r="DE21" s="100"/>
      <c r="DF21" s="100"/>
      <c r="DG21" s="100"/>
      <c r="DH21" s="100"/>
      <c r="DI21" s="100"/>
      <c r="DJ21" s="100"/>
      <c r="DK21" s="100"/>
      <c r="DL21" s="100"/>
      <c r="DM21" s="100"/>
      <c r="DN21" s="100"/>
      <c r="DO21" s="100"/>
      <c r="DP21" s="100"/>
      <c r="DQ21" s="100"/>
      <c r="DR21" s="100"/>
      <c r="DS21" s="100"/>
      <c r="DT21" s="100"/>
      <c r="DU21" s="100"/>
      <c r="DV21" s="100"/>
      <c r="DW21" s="100"/>
      <c r="DX21" s="100"/>
      <c r="DY21" s="100"/>
      <c r="DZ21" s="100"/>
      <c r="EA21" s="100"/>
      <c r="EB21" s="100"/>
      <c r="EC21" s="100"/>
      <c r="ED21" s="100"/>
      <c r="EE21" s="100"/>
      <c r="EF21" s="100"/>
      <c r="EG21" s="100"/>
      <c r="EH21" s="100"/>
      <c r="EI21" s="100"/>
      <c r="EJ21" s="100"/>
      <c r="EK21" s="100"/>
      <c r="EL21" s="100"/>
      <c r="EM21" s="100"/>
      <c r="EN21" s="100"/>
      <c r="EO21" s="100"/>
      <c r="EP21" s="100"/>
      <c r="EQ21" s="100"/>
      <c r="ER21" s="100"/>
      <c r="ES21" s="100"/>
      <c r="ET21" s="100"/>
      <c r="EU21" s="100"/>
      <c r="EV21" s="100"/>
      <c r="EW21" s="100"/>
      <c r="EX21" s="100"/>
      <c r="EY21" s="100"/>
      <c r="EZ21" s="100"/>
      <c r="FA21" s="100"/>
      <c r="FB21" s="100"/>
      <c r="FC21" s="100"/>
      <c r="FD21" s="100"/>
      <c r="FE21" s="100"/>
      <c r="FF21" s="100"/>
      <c r="FG21" s="100"/>
      <c r="FH21" s="100"/>
      <c r="FI21" s="100"/>
      <c r="FJ21" s="100"/>
      <c r="FK21" s="100"/>
      <c r="FL21" s="100"/>
      <c r="FM21" s="100"/>
      <c r="FN21" s="100"/>
      <c r="FO21" s="100"/>
      <c r="FP21" s="100"/>
      <c r="FQ21" s="100"/>
      <c r="FR21" s="100"/>
      <c r="FS21" s="100"/>
      <c r="FT21" s="100"/>
      <c r="FU21" s="100"/>
      <c r="FV21" s="100"/>
      <c r="FW21" s="100"/>
      <c r="FX21" s="100"/>
      <c r="FY21" s="100"/>
      <c r="FZ21" s="100"/>
      <c r="GA21" s="100"/>
      <c r="GB21" s="100"/>
      <c r="GC21" s="100"/>
      <c r="GD21" s="100"/>
      <c r="GE21" s="100"/>
      <c r="GF21" s="100"/>
      <c r="GG21" s="100"/>
      <c r="GH21" s="100"/>
      <c r="GI21" s="100"/>
      <c r="GJ21" s="100"/>
      <c r="GK21" s="100"/>
      <c r="GL21" s="100"/>
      <c r="GM21" s="100"/>
      <c r="GN21" s="100"/>
      <c r="GO21" s="100"/>
      <c r="GP21" s="100"/>
      <c r="GQ21" s="100"/>
      <c r="GR21" s="100"/>
      <c r="GS21" s="100"/>
      <c r="GT21" s="100"/>
      <c r="GU21" s="100"/>
      <c r="GV21" s="100"/>
      <c r="GW21" s="100"/>
      <c r="GX21" s="100"/>
      <c r="GY21" s="100"/>
      <c r="GZ21" s="100"/>
      <c r="HA21" s="100"/>
      <c r="HB21" s="100"/>
      <c r="HC21" s="100"/>
      <c r="HD21" s="100"/>
      <c r="HE21" s="100"/>
      <c r="HF21" s="100"/>
      <c r="HG21" s="100"/>
      <c r="HH21" s="100"/>
      <c r="HI21" s="100"/>
      <c r="HJ21" s="100"/>
      <c r="HK21" s="100"/>
      <c r="HL21" s="100"/>
      <c r="HM21" s="100"/>
      <c r="HN21" s="100"/>
      <c r="HO21" s="100"/>
      <c r="HP21" s="100"/>
      <c r="HQ21" s="100"/>
      <c r="HR21" s="100"/>
      <c r="HS21" s="100"/>
      <c r="HT21" s="100"/>
      <c r="HU21" s="100"/>
      <c r="HV21" s="100"/>
      <c r="HW21" s="100"/>
      <c r="HX21" s="100"/>
      <c r="HY21" s="100"/>
      <c r="HZ21" s="100"/>
      <c r="IA21" s="100"/>
      <c r="IB21" s="100"/>
      <c r="IC21" s="100"/>
      <c r="ID21" s="100"/>
      <c r="IE21" s="100"/>
      <c r="IF21" s="100"/>
      <c r="IG21" s="100"/>
      <c r="IH21" s="100"/>
      <c r="II21" s="100"/>
      <c r="IJ21" s="100"/>
      <c r="IK21" s="100"/>
      <c r="IL21" s="100"/>
      <c r="IM21" s="100"/>
      <c r="IN21" s="100"/>
      <c r="IO21" s="100"/>
      <c r="IP21" s="100"/>
      <c r="IQ21" s="100"/>
      <c r="IR21" s="100"/>
      <c r="IS21" s="100"/>
      <c r="IT21" s="100"/>
      <c r="IU21" s="100"/>
      <c r="IV21" s="100"/>
    </row>
    <row r="22" spans="1:256" s="101" customFormat="1" x14ac:dyDescent="0.2">
      <c r="A22" s="97"/>
      <c r="B22" s="98"/>
      <c r="C22" s="99" t="s">
        <v>47</v>
      </c>
      <c r="D22" s="97" t="s">
        <v>48</v>
      </c>
      <c r="E22" s="97">
        <f>20*0.001</f>
        <v>0.02</v>
      </c>
      <c r="F22" s="97">
        <f>F21*E22</f>
        <v>1.78</v>
      </c>
      <c r="G22" s="219"/>
      <c r="H22" s="219"/>
      <c r="I22" s="218"/>
      <c r="J22" s="218"/>
      <c r="K22" s="218"/>
      <c r="L22" s="219"/>
      <c r="M22" s="218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2"/>
      <c r="DN22" s="102"/>
      <c r="DO22" s="102"/>
      <c r="DP22" s="102"/>
      <c r="DQ22" s="102"/>
      <c r="DR22" s="102"/>
      <c r="DS22" s="102"/>
      <c r="DT22" s="102"/>
      <c r="DU22" s="102"/>
      <c r="DV22" s="102"/>
      <c r="DW22" s="102"/>
      <c r="DX22" s="102"/>
      <c r="DY22" s="102"/>
      <c r="DZ22" s="102"/>
      <c r="EA22" s="102"/>
      <c r="EB22" s="102"/>
      <c r="EC22" s="102"/>
      <c r="ED22" s="102"/>
      <c r="EE22" s="102"/>
      <c r="EF22" s="102"/>
      <c r="EG22" s="102"/>
      <c r="EH22" s="102"/>
      <c r="EI22" s="102"/>
      <c r="EJ22" s="102"/>
      <c r="EK22" s="102"/>
      <c r="EL22" s="102"/>
      <c r="EM22" s="102"/>
      <c r="EN22" s="102"/>
      <c r="EO22" s="102"/>
      <c r="EP22" s="102"/>
      <c r="EQ22" s="102"/>
      <c r="ER22" s="102"/>
      <c r="ES22" s="102"/>
      <c r="ET22" s="102"/>
      <c r="EU22" s="102"/>
      <c r="EV22" s="102"/>
      <c r="EW22" s="102"/>
      <c r="EX22" s="102"/>
      <c r="EY22" s="102"/>
      <c r="EZ22" s="102"/>
      <c r="FA22" s="102"/>
      <c r="FB22" s="102"/>
      <c r="FC22" s="102"/>
      <c r="FD22" s="102"/>
      <c r="FE22" s="102"/>
      <c r="FF22" s="102"/>
      <c r="FG22" s="102"/>
      <c r="FH22" s="102"/>
      <c r="FI22" s="102"/>
      <c r="FJ22" s="102"/>
      <c r="FK22" s="102"/>
      <c r="FL22" s="102"/>
      <c r="FM22" s="102"/>
      <c r="FN22" s="102"/>
      <c r="FO22" s="102"/>
      <c r="FP22" s="102"/>
      <c r="FQ22" s="102"/>
      <c r="FR22" s="102"/>
      <c r="FS22" s="102"/>
      <c r="FT22" s="102"/>
      <c r="FU22" s="102"/>
      <c r="FV22" s="102"/>
      <c r="FW22" s="102"/>
      <c r="FX22" s="102"/>
      <c r="FY22" s="102"/>
      <c r="FZ22" s="102"/>
      <c r="GA22" s="102"/>
      <c r="GB22" s="102"/>
      <c r="GC22" s="102"/>
      <c r="GD22" s="102"/>
      <c r="GE22" s="102"/>
      <c r="GF22" s="102"/>
      <c r="GG22" s="102"/>
      <c r="GH22" s="102"/>
      <c r="GI22" s="102"/>
      <c r="GJ22" s="102"/>
      <c r="GK22" s="102"/>
      <c r="GL22" s="102"/>
      <c r="GM22" s="102"/>
      <c r="GN22" s="102"/>
      <c r="GO22" s="102"/>
      <c r="GP22" s="102"/>
      <c r="GQ22" s="102"/>
      <c r="GR22" s="102"/>
      <c r="GS22" s="102"/>
      <c r="GT22" s="102"/>
      <c r="GU22" s="102"/>
      <c r="GV22" s="102"/>
      <c r="GW22" s="102"/>
      <c r="GX22" s="102"/>
      <c r="GY22" s="102"/>
      <c r="GZ22" s="102"/>
      <c r="HA22" s="102"/>
      <c r="HB22" s="102"/>
      <c r="HC22" s="102"/>
      <c r="HD22" s="102"/>
      <c r="HE22" s="102"/>
      <c r="HF22" s="102"/>
      <c r="HG22" s="102"/>
      <c r="HH22" s="102"/>
      <c r="HI22" s="102"/>
      <c r="HJ22" s="102"/>
      <c r="HK22" s="102"/>
      <c r="HL22" s="102"/>
      <c r="HM22" s="102"/>
      <c r="HN22" s="102"/>
      <c r="HO22" s="102"/>
      <c r="HP22" s="102"/>
      <c r="HQ22" s="102"/>
      <c r="HR22" s="102"/>
      <c r="HS22" s="102"/>
      <c r="HT22" s="102"/>
      <c r="HU22" s="102"/>
      <c r="HV22" s="102"/>
      <c r="HW22" s="102"/>
      <c r="HX22" s="102"/>
      <c r="HY22" s="102"/>
      <c r="HZ22" s="102"/>
      <c r="IA22" s="102"/>
      <c r="IB22" s="102"/>
      <c r="IC22" s="102"/>
      <c r="ID22" s="102"/>
      <c r="IE22" s="102"/>
      <c r="IF22" s="102"/>
      <c r="IG22" s="102"/>
      <c r="IH22" s="102"/>
      <c r="II22" s="102"/>
      <c r="IJ22" s="102"/>
      <c r="IK22" s="102"/>
      <c r="IL22" s="102"/>
      <c r="IM22" s="102"/>
      <c r="IN22" s="102"/>
      <c r="IO22" s="102"/>
      <c r="IP22" s="102"/>
      <c r="IQ22" s="102"/>
      <c r="IR22" s="102"/>
      <c r="IS22" s="102"/>
      <c r="IT22" s="102"/>
      <c r="IU22" s="102"/>
      <c r="IV22" s="102"/>
    </row>
    <row r="23" spans="1:256" s="101" customFormat="1" x14ac:dyDescent="0.2">
      <c r="A23" s="97"/>
      <c r="B23" s="98"/>
      <c r="C23" s="99" t="s">
        <v>57</v>
      </c>
      <c r="D23" s="97" t="s">
        <v>58</v>
      </c>
      <c r="E23" s="97">
        <f>44.8*0.001</f>
        <v>4.48E-2</v>
      </c>
      <c r="F23" s="97">
        <f>E23*F21</f>
        <v>3.9872000000000001</v>
      </c>
      <c r="G23" s="218"/>
      <c r="H23" s="218"/>
      <c r="I23" s="218"/>
      <c r="J23" s="218"/>
      <c r="K23" s="218"/>
      <c r="L23" s="218"/>
      <c r="M23" s="218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100"/>
      <c r="BS23" s="100"/>
      <c r="BT23" s="100"/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/>
      <c r="CI23" s="100"/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0"/>
      <c r="DB23" s="100"/>
      <c r="DC23" s="100"/>
      <c r="DD23" s="100"/>
      <c r="DE23" s="100"/>
      <c r="DF23" s="100"/>
      <c r="DG23" s="100"/>
      <c r="DH23" s="100"/>
      <c r="DI23" s="100"/>
      <c r="DJ23" s="100"/>
      <c r="DK23" s="100"/>
      <c r="DL23" s="100"/>
      <c r="DM23" s="100"/>
      <c r="DN23" s="100"/>
      <c r="DO23" s="100"/>
      <c r="DP23" s="100"/>
      <c r="DQ23" s="100"/>
      <c r="DR23" s="100"/>
      <c r="DS23" s="100"/>
      <c r="DT23" s="100"/>
      <c r="DU23" s="100"/>
      <c r="DV23" s="100"/>
      <c r="DW23" s="100"/>
      <c r="DX23" s="100"/>
      <c r="DY23" s="100"/>
      <c r="DZ23" s="100"/>
      <c r="EA23" s="100"/>
      <c r="EB23" s="100"/>
      <c r="EC23" s="100"/>
      <c r="ED23" s="100"/>
      <c r="EE23" s="100"/>
      <c r="EF23" s="100"/>
      <c r="EG23" s="100"/>
      <c r="EH23" s="100"/>
      <c r="EI23" s="100"/>
      <c r="EJ23" s="100"/>
      <c r="EK23" s="100"/>
      <c r="EL23" s="100"/>
      <c r="EM23" s="100"/>
      <c r="EN23" s="100"/>
      <c r="EO23" s="100"/>
      <c r="EP23" s="100"/>
      <c r="EQ23" s="100"/>
      <c r="ER23" s="100"/>
      <c r="ES23" s="100"/>
      <c r="ET23" s="100"/>
      <c r="EU23" s="100"/>
      <c r="EV23" s="100"/>
      <c r="EW23" s="100"/>
      <c r="EX23" s="100"/>
      <c r="EY23" s="100"/>
      <c r="EZ23" s="100"/>
      <c r="FA23" s="100"/>
      <c r="FB23" s="100"/>
      <c r="FC23" s="100"/>
      <c r="FD23" s="100"/>
      <c r="FE23" s="100"/>
      <c r="FF23" s="100"/>
      <c r="FG23" s="100"/>
      <c r="FH23" s="100"/>
      <c r="FI23" s="100"/>
      <c r="FJ23" s="100"/>
      <c r="FK23" s="100"/>
      <c r="FL23" s="100"/>
      <c r="FM23" s="100"/>
      <c r="FN23" s="100"/>
      <c r="FO23" s="100"/>
      <c r="FP23" s="100"/>
      <c r="FQ23" s="100"/>
      <c r="FR23" s="100"/>
      <c r="FS23" s="100"/>
      <c r="FT23" s="100"/>
      <c r="FU23" s="100"/>
      <c r="FV23" s="100"/>
      <c r="FW23" s="100"/>
      <c r="FX23" s="100"/>
      <c r="FY23" s="100"/>
      <c r="FZ23" s="100"/>
      <c r="GA23" s="100"/>
      <c r="GB23" s="100"/>
      <c r="GC23" s="100"/>
      <c r="GD23" s="100"/>
      <c r="GE23" s="100"/>
      <c r="GF23" s="100"/>
      <c r="GG23" s="100"/>
      <c r="GH23" s="100"/>
      <c r="GI23" s="100"/>
      <c r="GJ23" s="100"/>
      <c r="GK23" s="100"/>
      <c r="GL23" s="100"/>
      <c r="GM23" s="100"/>
      <c r="GN23" s="100"/>
      <c r="GO23" s="100"/>
      <c r="GP23" s="100"/>
      <c r="GQ23" s="100"/>
      <c r="GR23" s="100"/>
      <c r="GS23" s="100"/>
      <c r="GT23" s="100"/>
      <c r="GU23" s="100"/>
      <c r="GV23" s="100"/>
      <c r="GW23" s="100"/>
      <c r="GX23" s="100"/>
      <c r="GY23" s="100"/>
      <c r="GZ23" s="100"/>
      <c r="HA23" s="100"/>
      <c r="HB23" s="100"/>
      <c r="HC23" s="100"/>
      <c r="HD23" s="100"/>
      <c r="HE23" s="100"/>
      <c r="HF23" s="100"/>
      <c r="HG23" s="100"/>
      <c r="HH23" s="100"/>
      <c r="HI23" s="100"/>
      <c r="HJ23" s="100"/>
      <c r="HK23" s="100"/>
      <c r="HL23" s="100"/>
      <c r="HM23" s="100"/>
      <c r="HN23" s="100"/>
      <c r="HO23" s="100"/>
      <c r="HP23" s="100"/>
      <c r="HQ23" s="100"/>
      <c r="HR23" s="100"/>
      <c r="HS23" s="100"/>
      <c r="HT23" s="100"/>
      <c r="HU23" s="100"/>
      <c r="HV23" s="100"/>
      <c r="HW23" s="100"/>
      <c r="HX23" s="100"/>
      <c r="HY23" s="100"/>
      <c r="HZ23" s="100"/>
      <c r="IA23" s="100"/>
      <c r="IB23" s="100"/>
      <c r="IC23" s="100"/>
      <c r="ID23" s="100"/>
      <c r="IE23" s="100"/>
      <c r="IF23" s="100"/>
      <c r="IG23" s="100"/>
      <c r="IH23" s="100"/>
      <c r="II23" s="100"/>
      <c r="IJ23" s="100"/>
      <c r="IK23" s="100"/>
      <c r="IL23" s="100"/>
      <c r="IM23" s="100"/>
      <c r="IN23" s="100"/>
      <c r="IO23" s="100"/>
      <c r="IP23" s="100"/>
      <c r="IQ23" s="100"/>
      <c r="IR23" s="100"/>
      <c r="IS23" s="100"/>
      <c r="IT23" s="100"/>
      <c r="IU23" s="100"/>
      <c r="IV23" s="100"/>
    </row>
    <row r="24" spans="1:256" s="101" customFormat="1" x14ac:dyDescent="0.2">
      <c r="A24" s="97"/>
      <c r="B24" s="98"/>
      <c r="C24" s="99" t="s">
        <v>59</v>
      </c>
      <c r="D24" s="97" t="s">
        <v>60</v>
      </c>
      <c r="E24" s="97">
        <f>2.1*0.001</f>
        <v>2.1000000000000003E-3</v>
      </c>
      <c r="F24" s="97">
        <f>E24*F21</f>
        <v>0.18690000000000004</v>
      </c>
      <c r="G24" s="218"/>
      <c r="H24" s="218"/>
      <c r="I24" s="218"/>
      <c r="J24" s="218"/>
      <c r="K24" s="218"/>
      <c r="L24" s="218"/>
      <c r="M24" s="218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  <c r="DQ24" s="100"/>
      <c r="DR24" s="100"/>
      <c r="DS24" s="100"/>
      <c r="DT24" s="100"/>
      <c r="DU24" s="100"/>
      <c r="DV24" s="100"/>
      <c r="DW24" s="100"/>
      <c r="DX24" s="100"/>
      <c r="DY24" s="100"/>
      <c r="DZ24" s="100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0"/>
      <c r="EO24" s="100"/>
      <c r="EP24" s="100"/>
      <c r="EQ24" s="100"/>
      <c r="ER24" s="100"/>
      <c r="ES24" s="100"/>
      <c r="ET24" s="100"/>
      <c r="EU24" s="100"/>
      <c r="EV24" s="100"/>
      <c r="EW24" s="100"/>
      <c r="EX24" s="100"/>
      <c r="EY24" s="100"/>
      <c r="EZ24" s="100"/>
      <c r="FA24" s="100"/>
      <c r="FB24" s="100"/>
      <c r="FC24" s="100"/>
      <c r="FD24" s="100"/>
      <c r="FE24" s="100"/>
      <c r="FF24" s="100"/>
      <c r="FG24" s="100"/>
      <c r="FH24" s="100"/>
      <c r="FI24" s="100"/>
      <c r="FJ24" s="100"/>
      <c r="FK24" s="100"/>
      <c r="FL24" s="100"/>
      <c r="FM24" s="100"/>
      <c r="FN24" s="100"/>
      <c r="FO24" s="100"/>
      <c r="FP24" s="100"/>
      <c r="FQ24" s="100"/>
      <c r="FR24" s="100"/>
      <c r="FS24" s="100"/>
      <c r="FT24" s="100"/>
      <c r="FU24" s="100"/>
      <c r="FV24" s="100"/>
      <c r="FW24" s="100"/>
      <c r="FX24" s="100"/>
      <c r="FY24" s="100"/>
      <c r="FZ24" s="100"/>
      <c r="GA24" s="100"/>
      <c r="GB24" s="100"/>
      <c r="GC24" s="100"/>
      <c r="GD24" s="100"/>
      <c r="GE24" s="100"/>
      <c r="GF24" s="100"/>
      <c r="GG24" s="100"/>
      <c r="GH24" s="100"/>
      <c r="GI24" s="100"/>
      <c r="GJ24" s="100"/>
      <c r="GK24" s="100"/>
      <c r="GL24" s="100"/>
      <c r="GM24" s="100"/>
      <c r="GN24" s="100"/>
      <c r="GO24" s="100"/>
      <c r="GP24" s="100"/>
      <c r="GQ24" s="100"/>
      <c r="GR24" s="100"/>
      <c r="GS24" s="100"/>
      <c r="GT24" s="100"/>
      <c r="GU24" s="100"/>
      <c r="GV24" s="100"/>
      <c r="GW24" s="100"/>
      <c r="GX24" s="100"/>
      <c r="GY24" s="100"/>
      <c r="GZ24" s="100"/>
      <c r="HA24" s="100"/>
      <c r="HB24" s="100"/>
      <c r="HC24" s="100"/>
      <c r="HD24" s="100"/>
      <c r="HE24" s="100"/>
      <c r="HF24" s="100"/>
      <c r="HG24" s="100"/>
      <c r="HH24" s="100"/>
      <c r="HI24" s="100"/>
      <c r="HJ24" s="100"/>
      <c r="HK24" s="100"/>
      <c r="HL24" s="100"/>
      <c r="HM24" s="100"/>
      <c r="HN24" s="100"/>
      <c r="HO24" s="100"/>
      <c r="HP24" s="100"/>
      <c r="HQ24" s="100"/>
      <c r="HR24" s="100"/>
      <c r="HS24" s="100"/>
      <c r="HT24" s="100"/>
      <c r="HU24" s="100"/>
      <c r="HV24" s="100"/>
      <c r="HW24" s="100"/>
      <c r="HX24" s="100"/>
      <c r="HY24" s="100"/>
      <c r="HZ24" s="100"/>
      <c r="IA24" s="100"/>
      <c r="IB24" s="100"/>
      <c r="IC24" s="100"/>
      <c r="ID24" s="100"/>
      <c r="IE24" s="100"/>
      <c r="IF24" s="100"/>
      <c r="IG24" s="100"/>
      <c r="IH24" s="100"/>
      <c r="II24" s="100"/>
      <c r="IJ24" s="100"/>
      <c r="IK24" s="100"/>
      <c r="IL24" s="100"/>
      <c r="IM24" s="100"/>
      <c r="IN24" s="100"/>
      <c r="IO24" s="100"/>
      <c r="IP24" s="100"/>
      <c r="IQ24" s="100"/>
      <c r="IR24" s="100"/>
      <c r="IS24" s="100"/>
      <c r="IT24" s="100"/>
      <c r="IU24" s="100"/>
      <c r="IV24" s="100"/>
    </row>
    <row r="25" spans="1:256" s="101" customFormat="1" x14ac:dyDescent="0.2">
      <c r="A25" s="97"/>
      <c r="B25" s="98"/>
      <c r="C25" s="99" t="s">
        <v>61</v>
      </c>
      <c r="D25" s="97" t="s">
        <v>56</v>
      </c>
      <c r="E25" s="97">
        <f>0.05*0.001</f>
        <v>5.0000000000000002E-5</v>
      </c>
      <c r="F25" s="97">
        <f>E25*F21</f>
        <v>4.45E-3</v>
      </c>
      <c r="G25" s="218"/>
      <c r="H25" s="218"/>
      <c r="I25" s="218"/>
      <c r="J25" s="218"/>
      <c r="K25" s="218"/>
      <c r="L25" s="218"/>
      <c r="M25" s="218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  <c r="BS25" s="100"/>
      <c r="BT25" s="100"/>
      <c r="BU25" s="100"/>
      <c r="BV25" s="100"/>
      <c r="BW25" s="100"/>
      <c r="BX25" s="100"/>
      <c r="BY25" s="100"/>
      <c r="BZ25" s="100"/>
      <c r="CA25" s="100"/>
      <c r="CB25" s="100"/>
      <c r="CC25" s="100"/>
      <c r="CD25" s="100"/>
      <c r="CE25" s="100"/>
      <c r="CF25" s="100"/>
      <c r="CG25" s="100"/>
      <c r="CH25" s="100"/>
      <c r="CI25" s="100"/>
      <c r="CJ25" s="100"/>
      <c r="CK25" s="100"/>
      <c r="CL25" s="100"/>
      <c r="CM25" s="100"/>
      <c r="CN25" s="100"/>
      <c r="CO25" s="100"/>
      <c r="CP25" s="100"/>
      <c r="CQ25" s="100"/>
      <c r="CR25" s="100"/>
      <c r="CS25" s="100"/>
      <c r="CT25" s="100"/>
      <c r="CU25" s="100"/>
      <c r="CV25" s="100"/>
      <c r="CW25" s="100"/>
      <c r="CX25" s="100"/>
      <c r="CY25" s="100"/>
      <c r="CZ25" s="100"/>
      <c r="DA25" s="100"/>
      <c r="DB25" s="100"/>
      <c r="DC25" s="100"/>
      <c r="DD25" s="100"/>
      <c r="DE25" s="100"/>
      <c r="DF25" s="100"/>
      <c r="DG25" s="100"/>
      <c r="DH25" s="100"/>
      <c r="DI25" s="100"/>
      <c r="DJ25" s="100"/>
      <c r="DK25" s="100"/>
      <c r="DL25" s="100"/>
      <c r="DM25" s="100"/>
      <c r="DN25" s="100"/>
      <c r="DO25" s="100"/>
      <c r="DP25" s="100"/>
      <c r="DQ25" s="100"/>
      <c r="DR25" s="100"/>
      <c r="DS25" s="100"/>
      <c r="DT25" s="100"/>
      <c r="DU25" s="100"/>
      <c r="DV25" s="100"/>
      <c r="DW25" s="100"/>
      <c r="DX25" s="100"/>
      <c r="DY25" s="100"/>
      <c r="DZ25" s="100"/>
      <c r="EA25" s="100"/>
      <c r="EB25" s="100"/>
      <c r="EC25" s="100"/>
      <c r="ED25" s="100"/>
      <c r="EE25" s="100"/>
      <c r="EF25" s="100"/>
      <c r="EG25" s="100"/>
      <c r="EH25" s="100"/>
      <c r="EI25" s="100"/>
      <c r="EJ25" s="100"/>
      <c r="EK25" s="100"/>
      <c r="EL25" s="100"/>
      <c r="EM25" s="100"/>
      <c r="EN25" s="100"/>
      <c r="EO25" s="100"/>
      <c r="EP25" s="100"/>
      <c r="EQ25" s="100"/>
      <c r="ER25" s="100"/>
      <c r="ES25" s="100"/>
      <c r="ET25" s="100"/>
      <c r="EU25" s="100"/>
      <c r="EV25" s="100"/>
      <c r="EW25" s="100"/>
      <c r="EX25" s="100"/>
      <c r="EY25" s="100"/>
      <c r="EZ25" s="100"/>
      <c r="FA25" s="100"/>
      <c r="FB25" s="100"/>
      <c r="FC25" s="100"/>
      <c r="FD25" s="100"/>
      <c r="FE25" s="100"/>
      <c r="FF25" s="100"/>
      <c r="FG25" s="100"/>
      <c r="FH25" s="100"/>
      <c r="FI25" s="100"/>
      <c r="FJ25" s="100"/>
      <c r="FK25" s="100"/>
      <c r="FL25" s="100"/>
      <c r="FM25" s="100"/>
      <c r="FN25" s="100"/>
      <c r="FO25" s="100"/>
      <c r="FP25" s="100"/>
      <c r="FQ25" s="100"/>
      <c r="FR25" s="100"/>
      <c r="FS25" s="100"/>
      <c r="FT25" s="100"/>
      <c r="FU25" s="100"/>
      <c r="FV25" s="100"/>
      <c r="FW25" s="100"/>
      <c r="FX25" s="100"/>
      <c r="FY25" s="100"/>
      <c r="FZ25" s="100"/>
      <c r="GA25" s="100"/>
      <c r="GB25" s="100"/>
      <c r="GC25" s="100"/>
      <c r="GD25" s="100"/>
      <c r="GE25" s="100"/>
      <c r="GF25" s="100"/>
      <c r="GG25" s="100"/>
      <c r="GH25" s="100"/>
      <c r="GI25" s="100"/>
      <c r="GJ25" s="100"/>
      <c r="GK25" s="100"/>
      <c r="GL25" s="100"/>
      <c r="GM25" s="100"/>
      <c r="GN25" s="100"/>
      <c r="GO25" s="100"/>
      <c r="GP25" s="100"/>
      <c r="GQ25" s="100"/>
      <c r="GR25" s="100"/>
      <c r="GS25" s="100"/>
      <c r="GT25" s="100"/>
      <c r="GU25" s="100"/>
      <c r="GV25" s="100"/>
      <c r="GW25" s="100"/>
      <c r="GX25" s="100"/>
      <c r="GY25" s="100"/>
      <c r="GZ25" s="100"/>
      <c r="HA25" s="100"/>
      <c r="HB25" s="100"/>
      <c r="HC25" s="100"/>
      <c r="HD25" s="100"/>
      <c r="HE25" s="100"/>
      <c r="HF25" s="100"/>
      <c r="HG25" s="100"/>
      <c r="HH25" s="100"/>
      <c r="HI25" s="100"/>
      <c r="HJ25" s="100"/>
      <c r="HK25" s="100"/>
      <c r="HL25" s="100"/>
      <c r="HM25" s="100"/>
      <c r="HN25" s="100"/>
      <c r="HO25" s="100"/>
      <c r="HP25" s="100"/>
      <c r="HQ25" s="100"/>
      <c r="HR25" s="100"/>
      <c r="HS25" s="100"/>
      <c r="HT25" s="100"/>
      <c r="HU25" s="100"/>
      <c r="HV25" s="100"/>
      <c r="HW25" s="100"/>
      <c r="HX25" s="100"/>
      <c r="HY25" s="100"/>
      <c r="HZ25" s="100"/>
      <c r="IA25" s="100"/>
      <c r="IB25" s="100"/>
      <c r="IC25" s="100"/>
      <c r="ID25" s="100"/>
      <c r="IE25" s="100"/>
      <c r="IF25" s="100"/>
      <c r="IG25" s="100"/>
      <c r="IH25" s="100"/>
      <c r="II25" s="100"/>
      <c r="IJ25" s="100"/>
      <c r="IK25" s="100"/>
      <c r="IL25" s="100"/>
      <c r="IM25" s="100"/>
      <c r="IN25" s="100"/>
      <c r="IO25" s="100"/>
      <c r="IP25" s="100"/>
      <c r="IQ25" s="100"/>
      <c r="IR25" s="100"/>
      <c r="IS25" s="100"/>
      <c r="IT25" s="100"/>
      <c r="IU25" s="100"/>
      <c r="IV25" s="100"/>
    </row>
    <row r="26" spans="1:256" ht="27" x14ac:dyDescent="0.2">
      <c r="A26" s="39">
        <v>6</v>
      </c>
      <c r="B26" s="70"/>
      <c r="C26" s="151" t="s">
        <v>78</v>
      </c>
      <c r="D26" s="39" t="s">
        <v>50</v>
      </c>
      <c r="E26" s="39"/>
      <c r="F26" s="44">
        <v>160</v>
      </c>
      <c r="G26" s="13"/>
      <c r="H26" s="13"/>
      <c r="I26" s="13"/>
      <c r="J26" s="89"/>
      <c r="K26" s="13"/>
      <c r="L26" s="13"/>
      <c r="M26" s="13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  <c r="HY26" s="27"/>
      <c r="HZ26" s="27"/>
      <c r="IA26" s="27"/>
      <c r="IB26" s="27"/>
      <c r="IC26" s="27"/>
      <c r="ID26" s="27"/>
      <c r="IE26" s="27"/>
      <c r="IF26" s="27"/>
      <c r="IG26" s="27"/>
      <c r="IH26" s="27"/>
      <c r="II26" s="27"/>
      <c r="IJ26" s="27"/>
      <c r="IK26" s="27"/>
      <c r="IL26" s="27"/>
      <c r="IM26" s="27"/>
      <c r="IN26" s="27"/>
      <c r="IO26" s="27"/>
      <c r="IP26" s="27"/>
      <c r="IQ26" s="27"/>
      <c r="IR26" s="27"/>
      <c r="IS26" s="27"/>
      <c r="IT26" s="27"/>
      <c r="IU26" s="27"/>
      <c r="IV26" s="27"/>
    </row>
    <row r="27" spans="1:256" x14ac:dyDescent="0.2">
      <c r="A27" s="39">
        <v>7</v>
      </c>
      <c r="B27" s="48"/>
      <c r="C27" s="41" t="s">
        <v>66</v>
      </c>
      <c r="D27" s="42" t="s">
        <v>56</v>
      </c>
      <c r="E27" s="42"/>
      <c r="F27" s="69">
        <v>337</v>
      </c>
      <c r="G27" s="13"/>
      <c r="H27" s="13"/>
      <c r="I27" s="13"/>
      <c r="J27" s="13"/>
      <c r="K27" s="13"/>
      <c r="L27" s="13"/>
      <c r="M27" s="13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</row>
    <row r="28" spans="1:256" x14ac:dyDescent="0.2">
      <c r="A28" s="39"/>
      <c r="B28" s="48"/>
      <c r="C28" s="46" t="s">
        <v>47</v>
      </c>
      <c r="D28" s="39" t="s">
        <v>48</v>
      </c>
      <c r="E28" s="39">
        <f>3.23*0.001</f>
        <v>3.2300000000000002E-3</v>
      </c>
      <c r="F28" s="13">
        <f>E28*F27</f>
        <v>1.0885100000000001</v>
      </c>
      <c r="G28" s="89"/>
      <c r="H28" s="89"/>
      <c r="I28" s="13"/>
      <c r="J28" s="13"/>
      <c r="K28" s="89"/>
      <c r="L28" s="89"/>
      <c r="M28" s="13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/>
      <c r="ES28" s="50"/>
      <c r="ET28" s="50"/>
      <c r="EU28" s="50"/>
      <c r="EV28" s="50"/>
      <c r="EW28" s="50"/>
      <c r="EX28" s="50"/>
      <c r="EY28" s="50"/>
      <c r="EZ28" s="50"/>
      <c r="FA28" s="50"/>
      <c r="FB28" s="50"/>
      <c r="FC28" s="50"/>
      <c r="FD28" s="50"/>
      <c r="FE28" s="50"/>
      <c r="FF28" s="50"/>
      <c r="FG28" s="50"/>
      <c r="FH28" s="50"/>
      <c r="FI28" s="50"/>
      <c r="FJ28" s="50"/>
      <c r="FK28" s="50"/>
      <c r="FL28" s="50"/>
      <c r="FM28" s="50"/>
      <c r="FN28" s="50"/>
      <c r="FO28" s="50"/>
      <c r="FP28" s="50"/>
      <c r="FQ28" s="50"/>
      <c r="FR28" s="50"/>
      <c r="FS28" s="50"/>
      <c r="FT28" s="50"/>
      <c r="FU28" s="50"/>
      <c r="FV28" s="50"/>
      <c r="FW28" s="50"/>
      <c r="FX28" s="50"/>
      <c r="FY28" s="50"/>
      <c r="FZ28" s="50"/>
      <c r="GA28" s="50"/>
      <c r="GB28" s="50"/>
      <c r="GC28" s="50"/>
      <c r="GD28" s="50"/>
      <c r="GE28" s="50"/>
      <c r="GF28" s="50"/>
      <c r="GG28" s="50"/>
      <c r="GH28" s="50"/>
      <c r="GI28" s="50"/>
      <c r="GJ28" s="50"/>
      <c r="GK28" s="50"/>
      <c r="GL28" s="50"/>
      <c r="GM28" s="50"/>
      <c r="GN28" s="50"/>
      <c r="GO28" s="50"/>
      <c r="GP28" s="50"/>
      <c r="GQ28" s="50"/>
      <c r="GR28" s="50"/>
      <c r="GS28" s="50"/>
      <c r="GT28" s="50"/>
      <c r="GU28" s="50"/>
      <c r="GV28" s="50"/>
      <c r="GW28" s="50"/>
      <c r="GX28" s="50"/>
      <c r="GY28" s="50"/>
      <c r="GZ28" s="50"/>
      <c r="HA28" s="50"/>
      <c r="HB28" s="50"/>
      <c r="HC28" s="50"/>
      <c r="HD28" s="50"/>
      <c r="HE28" s="50"/>
      <c r="HF28" s="50"/>
      <c r="HG28" s="50"/>
      <c r="HH28" s="50"/>
      <c r="HI28" s="50"/>
      <c r="HJ28" s="50"/>
      <c r="HK28" s="50"/>
      <c r="HL28" s="50"/>
      <c r="HM28" s="50"/>
      <c r="HN28" s="50"/>
      <c r="HO28" s="50"/>
      <c r="HP28" s="50"/>
      <c r="HQ28" s="50"/>
      <c r="HR28" s="50"/>
      <c r="HS28" s="50"/>
      <c r="HT28" s="50"/>
      <c r="HU28" s="50"/>
      <c r="HV28" s="50"/>
      <c r="HW28" s="50"/>
      <c r="HX28" s="50"/>
      <c r="HY28" s="50"/>
      <c r="HZ28" s="50"/>
      <c r="IA28" s="50"/>
      <c r="IB28" s="50"/>
      <c r="IC28" s="50"/>
      <c r="ID28" s="50"/>
      <c r="IE28" s="50"/>
      <c r="IF28" s="50"/>
      <c r="IG28" s="50"/>
      <c r="IH28" s="50"/>
      <c r="II28" s="50"/>
      <c r="IJ28" s="50"/>
      <c r="IK28" s="50"/>
      <c r="IL28" s="50"/>
      <c r="IM28" s="50"/>
      <c r="IN28" s="50"/>
      <c r="IO28" s="50"/>
      <c r="IP28" s="50"/>
      <c r="IQ28" s="50"/>
      <c r="IR28" s="50"/>
      <c r="IS28" s="50"/>
      <c r="IT28" s="50"/>
      <c r="IU28" s="50"/>
      <c r="IV28" s="50"/>
    </row>
    <row r="29" spans="1:256" x14ac:dyDescent="0.2">
      <c r="A29" s="39"/>
      <c r="B29" s="45"/>
      <c r="C29" s="9" t="s">
        <v>63</v>
      </c>
      <c r="D29" s="39" t="s">
        <v>58</v>
      </c>
      <c r="E29" s="39">
        <f>3.62*0.001</f>
        <v>3.6200000000000004E-3</v>
      </c>
      <c r="F29" s="13">
        <f>E29*F27</f>
        <v>1.21994</v>
      </c>
      <c r="G29" s="13"/>
      <c r="H29" s="13"/>
      <c r="I29" s="13"/>
      <c r="J29" s="13"/>
      <c r="K29" s="13"/>
      <c r="L29" s="13"/>
      <c r="M29" s="13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</row>
    <row r="30" spans="1:256" x14ac:dyDescent="0.2">
      <c r="A30" s="39"/>
      <c r="B30" s="49"/>
      <c r="C30" s="46" t="s">
        <v>59</v>
      </c>
      <c r="D30" s="39" t="s">
        <v>60</v>
      </c>
      <c r="E30" s="39">
        <f>0.18*0.001</f>
        <v>1.7999999999999998E-4</v>
      </c>
      <c r="F30" s="71">
        <f>E30*F27</f>
        <v>6.0659999999999992E-2</v>
      </c>
      <c r="G30" s="13"/>
      <c r="H30" s="13"/>
      <c r="I30" s="13"/>
      <c r="J30" s="13"/>
      <c r="K30" s="13"/>
      <c r="L30" s="13"/>
      <c r="M30" s="13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  <c r="HY30" s="27"/>
      <c r="HZ30" s="27"/>
      <c r="IA30" s="27"/>
      <c r="IB30" s="27"/>
      <c r="IC30" s="27"/>
      <c r="ID30" s="27"/>
      <c r="IE30" s="27"/>
      <c r="IF30" s="27"/>
      <c r="IG30" s="27"/>
      <c r="IH30" s="27"/>
      <c r="II30" s="27"/>
      <c r="IJ30" s="27"/>
      <c r="IK30" s="27"/>
      <c r="IL30" s="27"/>
      <c r="IM30" s="27"/>
      <c r="IN30" s="27"/>
      <c r="IO30" s="27"/>
      <c r="IP30" s="27"/>
      <c r="IQ30" s="27"/>
      <c r="IR30" s="27"/>
      <c r="IS30" s="27"/>
      <c r="IT30" s="27"/>
      <c r="IU30" s="27"/>
      <c r="IV30" s="27"/>
    </row>
    <row r="31" spans="1:256" x14ac:dyDescent="0.2">
      <c r="A31" s="39"/>
      <c r="B31" s="49"/>
      <c r="C31" s="46" t="s">
        <v>61</v>
      </c>
      <c r="D31" s="39" t="s">
        <v>56</v>
      </c>
      <c r="E31" s="39">
        <f>0.04*0.001</f>
        <v>4.0000000000000003E-5</v>
      </c>
      <c r="F31" s="71">
        <f>E31*F27</f>
        <v>1.3480000000000001E-2</v>
      </c>
      <c r="G31" s="13"/>
      <c r="H31" s="13"/>
      <c r="I31" s="13"/>
      <c r="J31" s="13"/>
      <c r="K31" s="13"/>
      <c r="L31" s="13"/>
      <c r="M31" s="13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  <c r="HO31" s="27"/>
      <c r="HP31" s="27"/>
      <c r="HQ31" s="27"/>
      <c r="HR31" s="27"/>
      <c r="HS31" s="27"/>
      <c r="HT31" s="27"/>
      <c r="HU31" s="27"/>
      <c r="HV31" s="27"/>
      <c r="HW31" s="27"/>
      <c r="HX31" s="27"/>
      <c r="HY31" s="27"/>
      <c r="HZ31" s="27"/>
      <c r="IA31" s="27"/>
      <c r="IB31" s="27"/>
      <c r="IC31" s="27"/>
      <c r="ID31" s="27"/>
      <c r="IE31" s="27"/>
      <c r="IF31" s="27"/>
      <c r="IG31" s="27"/>
      <c r="IH31" s="27"/>
      <c r="II31" s="27"/>
      <c r="IJ31" s="27"/>
      <c r="IK31" s="27"/>
      <c r="IL31" s="27"/>
      <c r="IM31" s="27"/>
      <c r="IN31" s="27"/>
      <c r="IO31" s="27"/>
      <c r="IP31" s="27"/>
      <c r="IQ31" s="27"/>
      <c r="IR31" s="27"/>
      <c r="IS31" s="27"/>
      <c r="IT31" s="27"/>
      <c r="IU31" s="27"/>
      <c r="IV31" s="27"/>
    </row>
    <row r="32" spans="1:256" s="101" customFormat="1" ht="54" x14ac:dyDescent="0.2">
      <c r="A32" s="104">
        <v>8</v>
      </c>
      <c r="B32" s="98"/>
      <c r="C32" s="46" t="s">
        <v>79</v>
      </c>
      <c r="D32" s="97" t="s">
        <v>56</v>
      </c>
      <c r="E32" s="97"/>
      <c r="F32" s="104">
        <v>246</v>
      </c>
      <c r="G32" s="218"/>
      <c r="H32" s="218"/>
      <c r="I32" s="218"/>
      <c r="J32" s="218"/>
      <c r="K32" s="218"/>
      <c r="L32" s="218"/>
      <c r="M32" s="218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  <c r="CA32" s="100"/>
      <c r="CB32" s="100"/>
      <c r="CC32" s="100"/>
      <c r="CD32" s="100"/>
      <c r="CE32" s="100"/>
      <c r="CF32" s="100"/>
      <c r="CG32" s="100"/>
      <c r="CH32" s="100"/>
      <c r="CI32" s="100"/>
      <c r="CJ32" s="100"/>
      <c r="CK32" s="100"/>
      <c r="CL32" s="100"/>
      <c r="CM32" s="100"/>
      <c r="CN32" s="100"/>
      <c r="CO32" s="100"/>
      <c r="CP32" s="100"/>
      <c r="CQ32" s="100"/>
      <c r="CR32" s="100"/>
      <c r="CS32" s="100"/>
      <c r="CT32" s="100"/>
      <c r="CU32" s="100"/>
      <c r="CV32" s="100"/>
      <c r="CW32" s="100"/>
      <c r="CX32" s="100"/>
      <c r="CY32" s="100"/>
      <c r="CZ32" s="100"/>
      <c r="DA32" s="100"/>
      <c r="DB32" s="100"/>
      <c r="DC32" s="100"/>
      <c r="DD32" s="100"/>
      <c r="DE32" s="100"/>
      <c r="DF32" s="100"/>
      <c r="DG32" s="100"/>
      <c r="DH32" s="100"/>
      <c r="DI32" s="100"/>
      <c r="DJ32" s="100"/>
      <c r="DK32" s="100"/>
      <c r="DL32" s="100"/>
      <c r="DM32" s="100"/>
      <c r="DN32" s="100"/>
      <c r="DO32" s="100"/>
      <c r="DP32" s="100"/>
      <c r="DQ32" s="100"/>
      <c r="DR32" s="100"/>
      <c r="DS32" s="100"/>
      <c r="DT32" s="100"/>
      <c r="DU32" s="100"/>
      <c r="DV32" s="100"/>
      <c r="DW32" s="100"/>
      <c r="DX32" s="100"/>
      <c r="DY32" s="100"/>
      <c r="DZ32" s="100"/>
      <c r="EA32" s="100"/>
      <c r="EB32" s="100"/>
      <c r="EC32" s="100"/>
      <c r="ED32" s="100"/>
      <c r="EE32" s="100"/>
      <c r="EF32" s="100"/>
      <c r="EG32" s="100"/>
      <c r="EH32" s="100"/>
      <c r="EI32" s="100"/>
      <c r="EJ32" s="100"/>
      <c r="EK32" s="100"/>
      <c r="EL32" s="100"/>
      <c r="EM32" s="100"/>
      <c r="EN32" s="100"/>
      <c r="EO32" s="100"/>
      <c r="EP32" s="100"/>
      <c r="EQ32" s="100"/>
      <c r="ER32" s="100"/>
      <c r="ES32" s="100"/>
      <c r="ET32" s="100"/>
      <c r="EU32" s="100"/>
      <c r="EV32" s="100"/>
      <c r="EW32" s="100"/>
      <c r="EX32" s="100"/>
      <c r="EY32" s="100"/>
      <c r="EZ32" s="100"/>
      <c r="FA32" s="100"/>
      <c r="FB32" s="100"/>
      <c r="FC32" s="100"/>
      <c r="FD32" s="100"/>
      <c r="FE32" s="100"/>
      <c r="FF32" s="100"/>
      <c r="FG32" s="100"/>
      <c r="FH32" s="100"/>
      <c r="FI32" s="100"/>
      <c r="FJ32" s="100"/>
      <c r="FK32" s="100"/>
      <c r="FL32" s="100"/>
      <c r="FM32" s="100"/>
      <c r="FN32" s="100"/>
      <c r="FO32" s="100"/>
      <c r="FP32" s="100"/>
      <c r="FQ32" s="100"/>
      <c r="FR32" s="100"/>
      <c r="FS32" s="100"/>
      <c r="FT32" s="100"/>
      <c r="FU32" s="100"/>
      <c r="FV32" s="100"/>
      <c r="FW32" s="100"/>
      <c r="FX32" s="100"/>
      <c r="FY32" s="100"/>
      <c r="FZ32" s="100"/>
      <c r="GA32" s="100"/>
      <c r="GB32" s="100"/>
      <c r="GC32" s="100"/>
      <c r="GD32" s="100"/>
      <c r="GE32" s="100"/>
      <c r="GF32" s="100"/>
      <c r="GG32" s="100"/>
      <c r="GH32" s="100"/>
      <c r="GI32" s="100"/>
      <c r="GJ32" s="100"/>
      <c r="GK32" s="100"/>
      <c r="GL32" s="100"/>
      <c r="GM32" s="100"/>
      <c r="GN32" s="100"/>
      <c r="GO32" s="100"/>
      <c r="GP32" s="100"/>
      <c r="GQ32" s="100"/>
      <c r="GR32" s="100"/>
      <c r="GS32" s="100"/>
      <c r="GT32" s="100"/>
      <c r="GU32" s="100"/>
      <c r="GV32" s="100"/>
      <c r="GW32" s="100"/>
      <c r="GX32" s="100"/>
      <c r="GY32" s="100"/>
      <c r="GZ32" s="100"/>
      <c r="HA32" s="100"/>
      <c r="HB32" s="100"/>
      <c r="HC32" s="100"/>
      <c r="HD32" s="100"/>
      <c r="HE32" s="100"/>
      <c r="HF32" s="100"/>
      <c r="HG32" s="100"/>
      <c r="HH32" s="100"/>
      <c r="HI32" s="100"/>
      <c r="HJ32" s="100"/>
      <c r="HK32" s="100"/>
      <c r="HL32" s="100"/>
      <c r="HM32" s="100"/>
      <c r="HN32" s="100"/>
      <c r="HO32" s="100"/>
      <c r="HP32" s="100"/>
      <c r="HQ32" s="100"/>
      <c r="HR32" s="100"/>
      <c r="HS32" s="100"/>
      <c r="HT32" s="100"/>
      <c r="HU32" s="100"/>
      <c r="HV32" s="100"/>
      <c r="HW32" s="100"/>
      <c r="HX32" s="100"/>
      <c r="HY32" s="100"/>
      <c r="HZ32" s="100"/>
      <c r="IA32" s="100"/>
      <c r="IB32" s="100"/>
      <c r="IC32" s="100"/>
      <c r="ID32" s="100"/>
      <c r="IE32" s="100"/>
      <c r="IF32" s="100"/>
      <c r="IG32" s="100"/>
      <c r="IH32" s="100"/>
      <c r="II32" s="100"/>
      <c r="IJ32" s="100"/>
      <c r="IK32" s="100"/>
      <c r="IL32" s="100"/>
      <c r="IM32" s="100"/>
      <c r="IN32" s="100"/>
      <c r="IO32" s="100"/>
      <c r="IP32" s="100"/>
      <c r="IQ32" s="100"/>
      <c r="IR32" s="100"/>
      <c r="IS32" s="100"/>
      <c r="IT32" s="100"/>
      <c r="IU32" s="100"/>
      <c r="IV32" s="100"/>
    </row>
    <row r="33" spans="1:256" s="101" customFormat="1" x14ac:dyDescent="0.2">
      <c r="A33" s="97"/>
      <c r="B33" s="98"/>
      <c r="C33" s="99" t="s">
        <v>47</v>
      </c>
      <c r="D33" s="97" t="s">
        <v>48</v>
      </c>
      <c r="E33" s="97">
        <f>20*0.001</f>
        <v>0.02</v>
      </c>
      <c r="F33" s="97">
        <f>F32*E33</f>
        <v>4.92</v>
      </c>
      <c r="G33" s="219"/>
      <c r="H33" s="219"/>
      <c r="I33" s="218"/>
      <c r="J33" s="218"/>
      <c r="K33" s="218"/>
      <c r="L33" s="219"/>
      <c r="M33" s="218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  <c r="ID33" s="102"/>
      <c r="IE33" s="102"/>
      <c r="IF33" s="102"/>
      <c r="IG33" s="102"/>
      <c r="IH33" s="102"/>
      <c r="II33" s="102"/>
      <c r="IJ33" s="102"/>
      <c r="IK33" s="102"/>
      <c r="IL33" s="102"/>
      <c r="IM33" s="102"/>
      <c r="IN33" s="102"/>
      <c r="IO33" s="102"/>
      <c r="IP33" s="102"/>
      <c r="IQ33" s="102"/>
      <c r="IR33" s="102"/>
      <c r="IS33" s="102"/>
      <c r="IT33" s="102"/>
      <c r="IU33" s="102"/>
      <c r="IV33" s="102"/>
    </row>
    <row r="34" spans="1:256" s="101" customFormat="1" x14ac:dyDescent="0.2">
      <c r="A34" s="97"/>
      <c r="B34" s="98"/>
      <c r="C34" s="99" t="s">
        <v>57</v>
      </c>
      <c r="D34" s="97" t="s">
        <v>58</v>
      </c>
      <c r="E34" s="97">
        <f>44.8*0.001</f>
        <v>4.48E-2</v>
      </c>
      <c r="F34" s="97">
        <f>E34*F32</f>
        <v>11.020799999999999</v>
      </c>
      <c r="G34" s="218"/>
      <c r="H34" s="218"/>
      <c r="I34" s="218"/>
      <c r="J34" s="218"/>
      <c r="K34" s="218"/>
      <c r="L34" s="218"/>
      <c r="M34" s="218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0"/>
      <c r="BX34" s="100"/>
      <c r="BY34" s="100"/>
      <c r="BZ34" s="100"/>
      <c r="CA34" s="100"/>
      <c r="CB34" s="100"/>
      <c r="CC34" s="100"/>
      <c r="CD34" s="100"/>
      <c r="CE34" s="100"/>
      <c r="CF34" s="100"/>
      <c r="CG34" s="100"/>
      <c r="CH34" s="100"/>
      <c r="CI34" s="100"/>
      <c r="CJ34" s="100"/>
      <c r="CK34" s="100"/>
      <c r="CL34" s="100"/>
      <c r="CM34" s="100"/>
      <c r="CN34" s="100"/>
      <c r="CO34" s="100"/>
      <c r="CP34" s="100"/>
      <c r="CQ34" s="100"/>
      <c r="CR34" s="100"/>
      <c r="CS34" s="100"/>
      <c r="CT34" s="100"/>
      <c r="CU34" s="100"/>
      <c r="CV34" s="100"/>
      <c r="CW34" s="100"/>
      <c r="CX34" s="100"/>
      <c r="CY34" s="100"/>
      <c r="CZ34" s="100"/>
      <c r="DA34" s="100"/>
      <c r="DB34" s="100"/>
      <c r="DC34" s="100"/>
      <c r="DD34" s="100"/>
      <c r="DE34" s="100"/>
      <c r="DF34" s="100"/>
      <c r="DG34" s="100"/>
      <c r="DH34" s="100"/>
      <c r="DI34" s="100"/>
      <c r="DJ34" s="100"/>
      <c r="DK34" s="100"/>
      <c r="DL34" s="100"/>
      <c r="DM34" s="100"/>
      <c r="DN34" s="100"/>
      <c r="DO34" s="100"/>
      <c r="DP34" s="100"/>
      <c r="DQ34" s="100"/>
      <c r="DR34" s="100"/>
      <c r="DS34" s="100"/>
      <c r="DT34" s="100"/>
      <c r="DU34" s="100"/>
      <c r="DV34" s="100"/>
      <c r="DW34" s="100"/>
      <c r="DX34" s="100"/>
      <c r="DY34" s="100"/>
      <c r="DZ34" s="100"/>
      <c r="EA34" s="100"/>
      <c r="EB34" s="100"/>
      <c r="EC34" s="100"/>
      <c r="ED34" s="100"/>
      <c r="EE34" s="100"/>
      <c r="EF34" s="100"/>
      <c r="EG34" s="100"/>
      <c r="EH34" s="100"/>
      <c r="EI34" s="100"/>
      <c r="EJ34" s="100"/>
      <c r="EK34" s="100"/>
      <c r="EL34" s="100"/>
      <c r="EM34" s="100"/>
      <c r="EN34" s="100"/>
      <c r="EO34" s="100"/>
      <c r="EP34" s="100"/>
      <c r="EQ34" s="100"/>
      <c r="ER34" s="100"/>
      <c r="ES34" s="100"/>
      <c r="ET34" s="100"/>
      <c r="EU34" s="100"/>
      <c r="EV34" s="100"/>
      <c r="EW34" s="100"/>
      <c r="EX34" s="100"/>
      <c r="EY34" s="100"/>
      <c r="EZ34" s="100"/>
      <c r="FA34" s="100"/>
      <c r="FB34" s="100"/>
      <c r="FC34" s="100"/>
      <c r="FD34" s="100"/>
      <c r="FE34" s="100"/>
      <c r="FF34" s="100"/>
      <c r="FG34" s="100"/>
      <c r="FH34" s="100"/>
      <c r="FI34" s="100"/>
      <c r="FJ34" s="100"/>
      <c r="FK34" s="100"/>
      <c r="FL34" s="100"/>
      <c r="FM34" s="100"/>
      <c r="FN34" s="100"/>
      <c r="FO34" s="100"/>
      <c r="FP34" s="100"/>
      <c r="FQ34" s="100"/>
      <c r="FR34" s="100"/>
      <c r="FS34" s="100"/>
      <c r="FT34" s="100"/>
      <c r="FU34" s="100"/>
      <c r="FV34" s="100"/>
      <c r="FW34" s="100"/>
      <c r="FX34" s="100"/>
      <c r="FY34" s="100"/>
      <c r="FZ34" s="100"/>
      <c r="GA34" s="100"/>
      <c r="GB34" s="100"/>
      <c r="GC34" s="100"/>
      <c r="GD34" s="100"/>
      <c r="GE34" s="100"/>
      <c r="GF34" s="100"/>
      <c r="GG34" s="100"/>
      <c r="GH34" s="100"/>
      <c r="GI34" s="100"/>
      <c r="GJ34" s="100"/>
      <c r="GK34" s="100"/>
      <c r="GL34" s="100"/>
      <c r="GM34" s="100"/>
      <c r="GN34" s="100"/>
      <c r="GO34" s="100"/>
      <c r="GP34" s="100"/>
      <c r="GQ34" s="100"/>
      <c r="GR34" s="100"/>
      <c r="GS34" s="100"/>
      <c r="GT34" s="100"/>
      <c r="GU34" s="100"/>
      <c r="GV34" s="100"/>
      <c r="GW34" s="100"/>
      <c r="GX34" s="100"/>
      <c r="GY34" s="100"/>
      <c r="GZ34" s="100"/>
      <c r="HA34" s="100"/>
      <c r="HB34" s="100"/>
      <c r="HC34" s="100"/>
      <c r="HD34" s="100"/>
      <c r="HE34" s="100"/>
      <c r="HF34" s="100"/>
      <c r="HG34" s="100"/>
      <c r="HH34" s="100"/>
      <c r="HI34" s="100"/>
      <c r="HJ34" s="100"/>
      <c r="HK34" s="100"/>
      <c r="HL34" s="100"/>
      <c r="HM34" s="100"/>
      <c r="HN34" s="100"/>
      <c r="HO34" s="100"/>
      <c r="HP34" s="100"/>
      <c r="HQ34" s="100"/>
      <c r="HR34" s="100"/>
      <c r="HS34" s="100"/>
      <c r="HT34" s="100"/>
      <c r="HU34" s="100"/>
      <c r="HV34" s="100"/>
      <c r="HW34" s="100"/>
      <c r="HX34" s="100"/>
      <c r="HY34" s="100"/>
      <c r="HZ34" s="100"/>
      <c r="IA34" s="100"/>
      <c r="IB34" s="100"/>
      <c r="IC34" s="100"/>
      <c r="ID34" s="100"/>
      <c r="IE34" s="100"/>
      <c r="IF34" s="100"/>
      <c r="IG34" s="100"/>
      <c r="IH34" s="100"/>
      <c r="II34" s="100"/>
      <c r="IJ34" s="100"/>
      <c r="IK34" s="100"/>
      <c r="IL34" s="100"/>
      <c r="IM34" s="100"/>
      <c r="IN34" s="100"/>
      <c r="IO34" s="100"/>
      <c r="IP34" s="100"/>
      <c r="IQ34" s="100"/>
      <c r="IR34" s="100"/>
      <c r="IS34" s="100"/>
      <c r="IT34" s="100"/>
      <c r="IU34" s="100"/>
      <c r="IV34" s="100"/>
    </row>
    <row r="35" spans="1:256" s="101" customFormat="1" x14ac:dyDescent="0.2">
      <c r="A35" s="97"/>
      <c r="B35" s="98"/>
      <c r="C35" s="99" t="s">
        <v>59</v>
      </c>
      <c r="D35" s="97" t="s">
        <v>60</v>
      </c>
      <c r="E35" s="97">
        <f>2.1*0.001</f>
        <v>2.1000000000000003E-3</v>
      </c>
      <c r="F35" s="97">
        <f>E35*F32</f>
        <v>0.51660000000000006</v>
      </c>
      <c r="G35" s="218"/>
      <c r="H35" s="218"/>
      <c r="I35" s="218"/>
      <c r="J35" s="218"/>
      <c r="K35" s="218"/>
      <c r="L35" s="218"/>
      <c r="M35" s="218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100"/>
      <c r="BS35" s="100"/>
      <c r="BT35" s="100"/>
      <c r="BU35" s="100"/>
      <c r="BV35" s="100"/>
      <c r="BW35" s="100"/>
      <c r="BX35" s="100"/>
      <c r="BY35" s="100"/>
      <c r="BZ35" s="100"/>
      <c r="CA35" s="100"/>
      <c r="CB35" s="100"/>
      <c r="CC35" s="100"/>
      <c r="CD35" s="100"/>
      <c r="CE35" s="100"/>
      <c r="CF35" s="100"/>
      <c r="CG35" s="100"/>
      <c r="CH35" s="100"/>
      <c r="CI35" s="100"/>
      <c r="CJ35" s="100"/>
      <c r="CK35" s="100"/>
      <c r="CL35" s="100"/>
      <c r="CM35" s="100"/>
      <c r="CN35" s="100"/>
      <c r="CO35" s="100"/>
      <c r="CP35" s="100"/>
      <c r="CQ35" s="100"/>
      <c r="CR35" s="100"/>
      <c r="CS35" s="100"/>
      <c r="CT35" s="100"/>
      <c r="CU35" s="100"/>
      <c r="CV35" s="100"/>
      <c r="CW35" s="100"/>
      <c r="CX35" s="100"/>
      <c r="CY35" s="100"/>
      <c r="CZ35" s="100"/>
      <c r="DA35" s="100"/>
      <c r="DB35" s="100"/>
      <c r="DC35" s="100"/>
      <c r="DD35" s="100"/>
      <c r="DE35" s="100"/>
      <c r="DF35" s="100"/>
      <c r="DG35" s="100"/>
      <c r="DH35" s="100"/>
      <c r="DI35" s="100"/>
      <c r="DJ35" s="100"/>
      <c r="DK35" s="100"/>
      <c r="DL35" s="100"/>
      <c r="DM35" s="100"/>
      <c r="DN35" s="100"/>
      <c r="DO35" s="100"/>
      <c r="DP35" s="100"/>
      <c r="DQ35" s="100"/>
      <c r="DR35" s="100"/>
      <c r="DS35" s="100"/>
      <c r="DT35" s="100"/>
      <c r="DU35" s="100"/>
      <c r="DV35" s="100"/>
      <c r="DW35" s="100"/>
      <c r="DX35" s="100"/>
      <c r="DY35" s="100"/>
      <c r="DZ35" s="100"/>
      <c r="EA35" s="100"/>
      <c r="EB35" s="100"/>
      <c r="EC35" s="100"/>
      <c r="ED35" s="100"/>
      <c r="EE35" s="100"/>
      <c r="EF35" s="100"/>
      <c r="EG35" s="100"/>
      <c r="EH35" s="100"/>
      <c r="EI35" s="100"/>
      <c r="EJ35" s="100"/>
      <c r="EK35" s="100"/>
      <c r="EL35" s="100"/>
      <c r="EM35" s="100"/>
      <c r="EN35" s="100"/>
      <c r="EO35" s="100"/>
      <c r="EP35" s="100"/>
      <c r="EQ35" s="100"/>
      <c r="ER35" s="100"/>
      <c r="ES35" s="100"/>
      <c r="ET35" s="100"/>
      <c r="EU35" s="100"/>
      <c r="EV35" s="100"/>
      <c r="EW35" s="100"/>
      <c r="EX35" s="100"/>
      <c r="EY35" s="100"/>
      <c r="EZ35" s="100"/>
      <c r="FA35" s="100"/>
      <c r="FB35" s="100"/>
      <c r="FC35" s="100"/>
      <c r="FD35" s="100"/>
      <c r="FE35" s="100"/>
      <c r="FF35" s="100"/>
      <c r="FG35" s="100"/>
      <c r="FH35" s="100"/>
      <c r="FI35" s="100"/>
      <c r="FJ35" s="100"/>
      <c r="FK35" s="100"/>
      <c r="FL35" s="100"/>
      <c r="FM35" s="100"/>
      <c r="FN35" s="100"/>
      <c r="FO35" s="100"/>
      <c r="FP35" s="100"/>
      <c r="FQ35" s="100"/>
      <c r="FR35" s="100"/>
      <c r="FS35" s="100"/>
      <c r="FT35" s="100"/>
      <c r="FU35" s="100"/>
      <c r="FV35" s="100"/>
      <c r="FW35" s="100"/>
      <c r="FX35" s="100"/>
      <c r="FY35" s="100"/>
      <c r="FZ35" s="100"/>
      <c r="GA35" s="100"/>
      <c r="GB35" s="100"/>
      <c r="GC35" s="100"/>
      <c r="GD35" s="100"/>
      <c r="GE35" s="100"/>
      <c r="GF35" s="100"/>
      <c r="GG35" s="100"/>
      <c r="GH35" s="100"/>
      <c r="GI35" s="100"/>
      <c r="GJ35" s="100"/>
      <c r="GK35" s="100"/>
      <c r="GL35" s="100"/>
      <c r="GM35" s="100"/>
      <c r="GN35" s="100"/>
      <c r="GO35" s="100"/>
      <c r="GP35" s="100"/>
      <c r="GQ35" s="100"/>
      <c r="GR35" s="100"/>
      <c r="GS35" s="100"/>
      <c r="GT35" s="100"/>
      <c r="GU35" s="100"/>
      <c r="GV35" s="100"/>
      <c r="GW35" s="100"/>
      <c r="GX35" s="100"/>
      <c r="GY35" s="100"/>
      <c r="GZ35" s="100"/>
      <c r="HA35" s="100"/>
      <c r="HB35" s="100"/>
      <c r="HC35" s="100"/>
      <c r="HD35" s="100"/>
      <c r="HE35" s="100"/>
      <c r="HF35" s="100"/>
      <c r="HG35" s="100"/>
      <c r="HH35" s="100"/>
      <c r="HI35" s="100"/>
      <c r="HJ35" s="100"/>
      <c r="HK35" s="100"/>
      <c r="HL35" s="100"/>
      <c r="HM35" s="100"/>
      <c r="HN35" s="100"/>
      <c r="HO35" s="100"/>
      <c r="HP35" s="100"/>
      <c r="HQ35" s="100"/>
      <c r="HR35" s="100"/>
      <c r="HS35" s="100"/>
      <c r="HT35" s="100"/>
      <c r="HU35" s="100"/>
      <c r="HV35" s="100"/>
      <c r="HW35" s="100"/>
      <c r="HX35" s="100"/>
      <c r="HY35" s="100"/>
      <c r="HZ35" s="100"/>
      <c r="IA35" s="100"/>
      <c r="IB35" s="100"/>
      <c r="IC35" s="100"/>
      <c r="ID35" s="100"/>
      <c r="IE35" s="100"/>
      <c r="IF35" s="100"/>
      <c r="IG35" s="100"/>
      <c r="IH35" s="100"/>
      <c r="II35" s="100"/>
      <c r="IJ35" s="100"/>
      <c r="IK35" s="100"/>
      <c r="IL35" s="100"/>
      <c r="IM35" s="100"/>
      <c r="IN35" s="100"/>
      <c r="IO35" s="100"/>
      <c r="IP35" s="100"/>
      <c r="IQ35" s="100"/>
      <c r="IR35" s="100"/>
      <c r="IS35" s="100"/>
      <c r="IT35" s="100"/>
      <c r="IU35" s="100"/>
      <c r="IV35" s="100"/>
    </row>
    <row r="36" spans="1:256" s="101" customFormat="1" x14ac:dyDescent="0.2">
      <c r="A36" s="97"/>
      <c r="B36" s="98"/>
      <c r="C36" s="99" t="s">
        <v>61</v>
      </c>
      <c r="D36" s="97" t="s">
        <v>56</v>
      </c>
      <c r="E36" s="97">
        <f>0.05*0.001</f>
        <v>5.0000000000000002E-5</v>
      </c>
      <c r="F36" s="97">
        <f>E36*F32</f>
        <v>1.23E-2</v>
      </c>
      <c r="G36" s="218"/>
      <c r="H36" s="218"/>
      <c r="I36" s="218"/>
      <c r="J36" s="218"/>
      <c r="K36" s="218"/>
      <c r="L36" s="218"/>
      <c r="M36" s="218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100"/>
      <c r="BS36" s="100"/>
      <c r="BT36" s="100"/>
      <c r="BU36" s="100"/>
      <c r="BV36" s="100"/>
      <c r="BW36" s="100"/>
      <c r="BX36" s="100"/>
      <c r="BY36" s="100"/>
      <c r="BZ36" s="100"/>
      <c r="CA36" s="100"/>
      <c r="CB36" s="100"/>
      <c r="CC36" s="100"/>
      <c r="CD36" s="100"/>
      <c r="CE36" s="100"/>
      <c r="CF36" s="100"/>
      <c r="CG36" s="100"/>
      <c r="CH36" s="100"/>
      <c r="CI36" s="100"/>
      <c r="CJ36" s="100"/>
      <c r="CK36" s="100"/>
      <c r="CL36" s="100"/>
      <c r="CM36" s="100"/>
      <c r="CN36" s="100"/>
      <c r="CO36" s="100"/>
      <c r="CP36" s="100"/>
      <c r="CQ36" s="100"/>
      <c r="CR36" s="100"/>
      <c r="CS36" s="100"/>
      <c r="CT36" s="100"/>
      <c r="CU36" s="100"/>
      <c r="CV36" s="100"/>
      <c r="CW36" s="100"/>
      <c r="CX36" s="100"/>
      <c r="CY36" s="100"/>
      <c r="CZ36" s="100"/>
      <c r="DA36" s="100"/>
      <c r="DB36" s="100"/>
      <c r="DC36" s="100"/>
      <c r="DD36" s="100"/>
      <c r="DE36" s="100"/>
      <c r="DF36" s="100"/>
      <c r="DG36" s="100"/>
      <c r="DH36" s="100"/>
      <c r="DI36" s="100"/>
      <c r="DJ36" s="100"/>
      <c r="DK36" s="100"/>
      <c r="DL36" s="100"/>
      <c r="DM36" s="100"/>
      <c r="DN36" s="100"/>
      <c r="DO36" s="100"/>
      <c r="DP36" s="100"/>
      <c r="DQ36" s="100"/>
      <c r="DR36" s="100"/>
      <c r="DS36" s="100"/>
      <c r="DT36" s="100"/>
      <c r="DU36" s="100"/>
      <c r="DV36" s="100"/>
      <c r="DW36" s="100"/>
      <c r="DX36" s="100"/>
      <c r="DY36" s="100"/>
      <c r="DZ36" s="100"/>
      <c r="EA36" s="100"/>
      <c r="EB36" s="100"/>
      <c r="EC36" s="100"/>
      <c r="ED36" s="100"/>
      <c r="EE36" s="100"/>
      <c r="EF36" s="100"/>
      <c r="EG36" s="100"/>
      <c r="EH36" s="100"/>
      <c r="EI36" s="100"/>
      <c r="EJ36" s="100"/>
      <c r="EK36" s="100"/>
      <c r="EL36" s="100"/>
      <c r="EM36" s="100"/>
      <c r="EN36" s="100"/>
      <c r="EO36" s="100"/>
      <c r="EP36" s="100"/>
      <c r="EQ36" s="100"/>
      <c r="ER36" s="100"/>
      <c r="ES36" s="100"/>
      <c r="ET36" s="100"/>
      <c r="EU36" s="100"/>
      <c r="EV36" s="100"/>
      <c r="EW36" s="100"/>
      <c r="EX36" s="100"/>
      <c r="EY36" s="100"/>
      <c r="EZ36" s="100"/>
      <c r="FA36" s="100"/>
      <c r="FB36" s="100"/>
      <c r="FC36" s="100"/>
      <c r="FD36" s="100"/>
      <c r="FE36" s="100"/>
      <c r="FF36" s="100"/>
      <c r="FG36" s="100"/>
      <c r="FH36" s="100"/>
      <c r="FI36" s="100"/>
      <c r="FJ36" s="100"/>
      <c r="FK36" s="100"/>
      <c r="FL36" s="100"/>
      <c r="FM36" s="100"/>
      <c r="FN36" s="100"/>
      <c r="FO36" s="100"/>
      <c r="FP36" s="100"/>
      <c r="FQ36" s="100"/>
      <c r="FR36" s="100"/>
      <c r="FS36" s="100"/>
      <c r="FT36" s="100"/>
      <c r="FU36" s="100"/>
      <c r="FV36" s="100"/>
      <c r="FW36" s="100"/>
      <c r="FX36" s="100"/>
      <c r="FY36" s="100"/>
      <c r="FZ36" s="100"/>
      <c r="GA36" s="100"/>
      <c r="GB36" s="100"/>
      <c r="GC36" s="100"/>
      <c r="GD36" s="100"/>
      <c r="GE36" s="100"/>
      <c r="GF36" s="100"/>
      <c r="GG36" s="100"/>
      <c r="GH36" s="100"/>
      <c r="GI36" s="100"/>
      <c r="GJ36" s="100"/>
      <c r="GK36" s="100"/>
      <c r="GL36" s="100"/>
      <c r="GM36" s="100"/>
      <c r="GN36" s="100"/>
      <c r="GO36" s="100"/>
      <c r="GP36" s="100"/>
      <c r="GQ36" s="100"/>
      <c r="GR36" s="100"/>
      <c r="GS36" s="100"/>
      <c r="GT36" s="100"/>
      <c r="GU36" s="100"/>
      <c r="GV36" s="100"/>
      <c r="GW36" s="100"/>
      <c r="GX36" s="100"/>
      <c r="GY36" s="100"/>
      <c r="GZ36" s="100"/>
      <c r="HA36" s="100"/>
      <c r="HB36" s="100"/>
      <c r="HC36" s="100"/>
      <c r="HD36" s="100"/>
      <c r="HE36" s="100"/>
      <c r="HF36" s="100"/>
      <c r="HG36" s="100"/>
      <c r="HH36" s="100"/>
      <c r="HI36" s="100"/>
      <c r="HJ36" s="100"/>
      <c r="HK36" s="100"/>
      <c r="HL36" s="100"/>
      <c r="HM36" s="100"/>
      <c r="HN36" s="100"/>
      <c r="HO36" s="100"/>
      <c r="HP36" s="100"/>
      <c r="HQ36" s="100"/>
      <c r="HR36" s="100"/>
      <c r="HS36" s="100"/>
      <c r="HT36" s="100"/>
      <c r="HU36" s="100"/>
      <c r="HV36" s="100"/>
      <c r="HW36" s="100"/>
      <c r="HX36" s="100"/>
      <c r="HY36" s="100"/>
      <c r="HZ36" s="100"/>
      <c r="IA36" s="100"/>
      <c r="IB36" s="100"/>
      <c r="IC36" s="100"/>
      <c r="ID36" s="100"/>
      <c r="IE36" s="100"/>
      <c r="IF36" s="100"/>
      <c r="IG36" s="100"/>
      <c r="IH36" s="100"/>
      <c r="II36" s="100"/>
      <c r="IJ36" s="100"/>
      <c r="IK36" s="100"/>
      <c r="IL36" s="100"/>
      <c r="IM36" s="100"/>
      <c r="IN36" s="100"/>
      <c r="IO36" s="100"/>
      <c r="IP36" s="100"/>
      <c r="IQ36" s="100"/>
      <c r="IR36" s="100"/>
      <c r="IS36" s="100"/>
      <c r="IT36" s="100"/>
      <c r="IU36" s="100"/>
      <c r="IV36" s="100"/>
    </row>
    <row r="37" spans="1:256" ht="27" x14ac:dyDescent="0.2">
      <c r="A37" s="39">
        <v>9</v>
      </c>
      <c r="B37" s="70"/>
      <c r="C37" s="151" t="s">
        <v>78</v>
      </c>
      <c r="D37" s="39" t="s">
        <v>50</v>
      </c>
      <c r="E37" s="39"/>
      <c r="F37" s="44">
        <f>F32*1.95</f>
        <v>479.7</v>
      </c>
      <c r="G37" s="13"/>
      <c r="H37" s="13"/>
      <c r="I37" s="13"/>
      <c r="J37" s="89"/>
      <c r="K37" s="13"/>
      <c r="L37" s="13"/>
      <c r="M37" s="13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  <c r="GG37" s="27"/>
      <c r="GH37" s="27"/>
      <c r="GI37" s="27"/>
      <c r="GJ37" s="27"/>
      <c r="GK37" s="27"/>
      <c r="GL37" s="27"/>
      <c r="GM37" s="27"/>
      <c r="GN37" s="27"/>
      <c r="GO37" s="27"/>
      <c r="GP37" s="27"/>
      <c r="GQ37" s="27"/>
      <c r="GR37" s="27"/>
      <c r="GS37" s="27"/>
      <c r="GT37" s="27"/>
      <c r="GU37" s="27"/>
      <c r="GV37" s="27"/>
      <c r="GW37" s="27"/>
      <c r="GX37" s="27"/>
      <c r="GY37" s="27"/>
      <c r="GZ37" s="27"/>
      <c r="HA37" s="27"/>
      <c r="HB37" s="27"/>
      <c r="HC37" s="27"/>
      <c r="HD37" s="27"/>
      <c r="HE37" s="27"/>
      <c r="HF37" s="27"/>
      <c r="HG37" s="27"/>
      <c r="HH37" s="27"/>
      <c r="HI37" s="27"/>
      <c r="HJ37" s="27"/>
      <c r="HK37" s="27"/>
      <c r="HL37" s="27"/>
      <c r="HM37" s="27"/>
      <c r="HN37" s="27"/>
      <c r="HO37" s="27"/>
      <c r="HP37" s="27"/>
      <c r="HQ37" s="27"/>
      <c r="HR37" s="27"/>
      <c r="HS37" s="27"/>
      <c r="HT37" s="27"/>
      <c r="HU37" s="27"/>
      <c r="HV37" s="27"/>
      <c r="HW37" s="27"/>
      <c r="HX37" s="27"/>
      <c r="HY37" s="27"/>
      <c r="HZ37" s="27"/>
      <c r="IA37" s="27"/>
      <c r="IB37" s="27"/>
      <c r="IC37" s="27"/>
      <c r="ID37" s="27"/>
      <c r="IE37" s="27"/>
      <c r="IF37" s="27"/>
      <c r="IG37" s="27"/>
      <c r="IH37" s="27"/>
      <c r="II37" s="27"/>
      <c r="IJ37" s="27"/>
      <c r="IK37" s="27"/>
      <c r="IL37" s="27"/>
      <c r="IM37" s="27"/>
      <c r="IN37" s="27"/>
      <c r="IO37" s="27"/>
      <c r="IP37" s="27"/>
      <c r="IQ37" s="27"/>
      <c r="IR37" s="27"/>
      <c r="IS37" s="27"/>
      <c r="IT37" s="27"/>
      <c r="IU37" s="27"/>
      <c r="IV37" s="27"/>
    </row>
    <row r="38" spans="1:256" x14ac:dyDescent="0.2">
      <c r="A38" s="39">
        <v>10</v>
      </c>
      <c r="B38" s="48"/>
      <c r="C38" s="41" t="s">
        <v>66</v>
      </c>
      <c r="D38" s="42" t="s">
        <v>56</v>
      </c>
      <c r="E38" s="42"/>
      <c r="F38" s="79">
        <v>246</v>
      </c>
      <c r="G38" s="13"/>
      <c r="H38" s="13"/>
      <c r="I38" s="13"/>
      <c r="J38" s="13"/>
      <c r="K38" s="13"/>
      <c r="L38" s="13"/>
      <c r="M38" s="13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</row>
    <row r="39" spans="1:256" x14ac:dyDescent="0.2">
      <c r="A39" s="39"/>
      <c r="B39" s="48"/>
      <c r="C39" s="46" t="s">
        <v>47</v>
      </c>
      <c r="D39" s="39" t="s">
        <v>48</v>
      </c>
      <c r="E39" s="39">
        <f>3.23*0.001</f>
        <v>3.2300000000000002E-3</v>
      </c>
      <c r="F39" s="13">
        <f>E39*F38</f>
        <v>0.79458000000000006</v>
      </c>
      <c r="G39" s="89"/>
      <c r="H39" s="89"/>
      <c r="I39" s="13"/>
      <c r="J39" s="13"/>
      <c r="K39" s="89"/>
      <c r="L39" s="89"/>
      <c r="M39" s="13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  <c r="DR39" s="50"/>
      <c r="DS39" s="50"/>
      <c r="DT39" s="50"/>
      <c r="DU39" s="50"/>
      <c r="DV39" s="50"/>
      <c r="DW39" s="50"/>
      <c r="DX39" s="50"/>
      <c r="DY39" s="50"/>
      <c r="DZ39" s="50"/>
      <c r="EA39" s="50"/>
      <c r="EB39" s="50"/>
      <c r="EC39" s="50"/>
      <c r="ED39" s="50"/>
      <c r="EE39" s="50"/>
      <c r="EF39" s="50"/>
      <c r="EG39" s="50"/>
      <c r="EH39" s="50"/>
      <c r="EI39" s="50"/>
      <c r="EJ39" s="50"/>
      <c r="EK39" s="50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  <c r="FJ39" s="50"/>
      <c r="FK39" s="50"/>
      <c r="FL39" s="50"/>
      <c r="FM39" s="50"/>
      <c r="FN39" s="50"/>
      <c r="FO39" s="50"/>
      <c r="FP39" s="50"/>
      <c r="FQ39" s="50"/>
      <c r="FR39" s="50"/>
      <c r="FS39" s="50"/>
      <c r="FT39" s="50"/>
      <c r="FU39" s="50"/>
      <c r="FV39" s="50"/>
      <c r="FW39" s="50"/>
      <c r="FX39" s="50"/>
      <c r="FY39" s="50"/>
      <c r="FZ39" s="50"/>
      <c r="GA39" s="50"/>
      <c r="GB39" s="50"/>
      <c r="GC39" s="50"/>
      <c r="GD39" s="50"/>
      <c r="GE39" s="50"/>
      <c r="GF39" s="50"/>
      <c r="GG39" s="50"/>
      <c r="GH39" s="50"/>
      <c r="GI39" s="50"/>
      <c r="GJ39" s="50"/>
      <c r="GK39" s="50"/>
      <c r="GL39" s="50"/>
      <c r="GM39" s="50"/>
      <c r="GN39" s="50"/>
      <c r="GO39" s="50"/>
      <c r="GP39" s="50"/>
      <c r="GQ39" s="50"/>
      <c r="GR39" s="50"/>
      <c r="GS39" s="50"/>
      <c r="GT39" s="50"/>
      <c r="GU39" s="50"/>
      <c r="GV39" s="50"/>
      <c r="GW39" s="50"/>
      <c r="GX39" s="50"/>
      <c r="GY39" s="50"/>
      <c r="GZ39" s="50"/>
      <c r="HA39" s="50"/>
      <c r="HB39" s="50"/>
      <c r="HC39" s="50"/>
      <c r="HD39" s="50"/>
      <c r="HE39" s="50"/>
      <c r="HF39" s="50"/>
      <c r="HG39" s="50"/>
      <c r="HH39" s="50"/>
      <c r="HI39" s="50"/>
      <c r="HJ39" s="50"/>
      <c r="HK39" s="50"/>
      <c r="HL39" s="50"/>
      <c r="HM39" s="50"/>
      <c r="HN39" s="50"/>
      <c r="HO39" s="50"/>
      <c r="HP39" s="50"/>
      <c r="HQ39" s="50"/>
      <c r="HR39" s="50"/>
      <c r="HS39" s="50"/>
      <c r="HT39" s="50"/>
      <c r="HU39" s="50"/>
      <c r="HV39" s="50"/>
      <c r="HW39" s="50"/>
      <c r="HX39" s="50"/>
      <c r="HY39" s="50"/>
      <c r="HZ39" s="50"/>
      <c r="IA39" s="50"/>
      <c r="IB39" s="50"/>
      <c r="IC39" s="50"/>
      <c r="ID39" s="50"/>
      <c r="IE39" s="50"/>
      <c r="IF39" s="50"/>
      <c r="IG39" s="50"/>
      <c r="IH39" s="50"/>
      <c r="II39" s="50"/>
      <c r="IJ39" s="50"/>
      <c r="IK39" s="50"/>
      <c r="IL39" s="50"/>
      <c r="IM39" s="50"/>
      <c r="IN39" s="50"/>
      <c r="IO39" s="50"/>
      <c r="IP39" s="50"/>
      <c r="IQ39" s="50"/>
      <c r="IR39" s="50"/>
      <c r="IS39" s="50"/>
      <c r="IT39" s="50"/>
      <c r="IU39" s="50"/>
      <c r="IV39" s="50"/>
    </row>
    <row r="40" spans="1:256" x14ac:dyDescent="0.2">
      <c r="A40" s="39"/>
      <c r="B40" s="45"/>
      <c r="C40" s="9" t="s">
        <v>63</v>
      </c>
      <c r="D40" s="39" t="s">
        <v>58</v>
      </c>
      <c r="E40" s="39">
        <f>3.62*0.001</f>
        <v>3.6200000000000004E-3</v>
      </c>
      <c r="F40" s="13">
        <f>E40*F38</f>
        <v>0.89052000000000009</v>
      </c>
      <c r="G40" s="13"/>
      <c r="H40" s="13"/>
      <c r="I40" s="13"/>
      <c r="J40" s="13"/>
      <c r="K40" s="13"/>
      <c r="L40" s="13"/>
      <c r="M40" s="13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</row>
    <row r="41" spans="1:256" x14ac:dyDescent="0.2">
      <c r="A41" s="39"/>
      <c r="B41" s="49"/>
      <c r="C41" s="46" t="s">
        <v>59</v>
      </c>
      <c r="D41" s="39" t="s">
        <v>60</v>
      </c>
      <c r="E41" s="39">
        <f>0.18*0.001</f>
        <v>1.7999999999999998E-4</v>
      </c>
      <c r="F41" s="71">
        <f>E41*F38</f>
        <v>4.4279999999999993E-2</v>
      </c>
      <c r="G41" s="13"/>
      <c r="H41" s="13"/>
      <c r="I41" s="13"/>
      <c r="J41" s="13"/>
      <c r="K41" s="13"/>
      <c r="L41" s="13"/>
      <c r="M41" s="13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27"/>
      <c r="GQ41" s="27"/>
      <c r="GR41" s="27"/>
      <c r="GS41" s="27"/>
      <c r="GT41" s="27"/>
      <c r="GU41" s="27"/>
      <c r="GV41" s="27"/>
      <c r="GW41" s="27"/>
      <c r="GX41" s="27"/>
      <c r="GY41" s="27"/>
      <c r="GZ41" s="27"/>
      <c r="HA41" s="27"/>
      <c r="HB41" s="27"/>
      <c r="HC41" s="27"/>
      <c r="HD41" s="27"/>
      <c r="HE41" s="27"/>
      <c r="HF41" s="27"/>
      <c r="HG41" s="27"/>
      <c r="HH41" s="27"/>
      <c r="HI41" s="27"/>
      <c r="HJ41" s="27"/>
      <c r="HK41" s="27"/>
      <c r="HL41" s="27"/>
      <c r="HM41" s="27"/>
      <c r="HN41" s="27"/>
      <c r="HO41" s="27"/>
      <c r="HP41" s="27"/>
      <c r="HQ41" s="27"/>
      <c r="HR41" s="27"/>
      <c r="HS41" s="27"/>
      <c r="HT41" s="27"/>
      <c r="HU41" s="27"/>
      <c r="HV41" s="27"/>
      <c r="HW41" s="27"/>
      <c r="HX41" s="27"/>
      <c r="HY41" s="27"/>
      <c r="HZ41" s="27"/>
      <c r="IA41" s="27"/>
      <c r="IB41" s="27"/>
      <c r="IC41" s="27"/>
      <c r="ID41" s="27"/>
      <c r="IE41" s="27"/>
      <c r="IF41" s="27"/>
      <c r="IG41" s="27"/>
      <c r="IH41" s="27"/>
      <c r="II41" s="27"/>
      <c r="IJ41" s="27"/>
      <c r="IK41" s="27"/>
      <c r="IL41" s="27"/>
      <c r="IM41" s="27"/>
      <c r="IN41" s="27"/>
      <c r="IO41" s="27"/>
      <c r="IP41" s="27"/>
      <c r="IQ41" s="27"/>
      <c r="IR41" s="27"/>
      <c r="IS41" s="27"/>
      <c r="IT41" s="27"/>
      <c r="IU41" s="27"/>
      <c r="IV41" s="27"/>
    </row>
    <row r="42" spans="1:256" x14ac:dyDescent="0.2">
      <c r="A42" s="39"/>
      <c r="B42" s="49"/>
      <c r="C42" s="46" t="s">
        <v>61</v>
      </c>
      <c r="D42" s="39" t="s">
        <v>56</v>
      </c>
      <c r="E42" s="39">
        <f>0.04*0.001</f>
        <v>4.0000000000000003E-5</v>
      </c>
      <c r="F42" s="71">
        <f>E42*F38</f>
        <v>9.8400000000000015E-3</v>
      </c>
      <c r="G42" s="13"/>
      <c r="H42" s="13"/>
      <c r="I42" s="13"/>
      <c r="J42" s="13"/>
      <c r="K42" s="13"/>
      <c r="L42" s="13"/>
      <c r="M42" s="13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27"/>
      <c r="GQ42" s="27"/>
      <c r="GR42" s="27"/>
      <c r="GS42" s="27"/>
      <c r="GT42" s="27"/>
      <c r="GU42" s="27"/>
      <c r="GV42" s="27"/>
      <c r="GW42" s="27"/>
      <c r="GX42" s="27"/>
      <c r="GY42" s="27"/>
      <c r="GZ42" s="27"/>
      <c r="HA42" s="27"/>
      <c r="HB42" s="27"/>
      <c r="HC42" s="27"/>
      <c r="HD42" s="27"/>
      <c r="HE42" s="27"/>
      <c r="HF42" s="27"/>
      <c r="HG42" s="27"/>
      <c r="HH42" s="27"/>
      <c r="HI42" s="27"/>
      <c r="HJ42" s="27"/>
      <c r="HK42" s="27"/>
      <c r="HL42" s="27"/>
      <c r="HM42" s="27"/>
      <c r="HN42" s="27"/>
      <c r="HO42" s="27"/>
      <c r="HP42" s="27"/>
      <c r="HQ42" s="27"/>
      <c r="HR42" s="27"/>
      <c r="HS42" s="27"/>
      <c r="HT42" s="27"/>
      <c r="HU42" s="27"/>
      <c r="HV42" s="27"/>
      <c r="HW42" s="27"/>
      <c r="HX42" s="27"/>
      <c r="HY42" s="27"/>
      <c r="HZ42" s="27"/>
      <c r="IA42" s="27"/>
      <c r="IB42" s="27"/>
      <c r="IC42" s="27"/>
      <c r="ID42" s="27"/>
      <c r="IE42" s="27"/>
      <c r="IF42" s="27"/>
      <c r="IG42" s="27"/>
      <c r="IH42" s="27"/>
      <c r="II42" s="27"/>
      <c r="IJ42" s="27"/>
      <c r="IK42" s="27"/>
      <c r="IL42" s="27"/>
      <c r="IM42" s="27"/>
      <c r="IN42" s="27"/>
      <c r="IO42" s="27"/>
      <c r="IP42" s="27"/>
      <c r="IQ42" s="27"/>
      <c r="IR42" s="27"/>
      <c r="IS42" s="27"/>
      <c r="IT42" s="27"/>
      <c r="IU42" s="27"/>
      <c r="IV42" s="27"/>
    </row>
    <row r="43" spans="1:256" ht="27" x14ac:dyDescent="0.25">
      <c r="A43" s="39">
        <v>11</v>
      </c>
      <c r="B43" s="72"/>
      <c r="C43" s="73" t="s">
        <v>80</v>
      </c>
      <c r="D43" s="42" t="s">
        <v>56</v>
      </c>
      <c r="E43" s="42"/>
      <c r="F43" s="69">
        <v>16</v>
      </c>
      <c r="G43" s="13"/>
      <c r="H43" s="13"/>
      <c r="I43" s="13"/>
      <c r="J43" s="13"/>
      <c r="K43" s="13"/>
      <c r="L43" s="13"/>
      <c r="M43" s="13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/>
      <c r="FS43" s="27"/>
      <c r="FT43" s="27"/>
      <c r="FU43" s="27"/>
      <c r="FV43" s="27"/>
      <c r="FW43" s="27"/>
      <c r="FX43" s="27"/>
      <c r="FY43" s="27"/>
      <c r="FZ43" s="27"/>
      <c r="GA43" s="27"/>
      <c r="GB43" s="27"/>
      <c r="GC43" s="27"/>
      <c r="GD43" s="27"/>
      <c r="GE43" s="27"/>
      <c r="GF43" s="27"/>
      <c r="GG43" s="27"/>
      <c r="GH43" s="27"/>
      <c r="GI43" s="27"/>
      <c r="GJ43" s="27"/>
      <c r="GK43" s="27"/>
      <c r="GL43" s="27"/>
      <c r="GM43" s="27"/>
      <c r="GN43" s="27"/>
      <c r="GO43" s="27"/>
      <c r="GP43" s="27"/>
      <c r="GQ43" s="27"/>
      <c r="GR43" s="27"/>
      <c r="GS43" s="27"/>
      <c r="GT43" s="27"/>
      <c r="GU43" s="27"/>
      <c r="GV43" s="27"/>
      <c r="GW43" s="27"/>
      <c r="GX43" s="27"/>
      <c r="GY43" s="27"/>
      <c r="GZ43" s="27"/>
      <c r="HA43" s="27"/>
      <c r="HB43" s="27"/>
      <c r="HC43" s="27"/>
      <c r="HD43" s="27"/>
      <c r="HE43" s="27"/>
      <c r="HF43" s="27"/>
      <c r="HG43" s="27"/>
      <c r="HH43" s="27"/>
      <c r="HI43" s="27"/>
      <c r="HJ43" s="27"/>
      <c r="HK43" s="27"/>
      <c r="HL43" s="27"/>
      <c r="HM43" s="27"/>
      <c r="HN43" s="27"/>
      <c r="HO43" s="27"/>
      <c r="HP43" s="27"/>
      <c r="HQ43" s="27"/>
      <c r="HR43" s="27"/>
      <c r="HS43" s="27"/>
      <c r="HT43" s="27"/>
      <c r="HU43" s="27"/>
      <c r="HV43" s="27"/>
      <c r="HW43" s="27"/>
      <c r="HX43" s="27"/>
      <c r="HY43" s="27"/>
      <c r="HZ43" s="27"/>
      <c r="IA43" s="27"/>
      <c r="IB43" s="27"/>
      <c r="IC43" s="27"/>
      <c r="ID43" s="27"/>
      <c r="IE43" s="27"/>
      <c r="IF43" s="27"/>
      <c r="IG43" s="27"/>
      <c r="IH43" s="27"/>
      <c r="II43" s="27"/>
      <c r="IJ43" s="27"/>
      <c r="IK43" s="27"/>
      <c r="IL43" s="27"/>
      <c r="IM43" s="27"/>
      <c r="IN43" s="27"/>
      <c r="IO43" s="27"/>
      <c r="IP43" s="27"/>
      <c r="IQ43" s="27"/>
      <c r="IR43" s="27"/>
      <c r="IS43" s="27"/>
      <c r="IT43" s="27"/>
      <c r="IU43" s="27"/>
      <c r="IV43" s="27"/>
    </row>
    <row r="44" spans="1:256" x14ac:dyDescent="0.2">
      <c r="A44" s="39"/>
      <c r="B44" s="49"/>
      <c r="C44" s="46" t="s">
        <v>47</v>
      </c>
      <c r="D44" s="39" t="s">
        <v>48</v>
      </c>
      <c r="E44" s="39">
        <v>2.06</v>
      </c>
      <c r="F44" s="39">
        <f>F43*E44</f>
        <v>32.96</v>
      </c>
      <c r="G44" s="89"/>
      <c r="H44" s="89"/>
      <c r="I44" s="13"/>
      <c r="J44" s="13"/>
      <c r="K44" s="89"/>
      <c r="L44" s="89"/>
      <c r="M44" s="13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  <c r="DR44" s="50"/>
      <c r="DS44" s="50"/>
      <c r="DT44" s="50"/>
      <c r="DU44" s="50"/>
      <c r="DV44" s="50"/>
      <c r="DW44" s="50"/>
      <c r="DX44" s="50"/>
      <c r="DY44" s="50"/>
      <c r="DZ44" s="50"/>
      <c r="EA44" s="50"/>
      <c r="EB44" s="50"/>
      <c r="EC44" s="50"/>
      <c r="ED44" s="50"/>
      <c r="EE44" s="50"/>
      <c r="EF44" s="50"/>
      <c r="EG44" s="50"/>
      <c r="EH44" s="50"/>
      <c r="EI44" s="50"/>
      <c r="EJ44" s="50"/>
      <c r="EK44" s="50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/>
      <c r="FL44" s="50"/>
      <c r="FM44" s="50"/>
      <c r="FN44" s="50"/>
      <c r="FO44" s="50"/>
      <c r="FP44" s="50"/>
      <c r="FQ44" s="50"/>
      <c r="FR44" s="50"/>
      <c r="FS44" s="50"/>
      <c r="FT44" s="50"/>
      <c r="FU44" s="50"/>
      <c r="FV44" s="50"/>
      <c r="FW44" s="50"/>
      <c r="FX44" s="50"/>
      <c r="FY44" s="50"/>
      <c r="FZ44" s="50"/>
      <c r="GA44" s="50"/>
      <c r="GB44" s="50"/>
      <c r="GC44" s="50"/>
      <c r="GD44" s="50"/>
      <c r="GE44" s="50"/>
      <c r="GF44" s="50"/>
      <c r="GG44" s="50"/>
      <c r="GH44" s="50"/>
      <c r="GI44" s="50"/>
      <c r="GJ44" s="50"/>
      <c r="GK44" s="50"/>
      <c r="GL44" s="50"/>
      <c r="GM44" s="50"/>
      <c r="GN44" s="50"/>
      <c r="GO44" s="50"/>
      <c r="GP44" s="50"/>
      <c r="GQ44" s="50"/>
      <c r="GR44" s="50"/>
      <c r="GS44" s="50"/>
      <c r="GT44" s="50"/>
      <c r="GU44" s="50"/>
      <c r="GV44" s="50"/>
      <c r="GW44" s="50"/>
      <c r="GX44" s="50"/>
      <c r="GY44" s="50"/>
      <c r="GZ44" s="50"/>
      <c r="HA44" s="50"/>
      <c r="HB44" s="50"/>
      <c r="HC44" s="50"/>
      <c r="HD44" s="50"/>
      <c r="HE44" s="50"/>
      <c r="HF44" s="50"/>
      <c r="HG44" s="50"/>
      <c r="HH44" s="50"/>
      <c r="HI44" s="50"/>
      <c r="HJ44" s="50"/>
      <c r="HK44" s="50"/>
      <c r="HL44" s="50"/>
      <c r="HM44" s="50"/>
      <c r="HN44" s="50"/>
      <c r="HO44" s="50"/>
      <c r="HP44" s="50"/>
      <c r="HQ44" s="50"/>
      <c r="HR44" s="50"/>
      <c r="HS44" s="50"/>
      <c r="HT44" s="50"/>
      <c r="HU44" s="50"/>
      <c r="HV44" s="50"/>
      <c r="HW44" s="50"/>
      <c r="HX44" s="50"/>
      <c r="HY44" s="50"/>
      <c r="HZ44" s="50"/>
      <c r="IA44" s="50"/>
      <c r="IB44" s="50"/>
      <c r="IC44" s="50"/>
      <c r="ID44" s="50"/>
      <c r="IE44" s="50"/>
      <c r="IF44" s="50"/>
      <c r="IG44" s="50"/>
      <c r="IH44" s="50"/>
      <c r="II44" s="50"/>
      <c r="IJ44" s="50"/>
      <c r="IK44" s="50"/>
      <c r="IL44" s="50"/>
      <c r="IM44" s="50"/>
      <c r="IN44" s="50"/>
      <c r="IO44" s="50"/>
      <c r="IP44" s="50"/>
      <c r="IQ44" s="50"/>
      <c r="IR44" s="50"/>
      <c r="IS44" s="50"/>
      <c r="IT44" s="50"/>
      <c r="IU44" s="50"/>
      <c r="IV44" s="50"/>
    </row>
    <row r="45" spans="1:256" ht="27" x14ac:dyDescent="0.2">
      <c r="A45" s="39">
        <v>12</v>
      </c>
      <c r="B45" s="74"/>
      <c r="C45" s="55" t="s">
        <v>65</v>
      </c>
      <c r="D45" s="42" t="s">
        <v>56</v>
      </c>
      <c r="E45" s="42"/>
      <c r="F45" s="69">
        <f>F43</f>
        <v>16</v>
      </c>
      <c r="G45" s="13"/>
      <c r="H45" s="13"/>
      <c r="I45" s="13"/>
      <c r="J45" s="13"/>
      <c r="K45" s="13"/>
      <c r="L45" s="13"/>
      <c r="M45" s="13"/>
      <c r="N45" s="56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FK45" s="27"/>
      <c r="FL45" s="27"/>
      <c r="FM45" s="27"/>
      <c r="FN45" s="27"/>
      <c r="FO45" s="27"/>
      <c r="FP45" s="27"/>
      <c r="FQ45" s="27"/>
      <c r="FR45" s="27"/>
      <c r="FS45" s="27"/>
      <c r="FT45" s="27"/>
      <c r="FU45" s="27"/>
      <c r="FV45" s="27"/>
      <c r="FW45" s="27"/>
      <c r="FX45" s="27"/>
      <c r="FY45" s="27"/>
      <c r="FZ45" s="27"/>
      <c r="GA45" s="27"/>
      <c r="GB45" s="27"/>
      <c r="GC45" s="27"/>
      <c r="GD45" s="27"/>
      <c r="GE45" s="27"/>
      <c r="GF45" s="27"/>
      <c r="GG45" s="27"/>
      <c r="GH45" s="27"/>
      <c r="GI45" s="27"/>
      <c r="GJ45" s="27"/>
      <c r="GK45" s="27"/>
      <c r="GL45" s="27"/>
      <c r="GM45" s="27"/>
      <c r="GN45" s="27"/>
      <c r="GO45" s="27"/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B45" s="27"/>
      <c r="HC45" s="27"/>
      <c r="HD45" s="27"/>
      <c r="HE45" s="27"/>
      <c r="HF45" s="27"/>
      <c r="HG45" s="27"/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  <c r="IF45" s="27"/>
      <c r="IG45" s="27"/>
      <c r="IH45" s="27"/>
      <c r="II45" s="27"/>
      <c r="IJ45" s="27"/>
      <c r="IK45" s="27"/>
      <c r="IL45" s="27"/>
      <c r="IM45" s="27"/>
      <c r="IN45" s="27"/>
      <c r="IO45" s="27"/>
      <c r="IP45" s="27"/>
      <c r="IQ45" s="27"/>
      <c r="IR45" s="27"/>
      <c r="IS45" s="27"/>
      <c r="IT45" s="27"/>
      <c r="IU45" s="27"/>
      <c r="IV45" s="27"/>
    </row>
    <row r="46" spans="1:256" x14ac:dyDescent="0.2">
      <c r="A46" s="39"/>
      <c r="B46" s="48"/>
      <c r="C46" s="46" t="s">
        <v>47</v>
      </c>
      <c r="D46" s="39" t="s">
        <v>48</v>
      </c>
      <c r="E46" s="39">
        <f>154*0.01</f>
        <v>1.54</v>
      </c>
      <c r="F46" s="39">
        <f>F45*E46</f>
        <v>24.64</v>
      </c>
      <c r="G46" s="89"/>
      <c r="H46" s="89"/>
      <c r="I46" s="13"/>
      <c r="J46" s="13"/>
      <c r="K46" s="89"/>
      <c r="L46" s="89"/>
      <c r="M46" s="13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  <c r="DK46" s="50"/>
      <c r="DL46" s="50"/>
      <c r="DM46" s="50"/>
      <c r="DN46" s="50"/>
      <c r="DO46" s="50"/>
      <c r="DP46" s="50"/>
      <c r="DQ46" s="50"/>
      <c r="DR46" s="50"/>
      <c r="DS46" s="50"/>
      <c r="DT46" s="50"/>
      <c r="DU46" s="50"/>
      <c r="DV46" s="50"/>
      <c r="DW46" s="50"/>
      <c r="DX46" s="50"/>
      <c r="DY46" s="50"/>
      <c r="DZ46" s="50"/>
      <c r="EA46" s="50"/>
      <c r="EB46" s="50"/>
      <c r="EC46" s="50"/>
      <c r="ED46" s="50"/>
      <c r="EE46" s="50"/>
      <c r="EF46" s="50"/>
      <c r="EG46" s="50"/>
      <c r="EH46" s="50"/>
      <c r="EI46" s="50"/>
      <c r="EJ46" s="50"/>
      <c r="EK46" s="50"/>
      <c r="EL46" s="50"/>
      <c r="EM46" s="50"/>
      <c r="EN46" s="50"/>
      <c r="EO46" s="50"/>
      <c r="EP46" s="50"/>
      <c r="EQ46" s="50"/>
      <c r="ER46" s="50"/>
      <c r="ES46" s="50"/>
      <c r="ET46" s="50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  <c r="FJ46" s="50"/>
      <c r="FK46" s="50"/>
      <c r="FL46" s="50"/>
      <c r="FM46" s="50"/>
      <c r="FN46" s="50"/>
      <c r="FO46" s="50"/>
      <c r="FP46" s="50"/>
      <c r="FQ46" s="50"/>
      <c r="FR46" s="50"/>
      <c r="FS46" s="50"/>
      <c r="FT46" s="50"/>
      <c r="FU46" s="50"/>
      <c r="FV46" s="50"/>
      <c r="FW46" s="50"/>
      <c r="FX46" s="50"/>
      <c r="FY46" s="50"/>
      <c r="FZ46" s="50"/>
      <c r="GA46" s="50"/>
      <c r="GB46" s="50"/>
      <c r="GC46" s="50"/>
      <c r="GD46" s="50"/>
      <c r="GE46" s="50"/>
      <c r="GF46" s="50"/>
      <c r="GG46" s="50"/>
      <c r="GH46" s="50"/>
      <c r="GI46" s="50"/>
      <c r="GJ46" s="50"/>
      <c r="GK46" s="50"/>
      <c r="GL46" s="50"/>
      <c r="GM46" s="50"/>
      <c r="GN46" s="50"/>
      <c r="GO46" s="50"/>
      <c r="GP46" s="50"/>
      <c r="GQ46" s="50"/>
      <c r="GR46" s="50"/>
      <c r="GS46" s="50"/>
      <c r="GT46" s="50"/>
      <c r="GU46" s="50"/>
      <c r="GV46" s="50"/>
      <c r="GW46" s="50"/>
      <c r="GX46" s="50"/>
      <c r="GY46" s="50"/>
      <c r="GZ46" s="50"/>
      <c r="HA46" s="50"/>
      <c r="HB46" s="50"/>
      <c r="HC46" s="50"/>
      <c r="HD46" s="50"/>
      <c r="HE46" s="50"/>
      <c r="HF46" s="50"/>
      <c r="HG46" s="50"/>
      <c r="HH46" s="50"/>
      <c r="HI46" s="50"/>
      <c r="HJ46" s="50"/>
      <c r="HK46" s="50"/>
      <c r="HL46" s="50"/>
      <c r="HM46" s="50"/>
      <c r="HN46" s="50"/>
      <c r="HO46" s="50"/>
      <c r="HP46" s="50"/>
      <c r="HQ46" s="50"/>
      <c r="HR46" s="50"/>
      <c r="HS46" s="50"/>
      <c r="HT46" s="50"/>
      <c r="HU46" s="50"/>
      <c r="HV46" s="50"/>
      <c r="HW46" s="50"/>
      <c r="HX46" s="50"/>
      <c r="HY46" s="50"/>
      <c r="HZ46" s="50"/>
      <c r="IA46" s="50"/>
      <c r="IB46" s="50"/>
      <c r="IC46" s="50"/>
      <c r="ID46" s="50"/>
      <c r="IE46" s="50"/>
      <c r="IF46" s="50"/>
      <c r="IG46" s="50"/>
      <c r="IH46" s="50"/>
      <c r="II46" s="50"/>
      <c r="IJ46" s="50"/>
      <c r="IK46" s="50"/>
      <c r="IL46" s="50"/>
      <c r="IM46" s="50"/>
      <c r="IN46" s="50"/>
      <c r="IO46" s="50"/>
      <c r="IP46" s="50"/>
      <c r="IQ46" s="50"/>
      <c r="IR46" s="50"/>
      <c r="IS46" s="50"/>
      <c r="IT46" s="50"/>
      <c r="IU46" s="50"/>
      <c r="IV46" s="50"/>
    </row>
    <row r="47" spans="1:256" ht="40.5" x14ac:dyDescent="0.2">
      <c r="A47" s="39">
        <v>13</v>
      </c>
      <c r="B47" s="70"/>
      <c r="C47" s="151" t="s">
        <v>62</v>
      </c>
      <c r="D47" s="39" t="s">
        <v>50</v>
      </c>
      <c r="E47" s="39"/>
      <c r="F47" s="44">
        <v>29</v>
      </c>
      <c r="G47" s="13"/>
      <c r="H47" s="13"/>
      <c r="I47" s="13"/>
      <c r="J47" s="89"/>
      <c r="K47" s="13"/>
      <c r="L47" s="13"/>
      <c r="M47" s="13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  <c r="EB47" s="27"/>
      <c r="EC47" s="27"/>
      <c r="ED47" s="27"/>
      <c r="EE47" s="27"/>
      <c r="EF47" s="27"/>
      <c r="EG47" s="27"/>
      <c r="EH47" s="27"/>
      <c r="EI47" s="27"/>
      <c r="EJ47" s="27"/>
      <c r="EK47" s="27"/>
      <c r="EL47" s="27"/>
      <c r="EM47" s="27"/>
      <c r="EN47" s="27"/>
      <c r="EO47" s="27"/>
      <c r="EP47" s="27"/>
      <c r="EQ47" s="27"/>
      <c r="ER47" s="27"/>
      <c r="ES47" s="27"/>
      <c r="ET47" s="27"/>
      <c r="EU47" s="27"/>
      <c r="EV47" s="27"/>
      <c r="EW47" s="27"/>
      <c r="EX47" s="27"/>
      <c r="EY47" s="27"/>
      <c r="EZ47" s="27"/>
      <c r="FA47" s="27"/>
      <c r="FB47" s="27"/>
      <c r="FC47" s="27"/>
      <c r="FD47" s="27"/>
      <c r="FE47" s="27"/>
      <c r="FF47" s="27"/>
      <c r="FG47" s="27"/>
      <c r="FH47" s="27"/>
      <c r="FI47" s="27"/>
      <c r="FJ47" s="27"/>
      <c r="FK47" s="27"/>
      <c r="FL47" s="27"/>
      <c r="FM47" s="27"/>
      <c r="FN47" s="27"/>
      <c r="FO47" s="27"/>
      <c r="FP47" s="27"/>
      <c r="FQ47" s="27"/>
      <c r="FR47" s="27"/>
      <c r="FS47" s="27"/>
      <c r="FT47" s="27"/>
      <c r="FU47" s="27"/>
      <c r="FV47" s="27"/>
      <c r="FW47" s="27"/>
      <c r="FX47" s="27"/>
      <c r="FY47" s="27"/>
      <c r="FZ47" s="27"/>
      <c r="GA47" s="27"/>
      <c r="GB47" s="27"/>
      <c r="GC47" s="27"/>
      <c r="GD47" s="27"/>
      <c r="GE47" s="27"/>
      <c r="GF47" s="27"/>
      <c r="GG47" s="27"/>
      <c r="GH47" s="27"/>
      <c r="GI47" s="27"/>
      <c r="GJ47" s="27"/>
      <c r="GK47" s="27"/>
      <c r="GL47" s="27"/>
      <c r="GM47" s="27"/>
      <c r="GN47" s="27"/>
      <c r="GO47" s="27"/>
      <c r="GP47" s="27"/>
      <c r="GQ47" s="27"/>
      <c r="GR47" s="27"/>
      <c r="GS47" s="27"/>
      <c r="GT47" s="27"/>
      <c r="GU47" s="27"/>
      <c r="GV47" s="27"/>
      <c r="GW47" s="27"/>
      <c r="GX47" s="27"/>
      <c r="GY47" s="27"/>
      <c r="GZ47" s="27"/>
      <c r="HA47" s="27"/>
      <c r="HB47" s="27"/>
      <c r="HC47" s="27"/>
      <c r="HD47" s="27"/>
      <c r="HE47" s="27"/>
      <c r="HF47" s="27"/>
      <c r="HG47" s="27"/>
      <c r="HH47" s="27"/>
      <c r="HI47" s="27"/>
      <c r="HJ47" s="27"/>
      <c r="HK47" s="27"/>
      <c r="HL47" s="27"/>
      <c r="HM47" s="27"/>
      <c r="HN47" s="27"/>
      <c r="HO47" s="27"/>
      <c r="HP47" s="27"/>
      <c r="HQ47" s="27"/>
      <c r="HR47" s="27"/>
      <c r="HS47" s="27"/>
      <c r="HT47" s="27"/>
      <c r="HU47" s="27"/>
      <c r="HV47" s="27"/>
      <c r="HW47" s="27"/>
      <c r="HX47" s="27"/>
      <c r="HY47" s="27"/>
      <c r="HZ47" s="27"/>
      <c r="IA47" s="27"/>
      <c r="IB47" s="27"/>
      <c r="IC47" s="27"/>
      <c r="ID47" s="27"/>
      <c r="IE47" s="27"/>
      <c r="IF47" s="27"/>
      <c r="IG47" s="27"/>
      <c r="IH47" s="27"/>
      <c r="II47" s="27"/>
      <c r="IJ47" s="27"/>
      <c r="IK47" s="27"/>
      <c r="IL47" s="27"/>
      <c r="IM47" s="27"/>
      <c r="IN47" s="27"/>
      <c r="IO47" s="27"/>
      <c r="IP47" s="27"/>
      <c r="IQ47" s="27"/>
      <c r="IR47" s="27"/>
      <c r="IS47" s="27"/>
      <c r="IT47" s="27"/>
      <c r="IU47" s="27"/>
      <c r="IV47" s="27"/>
    </row>
    <row r="48" spans="1:256" s="27" customFormat="1" ht="40.5" x14ac:dyDescent="0.2">
      <c r="A48" s="39">
        <v>17</v>
      </c>
      <c r="B48" s="74"/>
      <c r="C48" s="111" t="s">
        <v>81</v>
      </c>
      <c r="D48" s="42" t="s">
        <v>49</v>
      </c>
      <c r="E48" s="42"/>
      <c r="F48" s="47">
        <v>3.35</v>
      </c>
      <c r="G48" s="13"/>
      <c r="H48" s="13"/>
      <c r="I48" s="13"/>
      <c r="J48" s="13"/>
      <c r="K48" s="13"/>
      <c r="L48" s="13"/>
      <c r="M48" s="13"/>
      <c r="N48" s="56"/>
    </row>
    <row r="49" spans="1:256" s="35" customFormat="1" x14ac:dyDescent="0.2">
      <c r="A49" s="39"/>
      <c r="B49" s="45"/>
      <c r="C49" s="9" t="s">
        <v>82</v>
      </c>
      <c r="D49" s="39" t="s">
        <v>58</v>
      </c>
      <c r="E49" s="39">
        <f>0.9</f>
        <v>0.9</v>
      </c>
      <c r="F49" s="13">
        <f>E49*F48</f>
        <v>3.0150000000000001</v>
      </c>
      <c r="G49" s="13"/>
      <c r="H49" s="13"/>
      <c r="I49" s="13"/>
      <c r="J49" s="13"/>
      <c r="K49" s="13"/>
      <c r="L49" s="13"/>
      <c r="M49" s="13"/>
    </row>
    <row r="50" spans="1:256" s="116" customFormat="1" ht="27" x14ac:dyDescent="0.2">
      <c r="A50" s="112"/>
      <c r="B50" s="113"/>
      <c r="C50" s="114" t="s">
        <v>236</v>
      </c>
      <c r="D50" s="112" t="s">
        <v>58</v>
      </c>
      <c r="E50" s="115">
        <v>0.45</v>
      </c>
      <c r="F50" s="13">
        <f>E50*F48</f>
        <v>1.5075000000000001</v>
      </c>
      <c r="G50" s="10"/>
      <c r="H50" s="13"/>
      <c r="I50" s="10"/>
      <c r="J50" s="13"/>
      <c r="K50" s="89"/>
      <c r="L50" s="13"/>
      <c r="M50" s="13"/>
    </row>
    <row r="51" spans="1:256" s="116" customFormat="1" x14ac:dyDescent="0.2">
      <c r="A51" s="112"/>
      <c r="B51" s="113"/>
      <c r="C51" s="118" t="s">
        <v>84</v>
      </c>
      <c r="D51" s="112"/>
      <c r="E51" s="115"/>
      <c r="F51" s="13"/>
      <c r="G51" s="10"/>
      <c r="H51" s="13"/>
      <c r="I51" s="10"/>
      <c r="J51" s="13"/>
      <c r="K51" s="89"/>
      <c r="L51" s="13"/>
      <c r="M51" s="13"/>
    </row>
    <row r="52" spans="1:256" s="101" customFormat="1" ht="54" x14ac:dyDescent="0.2">
      <c r="A52" s="104">
        <v>1</v>
      </c>
      <c r="B52" s="98"/>
      <c r="C52" s="46" t="s">
        <v>79</v>
      </c>
      <c r="D52" s="97" t="s">
        <v>56</v>
      </c>
      <c r="E52" s="97"/>
      <c r="F52" s="103">
        <v>433</v>
      </c>
      <c r="G52" s="218"/>
      <c r="H52" s="218"/>
      <c r="I52" s="218"/>
      <c r="J52" s="218"/>
      <c r="K52" s="218"/>
      <c r="L52" s="218"/>
      <c r="M52" s="218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100"/>
      <c r="BS52" s="100"/>
      <c r="BT52" s="100"/>
      <c r="BU52" s="100"/>
      <c r="BV52" s="100"/>
      <c r="BW52" s="100"/>
      <c r="BX52" s="100"/>
      <c r="BY52" s="100"/>
      <c r="BZ52" s="100"/>
      <c r="CA52" s="100"/>
      <c r="CB52" s="100"/>
      <c r="CC52" s="100"/>
      <c r="CD52" s="100"/>
      <c r="CE52" s="100"/>
      <c r="CF52" s="100"/>
      <c r="CG52" s="100"/>
      <c r="CH52" s="100"/>
      <c r="CI52" s="100"/>
      <c r="CJ52" s="100"/>
      <c r="CK52" s="100"/>
      <c r="CL52" s="100"/>
      <c r="CM52" s="100"/>
      <c r="CN52" s="100"/>
      <c r="CO52" s="100"/>
      <c r="CP52" s="100"/>
      <c r="CQ52" s="100"/>
      <c r="CR52" s="100"/>
      <c r="CS52" s="100"/>
      <c r="CT52" s="100"/>
      <c r="CU52" s="100"/>
      <c r="CV52" s="100"/>
      <c r="CW52" s="100"/>
      <c r="CX52" s="100"/>
      <c r="CY52" s="100"/>
      <c r="CZ52" s="100"/>
      <c r="DA52" s="100"/>
      <c r="DB52" s="100"/>
      <c r="DC52" s="100"/>
      <c r="DD52" s="100"/>
      <c r="DE52" s="100"/>
      <c r="DF52" s="100"/>
      <c r="DG52" s="100"/>
      <c r="DH52" s="100"/>
      <c r="DI52" s="100"/>
      <c r="DJ52" s="100"/>
      <c r="DK52" s="100"/>
      <c r="DL52" s="100"/>
      <c r="DM52" s="100"/>
      <c r="DN52" s="100"/>
      <c r="DO52" s="100"/>
      <c r="DP52" s="100"/>
      <c r="DQ52" s="100"/>
      <c r="DR52" s="100"/>
      <c r="DS52" s="100"/>
      <c r="DT52" s="100"/>
      <c r="DU52" s="100"/>
      <c r="DV52" s="100"/>
      <c r="DW52" s="100"/>
      <c r="DX52" s="100"/>
      <c r="DY52" s="100"/>
      <c r="DZ52" s="100"/>
      <c r="EA52" s="100"/>
      <c r="EB52" s="100"/>
      <c r="EC52" s="100"/>
      <c r="ED52" s="100"/>
      <c r="EE52" s="100"/>
      <c r="EF52" s="100"/>
      <c r="EG52" s="100"/>
      <c r="EH52" s="100"/>
      <c r="EI52" s="100"/>
      <c r="EJ52" s="100"/>
      <c r="EK52" s="100"/>
      <c r="EL52" s="100"/>
      <c r="EM52" s="100"/>
      <c r="EN52" s="100"/>
      <c r="EO52" s="100"/>
      <c r="EP52" s="100"/>
      <c r="EQ52" s="100"/>
      <c r="ER52" s="100"/>
      <c r="ES52" s="100"/>
      <c r="ET52" s="100"/>
      <c r="EU52" s="100"/>
      <c r="EV52" s="100"/>
      <c r="EW52" s="100"/>
      <c r="EX52" s="100"/>
      <c r="EY52" s="100"/>
      <c r="EZ52" s="100"/>
      <c r="FA52" s="100"/>
      <c r="FB52" s="100"/>
      <c r="FC52" s="100"/>
      <c r="FD52" s="100"/>
      <c r="FE52" s="100"/>
      <c r="FF52" s="100"/>
      <c r="FG52" s="100"/>
      <c r="FH52" s="100"/>
      <c r="FI52" s="100"/>
      <c r="FJ52" s="100"/>
      <c r="FK52" s="100"/>
      <c r="FL52" s="100"/>
      <c r="FM52" s="100"/>
      <c r="FN52" s="100"/>
      <c r="FO52" s="100"/>
      <c r="FP52" s="100"/>
      <c r="FQ52" s="100"/>
      <c r="FR52" s="100"/>
      <c r="FS52" s="100"/>
      <c r="FT52" s="100"/>
      <c r="FU52" s="100"/>
      <c r="FV52" s="100"/>
      <c r="FW52" s="100"/>
      <c r="FX52" s="100"/>
      <c r="FY52" s="100"/>
      <c r="FZ52" s="100"/>
      <c r="GA52" s="100"/>
      <c r="GB52" s="100"/>
      <c r="GC52" s="100"/>
      <c r="GD52" s="100"/>
      <c r="GE52" s="100"/>
      <c r="GF52" s="100"/>
      <c r="GG52" s="100"/>
      <c r="GH52" s="100"/>
      <c r="GI52" s="100"/>
      <c r="GJ52" s="100"/>
      <c r="GK52" s="100"/>
      <c r="GL52" s="100"/>
      <c r="GM52" s="100"/>
      <c r="GN52" s="100"/>
      <c r="GO52" s="100"/>
      <c r="GP52" s="100"/>
      <c r="GQ52" s="100"/>
      <c r="GR52" s="100"/>
      <c r="GS52" s="100"/>
      <c r="GT52" s="100"/>
      <c r="GU52" s="100"/>
      <c r="GV52" s="100"/>
      <c r="GW52" s="100"/>
      <c r="GX52" s="100"/>
      <c r="GY52" s="100"/>
      <c r="GZ52" s="100"/>
      <c r="HA52" s="100"/>
      <c r="HB52" s="100"/>
      <c r="HC52" s="100"/>
      <c r="HD52" s="100"/>
      <c r="HE52" s="100"/>
      <c r="HF52" s="100"/>
      <c r="HG52" s="100"/>
      <c r="HH52" s="100"/>
      <c r="HI52" s="100"/>
      <c r="HJ52" s="100"/>
      <c r="HK52" s="100"/>
      <c r="HL52" s="100"/>
      <c r="HM52" s="100"/>
      <c r="HN52" s="100"/>
      <c r="HO52" s="100"/>
      <c r="HP52" s="100"/>
      <c r="HQ52" s="100"/>
      <c r="HR52" s="100"/>
      <c r="HS52" s="100"/>
      <c r="HT52" s="100"/>
      <c r="HU52" s="100"/>
      <c r="HV52" s="100"/>
      <c r="HW52" s="100"/>
      <c r="HX52" s="100"/>
      <c r="HY52" s="100"/>
      <c r="HZ52" s="100"/>
      <c r="IA52" s="100"/>
      <c r="IB52" s="100"/>
      <c r="IC52" s="100"/>
      <c r="ID52" s="100"/>
      <c r="IE52" s="100"/>
      <c r="IF52" s="100"/>
      <c r="IG52" s="100"/>
      <c r="IH52" s="100"/>
      <c r="II52" s="100"/>
      <c r="IJ52" s="100"/>
      <c r="IK52" s="100"/>
      <c r="IL52" s="100"/>
      <c r="IM52" s="100"/>
      <c r="IN52" s="100"/>
      <c r="IO52" s="100"/>
      <c r="IP52" s="100"/>
      <c r="IQ52" s="100"/>
      <c r="IR52" s="100"/>
      <c r="IS52" s="100"/>
      <c r="IT52" s="100"/>
      <c r="IU52" s="100"/>
      <c r="IV52" s="100"/>
    </row>
    <row r="53" spans="1:256" s="101" customFormat="1" x14ac:dyDescent="0.2">
      <c r="A53" s="97"/>
      <c r="B53" s="98"/>
      <c r="C53" s="99" t="s">
        <v>47</v>
      </c>
      <c r="D53" s="97" t="s">
        <v>48</v>
      </c>
      <c r="E53" s="97">
        <f>20*0.001</f>
        <v>0.02</v>
      </c>
      <c r="F53" s="97">
        <f>F52*E53</f>
        <v>8.66</v>
      </c>
      <c r="G53" s="219"/>
      <c r="H53" s="219"/>
      <c r="I53" s="218"/>
      <c r="J53" s="218"/>
      <c r="K53" s="218"/>
      <c r="L53" s="219"/>
      <c r="M53" s="218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  <c r="BH53" s="102"/>
      <c r="BI53" s="102"/>
      <c r="BJ53" s="102"/>
      <c r="BK53" s="102"/>
      <c r="BL53" s="102"/>
      <c r="BM53" s="102"/>
      <c r="BN53" s="102"/>
      <c r="BO53" s="102"/>
      <c r="BP53" s="102"/>
      <c r="BQ53" s="102"/>
      <c r="BR53" s="102"/>
      <c r="BS53" s="102"/>
      <c r="BT53" s="102"/>
      <c r="BU53" s="102"/>
      <c r="BV53" s="102"/>
      <c r="BW53" s="102"/>
      <c r="BX53" s="102"/>
      <c r="BY53" s="102"/>
      <c r="BZ53" s="102"/>
      <c r="CA53" s="102"/>
      <c r="CB53" s="102"/>
      <c r="CC53" s="102"/>
      <c r="CD53" s="102"/>
      <c r="CE53" s="102"/>
      <c r="CF53" s="102"/>
      <c r="CG53" s="102"/>
      <c r="CH53" s="102"/>
      <c r="CI53" s="102"/>
      <c r="CJ53" s="102"/>
      <c r="CK53" s="102"/>
      <c r="CL53" s="102"/>
      <c r="CM53" s="102"/>
      <c r="CN53" s="102"/>
      <c r="CO53" s="102"/>
      <c r="CP53" s="102"/>
      <c r="CQ53" s="102"/>
      <c r="CR53" s="102"/>
      <c r="CS53" s="102"/>
      <c r="CT53" s="102"/>
      <c r="CU53" s="102"/>
      <c r="CV53" s="102"/>
      <c r="CW53" s="102"/>
      <c r="CX53" s="102"/>
      <c r="CY53" s="102"/>
      <c r="CZ53" s="102"/>
      <c r="DA53" s="102"/>
      <c r="DB53" s="102"/>
      <c r="DC53" s="102"/>
      <c r="DD53" s="102"/>
      <c r="DE53" s="102"/>
      <c r="DF53" s="102"/>
      <c r="DG53" s="102"/>
      <c r="DH53" s="102"/>
      <c r="DI53" s="102"/>
      <c r="DJ53" s="102"/>
      <c r="DK53" s="102"/>
      <c r="DL53" s="102"/>
      <c r="DM53" s="102"/>
      <c r="DN53" s="102"/>
      <c r="DO53" s="102"/>
      <c r="DP53" s="102"/>
      <c r="DQ53" s="102"/>
      <c r="DR53" s="102"/>
      <c r="DS53" s="102"/>
      <c r="DT53" s="102"/>
      <c r="DU53" s="102"/>
      <c r="DV53" s="102"/>
      <c r="DW53" s="102"/>
      <c r="DX53" s="102"/>
      <c r="DY53" s="102"/>
      <c r="DZ53" s="102"/>
      <c r="EA53" s="102"/>
      <c r="EB53" s="102"/>
      <c r="EC53" s="102"/>
      <c r="ED53" s="102"/>
      <c r="EE53" s="102"/>
      <c r="EF53" s="102"/>
      <c r="EG53" s="102"/>
      <c r="EH53" s="102"/>
      <c r="EI53" s="102"/>
      <c r="EJ53" s="102"/>
      <c r="EK53" s="102"/>
      <c r="EL53" s="102"/>
      <c r="EM53" s="102"/>
      <c r="EN53" s="102"/>
      <c r="EO53" s="102"/>
      <c r="EP53" s="102"/>
      <c r="EQ53" s="102"/>
      <c r="ER53" s="102"/>
      <c r="ES53" s="102"/>
      <c r="ET53" s="102"/>
      <c r="EU53" s="102"/>
      <c r="EV53" s="102"/>
      <c r="EW53" s="102"/>
      <c r="EX53" s="102"/>
      <c r="EY53" s="102"/>
      <c r="EZ53" s="102"/>
      <c r="FA53" s="102"/>
      <c r="FB53" s="102"/>
      <c r="FC53" s="102"/>
      <c r="FD53" s="102"/>
      <c r="FE53" s="102"/>
      <c r="FF53" s="102"/>
      <c r="FG53" s="102"/>
      <c r="FH53" s="102"/>
      <c r="FI53" s="102"/>
      <c r="FJ53" s="102"/>
      <c r="FK53" s="102"/>
      <c r="FL53" s="102"/>
      <c r="FM53" s="102"/>
      <c r="FN53" s="102"/>
      <c r="FO53" s="102"/>
      <c r="FP53" s="102"/>
      <c r="FQ53" s="102"/>
      <c r="FR53" s="102"/>
      <c r="FS53" s="102"/>
      <c r="FT53" s="102"/>
      <c r="FU53" s="102"/>
      <c r="FV53" s="102"/>
      <c r="FW53" s="102"/>
      <c r="FX53" s="102"/>
      <c r="FY53" s="102"/>
      <c r="FZ53" s="102"/>
      <c r="GA53" s="102"/>
      <c r="GB53" s="102"/>
      <c r="GC53" s="102"/>
      <c r="GD53" s="102"/>
      <c r="GE53" s="102"/>
      <c r="GF53" s="102"/>
      <c r="GG53" s="102"/>
      <c r="GH53" s="102"/>
      <c r="GI53" s="102"/>
      <c r="GJ53" s="102"/>
      <c r="GK53" s="102"/>
      <c r="GL53" s="102"/>
      <c r="GM53" s="102"/>
      <c r="GN53" s="102"/>
      <c r="GO53" s="102"/>
      <c r="GP53" s="102"/>
      <c r="GQ53" s="102"/>
      <c r="GR53" s="102"/>
      <c r="GS53" s="102"/>
      <c r="GT53" s="102"/>
      <c r="GU53" s="102"/>
      <c r="GV53" s="102"/>
      <c r="GW53" s="102"/>
      <c r="GX53" s="102"/>
      <c r="GY53" s="102"/>
      <c r="GZ53" s="102"/>
      <c r="HA53" s="102"/>
      <c r="HB53" s="102"/>
      <c r="HC53" s="102"/>
      <c r="HD53" s="102"/>
      <c r="HE53" s="102"/>
      <c r="HF53" s="102"/>
      <c r="HG53" s="102"/>
      <c r="HH53" s="102"/>
      <c r="HI53" s="102"/>
      <c r="HJ53" s="102"/>
      <c r="HK53" s="102"/>
      <c r="HL53" s="102"/>
      <c r="HM53" s="102"/>
      <c r="HN53" s="102"/>
      <c r="HO53" s="102"/>
      <c r="HP53" s="102"/>
      <c r="HQ53" s="102"/>
      <c r="HR53" s="102"/>
      <c r="HS53" s="102"/>
      <c r="HT53" s="102"/>
      <c r="HU53" s="102"/>
      <c r="HV53" s="102"/>
      <c r="HW53" s="102"/>
      <c r="HX53" s="102"/>
      <c r="HY53" s="102"/>
      <c r="HZ53" s="102"/>
      <c r="IA53" s="102"/>
      <c r="IB53" s="102"/>
      <c r="IC53" s="102"/>
      <c r="ID53" s="102"/>
      <c r="IE53" s="102"/>
      <c r="IF53" s="102"/>
      <c r="IG53" s="102"/>
      <c r="IH53" s="102"/>
      <c r="II53" s="102"/>
      <c r="IJ53" s="102"/>
      <c r="IK53" s="102"/>
      <c r="IL53" s="102"/>
      <c r="IM53" s="102"/>
      <c r="IN53" s="102"/>
      <c r="IO53" s="102"/>
      <c r="IP53" s="102"/>
      <c r="IQ53" s="102"/>
      <c r="IR53" s="102"/>
      <c r="IS53" s="102"/>
      <c r="IT53" s="102"/>
      <c r="IU53" s="102"/>
      <c r="IV53" s="102"/>
    </row>
    <row r="54" spans="1:256" s="101" customFormat="1" x14ac:dyDescent="0.2">
      <c r="A54" s="97"/>
      <c r="B54" s="98"/>
      <c r="C54" s="99" t="s">
        <v>57</v>
      </c>
      <c r="D54" s="97" t="s">
        <v>58</v>
      </c>
      <c r="E54" s="97">
        <f>44.8*0.001</f>
        <v>4.48E-2</v>
      </c>
      <c r="F54" s="97">
        <f>E54*F52</f>
        <v>19.398399999999999</v>
      </c>
      <c r="G54" s="218"/>
      <c r="H54" s="218"/>
      <c r="I54" s="218"/>
      <c r="J54" s="218"/>
      <c r="K54" s="218"/>
      <c r="L54" s="218"/>
      <c r="M54" s="218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00"/>
      <c r="BF54" s="100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0"/>
      <c r="BR54" s="100"/>
      <c r="BS54" s="100"/>
      <c r="BT54" s="100"/>
      <c r="BU54" s="100"/>
      <c r="BV54" s="100"/>
      <c r="BW54" s="100"/>
      <c r="BX54" s="100"/>
      <c r="BY54" s="100"/>
      <c r="BZ54" s="100"/>
      <c r="CA54" s="100"/>
      <c r="CB54" s="100"/>
      <c r="CC54" s="100"/>
      <c r="CD54" s="100"/>
      <c r="CE54" s="100"/>
      <c r="CF54" s="100"/>
      <c r="CG54" s="100"/>
      <c r="CH54" s="100"/>
      <c r="CI54" s="100"/>
      <c r="CJ54" s="100"/>
      <c r="CK54" s="100"/>
      <c r="CL54" s="100"/>
      <c r="CM54" s="100"/>
      <c r="CN54" s="100"/>
      <c r="CO54" s="100"/>
      <c r="CP54" s="100"/>
      <c r="CQ54" s="100"/>
      <c r="CR54" s="100"/>
      <c r="CS54" s="100"/>
      <c r="CT54" s="100"/>
      <c r="CU54" s="100"/>
      <c r="CV54" s="100"/>
      <c r="CW54" s="100"/>
      <c r="CX54" s="100"/>
      <c r="CY54" s="100"/>
      <c r="CZ54" s="100"/>
      <c r="DA54" s="100"/>
      <c r="DB54" s="100"/>
      <c r="DC54" s="100"/>
      <c r="DD54" s="100"/>
      <c r="DE54" s="100"/>
      <c r="DF54" s="100"/>
      <c r="DG54" s="100"/>
      <c r="DH54" s="100"/>
      <c r="DI54" s="100"/>
      <c r="DJ54" s="100"/>
      <c r="DK54" s="100"/>
      <c r="DL54" s="100"/>
      <c r="DM54" s="100"/>
      <c r="DN54" s="100"/>
      <c r="DO54" s="100"/>
      <c r="DP54" s="100"/>
      <c r="DQ54" s="100"/>
      <c r="DR54" s="100"/>
      <c r="DS54" s="100"/>
      <c r="DT54" s="100"/>
      <c r="DU54" s="100"/>
      <c r="DV54" s="100"/>
      <c r="DW54" s="100"/>
      <c r="DX54" s="100"/>
      <c r="DY54" s="100"/>
      <c r="DZ54" s="100"/>
      <c r="EA54" s="100"/>
      <c r="EB54" s="100"/>
      <c r="EC54" s="100"/>
      <c r="ED54" s="100"/>
      <c r="EE54" s="100"/>
      <c r="EF54" s="100"/>
      <c r="EG54" s="100"/>
      <c r="EH54" s="100"/>
      <c r="EI54" s="100"/>
      <c r="EJ54" s="100"/>
      <c r="EK54" s="100"/>
      <c r="EL54" s="100"/>
      <c r="EM54" s="100"/>
      <c r="EN54" s="100"/>
      <c r="EO54" s="100"/>
      <c r="EP54" s="100"/>
      <c r="EQ54" s="100"/>
      <c r="ER54" s="100"/>
      <c r="ES54" s="100"/>
      <c r="ET54" s="100"/>
      <c r="EU54" s="100"/>
      <c r="EV54" s="100"/>
      <c r="EW54" s="100"/>
      <c r="EX54" s="100"/>
      <c r="EY54" s="100"/>
      <c r="EZ54" s="100"/>
      <c r="FA54" s="100"/>
      <c r="FB54" s="100"/>
      <c r="FC54" s="100"/>
      <c r="FD54" s="100"/>
      <c r="FE54" s="100"/>
      <c r="FF54" s="100"/>
      <c r="FG54" s="100"/>
      <c r="FH54" s="100"/>
      <c r="FI54" s="100"/>
      <c r="FJ54" s="100"/>
      <c r="FK54" s="100"/>
      <c r="FL54" s="100"/>
      <c r="FM54" s="100"/>
      <c r="FN54" s="100"/>
      <c r="FO54" s="100"/>
      <c r="FP54" s="100"/>
      <c r="FQ54" s="100"/>
      <c r="FR54" s="100"/>
      <c r="FS54" s="100"/>
      <c r="FT54" s="100"/>
      <c r="FU54" s="100"/>
      <c r="FV54" s="100"/>
      <c r="FW54" s="100"/>
      <c r="FX54" s="100"/>
      <c r="FY54" s="100"/>
      <c r="FZ54" s="100"/>
      <c r="GA54" s="100"/>
      <c r="GB54" s="100"/>
      <c r="GC54" s="100"/>
      <c r="GD54" s="100"/>
      <c r="GE54" s="100"/>
      <c r="GF54" s="100"/>
      <c r="GG54" s="100"/>
      <c r="GH54" s="100"/>
      <c r="GI54" s="100"/>
      <c r="GJ54" s="100"/>
      <c r="GK54" s="100"/>
      <c r="GL54" s="100"/>
      <c r="GM54" s="100"/>
      <c r="GN54" s="100"/>
      <c r="GO54" s="100"/>
      <c r="GP54" s="100"/>
      <c r="GQ54" s="100"/>
      <c r="GR54" s="100"/>
      <c r="GS54" s="100"/>
      <c r="GT54" s="100"/>
      <c r="GU54" s="100"/>
      <c r="GV54" s="100"/>
      <c r="GW54" s="100"/>
      <c r="GX54" s="100"/>
      <c r="GY54" s="100"/>
      <c r="GZ54" s="100"/>
      <c r="HA54" s="100"/>
      <c r="HB54" s="100"/>
      <c r="HC54" s="100"/>
      <c r="HD54" s="100"/>
      <c r="HE54" s="100"/>
      <c r="HF54" s="100"/>
      <c r="HG54" s="100"/>
      <c r="HH54" s="100"/>
      <c r="HI54" s="100"/>
      <c r="HJ54" s="100"/>
      <c r="HK54" s="100"/>
      <c r="HL54" s="100"/>
      <c r="HM54" s="100"/>
      <c r="HN54" s="100"/>
      <c r="HO54" s="100"/>
      <c r="HP54" s="100"/>
      <c r="HQ54" s="100"/>
      <c r="HR54" s="100"/>
      <c r="HS54" s="100"/>
      <c r="HT54" s="100"/>
      <c r="HU54" s="100"/>
      <c r="HV54" s="100"/>
      <c r="HW54" s="100"/>
      <c r="HX54" s="100"/>
      <c r="HY54" s="100"/>
      <c r="HZ54" s="100"/>
      <c r="IA54" s="100"/>
      <c r="IB54" s="100"/>
      <c r="IC54" s="100"/>
      <c r="ID54" s="100"/>
      <c r="IE54" s="100"/>
      <c r="IF54" s="100"/>
      <c r="IG54" s="100"/>
      <c r="IH54" s="100"/>
      <c r="II54" s="100"/>
      <c r="IJ54" s="100"/>
      <c r="IK54" s="100"/>
      <c r="IL54" s="100"/>
      <c r="IM54" s="100"/>
      <c r="IN54" s="100"/>
      <c r="IO54" s="100"/>
      <c r="IP54" s="100"/>
      <c r="IQ54" s="100"/>
      <c r="IR54" s="100"/>
      <c r="IS54" s="100"/>
      <c r="IT54" s="100"/>
      <c r="IU54" s="100"/>
      <c r="IV54" s="100"/>
    </row>
    <row r="55" spans="1:256" s="101" customFormat="1" x14ac:dyDescent="0.2">
      <c r="A55" s="97"/>
      <c r="B55" s="98"/>
      <c r="C55" s="99" t="s">
        <v>59</v>
      </c>
      <c r="D55" s="97" t="s">
        <v>60</v>
      </c>
      <c r="E55" s="97">
        <f>2.1*0.001</f>
        <v>2.1000000000000003E-3</v>
      </c>
      <c r="F55" s="97">
        <f>E55*F52</f>
        <v>0.90930000000000011</v>
      </c>
      <c r="G55" s="218"/>
      <c r="H55" s="218"/>
      <c r="I55" s="218"/>
      <c r="J55" s="218"/>
      <c r="K55" s="218"/>
      <c r="L55" s="218"/>
      <c r="M55" s="218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100"/>
      <c r="AY55" s="100"/>
      <c r="AZ55" s="100"/>
      <c r="BA55" s="100"/>
      <c r="BB55" s="100"/>
      <c r="BC55" s="100"/>
      <c r="BD55" s="100"/>
      <c r="BE55" s="100"/>
      <c r="BF55" s="100"/>
      <c r="BG55" s="100"/>
      <c r="BH55" s="100"/>
      <c r="BI55" s="100"/>
      <c r="BJ55" s="100"/>
      <c r="BK55" s="100"/>
      <c r="BL55" s="100"/>
      <c r="BM55" s="100"/>
      <c r="BN55" s="100"/>
      <c r="BO55" s="100"/>
      <c r="BP55" s="100"/>
      <c r="BQ55" s="100"/>
      <c r="BR55" s="100"/>
      <c r="BS55" s="100"/>
      <c r="BT55" s="100"/>
      <c r="BU55" s="100"/>
      <c r="BV55" s="100"/>
      <c r="BW55" s="100"/>
      <c r="BX55" s="100"/>
      <c r="BY55" s="100"/>
      <c r="BZ55" s="100"/>
      <c r="CA55" s="100"/>
      <c r="CB55" s="100"/>
      <c r="CC55" s="100"/>
      <c r="CD55" s="100"/>
      <c r="CE55" s="100"/>
      <c r="CF55" s="100"/>
      <c r="CG55" s="100"/>
      <c r="CH55" s="100"/>
      <c r="CI55" s="100"/>
      <c r="CJ55" s="100"/>
      <c r="CK55" s="100"/>
      <c r="CL55" s="100"/>
      <c r="CM55" s="100"/>
      <c r="CN55" s="100"/>
      <c r="CO55" s="100"/>
      <c r="CP55" s="100"/>
      <c r="CQ55" s="100"/>
      <c r="CR55" s="100"/>
      <c r="CS55" s="100"/>
      <c r="CT55" s="100"/>
      <c r="CU55" s="100"/>
      <c r="CV55" s="100"/>
      <c r="CW55" s="100"/>
      <c r="CX55" s="100"/>
      <c r="CY55" s="100"/>
      <c r="CZ55" s="100"/>
      <c r="DA55" s="100"/>
      <c r="DB55" s="100"/>
      <c r="DC55" s="100"/>
      <c r="DD55" s="100"/>
      <c r="DE55" s="100"/>
      <c r="DF55" s="100"/>
      <c r="DG55" s="100"/>
      <c r="DH55" s="100"/>
      <c r="DI55" s="100"/>
      <c r="DJ55" s="100"/>
      <c r="DK55" s="100"/>
      <c r="DL55" s="100"/>
      <c r="DM55" s="100"/>
      <c r="DN55" s="100"/>
      <c r="DO55" s="100"/>
      <c r="DP55" s="100"/>
      <c r="DQ55" s="100"/>
      <c r="DR55" s="100"/>
      <c r="DS55" s="100"/>
      <c r="DT55" s="100"/>
      <c r="DU55" s="100"/>
      <c r="DV55" s="100"/>
      <c r="DW55" s="100"/>
      <c r="DX55" s="100"/>
      <c r="DY55" s="100"/>
      <c r="DZ55" s="100"/>
      <c r="EA55" s="100"/>
      <c r="EB55" s="100"/>
      <c r="EC55" s="100"/>
      <c r="ED55" s="100"/>
      <c r="EE55" s="100"/>
      <c r="EF55" s="100"/>
      <c r="EG55" s="100"/>
      <c r="EH55" s="100"/>
      <c r="EI55" s="100"/>
      <c r="EJ55" s="100"/>
      <c r="EK55" s="100"/>
      <c r="EL55" s="100"/>
      <c r="EM55" s="100"/>
      <c r="EN55" s="100"/>
      <c r="EO55" s="100"/>
      <c r="EP55" s="100"/>
      <c r="EQ55" s="100"/>
      <c r="ER55" s="100"/>
      <c r="ES55" s="100"/>
      <c r="ET55" s="100"/>
      <c r="EU55" s="100"/>
      <c r="EV55" s="100"/>
      <c r="EW55" s="100"/>
      <c r="EX55" s="100"/>
      <c r="EY55" s="100"/>
      <c r="EZ55" s="100"/>
      <c r="FA55" s="100"/>
      <c r="FB55" s="100"/>
      <c r="FC55" s="100"/>
      <c r="FD55" s="100"/>
      <c r="FE55" s="100"/>
      <c r="FF55" s="100"/>
      <c r="FG55" s="100"/>
      <c r="FH55" s="100"/>
      <c r="FI55" s="100"/>
      <c r="FJ55" s="100"/>
      <c r="FK55" s="100"/>
      <c r="FL55" s="100"/>
      <c r="FM55" s="100"/>
      <c r="FN55" s="100"/>
      <c r="FO55" s="100"/>
      <c r="FP55" s="100"/>
      <c r="FQ55" s="100"/>
      <c r="FR55" s="100"/>
      <c r="FS55" s="100"/>
      <c r="FT55" s="100"/>
      <c r="FU55" s="100"/>
      <c r="FV55" s="100"/>
      <c r="FW55" s="100"/>
      <c r="FX55" s="100"/>
      <c r="FY55" s="100"/>
      <c r="FZ55" s="100"/>
      <c r="GA55" s="100"/>
      <c r="GB55" s="100"/>
      <c r="GC55" s="100"/>
      <c r="GD55" s="100"/>
      <c r="GE55" s="100"/>
      <c r="GF55" s="100"/>
      <c r="GG55" s="100"/>
      <c r="GH55" s="100"/>
      <c r="GI55" s="100"/>
      <c r="GJ55" s="100"/>
      <c r="GK55" s="100"/>
      <c r="GL55" s="100"/>
      <c r="GM55" s="100"/>
      <c r="GN55" s="100"/>
      <c r="GO55" s="100"/>
      <c r="GP55" s="100"/>
      <c r="GQ55" s="100"/>
      <c r="GR55" s="100"/>
      <c r="GS55" s="100"/>
      <c r="GT55" s="100"/>
      <c r="GU55" s="100"/>
      <c r="GV55" s="100"/>
      <c r="GW55" s="100"/>
      <c r="GX55" s="100"/>
      <c r="GY55" s="100"/>
      <c r="GZ55" s="100"/>
      <c r="HA55" s="100"/>
      <c r="HB55" s="100"/>
      <c r="HC55" s="100"/>
      <c r="HD55" s="100"/>
      <c r="HE55" s="100"/>
      <c r="HF55" s="100"/>
      <c r="HG55" s="100"/>
      <c r="HH55" s="100"/>
      <c r="HI55" s="100"/>
      <c r="HJ55" s="100"/>
      <c r="HK55" s="100"/>
      <c r="HL55" s="100"/>
      <c r="HM55" s="100"/>
      <c r="HN55" s="100"/>
      <c r="HO55" s="100"/>
      <c r="HP55" s="100"/>
      <c r="HQ55" s="100"/>
      <c r="HR55" s="100"/>
      <c r="HS55" s="100"/>
      <c r="HT55" s="100"/>
      <c r="HU55" s="100"/>
      <c r="HV55" s="100"/>
      <c r="HW55" s="100"/>
      <c r="HX55" s="100"/>
      <c r="HY55" s="100"/>
      <c r="HZ55" s="100"/>
      <c r="IA55" s="100"/>
      <c r="IB55" s="100"/>
      <c r="IC55" s="100"/>
      <c r="ID55" s="100"/>
      <c r="IE55" s="100"/>
      <c r="IF55" s="100"/>
      <c r="IG55" s="100"/>
      <c r="IH55" s="100"/>
      <c r="II55" s="100"/>
      <c r="IJ55" s="100"/>
      <c r="IK55" s="100"/>
      <c r="IL55" s="100"/>
      <c r="IM55" s="100"/>
      <c r="IN55" s="100"/>
      <c r="IO55" s="100"/>
      <c r="IP55" s="100"/>
      <c r="IQ55" s="100"/>
      <c r="IR55" s="100"/>
      <c r="IS55" s="100"/>
      <c r="IT55" s="100"/>
      <c r="IU55" s="100"/>
      <c r="IV55" s="100"/>
    </row>
    <row r="56" spans="1:256" s="101" customFormat="1" x14ac:dyDescent="0.2">
      <c r="A56" s="97"/>
      <c r="B56" s="98"/>
      <c r="C56" s="99" t="s">
        <v>61</v>
      </c>
      <c r="D56" s="97" t="s">
        <v>56</v>
      </c>
      <c r="E56" s="97">
        <f>0.05*0.001</f>
        <v>5.0000000000000002E-5</v>
      </c>
      <c r="F56" s="97">
        <f>E56*F52</f>
        <v>2.1650000000000003E-2</v>
      </c>
      <c r="G56" s="218"/>
      <c r="H56" s="218"/>
      <c r="I56" s="218"/>
      <c r="J56" s="218"/>
      <c r="K56" s="218"/>
      <c r="L56" s="218"/>
      <c r="M56" s="218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  <c r="AX56" s="100"/>
      <c r="AY56" s="100"/>
      <c r="AZ56" s="100"/>
      <c r="BA56" s="100"/>
      <c r="BB56" s="100"/>
      <c r="BC56" s="100"/>
      <c r="BD56" s="100"/>
      <c r="BE56" s="100"/>
      <c r="BF56" s="100"/>
      <c r="BG56" s="100"/>
      <c r="BH56" s="100"/>
      <c r="BI56" s="100"/>
      <c r="BJ56" s="100"/>
      <c r="BK56" s="100"/>
      <c r="BL56" s="100"/>
      <c r="BM56" s="100"/>
      <c r="BN56" s="100"/>
      <c r="BO56" s="100"/>
      <c r="BP56" s="100"/>
      <c r="BQ56" s="100"/>
      <c r="BR56" s="100"/>
      <c r="BS56" s="100"/>
      <c r="BT56" s="100"/>
      <c r="BU56" s="100"/>
      <c r="BV56" s="100"/>
      <c r="BW56" s="100"/>
      <c r="BX56" s="100"/>
      <c r="BY56" s="100"/>
      <c r="BZ56" s="100"/>
      <c r="CA56" s="100"/>
      <c r="CB56" s="100"/>
      <c r="CC56" s="100"/>
      <c r="CD56" s="100"/>
      <c r="CE56" s="100"/>
      <c r="CF56" s="100"/>
      <c r="CG56" s="100"/>
      <c r="CH56" s="100"/>
      <c r="CI56" s="100"/>
      <c r="CJ56" s="100"/>
      <c r="CK56" s="100"/>
      <c r="CL56" s="100"/>
      <c r="CM56" s="100"/>
      <c r="CN56" s="100"/>
      <c r="CO56" s="100"/>
      <c r="CP56" s="100"/>
      <c r="CQ56" s="100"/>
      <c r="CR56" s="100"/>
      <c r="CS56" s="100"/>
      <c r="CT56" s="100"/>
      <c r="CU56" s="100"/>
      <c r="CV56" s="100"/>
      <c r="CW56" s="100"/>
      <c r="CX56" s="100"/>
      <c r="CY56" s="100"/>
      <c r="CZ56" s="100"/>
      <c r="DA56" s="100"/>
      <c r="DB56" s="100"/>
      <c r="DC56" s="100"/>
      <c r="DD56" s="100"/>
      <c r="DE56" s="100"/>
      <c r="DF56" s="100"/>
      <c r="DG56" s="100"/>
      <c r="DH56" s="100"/>
      <c r="DI56" s="100"/>
      <c r="DJ56" s="100"/>
      <c r="DK56" s="100"/>
      <c r="DL56" s="100"/>
      <c r="DM56" s="100"/>
      <c r="DN56" s="100"/>
      <c r="DO56" s="100"/>
      <c r="DP56" s="100"/>
      <c r="DQ56" s="100"/>
      <c r="DR56" s="100"/>
      <c r="DS56" s="100"/>
      <c r="DT56" s="100"/>
      <c r="DU56" s="100"/>
      <c r="DV56" s="100"/>
      <c r="DW56" s="100"/>
      <c r="DX56" s="100"/>
      <c r="DY56" s="100"/>
      <c r="DZ56" s="100"/>
      <c r="EA56" s="100"/>
      <c r="EB56" s="100"/>
      <c r="EC56" s="100"/>
      <c r="ED56" s="100"/>
      <c r="EE56" s="100"/>
      <c r="EF56" s="100"/>
      <c r="EG56" s="100"/>
      <c r="EH56" s="100"/>
      <c r="EI56" s="100"/>
      <c r="EJ56" s="100"/>
      <c r="EK56" s="100"/>
      <c r="EL56" s="100"/>
      <c r="EM56" s="100"/>
      <c r="EN56" s="100"/>
      <c r="EO56" s="100"/>
      <c r="EP56" s="100"/>
      <c r="EQ56" s="100"/>
      <c r="ER56" s="100"/>
      <c r="ES56" s="100"/>
      <c r="ET56" s="100"/>
      <c r="EU56" s="100"/>
      <c r="EV56" s="100"/>
      <c r="EW56" s="100"/>
      <c r="EX56" s="100"/>
      <c r="EY56" s="100"/>
      <c r="EZ56" s="100"/>
      <c r="FA56" s="100"/>
      <c r="FB56" s="100"/>
      <c r="FC56" s="100"/>
      <c r="FD56" s="100"/>
      <c r="FE56" s="100"/>
      <c r="FF56" s="100"/>
      <c r="FG56" s="100"/>
      <c r="FH56" s="100"/>
      <c r="FI56" s="100"/>
      <c r="FJ56" s="100"/>
      <c r="FK56" s="100"/>
      <c r="FL56" s="100"/>
      <c r="FM56" s="100"/>
      <c r="FN56" s="100"/>
      <c r="FO56" s="100"/>
      <c r="FP56" s="100"/>
      <c r="FQ56" s="100"/>
      <c r="FR56" s="100"/>
      <c r="FS56" s="100"/>
      <c r="FT56" s="100"/>
      <c r="FU56" s="100"/>
      <c r="FV56" s="100"/>
      <c r="FW56" s="100"/>
      <c r="FX56" s="100"/>
      <c r="FY56" s="100"/>
      <c r="FZ56" s="100"/>
      <c r="GA56" s="100"/>
      <c r="GB56" s="100"/>
      <c r="GC56" s="100"/>
      <c r="GD56" s="100"/>
      <c r="GE56" s="100"/>
      <c r="GF56" s="100"/>
      <c r="GG56" s="100"/>
      <c r="GH56" s="100"/>
      <c r="GI56" s="100"/>
      <c r="GJ56" s="100"/>
      <c r="GK56" s="100"/>
      <c r="GL56" s="100"/>
      <c r="GM56" s="100"/>
      <c r="GN56" s="100"/>
      <c r="GO56" s="100"/>
      <c r="GP56" s="100"/>
      <c r="GQ56" s="100"/>
      <c r="GR56" s="100"/>
      <c r="GS56" s="100"/>
      <c r="GT56" s="100"/>
      <c r="GU56" s="100"/>
      <c r="GV56" s="100"/>
      <c r="GW56" s="100"/>
      <c r="GX56" s="100"/>
      <c r="GY56" s="100"/>
      <c r="GZ56" s="100"/>
      <c r="HA56" s="100"/>
      <c r="HB56" s="100"/>
      <c r="HC56" s="100"/>
      <c r="HD56" s="100"/>
      <c r="HE56" s="100"/>
      <c r="HF56" s="100"/>
      <c r="HG56" s="100"/>
      <c r="HH56" s="100"/>
      <c r="HI56" s="100"/>
      <c r="HJ56" s="100"/>
      <c r="HK56" s="100"/>
      <c r="HL56" s="100"/>
      <c r="HM56" s="100"/>
      <c r="HN56" s="100"/>
      <c r="HO56" s="100"/>
      <c r="HP56" s="100"/>
      <c r="HQ56" s="100"/>
      <c r="HR56" s="100"/>
      <c r="HS56" s="100"/>
      <c r="HT56" s="100"/>
      <c r="HU56" s="100"/>
      <c r="HV56" s="100"/>
      <c r="HW56" s="100"/>
      <c r="HX56" s="100"/>
      <c r="HY56" s="100"/>
      <c r="HZ56" s="100"/>
      <c r="IA56" s="100"/>
      <c r="IB56" s="100"/>
      <c r="IC56" s="100"/>
      <c r="ID56" s="100"/>
      <c r="IE56" s="100"/>
      <c r="IF56" s="100"/>
      <c r="IG56" s="100"/>
      <c r="IH56" s="100"/>
      <c r="II56" s="100"/>
      <c r="IJ56" s="100"/>
      <c r="IK56" s="100"/>
      <c r="IL56" s="100"/>
      <c r="IM56" s="100"/>
      <c r="IN56" s="100"/>
      <c r="IO56" s="100"/>
      <c r="IP56" s="100"/>
      <c r="IQ56" s="100"/>
      <c r="IR56" s="100"/>
      <c r="IS56" s="100"/>
      <c r="IT56" s="100"/>
      <c r="IU56" s="100"/>
      <c r="IV56" s="100"/>
    </row>
    <row r="57" spans="1:256" ht="27" x14ac:dyDescent="0.2">
      <c r="A57" s="39">
        <v>2</v>
      </c>
      <c r="B57" s="70"/>
      <c r="C57" s="151" t="s">
        <v>78</v>
      </c>
      <c r="D57" s="39" t="s">
        <v>50</v>
      </c>
      <c r="E57" s="39"/>
      <c r="F57" s="44">
        <v>780</v>
      </c>
      <c r="G57" s="13"/>
      <c r="H57" s="13"/>
      <c r="I57" s="13"/>
      <c r="J57" s="89"/>
      <c r="K57" s="13"/>
      <c r="L57" s="13"/>
      <c r="M57" s="13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7"/>
      <c r="EF57" s="27"/>
      <c r="EG57" s="27"/>
      <c r="EH57" s="27"/>
      <c r="EI57" s="27"/>
      <c r="EJ57" s="27"/>
      <c r="EK57" s="27"/>
      <c r="EL57" s="27"/>
      <c r="EM57" s="27"/>
      <c r="EN57" s="27"/>
      <c r="EO57" s="27"/>
      <c r="EP57" s="27"/>
      <c r="EQ57" s="27"/>
      <c r="ER57" s="27"/>
      <c r="ES57" s="27"/>
      <c r="ET57" s="27"/>
      <c r="EU57" s="27"/>
      <c r="EV57" s="27"/>
      <c r="EW57" s="27"/>
      <c r="EX57" s="27"/>
      <c r="EY57" s="27"/>
      <c r="EZ57" s="27"/>
      <c r="FA57" s="27"/>
      <c r="FB57" s="27"/>
      <c r="FC57" s="27"/>
      <c r="FD57" s="27"/>
      <c r="FE57" s="27"/>
      <c r="FF57" s="27"/>
      <c r="FG57" s="27"/>
      <c r="FH57" s="27"/>
      <c r="FI57" s="27"/>
      <c r="FJ57" s="27"/>
      <c r="FK57" s="27"/>
      <c r="FL57" s="27"/>
      <c r="FM57" s="27"/>
      <c r="FN57" s="27"/>
      <c r="FO57" s="27"/>
      <c r="FP57" s="27"/>
      <c r="FQ57" s="27"/>
      <c r="FR57" s="27"/>
      <c r="FS57" s="27"/>
      <c r="FT57" s="27"/>
      <c r="FU57" s="27"/>
      <c r="FV57" s="27"/>
      <c r="FW57" s="27"/>
      <c r="FX57" s="27"/>
      <c r="FY57" s="27"/>
      <c r="FZ57" s="27"/>
      <c r="GA57" s="27"/>
      <c r="GB57" s="27"/>
      <c r="GC57" s="27"/>
      <c r="GD57" s="27"/>
      <c r="GE57" s="27"/>
      <c r="GF57" s="27"/>
      <c r="GG57" s="27"/>
      <c r="GH57" s="27"/>
      <c r="GI57" s="27"/>
      <c r="GJ57" s="27"/>
      <c r="GK57" s="27"/>
      <c r="GL57" s="27"/>
      <c r="GM57" s="27"/>
      <c r="GN57" s="27"/>
      <c r="GO57" s="27"/>
      <c r="GP57" s="27"/>
      <c r="GQ57" s="27"/>
      <c r="GR57" s="27"/>
      <c r="GS57" s="27"/>
      <c r="GT57" s="27"/>
      <c r="GU57" s="27"/>
      <c r="GV57" s="27"/>
      <c r="GW57" s="27"/>
      <c r="GX57" s="27"/>
      <c r="GY57" s="27"/>
      <c r="GZ57" s="27"/>
      <c r="HA57" s="27"/>
      <c r="HB57" s="27"/>
      <c r="HC57" s="27"/>
      <c r="HD57" s="27"/>
      <c r="HE57" s="27"/>
      <c r="HF57" s="27"/>
      <c r="HG57" s="27"/>
      <c r="HH57" s="27"/>
      <c r="HI57" s="27"/>
      <c r="HJ57" s="27"/>
      <c r="HK57" s="27"/>
      <c r="HL57" s="27"/>
      <c r="HM57" s="27"/>
      <c r="HN57" s="27"/>
      <c r="HO57" s="27"/>
      <c r="HP57" s="27"/>
      <c r="HQ57" s="27"/>
      <c r="HR57" s="27"/>
      <c r="HS57" s="27"/>
      <c r="HT57" s="27"/>
      <c r="HU57" s="27"/>
      <c r="HV57" s="27"/>
      <c r="HW57" s="27"/>
      <c r="HX57" s="27"/>
      <c r="HY57" s="27"/>
      <c r="HZ57" s="27"/>
      <c r="IA57" s="27"/>
      <c r="IB57" s="27"/>
      <c r="IC57" s="27"/>
      <c r="ID57" s="27"/>
      <c r="IE57" s="27"/>
      <c r="IF57" s="27"/>
      <c r="IG57" s="27"/>
      <c r="IH57" s="27"/>
      <c r="II57" s="27"/>
      <c r="IJ57" s="27"/>
      <c r="IK57" s="27"/>
      <c r="IL57" s="27"/>
      <c r="IM57" s="27"/>
      <c r="IN57" s="27"/>
      <c r="IO57" s="27"/>
      <c r="IP57" s="27"/>
      <c r="IQ57" s="27"/>
      <c r="IR57" s="27"/>
      <c r="IS57" s="27"/>
      <c r="IT57" s="27"/>
      <c r="IU57" s="27"/>
      <c r="IV57" s="27"/>
    </row>
    <row r="58" spans="1:256" x14ac:dyDescent="0.2">
      <c r="A58" s="39">
        <v>3</v>
      </c>
      <c r="B58" s="48"/>
      <c r="C58" s="41" t="s">
        <v>66</v>
      </c>
      <c r="D58" s="42" t="s">
        <v>56</v>
      </c>
      <c r="E58" s="42"/>
      <c r="F58" s="69">
        <v>433</v>
      </c>
      <c r="G58" s="13"/>
      <c r="H58" s="13"/>
      <c r="I58" s="13"/>
      <c r="J58" s="13"/>
      <c r="K58" s="13"/>
      <c r="L58" s="13"/>
      <c r="M58" s="13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</row>
    <row r="59" spans="1:256" x14ac:dyDescent="0.2">
      <c r="A59" s="39"/>
      <c r="B59" s="48"/>
      <c r="C59" s="46" t="s">
        <v>47</v>
      </c>
      <c r="D59" s="39" t="s">
        <v>48</v>
      </c>
      <c r="E59" s="39">
        <f>3.23*0.001</f>
        <v>3.2300000000000002E-3</v>
      </c>
      <c r="F59" s="13">
        <f>E59*F58</f>
        <v>1.39859</v>
      </c>
      <c r="G59" s="89"/>
      <c r="H59" s="89"/>
      <c r="I59" s="13"/>
      <c r="J59" s="13"/>
      <c r="K59" s="89"/>
      <c r="L59" s="89"/>
      <c r="M59" s="13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0"/>
      <c r="DR59" s="50"/>
      <c r="DS59" s="50"/>
      <c r="DT59" s="50"/>
      <c r="DU59" s="50"/>
      <c r="DV59" s="50"/>
      <c r="DW59" s="50"/>
      <c r="DX59" s="50"/>
      <c r="DY59" s="50"/>
      <c r="DZ59" s="50"/>
      <c r="EA59" s="50"/>
      <c r="EB59" s="50"/>
      <c r="EC59" s="50"/>
      <c r="ED59" s="50"/>
      <c r="EE59" s="50"/>
      <c r="EF59" s="50"/>
      <c r="EG59" s="50"/>
      <c r="EH59" s="50"/>
      <c r="EI59" s="50"/>
      <c r="EJ59" s="50"/>
      <c r="EK59" s="50"/>
      <c r="EL59" s="50"/>
      <c r="EM59" s="50"/>
      <c r="EN59" s="50"/>
      <c r="EO59" s="50"/>
      <c r="EP59" s="50"/>
      <c r="EQ59" s="50"/>
      <c r="ER59" s="50"/>
      <c r="ES59" s="50"/>
      <c r="ET59" s="50"/>
      <c r="EU59" s="50"/>
      <c r="EV59" s="50"/>
      <c r="EW59" s="50"/>
      <c r="EX59" s="50"/>
      <c r="EY59" s="50"/>
      <c r="EZ59" s="50"/>
      <c r="FA59" s="50"/>
      <c r="FB59" s="50"/>
      <c r="FC59" s="50"/>
      <c r="FD59" s="50"/>
      <c r="FE59" s="50"/>
      <c r="FF59" s="50"/>
      <c r="FG59" s="50"/>
      <c r="FH59" s="50"/>
      <c r="FI59" s="50"/>
      <c r="FJ59" s="50"/>
      <c r="FK59" s="50"/>
      <c r="FL59" s="50"/>
      <c r="FM59" s="50"/>
      <c r="FN59" s="50"/>
      <c r="FO59" s="50"/>
      <c r="FP59" s="50"/>
      <c r="FQ59" s="50"/>
      <c r="FR59" s="50"/>
      <c r="FS59" s="50"/>
      <c r="FT59" s="50"/>
      <c r="FU59" s="50"/>
      <c r="FV59" s="50"/>
      <c r="FW59" s="50"/>
      <c r="FX59" s="50"/>
      <c r="FY59" s="50"/>
      <c r="FZ59" s="50"/>
      <c r="GA59" s="50"/>
      <c r="GB59" s="50"/>
      <c r="GC59" s="50"/>
      <c r="GD59" s="50"/>
      <c r="GE59" s="50"/>
      <c r="GF59" s="50"/>
      <c r="GG59" s="50"/>
      <c r="GH59" s="50"/>
      <c r="GI59" s="50"/>
      <c r="GJ59" s="50"/>
      <c r="GK59" s="50"/>
      <c r="GL59" s="50"/>
      <c r="GM59" s="50"/>
      <c r="GN59" s="50"/>
      <c r="GO59" s="50"/>
      <c r="GP59" s="50"/>
      <c r="GQ59" s="50"/>
      <c r="GR59" s="50"/>
      <c r="GS59" s="50"/>
      <c r="GT59" s="50"/>
      <c r="GU59" s="50"/>
      <c r="GV59" s="50"/>
      <c r="GW59" s="50"/>
      <c r="GX59" s="50"/>
      <c r="GY59" s="50"/>
      <c r="GZ59" s="50"/>
      <c r="HA59" s="50"/>
      <c r="HB59" s="50"/>
      <c r="HC59" s="50"/>
      <c r="HD59" s="50"/>
      <c r="HE59" s="50"/>
      <c r="HF59" s="50"/>
      <c r="HG59" s="50"/>
      <c r="HH59" s="50"/>
      <c r="HI59" s="50"/>
      <c r="HJ59" s="50"/>
      <c r="HK59" s="50"/>
      <c r="HL59" s="50"/>
      <c r="HM59" s="50"/>
      <c r="HN59" s="50"/>
      <c r="HO59" s="50"/>
      <c r="HP59" s="50"/>
      <c r="HQ59" s="50"/>
      <c r="HR59" s="50"/>
      <c r="HS59" s="50"/>
      <c r="HT59" s="50"/>
      <c r="HU59" s="50"/>
      <c r="HV59" s="50"/>
      <c r="HW59" s="50"/>
      <c r="HX59" s="50"/>
      <c r="HY59" s="50"/>
      <c r="HZ59" s="50"/>
      <c r="IA59" s="50"/>
      <c r="IB59" s="50"/>
      <c r="IC59" s="50"/>
      <c r="ID59" s="50"/>
      <c r="IE59" s="50"/>
      <c r="IF59" s="50"/>
      <c r="IG59" s="50"/>
      <c r="IH59" s="50"/>
      <c r="II59" s="50"/>
      <c r="IJ59" s="50"/>
      <c r="IK59" s="50"/>
      <c r="IL59" s="50"/>
      <c r="IM59" s="50"/>
      <c r="IN59" s="50"/>
      <c r="IO59" s="50"/>
      <c r="IP59" s="50"/>
      <c r="IQ59" s="50"/>
      <c r="IR59" s="50"/>
      <c r="IS59" s="50"/>
      <c r="IT59" s="50"/>
      <c r="IU59" s="50"/>
      <c r="IV59" s="50"/>
    </row>
    <row r="60" spans="1:256" x14ac:dyDescent="0.2">
      <c r="A60" s="39"/>
      <c r="B60" s="45"/>
      <c r="C60" s="9" t="s">
        <v>63</v>
      </c>
      <c r="D60" s="39" t="s">
        <v>58</v>
      </c>
      <c r="E60" s="39">
        <f>3.62*0.001</f>
        <v>3.6200000000000004E-3</v>
      </c>
      <c r="F60" s="13">
        <f>E60*F58</f>
        <v>1.5674600000000001</v>
      </c>
      <c r="G60" s="13"/>
      <c r="H60" s="13"/>
      <c r="I60" s="13"/>
      <c r="J60" s="13"/>
      <c r="K60" s="13"/>
      <c r="L60" s="13"/>
      <c r="M60" s="13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5"/>
      <c r="HL60" s="35"/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/>
      <c r="HX60" s="35"/>
      <c r="HY60" s="35"/>
      <c r="HZ60" s="35"/>
      <c r="IA60" s="35"/>
      <c r="IB60" s="35"/>
      <c r="IC60" s="35"/>
      <c r="ID60" s="35"/>
      <c r="IE60" s="35"/>
      <c r="IF60" s="35"/>
      <c r="IG60" s="35"/>
      <c r="IH60" s="35"/>
      <c r="II60" s="35"/>
      <c r="IJ60" s="35"/>
      <c r="IK60" s="35"/>
      <c r="IL60" s="35"/>
      <c r="IM60" s="35"/>
      <c r="IN60" s="35"/>
      <c r="IO60" s="35"/>
      <c r="IP60" s="35"/>
      <c r="IQ60" s="35"/>
      <c r="IR60" s="35"/>
      <c r="IS60" s="35"/>
      <c r="IT60" s="35"/>
      <c r="IU60" s="35"/>
      <c r="IV60" s="35"/>
    </row>
    <row r="61" spans="1:256" x14ac:dyDescent="0.2">
      <c r="A61" s="39"/>
      <c r="B61" s="49"/>
      <c r="C61" s="46" t="s">
        <v>59</v>
      </c>
      <c r="D61" s="39" t="s">
        <v>60</v>
      </c>
      <c r="E61" s="39">
        <f>0.18*0.001</f>
        <v>1.7999999999999998E-4</v>
      </c>
      <c r="F61" s="71">
        <f>E61*F58</f>
        <v>7.7939999999999995E-2</v>
      </c>
      <c r="G61" s="13"/>
      <c r="H61" s="13"/>
      <c r="I61" s="13"/>
      <c r="J61" s="13"/>
      <c r="K61" s="13"/>
      <c r="L61" s="13"/>
      <c r="M61" s="13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27"/>
      <c r="ED61" s="27"/>
      <c r="EE61" s="27"/>
      <c r="EF61" s="27"/>
      <c r="EG61" s="27"/>
      <c r="EH61" s="27"/>
      <c r="EI61" s="27"/>
      <c r="EJ61" s="27"/>
      <c r="EK61" s="27"/>
      <c r="EL61" s="27"/>
      <c r="EM61" s="27"/>
      <c r="EN61" s="27"/>
      <c r="EO61" s="27"/>
      <c r="EP61" s="27"/>
      <c r="EQ61" s="27"/>
      <c r="ER61" s="27"/>
      <c r="ES61" s="27"/>
      <c r="ET61" s="27"/>
      <c r="EU61" s="27"/>
      <c r="EV61" s="27"/>
      <c r="EW61" s="27"/>
      <c r="EX61" s="27"/>
      <c r="EY61" s="27"/>
      <c r="EZ61" s="27"/>
      <c r="FA61" s="27"/>
      <c r="FB61" s="27"/>
      <c r="FC61" s="27"/>
      <c r="FD61" s="27"/>
      <c r="FE61" s="27"/>
      <c r="FF61" s="27"/>
      <c r="FG61" s="27"/>
      <c r="FH61" s="27"/>
      <c r="FI61" s="27"/>
      <c r="FJ61" s="27"/>
      <c r="FK61" s="27"/>
      <c r="FL61" s="27"/>
      <c r="FM61" s="27"/>
      <c r="FN61" s="27"/>
      <c r="FO61" s="27"/>
      <c r="FP61" s="27"/>
      <c r="FQ61" s="27"/>
      <c r="FR61" s="27"/>
      <c r="FS61" s="27"/>
      <c r="FT61" s="27"/>
      <c r="FU61" s="27"/>
      <c r="FV61" s="27"/>
      <c r="FW61" s="27"/>
      <c r="FX61" s="27"/>
      <c r="FY61" s="27"/>
      <c r="FZ61" s="27"/>
      <c r="GA61" s="27"/>
      <c r="GB61" s="27"/>
      <c r="GC61" s="27"/>
      <c r="GD61" s="27"/>
      <c r="GE61" s="27"/>
      <c r="GF61" s="27"/>
      <c r="GG61" s="27"/>
      <c r="GH61" s="27"/>
      <c r="GI61" s="27"/>
      <c r="GJ61" s="27"/>
      <c r="GK61" s="27"/>
      <c r="GL61" s="27"/>
      <c r="GM61" s="27"/>
      <c r="GN61" s="27"/>
      <c r="GO61" s="27"/>
      <c r="GP61" s="27"/>
      <c r="GQ61" s="27"/>
      <c r="GR61" s="27"/>
      <c r="GS61" s="27"/>
      <c r="GT61" s="27"/>
      <c r="GU61" s="27"/>
      <c r="GV61" s="27"/>
      <c r="GW61" s="27"/>
      <c r="GX61" s="27"/>
      <c r="GY61" s="27"/>
      <c r="GZ61" s="27"/>
      <c r="HA61" s="27"/>
      <c r="HB61" s="27"/>
      <c r="HC61" s="27"/>
      <c r="HD61" s="27"/>
      <c r="HE61" s="27"/>
      <c r="HF61" s="27"/>
      <c r="HG61" s="27"/>
      <c r="HH61" s="27"/>
      <c r="HI61" s="27"/>
      <c r="HJ61" s="27"/>
      <c r="HK61" s="27"/>
      <c r="HL61" s="27"/>
      <c r="HM61" s="27"/>
      <c r="HN61" s="27"/>
      <c r="HO61" s="27"/>
      <c r="HP61" s="27"/>
      <c r="HQ61" s="27"/>
      <c r="HR61" s="27"/>
      <c r="HS61" s="27"/>
      <c r="HT61" s="27"/>
      <c r="HU61" s="27"/>
      <c r="HV61" s="27"/>
      <c r="HW61" s="27"/>
      <c r="HX61" s="27"/>
      <c r="HY61" s="27"/>
      <c r="HZ61" s="27"/>
      <c r="IA61" s="27"/>
      <c r="IB61" s="27"/>
      <c r="IC61" s="27"/>
      <c r="ID61" s="27"/>
      <c r="IE61" s="27"/>
      <c r="IF61" s="27"/>
      <c r="IG61" s="27"/>
      <c r="IH61" s="27"/>
      <c r="II61" s="27"/>
      <c r="IJ61" s="27"/>
      <c r="IK61" s="27"/>
      <c r="IL61" s="27"/>
      <c r="IM61" s="27"/>
      <c r="IN61" s="27"/>
      <c r="IO61" s="27"/>
      <c r="IP61" s="27"/>
      <c r="IQ61" s="27"/>
      <c r="IR61" s="27"/>
      <c r="IS61" s="27"/>
      <c r="IT61" s="27"/>
      <c r="IU61" s="27"/>
      <c r="IV61" s="27"/>
    </row>
    <row r="62" spans="1:256" x14ac:dyDescent="0.2">
      <c r="A62" s="39"/>
      <c r="B62" s="49"/>
      <c r="C62" s="46" t="s">
        <v>61</v>
      </c>
      <c r="D62" s="39" t="s">
        <v>56</v>
      </c>
      <c r="E62" s="39">
        <f>0.04*0.001</f>
        <v>4.0000000000000003E-5</v>
      </c>
      <c r="F62" s="71">
        <f>E62*F58</f>
        <v>1.7320000000000002E-2</v>
      </c>
      <c r="G62" s="13"/>
      <c r="H62" s="13"/>
      <c r="I62" s="13"/>
      <c r="J62" s="13"/>
      <c r="K62" s="13"/>
      <c r="L62" s="13"/>
      <c r="M62" s="13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27"/>
      <c r="ED62" s="27"/>
      <c r="EE62" s="27"/>
      <c r="EF62" s="27"/>
      <c r="EG62" s="27"/>
      <c r="EH62" s="27"/>
      <c r="EI62" s="27"/>
      <c r="EJ62" s="27"/>
      <c r="EK62" s="27"/>
      <c r="EL62" s="27"/>
      <c r="EM62" s="27"/>
      <c r="EN62" s="27"/>
      <c r="EO62" s="27"/>
      <c r="EP62" s="27"/>
      <c r="EQ62" s="27"/>
      <c r="ER62" s="27"/>
      <c r="ES62" s="27"/>
      <c r="ET62" s="27"/>
      <c r="EU62" s="27"/>
      <c r="EV62" s="27"/>
      <c r="EW62" s="27"/>
      <c r="EX62" s="27"/>
      <c r="EY62" s="27"/>
      <c r="EZ62" s="27"/>
      <c r="FA62" s="27"/>
      <c r="FB62" s="27"/>
      <c r="FC62" s="27"/>
      <c r="FD62" s="27"/>
      <c r="FE62" s="27"/>
      <c r="FF62" s="27"/>
      <c r="FG62" s="27"/>
      <c r="FH62" s="27"/>
      <c r="FI62" s="27"/>
      <c r="FJ62" s="27"/>
      <c r="FK62" s="27"/>
      <c r="FL62" s="27"/>
      <c r="FM62" s="27"/>
      <c r="FN62" s="27"/>
      <c r="FO62" s="27"/>
      <c r="FP62" s="27"/>
      <c r="FQ62" s="27"/>
      <c r="FR62" s="27"/>
      <c r="FS62" s="27"/>
      <c r="FT62" s="27"/>
      <c r="FU62" s="27"/>
      <c r="FV62" s="27"/>
      <c r="FW62" s="27"/>
      <c r="FX62" s="27"/>
      <c r="FY62" s="27"/>
      <c r="FZ62" s="27"/>
      <c r="GA62" s="27"/>
      <c r="GB62" s="27"/>
      <c r="GC62" s="27"/>
      <c r="GD62" s="27"/>
      <c r="GE62" s="27"/>
      <c r="GF62" s="27"/>
      <c r="GG62" s="27"/>
      <c r="GH62" s="27"/>
      <c r="GI62" s="27"/>
      <c r="GJ62" s="27"/>
      <c r="GK62" s="27"/>
      <c r="GL62" s="27"/>
      <c r="GM62" s="27"/>
      <c r="GN62" s="27"/>
      <c r="GO62" s="27"/>
      <c r="GP62" s="27"/>
      <c r="GQ62" s="27"/>
      <c r="GR62" s="27"/>
      <c r="GS62" s="27"/>
      <c r="GT62" s="27"/>
      <c r="GU62" s="27"/>
      <c r="GV62" s="27"/>
      <c r="GW62" s="27"/>
      <c r="GX62" s="27"/>
      <c r="GY62" s="27"/>
      <c r="GZ62" s="27"/>
      <c r="HA62" s="27"/>
      <c r="HB62" s="27"/>
      <c r="HC62" s="27"/>
      <c r="HD62" s="27"/>
      <c r="HE62" s="27"/>
      <c r="HF62" s="27"/>
      <c r="HG62" s="27"/>
      <c r="HH62" s="27"/>
      <c r="HI62" s="27"/>
      <c r="HJ62" s="27"/>
      <c r="HK62" s="27"/>
      <c r="HL62" s="27"/>
      <c r="HM62" s="27"/>
      <c r="HN62" s="27"/>
      <c r="HO62" s="27"/>
      <c r="HP62" s="27"/>
      <c r="HQ62" s="27"/>
      <c r="HR62" s="27"/>
      <c r="HS62" s="27"/>
      <c r="HT62" s="27"/>
      <c r="HU62" s="27"/>
      <c r="HV62" s="27"/>
      <c r="HW62" s="27"/>
      <c r="HX62" s="27"/>
      <c r="HY62" s="27"/>
      <c r="HZ62" s="27"/>
      <c r="IA62" s="27"/>
      <c r="IB62" s="27"/>
      <c r="IC62" s="27"/>
      <c r="ID62" s="27"/>
      <c r="IE62" s="27"/>
      <c r="IF62" s="27"/>
      <c r="IG62" s="27"/>
      <c r="IH62" s="27"/>
      <c r="II62" s="27"/>
      <c r="IJ62" s="27"/>
      <c r="IK62" s="27"/>
      <c r="IL62" s="27"/>
      <c r="IM62" s="27"/>
      <c r="IN62" s="27"/>
      <c r="IO62" s="27"/>
      <c r="IP62" s="27"/>
      <c r="IQ62" s="27"/>
      <c r="IR62" s="27"/>
      <c r="IS62" s="27"/>
      <c r="IT62" s="27"/>
      <c r="IU62" s="27"/>
      <c r="IV62" s="27"/>
    </row>
    <row r="63" spans="1:256" ht="27" x14ac:dyDescent="0.25">
      <c r="A63" s="39">
        <v>4</v>
      </c>
      <c r="B63" s="72"/>
      <c r="C63" s="73" t="s">
        <v>80</v>
      </c>
      <c r="D63" s="42" t="s">
        <v>56</v>
      </c>
      <c r="E63" s="42"/>
      <c r="F63" s="69">
        <v>43</v>
      </c>
      <c r="G63" s="13"/>
      <c r="H63" s="13"/>
      <c r="I63" s="13"/>
      <c r="J63" s="13"/>
      <c r="K63" s="13"/>
      <c r="L63" s="13"/>
      <c r="M63" s="13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  <c r="EK63" s="27"/>
      <c r="EL63" s="27"/>
      <c r="EM63" s="27"/>
      <c r="EN63" s="27"/>
      <c r="EO63" s="27"/>
      <c r="EP63" s="27"/>
      <c r="EQ63" s="27"/>
      <c r="ER63" s="27"/>
      <c r="ES63" s="27"/>
      <c r="ET63" s="27"/>
      <c r="EU63" s="27"/>
      <c r="EV63" s="27"/>
      <c r="EW63" s="27"/>
      <c r="EX63" s="27"/>
      <c r="EY63" s="27"/>
      <c r="EZ63" s="27"/>
      <c r="FA63" s="27"/>
      <c r="FB63" s="27"/>
      <c r="FC63" s="27"/>
      <c r="FD63" s="27"/>
      <c r="FE63" s="27"/>
      <c r="FF63" s="27"/>
      <c r="FG63" s="27"/>
      <c r="FH63" s="27"/>
      <c r="FI63" s="27"/>
      <c r="FJ63" s="27"/>
      <c r="FK63" s="27"/>
      <c r="FL63" s="27"/>
      <c r="FM63" s="27"/>
      <c r="FN63" s="27"/>
      <c r="FO63" s="27"/>
      <c r="FP63" s="27"/>
      <c r="FQ63" s="27"/>
      <c r="FR63" s="27"/>
      <c r="FS63" s="27"/>
      <c r="FT63" s="27"/>
      <c r="FU63" s="27"/>
      <c r="FV63" s="27"/>
      <c r="FW63" s="27"/>
      <c r="FX63" s="27"/>
      <c r="FY63" s="27"/>
      <c r="FZ63" s="27"/>
      <c r="GA63" s="27"/>
      <c r="GB63" s="27"/>
      <c r="GC63" s="27"/>
      <c r="GD63" s="27"/>
      <c r="GE63" s="27"/>
      <c r="GF63" s="27"/>
      <c r="GG63" s="27"/>
      <c r="GH63" s="27"/>
      <c r="GI63" s="27"/>
      <c r="GJ63" s="27"/>
      <c r="GK63" s="27"/>
      <c r="GL63" s="27"/>
      <c r="GM63" s="27"/>
      <c r="GN63" s="27"/>
      <c r="GO63" s="27"/>
      <c r="GP63" s="27"/>
      <c r="GQ63" s="27"/>
      <c r="GR63" s="27"/>
      <c r="GS63" s="27"/>
      <c r="GT63" s="27"/>
      <c r="GU63" s="27"/>
      <c r="GV63" s="27"/>
      <c r="GW63" s="27"/>
      <c r="GX63" s="27"/>
      <c r="GY63" s="27"/>
      <c r="GZ63" s="27"/>
      <c r="HA63" s="27"/>
      <c r="HB63" s="27"/>
      <c r="HC63" s="27"/>
      <c r="HD63" s="27"/>
      <c r="HE63" s="27"/>
      <c r="HF63" s="27"/>
      <c r="HG63" s="27"/>
      <c r="HH63" s="27"/>
      <c r="HI63" s="27"/>
      <c r="HJ63" s="27"/>
      <c r="HK63" s="27"/>
      <c r="HL63" s="27"/>
      <c r="HM63" s="27"/>
      <c r="HN63" s="27"/>
      <c r="HO63" s="27"/>
      <c r="HP63" s="27"/>
      <c r="HQ63" s="27"/>
      <c r="HR63" s="27"/>
      <c r="HS63" s="27"/>
      <c r="HT63" s="27"/>
      <c r="HU63" s="27"/>
      <c r="HV63" s="27"/>
      <c r="HW63" s="27"/>
      <c r="HX63" s="27"/>
      <c r="HY63" s="27"/>
      <c r="HZ63" s="27"/>
      <c r="IA63" s="27"/>
      <c r="IB63" s="27"/>
      <c r="IC63" s="27"/>
      <c r="ID63" s="27"/>
      <c r="IE63" s="27"/>
      <c r="IF63" s="27"/>
      <c r="IG63" s="27"/>
      <c r="IH63" s="27"/>
      <c r="II63" s="27"/>
      <c r="IJ63" s="27"/>
      <c r="IK63" s="27"/>
      <c r="IL63" s="27"/>
      <c r="IM63" s="27"/>
      <c r="IN63" s="27"/>
      <c r="IO63" s="27"/>
      <c r="IP63" s="27"/>
      <c r="IQ63" s="27"/>
      <c r="IR63" s="27"/>
      <c r="IS63" s="27"/>
      <c r="IT63" s="27"/>
      <c r="IU63" s="27"/>
      <c r="IV63" s="27"/>
    </row>
    <row r="64" spans="1:256" x14ac:dyDescent="0.2">
      <c r="A64" s="39"/>
      <c r="B64" s="49"/>
      <c r="C64" s="46" t="s">
        <v>47</v>
      </c>
      <c r="D64" s="39" t="s">
        <v>48</v>
      </c>
      <c r="E64" s="39">
        <v>3.88</v>
      </c>
      <c r="F64" s="39">
        <f>F63*E64</f>
        <v>166.84</v>
      </c>
      <c r="G64" s="89"/>
      <c r="H64" s="89"/>
      <c r="I64" s="13"/>
      <c r="J64" s="13"/>
      <c r="K64" s="89"/>
      <c r="L64" s="89"/>
      <c r="M64" s="13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  <c r="CA64" s="50"/>
      <c r="CB64" s="50"/>
      <c r="CC64" s="50"/>
      <c r="CD64" s="50"/>
      <c r="CE64" s="50"/>
      <c r="CF64" s="50"/>
      <c r="CG64" s="50"/>
      <c r="CH64" s="50"/>
      <c r="CI64" s="50"/>
      <c r="CJ64" s="50"/>
      <c r="CK64" s="50"/>
      <c r="CL64" s="50"/>
      <c r="CM64" s="50"/>
      <c r="CN64" s="50"/>
      <c r="CO64" s="50"/>
      <c r="CP64" s="50"/>
      <c r="CQ64" s="50"/>
      <c r="CR64" s="50"/>
      <c r="CS64" s="50"/>
      <c r="CT64" s="50"/>
      <c r="CU64" s="50"/>
      <c r="CV64" s="50"/>
      <c r="CW64" s="50"/>
      <c r="CX64" s="50"/>
      <c r="CY64" s="50"/>
      <c r="CZ64" s="50"/>
      <c r="DA64" s="50"/>
      <c r="DB64" s="50"/>
      <c r="DC64" s="50"/>
      <c r="DD64" s="50"/>
      <c r="DE64" s="50"/>
      <c r="DF64" s="50"/>
      <c r="DG64" s="50"/>
      <c r="DH64" s="50"/>
      <c r="DI64" s="50"/>
      <c r="DJ64" s="50"/>
      <c r="DK64" s="50"/>
      <c r="DL64" s="50"/>
      <c r="DM64" s="50"/>
      <c r="DN64" s="50"/>
      <c r="DO64" s="50"/>
      <c r="DP64" s="50"/>
      <c r="DQ64" s="50"/>
      <c r="DR64" s="50"/>
      <c r="DS64" s="50"/>
      <c r="DT64" s="50"/>
      <c r="DU64" s="50"/>
      <c r="DV64" s="50"/>
      <c r="DW64" s="50"/>
      <c r="DX64" s="50"/>
      <c r="DY64" s="50"/>
      <c r="DZ64" s="50"/>
      <c r="EA64" s="50"/>
      <c r="EB64" s="50"/>
      <c r="EC64" s="50"/>
      <c r="ED64" s="50"/>
      <c r="EE64" s="50"/>
      <c r="EF64" s="50"/>
      <c r="EG64" s="50"/>
      <c r="EH64" s="50"/>
      <c r="EI64" s="50"/>
      <c r="EJ64" s="50"/>
      <c r="EK64" s="50"/>
      <c r="EL64" s="50"/>
      <c r="EM64" s="50"/>
      <c r="EN64" s="50"/>
      <c r="EO64" s="50"/>
      <c r="EP64" s="50"/>
      <c r="EQ64" s="50"/>
      <c r="ER64" s="50"/>
      <c r="ES64" s="50"/>
      <c r="ET64" s="50"/>
      <c r="EU64" s="50"/>
      <c r="EV64" s="50"/>
      <c r="EW64" s="50"/>
      <c r="EX64" s="50"/>
      <c r="EY64" s="50"/>
      <c r="EZ64" s="50"/>
      <c r="FA64" s="50"/>
      <c r="FB64" s="50"/>
      <c r="FC64" s="50"/>
      <c r="FD64" s="50"/>
      <c r="FE64" s="50"/>
      <c r="FF64" s="50"/>
      <c r="FG64" s="50"/>
      <c r="FH64" s="50"/>
      <c r="FI64" s="50"/>
      <c r="FJ64" s="50"/>
      <c r="FK64" s="50"/>
      <c r="FL64" s="50"/>
      <c r="FM64" s="50"/>
      <c r="FN64" s="50"/>
      <c r="FO64" s="50"/>
      <c r="FP64" s="50"/>
      <c r="FQ64" s="50"/>
      <c r="FR64" s="50"/>
      <c r="FS64" s="50"/>
      <c r="FT64" s="50"/>
      <c r="FU64" s="50"/>
      <c r="FV64" s="50"/>
      <c r="FW64" s="50"/>
      <c r="FX64" s="50"/>
      <c r="FY64" s="50"/>
      <c r="FZ64" s="50"/>
      <c r="GA64" s="50"/>
      <c r="GB64" s="50"/>
      <c r="GC64" s="50"/>
      <c r="GD64" s="50"/>
      <c r="GE64" s="50"/>
      <c r="GF64" s="50"/>
      <c r="GG64" s="50"/>
      <c r="GH64" s="50"/>
      <c r="GI64" s="50"/>
      <c r="GJ64" s="50"/>
      <c r="GK64" s="50"/>
      <c r="GL64" s="50"/>
      <c r="GM64" s="50"/>
      <c r="GN64" s="50"/>
      <c r="GO64" s="50"/>
      <c r="GP64" s="50"/>
      <c r="GQ64" s="50"/>
      <c r="GR64" s="50"/>
      <c r="GS64" s="50"/>
      <c r="GT64" s="50"/>
      <c r="GU64" s="50"/>
      <c r="GV64" s="50"/>
      <c r="GW64" s="50"/>
      <c r="GX64" s="50"/>
      <c r="GY64" s="50"/>
      <c r="GZ64" s="50"/>
      <c r="HA64" s="50"/>
      <c r="HB64" s="50"/>
      <c r="HC64" s="50"/>
      <c r="HD64" s="50"/>
      <c r="HE64" s="50"/>
      <c r="HF64" s="50"/>
      <c r="HG64" s="50"/>
      <c r="HH64" s="50"/>
      <c r="HI64" s="50"/>
      <c r="HJ64" s="50"/>
      <c r="HK64" s="50"/>
      <c r="HL64" s="50"/>
      <c r="HM64" s="50"/>
      <c r="HN64" s="50"/>
      <c r="HO64" s="50"/>
      <c r="HP64" s="50"/>
      <c r="HQ64" s="50"/>
      <c r="HR64" s="50"/>
      <c r="HS64" s="50"/>
      <c r="HT64" s="50"/>
      <c r="HU64" s="50"/>
      <c r="HV64" s="50"/>
      <c r="HW64" s="50"/>
      <c r="HX64" s="50"/>
      <c r="HY64" s="50"/>
      <c r="HZ64" s="50"/>
      <c r="IA64" s="50"/>
      <c r="IB64" s="50"/>
      <c r="IC64" s="50"/>
      <c r="ID64" s="50"/>
      <c r="IE64" s="50"/>
      <c r="IF64" s="50"/>
      <c r="IG64" s="50"/>
      <c r="IH64" s="50"/>
      <c r="II64" s="50"/>
      <c r="IJ64" s="50"/>
      <c r="IK64" s="50"/>
      <c r="IL64" s="50"/>
      <c r="IM64" s="50"/>
      <c r="IN64" s="50"/>
      <c r="IO64" s="50"/>
      <c r="IP64" s="50"/>
      <c r="IQ64" s="50"/>
      <c r="IR64" s="50"/>
      <c r="IS64" s="50"/>
      <c r="IT64" s="50"/>
      <c r="IU64" s="50"/>
      <c r="IV64" s="50"/>
    </row>
    <row r="65" spans="1:256" ht="27" x14ac:dyDescent="0.2">
      <c r="A65" s="39">
        <v>5</v>
      </c>
      <c r="B65" s="74"/>
      <c r="C65" s="55" t="s">
        <v>65</v>
      </c>
      <c r="D65" s="42" t="s">
        <v>56</v>
      </c>
      <c r="E65" s="42"/>
      <c r="F65" s="69">
        <f>F63</f>
        <v>43</v>
      </c>
      <c r="G65" s="13"/>
      <c r="H65" s="13"/>
      <c r="I65" s="13"/>
      <c r="J65" s="13"/>
      <c r="K65" s="13"/>
      <c r="L65" s="13"/>
      <c r="M65" s="13"/>
      <c r="N65" s="56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  <c r="GC65" s="27"/>
      <c r="GD65" s="27"/>
      <c r="GE65" s="27"/>
      <c r="GF65" s="27"/>
      <c r="GG65" s="27"/>
      <c r="GH65" s="27"/>
      <c r="GI65" s="27"/>
      <c r="GJ65" s="27"/>
      <c r="GK65" s="27"/>
      <c r="GL65" s="27"/>
      <c r="GM65" s="27"/>
      <c r="GN65" s="27"/>
      <c r="GO65" s="27"/>
      <c r="GP65" s="27"/>
      <c r="GQ65" s="27"/>
      <c r="GR65" s="27"/>
      <c r="GS65" s="27"/>
      <c r="GT65" s="27"/>
      <c r="GU65" s="27"/>
      <c r="GV65" s="27"/>
      <c r="GW65" s="27"/>
      <c r="GX65" s="27"/>
      <c r="GY65" s="27"/>
      <c r="GZ65" s="27"/>
      <c r="HA65" s="27"/>
      <c r="HB65" s="27"/>
      <c r="HC65" s="27"/>
      <c r="HD65" s="27"/>
      <c r="HE65" s="27"/>
      <c r="HF65" s="27"/>
      <c r="HG65" s="27"/>
      <c r="HH65" s="27"/>
      <c r="HI65" s="27"/>
      <c r="HJ65" s="27"/>
      <c r="HK65" s="27"/>
      <c r="HL65" s="27"/>
      <c r="HM65" s="27"/>
      <c r="HN65" s="27"/>
      <c r="HO65" s="27"/>
      <c r="HP65" s="27"/>
      <c r="HQ65" s="27"/>
      <c r="HR65" s="27"/>
      <c r="HS65" s="27"/>
      <c r="HT65" s="27"/>
      <c r="HU65" s="27"/>
      <c r="HV65" s="27"/>
      <c r="HW65" s="27"/>
      <c r="HX65" s="27"/>
      <c r="HY65" s="27"/>
      <c r="HZ65" s="27"/>
      <c r="IA65" s="27"/>
      <c r="IB65" s="27"/>
      <c r="IC65" s="27"/>
      <c r="ID65" s="27"/>
      <c r="IE65" s="27"/>
      <c r="IF65" s="27"/>
      <c r="IG65" s="27"/>
      <c r="IH65" s="27"/>
      <c r="II65" s="27"/>
      <c r="IJ65" s="27"/>
      <c r="IK65" s="27"/>
      <c r="IL65" s="27"/>
      <c r="IM65" s="27"/>
      <c r="IN65" s="27"/>
      <c r="IO65" s="27"/>
      <c r="IP65" s="27"/>
      <c r="IQ65" s="27"/>
      <c r="IR65" s="27"/>
      <c r="IS65" s="27"/>
      <c r="IT65" s="27"/>
      <c r="IU65" s="27"/>
      <c r="IV65" s="27"/>
    </row>
    <row r="66" spans="1:256" x14ac:dyDescent="0.2">
      <c r="A66" s="39"/>
      <c r="B66" s="48"/>
      <c r="C66" s="46" t="s">
        <v>47</v>
      </c>
      <c r="D66" s="39" t="s">
        <v>48</v>
      </c>
      <c r="E66" s="39">
        <f>154*0.01</f>
        <v>1.54</v>
      </c>
      <c r="F66" s="39">
        <f>F65*E66</f>
        <v>66.22</v>
      </c>
      <c r="G66" s="89"/>
      <c r="H66" s="89"/>
      <c r="I66" s="13"/>
      <c r="J66" s="13"/>
      <c r="K66" s="89"/>
      <c r="L66" s="89"/>
      <c r="M66" s="13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0"/>
      <c r="CA66" s="50"/>
      <c r="CB66" s="50"/>
      <c r="CC66" s="50"/>
      <c r="CD66" s="50"/>
      <c r="CE66" s="50"/>
      <c r="CF66" s="50"/>
      <c r="CG66" s="50"/>
      <c r="CH66" s="50"/>
      <c r="CI66" s="50"/>
      <c r="CJ66" s="50"/>
      <c r="CK66" s="50"/>
      <c r="CL66" s="50"/>
      <c r="CM66" s="50"/>
      <c r="CN66" s="50"/>
      <c r="CO66" s="50"/>
      <c r="CP66" s="50"/>
      <c r="CQ66" s="50"/>
      <c r="CR66" s="50"/>
      <c r="CS66" s="50"/>
      <c r="CT66" s="50"/>
      <c r="CU66" s="50"/>
      <c r="CV66" s="50"/>
      <c r="CW66" s="50"/>
      <c r="CX66" s="50"/>
      <c r="CY66" s="50"/>
      <c r="CZ66" s="50"/>
      <c r="DA66" s="50"/>
      <c r="DB66" s="50"/>
      <c r="DC66" s="50"/>
      <c r="DD66" s="50"/>
      <c r="DE66" s="50"/>
      <c r="DF66" s="50"/>
      <c r="DG66" s="50"/>
      <c r="DH66" s="50"/>
      <c r="DI66" s="50"/>
      <c r="DJ66" s="50"/>
      <c r="DK66" s="50"/>
      <c r="DL66" s="50"/>
      <c r="DM66" s="50"/>
      <c r="DN66" s="50"/>
      <c r="DO66" s="50"/>
      <c r="DP66" s="50"/>
      <c r="DQ66" s="50"/>
      <c r="DR66" s="50"/>
      <c r="DS66" s="50"/>
      <c r="DT66" s="50"/>
      <c r="DU66" s="50"/>
      <c r="DV66" s="50"/>
      <c r="DW66" s="50"/>
      <c r="DX66" s="50"/>
      <c r="DY66" s="50"/>
      <c r="DZ66" s="50"/>
      <c r="EA66" s="50"/>
      <c r="EB66" s="50"/>
      <c r="EC66" s="50"/>
      <c r="ED66" s="50"/>
      <c r="EE66" s="50"/>
      <c r="EF66" s="50"/>
      <c r="EG66" s="50"/>
      <c r="EH66" s="50"/>
      <c r="EI66" s="50"/>
      <c r="EJ66" s="50"/>
      <c r="EK66" s="50"/>
      <c r="EL66" s="50"/>
      <c r="EM66" s="50"/>
      <c r="EN66" s="50"/>
      <c r="EO66" s="50"/>
      <c r="EP66" s="50"/>
      <c r="EQ66" s="50"/>
      <c r="ER66" s="50"/>
      <c r="ES66" s="50"/>
      <c r="ET66" s="50"/>
      <c r="EU66" s="50"/>
      <c r="EV66" s="50"/>
      <c r="EW66" s="50"/>
      <c r="EX66" s="50"/>
      <c r="EY66" s="50"/>
      <c r="EZ66" s="50"/>
      <c r="FA66" s="50"/>
      <c r="FB66" s="50"/>
      <c r="FC66" s="50"/>
      <c r="FD66" s="50"/>
      <c r="FE66" s="50"/>
      <c r="FF66" s="50"/>
      <c r="FG66" s="50"/>
      <c r="FH66" s="50"/>
      <c r="FI66" s="50"/>
      <c r="FJ66" s="50"/>
      <c r="FK66" s="50"/>
      <c r="FL66" s="50"/>
      <c r="FM66" s="50"/>
      <c r="FN66" s="50"/>
      <c r="FO66" s="50"/>
      <c r="FP66" s="50"/>
      <c r="FQ66" s="50"/>
      <c r="FR66" s="50"/>
      <c r="FS66" s="50"/>
      <c r="FT66" s="50"/>
      <c r="FU66" s="50"/>
      <c r="FV66" s="50"/>
      <c r="FW66" s="50"/>
      <c r="FX66" s="50"/>
      <c r="FY66" s="50"/>
      <c r="FZ66" s="50"/>
      <c r="GA66" s="50"/>
      <c r="GB66" s="50"/>
      <c r="GC66" s="50"/>
      <c r="GD66" s="50"/>
      <c r="GE66" s="50"/>
      <c r="GF66" s="50"/>
      <c r="GG66" s="50"/>
      <c r="GH66" s="50"/>
      <c r="GI66" s="50"/>
      <c r="GJ66" s="50"/>
      <c r="GK66" s="50"/>
      <c r="GL66" s="50"/>
      <c r="GM66" s="50"/>
      <c r="GN66" s="50"/>
      <c r="GO66" s="50"/>
      <c r="GP66" s="50"/>
      <c r="GQ66" s="50"/>
      <c r="GR66" s="50"/>
      <c r="GS66" s="50"/>
      <c r="GT66" s="50"/>
      <c r="GU66" s="50"/>
      <c r="GV66" s="50"/>
      <c r="GW66" s="50"/>
      <c r="GX66" s="50"/>
      <c r="GY66" s="50"/>
      <c r="GZ66" s="50"/>
      <c r="HA66" s="50"/>
      <c r="HB66" s="50"/>
      <c r="HC66" s="50"/>
      <c r="HD66" s="50"/>
      <c r="HE66" s="50"/>
      <c r="HF66" s="50"/>
      <c r="HG66" s="50"/>
      <c r="HH66" s="50"/>
      <c r="HI66" s="50"/>
      <c r="HJ66" s="50"/>
      <c r="HK66" s="50"/>
      <c r="HL66" s="50"/>
      <c r="HM66" s="50"/>
      <c r="HN66" s="50"/>
      <c r="HO66" s="50"/>
      <c r="HP66" s="50"/>
      <c r="HQ66" s="50"/>
      <c r="HR66" s="50"/>
      <c r="HS66" s="50"/>
      <c r="HT66" s="50"/>
      <c r="HU66" s="50"/>
      <c r="HV66" s="50"/>
      <c r="HW66" s="50"/>
      <c r="HX66" s="50"/>
      <c r="HY66" s="50"/>
      <c r="HZ66" s="50"/>
      <c r="IA66" s="50"/>
      <c r="IB66" s="50"/>
      <c r="IC66" s="50"/>
      <c r="ID66" s="50"/>
      <c r="IE66" s="50"/>
      <c r="IF66" s="50"/>
      <c r="IG66" s="50"/>
      <c r="IH66" s="50"/>
      <c r="II66" s="50"/>
      <c r="IJ66" s="50"/>
      <c r="IK66" s="50"/>
      <c r="IL66" s="50"/>
      <c r="IM66" s="50"/>
      <c r="IN66" s="50"/>
      <c r="IO66" s="50"/>
      <c r="IP66" s="50"/>
      <c r="IQ66" s="50"/>
      <c r="IR66" s="50"/>
      <c r="IS66" s="50"/>
      <c r="IT66" s="50"/>
      <c r="IU66" s="50"/>
      <c r="IV66" s="50"/>
    </row>
    <row r="67" spans="1:256" ht="40.5" x14ac:dyDescent="0.2">
      <c r="A67" s="39">
        <v>6</v>
      </c>
      <c r="B67" s="70"/>
      <c r="C67" s="151" t="s">
        <v>62</v>
      </c>
      <c r="D67" s="39" t="s">
        <v>50</v>
      </c>
      <c r="E67" s="39"/>
      <c r="F67" s="44">
        <v>77.400000000000006</v>
      </c>
      <c r="G67" s="13"/>
      <c r="H67" s="13"/>
      <c r="I67" s="13"/>
      <c r="J67" s="89"/>
      <c r="K67" s="13"/>
      <c r="L67" s="13"/>
      <c r="M67" s="13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7"/>
      <c r="DU67" s="27"/>
      <c r="DV67" s="27"/>
      <c r="DW67" s="27"/>
      <c r="DX67" s="27"/>
      <c r="DY67" s="27"/>
      <c r="DZ67" s="27"/>
      <c r="EA67" s="27"/>
      <c r="EB67" s="27"/>
      <c r="EC67" s="27"/>
      <c r="ED67" s="27"/>
      <c r="EE67" s="27"/>
      <c r="EF67" s="27"/>
      <c r="EG67" s="27"/>
      <c r="EH67" s="27"/>
      <c r="EI67" s="27"/>
      <c r="EJ67" s="27"/>
      <c r="EK67" s="27"/>
      <c r="EL67" s="27"/>
      <c r="EM67" s="27"/>
      <c r="EN67" s="27"/>
      <c r="EO67" s="27"/>
      <c r="EP67" s="27"/>
      <c r="EQ67" s="27"/>
      <c r="ER67" s="27"/>
      <c r="ES67" s="27"/>
      <c r="ET67" s="27"/>
      <c r="EU67" s="27"/>
      <c r="EV67" s="27"/>
      <c r="EW67" s="27"/>
      <c r="EX67" s="27"/>
      <c r="EY67" s="27"/>
      <c r="EZ67" s="27"/>
      <c r="FA67" s="27"/>
      <c r="FB67" s="27"/>
      <c r="FC67" s="27"/>
      <c r="FD67" s="27"/>
      <c r="FE67" s="27"/>
      <c r="FF67" s="27"/>
      <c r="FG67" s="27"/>
      <c r="FH67" s="27"/>
      <c r="FI67" s="27"/>
      <c r="FJ67" s="27"/>
      <c r="FK67" s="27"/>
      <c r="FL67" s="27"/>
      <c r="FM67" s="27"/>
      <c r="FN67" s="27"/>
      <c r="FO67" s="27"/>
      <c r="FP67" s="27"/>
      <c r="FQ67" s="27"/>
      <c r="FR67" s="27"/>
      <c r="FS67" s="27"/>
      <c r="FT67" s="27"/>
      <c r="FU67" s="27"/>
      <c r="FV67" s="27"/>
      <c r="FW67" s="27"/>
      <c r="FX67" s="27"/>
      <c r="FY67" s="27"/>
      <c r="FZ67" s="27"/>
      <c r="GA67" s="27"/>
      <c r="GB67" s="27"/>
      <c r="GC67" s="27"/>
      <c r="GD67" s="27"/>
      <c r="GE67" s="27"/>
      <c r="GF67" s="27"/>
      <c r="GG67" s="27"/>
      <c r="GH67" s="27"/>
      <c r="GI67" s="27"/>
      <c r="GJ67" s="27"/>
      <c r="GK67" s="27"/>
      <c r="GL67" s="27"/>
      <c r="GM67" s="27"/>
      <c r="GN67" s="27"/>
      <c r="GO67" s="27"/>
      <c r="GP67" s="27"/>
      <c r="GQ67" s="27"/>
      <c r="GR67" s="27"/>
      <c r="GS67" s="27"/>
      <c r="GT67" s="27"/>
      <c r="GU67" s="27"/>
      <c r="GV67" s="27"/>
      <c r="GW67" s="27"/>
      <c r="GX67" s="27"/>
      <c r="GY67" s="27"/>
      <c r="GZ67" s="27"/>
      <c r="HA67" s="27"/>
      <c r="HB67" s="27"/>
      <c r="HC67" s="27"/>
      <c r="HD67" s="27"/>
      <c r="HE67" s="27"/>
      <c r="HF67" s="27"/>
      <c r="HG67" s="27"/>
      <c r="HH67" s="27"/>
      <c r="HI67" s="27"/>
      <c r="HJ67" s="27"/>
      <c r="HK67" s="27"/>
      <c r="HL67" s="27"/>
      <c r="HM67" s="27"/>
      <c r="HN67" s="27"/>
      <c r="HO67" s="27"/>
      <c r="HP67" s="27"/>
      <c r="HQ67" s="27"/>
      <c r="HR67" s="27"/>
      <c r="HS67" s="27"/>
      <c r="HT67" s="27"/>
      <c r="HU67" s="27"/>
      <c r="HV67" s="27"/>
      <c r="HW67" s="27"/>
      <c r="HX67" s="27"/>
      <c r="HY67" s="27"/>
      <c r="HZ67" s="27"/>
      <c r="IA67" s="27"/>
      <c r="IB67" s="27"/>
      <c r="IC67" s="27"/>
      <c r="ID67" s="27"/>
      <c r="IE67" s="27"/>
      <c r="IF67" s="27"/>
      <c r="IG67" s="27"/>
      <c r="IH67" s="27"/>
      <c r="II67" s="27"/>
      <c r="IJ67" s="27"/>
      <c r="IK67" s="27"/>
      <c r="IL67" s="27"/>
      <c r="IM67" s="27"/>
      <c r="IN67" s="27"/>
      <c r="IO67" s="27"/>
      <c r="IP67" s="27"/>
      <c r="IQ67" s="27"/>
      <c r="IR67" s="27"/>
      <c r="IS67" s="27"/>
      <c r="IT67" s="27"/>
      <c r="IU67" s="27"/>
      <c r="IV67" s="27"/>
    </row>
    <row r="68" spans="1:256" s="27" customFormat="1" ht="27" x14ac:dyDescent="0.2">
      <c r="A68" s="39">
        <v>8</v>
      </c>
      <c r="B68" s="18"/>
      <c r="C68" s="9" t="s">
        <v>207</v>
      </c>
      <c r="D68" s="39" t="s">
        <v>56</v>
      </c>
      <c r="E68" s="39"/>
      <c r="F68" s="194">
        <v>44</v>
      </c>
      <c r="G68" s="13"/>
      <c r="H68" s="10"/>
      <c r="I68" s="13"/>
      <c r="J68" s="13"/>
      <c r="K68" s="13"/>
      <c r="L68" s="13"/>
      <c r="M68" s="13"/>
    </row>
    <row r="69" spans="1:256" s="50" customFormat="1" x14ac:dyDescent="0.2">
      <c r="A69" s="39"/>
      <c r="B69" s="48"/>
      <c r="C69" s="46" t="s">
        <v>47</v>
      </c>
      <c r="D69" s="39" t="s">
        <v>48</v>
      </c>
      <c r="E69" s="13">
        <v>1.8</v>
      </c>
      <c r="F69" s="13">
        <f>E69*F68</f>
        <v>79.2</v>
      </c>
      <c r="G69" s="89"/>
      <c r="H69" s="89"/>
      <c r="I69" s="13"/>
      <c r="J69" s="13"/>
      <c r="K69" s="89"/>
      <c r="L69" s="89"/>
      <c r="M69" s="13"/>
    </row>
    <row r="70" spans="1:256" s="50" customFormat="1" x14ac:dyDescent="0.25">
      <c r="A70" s="39"/>
      <c r="B70" s="48"/>
      <c r="C70" s="46" t="s">
        <v>85</v>
      </c>
      <c r="D70" s="39" t="s">
        <v>56</v>
      </c>
      <c r="E70" s="13">
        <v>1.1000000000000001</v>
      </c>
      <c r="F70" s="13">
        <f>E70*F68</f>
        <v>48.400000000000006</v>
      </c>
      <c r="G70" s="13"/>
      <c r="H70" s="60"/>
      <c r="I70" s="13"/>
      <c r="J70" s="13"/>
      <c r="K70" s="89"/>
      <c r="L70" s="89"/>
      <c r="M70" s="13"/>
    </row>
    <row r="71" spans="1:256" s="27" customFormat="1" ht="39.75" x14ac:dyDescent="0.25">
      <c r="A71" s="39">
        <v>9</v>
      </c>
      <c r="B71" s="70"/>
      <c r="C71" s="106" t="s">
        <v>227</v>
      </c>
      <c r="D71" s="62" t="s">
        <v>56</v>
      </c>
      <c r="E71" s="13"/>
      <c r="F71" s="119">
        <v>137.19999999999999</v>
      </c>
      <c r="G71" s="13"/>
      <c r="H71" s="13"/>
      <c r="I71" s="13"/>
      <c r="J71" s="13"/>
      <c r="K71" s="13"/>
      <c r="L71" s="13"/>
      <c r="M71" s="13"/>
    </row>
    <row r="72" spans="1:256" s="50" customFormat="1" x14ac:dyDescent="0.2">
      <c r="A72" s="39"/>
      <c r="B72" s="48"/>
      <c r="C72" s="46" t="s">
        <v>47</v>
      </c>
      <c r="D72" s="39" t="s">
        <v>48</v>
      </c>
      <c r="E72" s="39">
        <v>11.2</v>
      </c>
      <c r="F72" s="39">
        <f>F71*E72</f>
        <v>1536.6399999999999</v>
      </c>
      <c r="G72" s="89"/>
      <c r="H72" s="89"/>
      <c r="I72" s="13"/>
      <c r="J72" s="13"/>
      <c r="K72" s="89"/>
      <c r="L72" s="89"/>
      <c r="M72" s="13"/>
    </row>
    <row r="73" spans="1:256" s="27" customFormat="1" x14ac:dyDescent="0.2">
      <c r="A73" s="39"/>
      <c r="B73" s="70"/>
      <c r="C73" s="46" t="s">
        <v>59</v>
      </c>
      <c r="D73" s="39" t="s">
        <v>60</v>
      </c>
      <c r="E73" s="39">
        <v>0.79</v>
      </c>
      <c r="F73" s="13">
        <f>E73*F71</f>
        <v>108.38799999999999</v>
      </c>
      <c r="G73" s="13"/>
      <c r="H73" s="13"/>
      <c r="I73" s="13"/>
      <c r="J73" s="89"/>
      <c r="K73" s="13"/>
      <c r="L73" s="13"/>
      <c r="M73" s="13"/>
    </row>
    <row r="74" spans="1:256" s="3" customFormat="1" x14ac:dyDescent="0.25">
      <c r="A74" s="62"/>
      <c r="B74" s="84"/>
      <c r="C74" s="85" t="s">
        <v>213</v>
      </c>
      <c r="D74" s="86" t="s">
        <v>56</v>
      </c>
      <c r="E74" s="94">
        <v>1.0149999999999999</v>
      </c>
      <c r="F74" s="87">
        <f>E74*F71</f>
        <v>139.25799999999998</v>
      </c>
      <c r="G74" s="13"/>
      <c r="H74" s="60"/>
      <c r="I74" s="13"/>
      <c r="J74" s="60"/>
      <c r="K74" s="60"/>
      <c r="L74" s="60"/>
      <c r="M74" s="13"/>
    </row>
    <row r="75" spans="1:256" s="3" customFormat="1" x14ac:dyDescent="0.25">
      <c r="A75" s="62"/>
      <c r="B75" s="84"/>
      <c r="C75" s="85" t="s">
        <v>86</v>
      </c>
      <c r="D75" s="86" t="s">
        <v>56</v>
      </c>
      <c r="E75" s="120">
        <f>0.45*0.01</f>
        <v>4.5000000000000005E-3</v>
      </c>
      <c r="F75" s="87">
        <f>E75*F71</f>
        <v>0.61740000000000006</v>
      </c>
      <c r="G75" s="13"/>
      <c r="H75" s="60"/>
      <c r="I75" s="13"/>
      <c r="J75" s="60"/>
      <c r="K75" s="60"/>
      <c r="L75" s="60"/>
      <c r="M75" s="13"/>
    </row>
    <row r="76" spans="1:256" s="3" customFormat="1" x14ac:dyDescent="0.25">
      <c r="A76" s="62"/>
      <c r="B76" s="84"/>
      <c r="C76" s="68" t="s">
        <v>87</v>
      </c>
      <c r="D76" s="62" t="s">
        <v>56</v>
      </c>
      <c r="E76" s="120">
        <v>6.1600000000000002E-2</v>
      </c>
      <c r="F76" s="87">
        <f>E76*F71</f>
        <v>8.4515200000000004</v>
      </c>
      <c r="G76" s="13"/>
      <c r="H76" s="60"/>
      <c r="I76" s="13"/>
      <c r="J76" s="60"/>
      <c r="K76" s="60"/>
      <c r="L76" s="60"/>
      <c r="M76" s="13"/>
    </row>
    <row r="77" spans="1:256" s="3" customFormat="1" x14ac:dyDescent="0.25">
      <c r="A77" s="62"/>
      <c r="B77" s="84"/>
      <c r="C77" s="68" t="s">
        <v>88</v>
      </c>
      <c r="D77" s="62" t="s">
        <v>56</v>
      </c>
      <c r="E77" s="95">
        <v>4.8800000000000003E-2</v>
      </c>
      <c r="F77" s="87">
        <f>E77*F71</f>
        <v>6.69536</v>
      </c>
      <c r="G77" s="13"/>
      <c r="H77" s="60"/>
      <c r="I77" s="13"/>
      <c r="J77" s="60"/>
      <c r="K77" s="60"/>
      <c r="L77" s="60"/>
      <c r="M77" s="13"/>
    </row>
    <row r="78" spans="1:256" s="3" customFormat="1" x14ac:dyDescent="0.25">
      <c r="A78" s="62"/>
      <c r="B78" s="84"/>
      <c r="C78" s="85" t="s">
        <v>89</v>
      </c>
      <c r="D78" s="86" t="s">
        <v>90</v>
      </c>
      <c r="E78" s="86">
        <v>2.2799999999999998</v>
      </c>
      <c r="F78" s="87">
        <f>E78*F71</f>
        <v>312.81599999999997</v>
      </c>
      <c r="G78" s="13"/>
      <c r="H78" s="60"/>
      <c r="I78" s="13"/>
      <c r="J78" s="60"/>
      <c r="K78" s="60"/>
      <c r="L78" s="60"/>
      <c r="M78" s="13"/>
    </row>
    <row r="79" spans="1:256" s="3" customFormat="1" x14ac:dyDescent="0.25">
      <c r="A79" s="62"/>
      <c r="B79" s="84"/>
      <c r="C79" s="85" t="s">
        <v>91</v>
      </c>
      <c r="D79" s="86" t="s">
        <v>92</v>
      </c>
      <c r="E79" s="86"/>
      <c r="F79" s="144">
        <v>11129</v>
      </c>
      <c r="G79" s="13"/>
      <c r="H79" s="60"/>
      <c r="I79" s="13"/>
      <c r="J79" s="60"/>
      <c r="K79" s="60"/>
      <c r="L79" s="60"/>
      <c r="M79" s="13"/>
    </row>
    <row r="80" spans="1:256" s="35" customFormat="1" ht="27" x14ac:dyDescent="0.2">
      <c r="A80" s="39">
        <v>10</v>
      </c>
      <c r="B80" s="121"/>
      <c r="C80" s="46" t="s">
        <v>93</v>
      </c>
      <c r="D80" s="39" t="s">
        <v>46</v>
      </c>
      <c r="E80" s="39"/>
      <c r="F80" s="13">
        <v>7.3</v>
      </c>
      <c r="G80" s="13"/>
      <c r="H80" s="13"/>
      <c r="I80" s="13"/>
      <c r="J80" s="13"/>
      <c r="K80" s="13"/>
      <c r="L80" s="10"/>
      <c r="M80" s="13"/>
    </row>
    <row r="81" spans="1:215" s="50" customFormat="1" x14ac:dyDescent="0.2">
      <c r="A81" s="39"/>
      <c r="B81" s="48"/>
      <c r="C81" s="46" t="s">
        <v>47</v>
      </c>
      <c r="D81" s="39" t="s">
        <v>48</v>
      </c>
      <c r="E81" s="39">
        <v>33.6</v>
      </c>
      <c r="F81" s="13">
        <f>F80*E81</f>
        <v>245.28</v>
      </c>
      <c r="G81" s="89"/>
      <c r="H81" s="89"/>
      <c r="I81" s="13"/>
      <c r="J81" s="13"/>
      <c r="K81" s="89"/>
      <c r="L81" s="89"/>
      <c r="M81" s="13"/>
    </row>
    <row r="82" spans="1:215" s="35" customFormat="1" x14ac:dyDescent="0.2">
      <c r="A82" s="39"/>
      <c r="B82" s="18"/>
      <c r="C82" s="46" t="s">
        <v>94</v>
      </c>
      <c r="D82" s="39" t="s">
        <v>60</v>
      </c>
      <c r="E82" s="39">
        <v>1.5</v>
      </c>
      <c r="F82" s="13">
        <f>E82*F80</f>
        <v>10.95</v>
      </c>
      <c r="G82" s="13"/>
      <c r="H82" s="13"/>
      <c r="I82" s="13"/>
      <c r="J82" s="13"/>
      <c r="K82" s="13"/>
      <c r="L82" s="10"/>
      <c r="M82" s="13"/>
    </row>
    <row r="83" spans="1:215" s="35" customFormat="1" x14ac:dyDescent="0.25">
      <c r="A83" s="194"/>
      <c r="B83" s="178"/>
      <c r="C83" s="70" t="s">
        <v>95</v>
      </c>
      <c r="D83" s="39" t="s">
        <v>50</v>
      </c>
      <c r="E83" s="39">
        <v>0.24</v>
      </c>
      <c r="F83" s="13">
        <f>E83*F80</f>
        <v>1.752</v>
      </c>
      <c r="G83" s="60"/>
      <c r="H83" s="13"/>
      <c r="I83" s="13"/>
      <c r="J83" s="13"/>
      <c r="K83" s="60"/>
      <c r="L83" s="10"/>
      <c r="M83" s="13"/>
    </row>
    <row r="84" spans="1:215" s="35" customFormat="1" x14ac:dyDescent="0.2">
      <c r="A84" s="39"/>
      <c r="B84" s="121"/>
      <c r="C84" s="88" t="s">
        <v>96</v>
      </c>
      <c r="D84" s="86" t="s">
        <v>60</v>
      </c>
      <c r="E84" s="86">
        <v>2.2799999999999998</v>
      </c>
      <c r="F84" s="87">
        <f>E84*F80</f>
        <v>16.643999999999998</v>
      </c>
      <c r="G84" s="13"/>
      <c r="H84" s="13"/>
      <c r="I84" s="13"/>
      <c r="J84" s="13"/>
      <c r="K84" s="13"/>
      <c r="L84" s="13"/>
      <c r="M84" s="13"/>
    </row>
    <row r="85" spans="1:215" s="35" customFormat="1" ht="47.25" customHeight="1" x14ac:dyDescent="0.2">
      <c r="A85" s="39">
        <v>11</v>
      </c>
      <c r="B85" s="18"/>
      <c r="C85" s="83" t="s">
        <v>97</v>
      </c>
      <c r="D85" s="42" t="s">
        <v>56</v>
      </c>
      <c r="E85" s="42"/>
      <c r="F85" s="69">
        <v>146</v>
      </c>
      <c r="G85" s="13"/>
      <c r="H85" s="13"/>
      <c r="I85" s="13"/>
      <c r="J85" s="13"/>
      <c r="K85" s="13"/>
      <c r="L85" s="13"/>
      <c r="M85" s="13"/>
    </row>
    <row r="86" spans="1:215" s="50" customFormat="1" x14ac:dyDescent="0.2">
      <c r="A86" s="39"/>
      <c r="B86" s="48"/>
      <c r="C86" s="46" t="s">
        <v>47</v>
      </c>
      <c r="D86" s="39" t="s">
        <v>48</v>
      </c>
      <c r="E86" s="39">
        <f>15*0.01</f>
        <v>0.15</v>
      </c>
      <c r="F86" s="13">
        <f>F85*E86</f>
        <v>21.9</v>
      </c>
      <c r="G86" s="89"/>
      <c r="H86" s="89"/>
      <c r="I86" s="13"/>
      <c r="J86" s="13"/>
      <c r="K86" s="89"/>
      <c r="L86" s="89"/>
      <c r="M86" s="13"/>
    </row>
    <row r="87" spans="1:215" s="35" customFormat="1" ht="27" x14ac:dyDescent="0.2">
      <c r="A87" s="39"/>
      <c r="B87" s="18"/>
      <c r="C87" s="46" t="s">
        <v>236</v>
      </c>
      <c r="D87" s="39" t="s">
        <v>58</v>
      </c>
      <c r="E87" s="39">
        <f>2.16*0.01</f>
        <v>2.1600000000000001E-2</v>
      </c>
      <c r="F87" s="13">
        <f>E87*F85</f>
        <v>3.1536</v>
      </c>
      <c r="G87" s="13"/>
      <c r="H87" s="13"/>
      <c r="I87" s="13"/>
      <c r="J87" s="13"/>
      <c r="K87" s="13"/>
      <c r="L87" s="10"/>
      <c r="M87" s="13"/>
    </row>
    <row r="88" spans="1:215" s="35" customFormat="1" ht="27" x14ac:dyDescent="0.2">
      <c r="A88" s="39"/>
      <c r="B88" s="18"/>
      <c r="C88" s="46" t="s">
        <v>99</v>
      </c>
      <c r="D88" s="39" t="s">
        <v>58</v>
      </c>
      <c r="E88" s="39">
        <f>2.73*0.01</f>
        <v>2.7300000000000001E-2</v>
      </c>
      <c r="F88" s="13">
        <f>E88*F85</f>
        <v>3.9858000000000002</v>
      </c>
      <c r="G88" s="13"/>
      <c r="H88" s="13"/>
      <c r="I88" s="13"/>
      <c r="J88" s="13"/>
      <c r="K88" s="13"/>
      <c r="L88" s="10"/>
      <c r="M88" s="13"/>
    </row>
    <row r="89" spans="1:215" s="35" customFormat="1" ht="18" customHeight="1" x14ac:dyDescent="0.2">
      <c r="A89" s="39"/>
      <c r="B89" s="18"/>
      <c r="C89" s="46" t="s">
        <v>100</v>
      </c>
      <c r="D89" s="39" t="s">
        <v>58</v>
      </c>
      <c r="E89" s="39">
        <f>0.97*0.01</f>
        <v>9.7000000000000003E-3</v>
      </c>
      <c r="F89" s="13">
        <f>E89*F85</f>
        <v>1.4162000000000001</v>
      </c>
      <c r="G89" s="13"/>
      <c r="H89" s="13"/>
      <c r="I89" s="13"/>
      <c r="J89" s="13"/>
      <c r="K89" s="13"/>
      <c r="L89" s="10"/>
      <c r="M89" s="13"/>
    </row>
    <row r="90" spans="1:215" s="35" customFormat="1" x14ac:dyDescent="0.2">
      <c r="A90" s="39"/>
      <c r="B90" s="18"/>
      <c r="C90" s="46" t="s">
        <v>101</v>
      </c>
      <c r="D90" s="39"/>
      <c r="E90" s="39"/>
      <c r="F90" s="13"/>
      <c r="G90" s="13"/>
      <c r="H90" s="13"/>
      <c r="I90" s="13"/>
      <c r="J90" s="13"/>
      <c r="K90" s="13"/>
      <c r="L90" s="10"/>
      <c r="M90" s="13"/>
    </row>
    <row r="91" spans="1:215" s="3" customFormat="1" x14ac:dyDescent="0.25">
      <c r="A91" s="194"/>
      <c r="B91" s="194"/>
      <c r="C91" s="9" t="s">
        <v>102</v>
      </c>
      <c r="D91" s="194" t="s">
        <v>56</v>
      </c>
      <c r="E91" s="179">
        <f>122*0.01</f>
        <v>1.22</v>
      </c>
      <c r="F91" s="96">
        <f>E91*F85</f>
        <v>178.12</v>
      </c>
      <c r="G91" s="96"/>
      <c r="H91" s="10"/>
      <c r="I91" s="96"/>
      <c r="J91" s="96"/>
      <c r="K91" s="96"/>
      <c r="L91" s="96"/>
      <c r="M91" s="96"/>
    </row>
    <row r="92" spans="1:215" s="35" customFormat="1" x14ac:dyDescent="0.2">
      <c r="A92" s="39"/>
      <c r="B92" s="121"/>
      <c r="C92" s="88" t="s">
        <v>103</v>
      </c>
      <c r="D92" s="194" t="s">
        <v>56</v>
      </c>
      <c r="E92" s="179">
        <f>7*0.01</f>
        <v>7.0000000000000007E-2</v>
      </c>
      <c r="F92" s="96">
        <f>E92*F85</f>
        <v>10.220000000000001</v>
      </c>
      <c r="G92" s="13"/>
      <c r="H92" s="13"/>
      <c r="I92" s="13"/>
      <c r="J92" s="13"/>
      <c r="K92" s="13"/>
      <c r="L92" s="13"/>
      <c r="M92" s="13"/>
    </row>
    <row r="93" spans="1:215" s="61" customFormat="1" x14ac:dyDescent="0.25">
      <c r="A93" s="194"/>
      <c r="B93" s="194"/>
      <c r="C93" s="57" t="s">
        <v>51</v>
      </c>
      <c r="D93" s="58"/>
      <c r="E93" s="59"/>
      <c r="F93" s="194"/>
      <c r="G93" s="60"/>
      <c r="H93" s="10"/>
      <c r="I93" s="60"/>
      <c r="J93" s="10"/>
      <c r="K93" s="60"/>
      <c r="L93" s="10"/>
      <c r="M93" s="10"/>
    </row>
    <row r="94" spans="1:215" s="66" customFormat="1" x14ac:dyDescent="0.25">
      <c r="A94" s="62"/>
      <c r="B94" s="62"/>
      <c r="C94" s="63" t="s">
        <v>245</v>
      </c>
      <c r="D94" s="60"/>
      <c r="E94" s="62"/>
      <c r="F94" s="60"/>
      <c r="G94" s="60"/>
      <c r="H94" s="60"/>
      <c r="I94" s="60"/>
      <c r="J94" s="60"/>
      <c r="K94" s="60"/>
      <c r="L94" s="60"/>
      <c r="M94" s="67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65"/>
      <c r="BF94" s="65"/>
      <c r="BG94" s="65"/>
      <c r="BH94" s="65"/>
      <c r="BI94" s="65"/>
      <c r="BJ94" s="65"/>
      <c r="BK94" s="65"/>
      <c r="BL94" s="65"/>
      <c r="BM94" s="65"/>
      <c r="BN94" s="65"/>
      <c r="BO94" s="65"/>
      <c r="BP94" s="65"/>
      <c r="BQ94" s="65"/>
      <c r="BR94" s="65"/>
      <c r="BS94" s="65"/>
      <c r="BT94" s="65"/>
      <c r="BU94" s="65"/>
      <c r="BV94" s="65"/>
      <c r="BW94" s="65"/>
      <c r="BX94" s="65"/>
      <c r="BY94" s="65"/>
      <c r="BZ94" s="65"/>
      <c r="CA94" s="65"/>
      <c r="CB94" s="65"/>
      <c r="CC94" s="65"/>
      <c r="CD94" s="65"/>
      <c r="CE94" s="65"/>
      <c r="CF94" s="65"/>
      <c r="CG94" s="65"/>
      <c r="CH94" s="65"/>
      <c r="CI94" s="65"/>
      <c r="CJ94" s="65"/>
      <c r="CK94" s="65"/>
      <c r="CL94" s="65"/>
      <c r="CM94" s="65"/>
      <c r="CN94" s="65"/>
      <c r="CO94" s="65"/>
      <c r="CP94" s="65"/>
      <c r="CQ94" s="65"/>
      <c r="CR94" s="65"/>
      <c r="CS94" s="65"/>
      <c r="CT94" s="65"/>
      <c r="CU94" s="65"/>
      <c r="CV94" s="65"/>
      <c r="CW94" s="65"/>
      <c r="CX94" s="65"/>
      <c r="CY94" s="65"/>
      <c r="CZ94" s="65"/>
      <c r="DA94" s="65"/>
      <c r="DB94" s="65"/>
      <c r="DC94" s="65"/>
      <c r="DD94" s="65"/>
      <c r="DE94" s="65"/>
      <c r="DF94" s="65"/>
      <c r="DG94" s="65"/>
      <c r="DH94" s="65"/>
      <c r="DI94" s="65"/>
      <c r="DJ94" s="65"/>
      <c r="DK94" s="65"/>
      <c r="DL94" s="65"/>
      <c r="DM94" s="65"/>
      <c r="DN94" s="65"/>
      <c r="DO94" s="65"/>
      <c r="DP94" s="65"/>
      <c r="DQ94" s="65"/>
      <c r="DR94" s="65"/>
      <c r="DS94" s="65"/>
      <c r="DT94" s="65"/>
      <c r="DU94" s="65"/>
      <c r="DV94" s="65"/>
      <c r="DW94" s="65"/>
      <c r="DX94" s="65"/>
      <c r="DY94" s="65"/>
      <c r="DZ94" s="65"/>
      <c r="EA94" s="65"/>
      <c r="EB94" s="65"/>
      <c r="EC94" s="65"/>
      <c r="ED94" s="65"/>
      <c r="EE94" s="65"/>
      <c r="EF94" s="65"/>
      <c r="EG94" s="65"/>
      <c r="EH94" s="65"/>
      <c r="EI94" s="65"/>
      <c r="EJ94" s="65"/>
      <c r="EK94" s="65"/>
      <c r="EL94" s="65"/>
      <c r="EM94" s="65"/>
      <c r="EN94" s="65"/>
      <c r="EO94" s="65"/>
      <c r="EP94" s="65"/>
      <c r="EQ94" s="65"/>
      <c r="ER94" s="65"/>
      <c r="ES94" s="65"/>
      <c r="ET94" s="65"/>
      <c r="EU94" s="65"/>
      <c r="EV94" s="65"/>
      <c r="EW94" s="65"/>
      <c r="EX94" s="65"/>
      <c r="EY94" s="65"/>
      <c r="EZ94" s="65"/>
      <c r="FA94" s="65"/>
      <c r="FB94" s="65"/>
      <c r="FC94" s="65"/>
      <c r="FD94" s="65"/>
      <c r="FE94" s="65"/>
      <c r="FF94" s="65"/>
      <c r="FG94" s="65"/>
      <c r="FH94" s="65"/>
      <c r="FI94" s="65"/>
      <c r="FJ94" s="65"/>
      <c r="FK94" s="65"/>
      <c r="FL94" s="65"/>
      <c r="FM94" s="65"/>
      <c r="FN94" s="65"/>
      <c r="FO94" s="65"/>
      <c r="FP94" s="65"/>
      <c r="FQ94" s="65"/>
      <c r="FR94" s="65"/>
      <c r="FS94" s="65"/>
      <c r="FT94" s="65"/>
      <c r="FU94" s="65"/>
      <c r="FV94" s="65"/>
      <c r="FW94" s="65"/>
      <c r="FX94" s="65"/>
      <c r="FY94" s="65"/>
      <c r="FZ94" s="65"/>
      <c r="GA94" s="65"/>
      <c r="GB94" s="65"/>
      <c r="GC94" s="65"/>
      <c r="GD94" s="65"/>
      <c r="GE94" s="65"/>
      <c r="GF94" s="65"/>
      <c r="GG94" s="65"/>
      <c r="GH94" s="65"/>
      <c r="GI94" s="65"/>
      <c r="GJ94" s="65"/>
      <c r="GK94" s="65"/>
      <c r="GL94" s="65"/>
      <c r="GM94" s="65"/>
      <c r="GN94" s="65"/>
      <c r="GO94" s="65"/>
      <c r="GP94" s="65"/>
      <c r="GQ94" s="65"/>
      <c r="GR94" s="65"/>
      <c r="GS94" s="65"/>
      <c r="GT94" s="65"/>
      <c r="GU94" s="65"/>
      <c r="GV94" s="65"/>
      <c r="GW94" s="65"/>
      <c r="GX94" s="65"/>
      <c r="GY94" s="65"/>
      <c r="GZ94" s="65"/>
      <c r="HA94" s="65"/>
      <c r="HB94" s="65"/>
      <c r="HC94" s="65"/>
      <c r="HD94" s="65"/>
      <c r="HE94" s="65"/>
      <c r="HF94" s="65"/>
      <c r="HG94" s="65"/>
    </row>
    <row r="95" spans="1:215" s="66" customFormat="1" x14ac:dyDescent="0.25">
      <c r="A95" s="62"/>
      <c r="B95" s="62"/>
      <c r="C95" s="63" t="s">
        <v>52</v>
      </c>
      <c r="D95" s="60"/>
      <c r="E95" s="62"/>
      <c r="F95" s="60"/>
      <c r="G95" s="60"/>
      <c r="H95" s="60"/>
      <c r="I95" s="60"/>
      <c r="J95" s="60"/>
      <c r="K95" s="60"/>
      <c r="L95" s="60"/>
      <c r="M95" s="67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65"/>
      <c r="AU95" s="65"/>
      <c r="AV95" s="65"/>
      <c r="AW95" s="65"/>
      <c r="AX95" s="65"/>
      <c r="AY95" s="65"/>
      <c r="AZ95" s="65"/>
      <c r="BA95" s="65"/>
      <c r="BB95" s="65"/>
      <c r="BC95" s="65"/>
      <c r="BD95" s="65"/>
      <c r="BE95" s="65"/>
      <c r="BF95" s="65"/>
      <c r="BG95" s="65"/>
      <c r="BH95" s="65"/>
      <c r="BI95" s="65"/>
      <c r="BJ95" s="65"/>
      <c r="BK95" s="65"/>
      <c r="BL95" s="65"/>
      <c r="BM95" s="65"/>
      <c r="BN95" s="65"/>
      <c r="BO95" s="65"/>
      <c r="BP95" s="65"/>
      <c r="BQ95" s="65"/>
      <c r="BR95" s="65"/>
      <c r="BS95" s="65"/>
      <c r="BT95" s="65"/>
      <c r="BU95" s="65"/>
      <c r="BV95" s="65"/>
      <c r="BW95" s="65"/>
      <c r="BX95" s="65"/>
      <c r="BY95" s="65"/>
      <c r="BZ95" s="65"/>
      <c r="CA95" s="65"/>
      <c r="CB95" s="65"/>
      <c r="CC95" s="65"/>
      <c r="CD95" s="65"/>
      <c r="CE95" s="65"/>
      <c r="CF95" s="65"/>
      <c r="CG95" s="65"/>
      <c r="CH95" s="65"/>
      <c r="CI95" s="65"/>
      <c r="CJ95" s="65"/>
      <c r="CK95" s="65"/>
      <c r="CL95" s="65"/>
      <c r="CM95" s="65"/>
      <c r="CN95" s="65"/>
      <c r="CO95" s="65"/>
      <c r="CP95" s="65"/>
      <c r="CQ95" s="65"/>
      <c r="CR95" s="65"/>
      <c r="CS95" s="65"/>
      <c r="CT95" s="65"/>
      <c r="CU95" s="65"/>
      <c r="CV95" s="65"/>
      <c r="CW95" s="65"/>
      <c r="CX95" s="65"/>
      <c r="CY95" s="65"/>
      <c r="CZ95" s="65"/>
      <c r="DA95" s="65"/>
      <c r="DB95" s="65"/>
      <c r="DC95" s="65"/>
      <c r="DD95" s="65"/>
      <c r="DE95" s="65"/>
      <c r="DF95" s="65"/>
      <c r="DG95" s="65"/>
      <c r="DH95" s="65"/>
      <c r="DI95" s="65"/>
      <c r="DJ95" s="65"/>
      <c r="DK95" s="65"/>
      <c r="DL95" s="65"/>
      <c r="DM95" s="65"/>
      <c r="DN95" s="65"/>
      <c r="DO95" s="65"/>
      <c r="DP95" s="65"/>
      <c r="DQ95" s="65"/>
      <c r="DR95" s="65"/>
      <c r="DS95" s="65"/>
      <c r="DT95" s="65"/>
      <c r="DU95" s="65"/>
      <c r="DV95" s="65"/>
      <c r="DW95" s="65"/>
      <c r="DX95" s="65"/>
      <c r="DY95" s="65"/>
      <c r="DZ95" s="65"/>
      <c r="EA95" s="65"/>
      <c r="EB95" s="65"/>
      <c r="EC95" s="65"/>
      <c r="ED95" s="65"/>
      <c r="EE95" s="65"/>
      <c r="EF95" s="65"/>
      <c r="EG95" s="65"/>
      <c r="EH95" s="65"/>
      <c r="EI95" s="65"/>
      <c r="EJ95" s="65"/>
      <c r="EK95" s="65"/>
      <c r="EL95" s="65"/>
      <c r="EM95" s="65"/>
      <c r="EN95" s="65"/>
      <c r="EO95" s="65"/>
      <c r="EP95" s="65"/>
      <c r="EQ95" s="65"/>
      <c r="ER95" s="65"/>
      <c r="ES95" s="65"/>
      <c r="ET95" s="65"/>
      <c r="EU95" s="65"/>
      <c r="EV95" s="65"/>
      <c r="EW95" s="65"/>
      <c r="EX95" s="65"/>
      <c r="EY95" s="65"/>
      <c r="EZ95" s="65"/>
      <c r="FA95" s="65"/>
      <c r="FB95" s="65"/>
      <c r="FC95" s="65"/>
      <c r="FD95" s="65"/>
      <c r="FE95" s="65"/>
      <c r="FF95" s="65"/>
      <c r="FG95" s="65"/>
      <c r="FH95" s="65"/>
      <c r="FI95" s="65"/>
      <c r="FJ95" s="65"/>
      <c r="FK95" s="65"/>
      <c r="FL95" s="65"/>
      <c r="FM95" s="65"/>
      <c r="FN95" s="65"/>
      <c r="FO95" s="65"/>
      <c r="FP95" s="65"/>
      <c r="FQ95" s="65"/>
      <c r="FR95" s="65"/>
      <c r="FS95" s="65"/>
      <c r="FT95" s="65"/>
      <c r="FU95" s="65"/>
      <c r="FV95" s="65"/>
      <c r="FW95" s="65"/>
      <c r="FX95" s="65"/>
      <c r="FY95" s="65"/>
      <c r="FZ95" s="65"/>
      <c r="GA95" s="65"/>
      <c r="GB95" s="65"/>
      <c r="GC95" s="65"/>
      <c r="GD95" s="65"/>
      <c r="GE95" s="65"/>
      <c r="GF95" s="65"/>
      <c r="GG95" s="65"/>
      <c r="GH95" s="65"/>
      <c r="GI95" s="65"/>
      <c r="GJ95" s="65"/>
      <c r="GK95" s="65"/>
      <c r="GL95" s="65"/>
      <c r="GM95" s="65"/>
      <c r="GN95" s="65"/>
      <c r="GO95" s="65"/>
      <c r="GP95" s="65"/>
      <c r="GQ95" s="65"/>
      <c r="GR95" s="65"/>
      <c r="GS95" s="65"/>
      <c r="GT95" s="65"/>
      <c r="GU95" s="65"/>
      <c r="GV95" s="65"/>
      <c r="GW95" s="65"/>
      <c r="GX95" s="65"/>
      <c r="GY95" s="65"/>
      <c r="GZ95" s="65"/>
      <c r="HA95" s="65"/>
      <c r="HB95" s="65"/>
      <c r="HC95" s="65"/>
      <c r="HD95" s="65"/>
      <c r="HE95" s="65"/>
      <c r="HF95" s="65"/>
      <c r="HG95" s="65"/>
    </row>
    <row r="96" spans="1:215" s="66" customFormat="1" x14ac:dyDescent="0.25">
      <c r="A96" s="62"/>
      <c r="B96" s="62"/>
      <c r="C96" s="63" t="s">
        <v>246</v>
      </c>
      <c r="D96" s="60"/>
      <c r="E96" s="62"/>
      <c r="F96" s="60"/>
      <c r="G96" s="60"/>
      <c r="H96" s="60"/>
      <c r="I96" s="60"/>
      <c r="J96" s="60"/>
      <c r="K96" s="60"/>
      <c r="L96" s="60"/>
      <c r="M96" s="67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65"/>
      <c r="BG96" s="65"/>
      <c r="BH96" s="65"/>
      <c r="BI96" s="65"/>
      <c r="BJ96" s="65"/>
      <c r="BK96" s="65"/>
      <c r="BL96" s="65"/>
      <c r="BM96" s="65"/>
      <c r="BN96" s="65"/>
      <c r="BO96" s="65"/>
      <c r="BP96" s="65"/>
      <c r="BQ96" s="65"/>
      <c r="BR96" s="65"/>
      <c r="BS96" s="65"/>
      <c r="BT96" s="65"/>
      <c r="BU96" s="65"/>
      <c r="BV96" s="65"/>
      <c r="BW96" s="65"/>
      <c r="BX96" s="65"/>
      <c r="BY96" s="65"/>
      <c r="BZ96" s="65"/>
      <c r="CA96" s="65"/>
      <c r="CB96" s="65"/>
      <c r="CC96" s="65"/>
      <c r="CD96" s="65"/>
      <c r="CE96" s="65"/>
      <c r="CF96" s="65"/>
      <c r="CG96" s="65"/>
      <c r="CH96" s="65"/>
      <c r="CI96" s="65"/>
      <c r="CJ96" s="65"/>
      <c r="CK96" s="65"/>
      <c r="CL96" s="65"/>
      <c r="CM96" s="65"/>
      <c r="CN96" s="65"/>
      <c r="CO96" s="65"/>
      <c r="CP96" s="65"/>
      <c r="CQ96" s="65"/>
      <c r="CR96" s="65"/>
      <c r="CS96" s="65"/>
      <c r="CT96" s="65"/>
      <c r="CU96" s="65"/>
      <c r="CV96" s="65"/>
      <c r="CW96" s="65"/>
      <c r="CX96" s="65"/>
      <c r="CY96" s="65"/>
      <c r="CZ96" s="65"/>
      <c r="DA96" s="65"/>
      <c r="DB96" s="65"/>
      <c r="DC96" s="65"/>
      <c r="DD96" s="65"/>
      <c r="DE96" s="65"/>
      <c r="DF96" s="65"/>
      <c r="DG96" s="65"/>
      <c r="DH96" s="65"/>
      <c r="DI96" s="65"/>
      <c r="DJ96" s="65"/>
      <c r="DK96" s="65"/>
      <c r="DL96" s="65"/>
      <c r="DM96" s="65"/>
      <c r="DN96" s="65"/>
      <c r="DO96" s="65"/>
      <c r="DP96" s="65"/>
      <c r="DQ96" s="65"/>
      <c r="DR96" s="65"/>
      <c r="DS96" s="65"/>
      <c r="DT96" s="65"/>
      <c r="DU96" s="65"/>
      <c r="DV96" s="65"/>
      <c r="DW96" s="65"/>
      <c r="DX96" s="65"/>
      <c r="DY96" s="65"/>
      <c r="DZ96" s="65"/>
      <c r="EA96" s="65"/>
      <c r="EB96" s="65"/>
      <c r="EC96" s="65"/>
      <c r="ED96" s="65"/>
      <c r="EE96" s="65"/>
      <c r="EF96" s="65"/>
      <c r="EG96" s="65"/>
      <c r="EH96" s="65"/>
      <c r="EI96" s="65"/>
      <c r="EJ96" s="65"/>
      <c r="EK96" s="65"/>
      <c r="EL96" s="65"/>
      <c r="EM96" s="65"/>
      <c r="EN96" s="65"/>
      <c r="EO96" s="65"/>
      <c r="EP96" s="65"/>
      <c r="EQ96" s="65"/>
      <c r="ER96" s="65"/>
      <c r="ES96" s="65"/>
      <c r="ET96" s="65"/>
      <c r="EU96" s="65"/>
      <c r="EV96" s="65"/>
      <c r="EW96" s="65"/>
      <c r="EX96" s="65"/>
      <c r="EY96" s="65"/>
      <c r="EZ96" s="65"/>
      <c r="FA96" s="65"/>
      <c r="FB96" s="65"/>
      <c r="FC96" s="65"/>
      <c r="FD96" s="65"/>
      <c r="FE96" s="65"/>
      <c r="FF96" s="65"/>
      <c r="FG96" s="65"/>
      <c r="FH96" s="65"/>
      <c r="FI96" s="65"/>
      <c r="FJ96" s="65"/>
      <c r="FK96" s="65"/>
      <c r="FL96" s="65"/>
      <c r="FM96" s="65"/>
      <c r="FN96" s="65"/>
      <c r="FO96" s="65"/>
      <c r="FP96" s="65"/>
      <c r="FQ96" s="65"/>
      <c r="FR96" s="65"/>
      <c r="FS96" s="65"/>
      <c r="FT96" s="65"/>
      <c r="FU96" s="65"/>
      <c r="FV96" s="65"/>
      <c r="FW96" s="65"/>
      <c r="FX96" s="65"/>
      <c r="FY96" s="65"/>
      <c r="FZ96" s="65"/>
      <c r="GA96" s="65"/>
      <c r="GB96" s="65"/>
      <c r="GC96" s="65"/>
      <c r="GD96" s="65"/>
      <c r="GE96" s="65"/>
      <c r="GF96" s="65"/>
      <c r="GG96" s="65"/>
      <c r="GH96" s="65"/>
      <c r="GI96" s="65"/>
      <c r="GJ96" s="65"/>
      <c r="GK96" s="65"/>
      <c r="GL96" s="65"/>
      <c r="GM96" s="65"/>
      <c r="GN96" s="65"/>
      <c r="GO96" s="65"/>
      <c r="GP96" s="65"/>
      <c r="GQ96" s="65"/>
      <c r="GR96" s="65"/>
      <c r="GS96" s="65"/>
      <c r="GT96" s="65"/>
      <c r="GU96" s="65"/>
      <c r="GV96" s="65"/>
      <c r="GW96" s="65"/>
      <c r="GX96" s="65"/>
      <c r="GY96" s="65"/>
      <c r="GZ96" s="65"/>
      <c r="HA96" s="65"/>
      <c r="HB96" s="65"/>
      <c r="HC96" s="65"/>
      <c r="HD96" s="65"/>
      <c r="HE96" s="65"/>
      <c r="HF96" s="65"/>
      <c r="HG96" s="65"/>
    </row>
    <row r="97" spans="1:215" s="66" customFormat="1" x14ac:dyDescent="0.25">
      <c r="A97" s="62"/>
      <c r="B97" s="62"/>
      <c r="C97" s="68" t="s">
        <v>51</v>
      </c>
      <c r="D97" s="62"/>
      <c r="E97" s="62"/>
      <c r="F97" s="62"/>
      <c r="G97" s="67"/>
      <c r="H97" s="60"/>
      <c r="I97" s="60"/>
      <c r="J97" s="60"/>
      <c r="K97" s="60"/>
      <c r="L97" s="60"/>
      <c r="M97" s="67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  <c r="BA97" s="65"/>
      <c r="BB97" s="65"/>
      <c r="BC97" s="65"/>
      <c r="BD97" s="65"/>
      <c r="BE97" s="65"/>
      <c r="BF97" s="65"/>
      <c r="BG97" s="65"/>
      <c r="BH97" s="65"/>
      <c r="BI97" s="65"/>
      <c r="BJ97" s="65"/>
      <c r="BK97" s="65"/>
      <c r="BL97" s="65"/>
      <c r="BM97" s="65"/>
      <c r="BN97" s="65"/>
      <c r="BO97" s="65"/>
      <c r="BP97" s="65"/>
      <c r="BQ97" s="65"/>
      <c r="BR97" s="65"/>
      <c r="BS97" s="65"/>
      <c r="BT97" s="65"/>
      <c r="BU97" s="65"/>
      <c r="BV97" s="65"/>
      <c r="BW97" s="65"/>
      <c r="BX97" s="65"/>
      <c r="BY97" s="65"/>
      <c r="BZ97" s="65"/>
      <c r="CA97" s="65"/>
      <c r="CB97" s="65"/>
      <c r="CC97" s="65"/>
      <c r="CD97" s="65"/>
      <c r="CE97" s="65"/>
      <c r="CF97" s="65"/>
      <c r="CG97" s="65"/>
      <c r="CH97" s="65"/>
      <c r="CI97" s="65"/>
      <c r="CJ97" s="65"/>
      <c r="CK97" s="65"/>
      <c r="CL97" s="65"/>
      <c r="CM97" s="65"/>
      <c r="CN97" s="65"/>
      <c r="CO97" s="65"/>
      <c r="CP97" s="65"/>
      <c r="CQ97" s="65"/>
      <c r="CR97" s="65"/>
      <c r="CS97" s="65"/>
      <c r="CT97" s="65"/>
      <c r="CU97" s="65"/>
      <c r="CV97" s="65"/>
      <c r="CW97" s="65"/>
      <c r="CX97" s="65"/>
      <c r="CY97" s="65"/>
      <c r="CZ97" s="65"/>
      <c r="DA97" s="65"/>
      <c r="DB97" s="65"/>
      <c r="DC97" s="65"/>
      <c r="DD97" s="65"/>
      <c r="DE97" s="65"/>
      <c r="DF97" s="65"/>
      <c r="DG97" s="65"/>
      <c r="DH97" s="65"/>
      <c r="DI97" s="65"/>
      <c r="DJ97" s="65"/>
      <c r="DK97" s="65"/>
      <c r="DL97" s="65"/>
      <c r="DM97" s="65"/>
      <c r="DN97" s="65"/>
      <c r="DO97" s="65"/>
      <c r="DP97" s="65"/>
      <c r="DQ97" s="65"/>
      <c r="DR97" s="65"/>
      <c r="DS97" s="65"/>
      <c r="DT97" s="65"/>
      <c r="DU97" s="65"/>
      <c r="DV97" s="65"/>
      <c r="DW97" s="65"/>
      <c r="DX97" s="65"/>
      <c r="DY97" s="65"/>
      <c r="DZ97" s="65"/>
      <c r="EA97" s="65"/>
      <c r="EB97" s="65"/>
      <c r="EC97" s="65"/>
      <c r="ED97" s="65"/>
      <c r="EE97" s="65"/>
      <c r="EF97" s="65"/>
      <c r="EG97" s="65"/>
      <c r="EH97" s="65"/>
      <c r="EI97" s="65"/>
      <c r="EJ97" s="65"/>
      <c r="EK97" s="65"/>
      <c r="EL97" s="65"/>
      <c r="EM97" s="65"/>
      <c r="EN97" s="65"/>
      <c r="EO97" s="65"/>
      <c r="EP97" s="65"/>
      <c r="EQ97" s="65"/>
      <c r="ER97" s="65"/>
      <c r="ES97" s="65"/>
      <c r="ET97" s="65"/>
      <c r="EU97" s="65"/>
      <c r="EV97" s="65"/>
      <c r="EW97" s="65"/>
      <c r="EX97" s="65"/>
      <c r="EY97" s="65"/>
      <c r="EZ97" s="65"/>
      <c r="FA97" s="65"/>
      <c r="FB97" s="65"/>
      <c r="FC97" s="65"/>
      <c r="FD97" s="65"/>
      <c r="FE97" s="65"/>
      <c r="FF97" s="65"/>
      <c r="FG97" s="65"/>
      <c r="FH97" s="65"/>
      <c r="FI97" s="65"/>
      <c r="FJ97" s="65"/>
      <c r="FK97" s="65"/>
      <c r="FL97" s="65"/>
      <c r="FM97" s="65"/>
      <c r="FN97" s="65"/>
      <c r="FO97" s="65"/>
      <c r="FP97" s="65"/>
      <c r="FQ97" s="65"/>
      <c r="FR97" s="65"/>
      <c r="FS97" s="65"/>
      <c r="FT97" s="65"/>
      <c r="FU97" s="65"/>
      <c r="FV97" s="65"/>
      <c r="FW97" s="65"/>
      <c r="FX97" s="65"/>
      <c r="FY97" s="65"/>
      <c r="FZ97" s="65"/>
      <c r="GA97" s="65"/>
      <c r="GB97" s="65"/>
      <c r="GC97" s="65"/>
      <c r="GD97" s="65"/>
      <c r="GE97" s="65"/>
      <c r="GF97" s="65"/>
      <c r="GG97" s="65"/>
      <c r="GH97" s="65"/>
      <c r="GI97" s="65"/>
      <c r="GJ97" s="65"/>
      <c r="GK97" s="65"/>
      <c r="GL97" s="65"/>
      <c r="GM97" s="65"/>
      <c r="GN97" s="65"/>
      <c r="GO97" s="65"/>
      <c r="GP97" s="65"/>
      <c r="GQ97" s="65"/>
      <c r="GR97" s="65"/>
      <c r="GS97" s="65"/>
      <c r="GT97" s="65"/>
      <c r="GU97" s="65"/>
      <c r="GV97" s="65"/>
      <c r="GW97" s="65"/>
      <c r="GX97" s="65"/>
      <c r="GY97" s="65"/>
      <c r="GZ97" s="65"/>
      <c r="HA97" s="65"/>
      <c r="HB97" s="65"/>
      <c r="HC97" s="65"/>
      <c r="HD97" s="65"/>
      <c r="HE97" s="65"/>
      <c r="HF97" s="65"/>
      <c r="HG97" s="65"/>
    </row>
    <row r="100" spans="1:215" ht="38.25" customHeight="1" x14ac:dyDescent="0.2">
      <c r="A100" s="235" t="s">
        <v>249</v>
      </c>
      <c r="B100" s="235"/>
      <c r="C100" s="235"/>
      <c r="D100" s="235"/>
      <c r="E100" s="235"/>
      <c r="F100" s="235"/>
      <c r="G100" s="235"/>
      <c r="H100" s="235"/>
      <c r="I100" s="235"/>
      <c r="J100" s="235"/>
      <c r="K100" s="235"/>
      <c r="L100" s="235"/>
      <c r="M100" s="235"/>
    </row>
    <row r="101" spans="1:215" ht="12.75" x14ac:dyDescent="0.2">
      <c r="A101" s="236" t="s">
        <v>250</v>
      </c>
      <c r="B101" s="236"/>
      <c r="C101" s="236"/>
      <c r="D101" s="236"/>
      <c r="E101" s="236"/>
      <c r="F101" s="236"/>
      <c r="G101" s="236"/>
      <c r="H101" s="236"/>
      <c r="I101" s="236"/>
      <c r="J101" s="236"/>
      <c r="K101" s="236"/>
      <c r="L101" s="236"/>
      <c r="M101" s="236"/>
    </row>
  </sheetData>
  <mergeCells count="13">
    <mergeCell ref="A100:M100"/>
    <mergeCell ref="A101:M101"/>
    <mergeCell ref="I5:J5"/>
    <mergeCell ref="K5:L5"/>
    <mergeCell ref="M5:M6"/>
    <mergeCell ref="C3:F3"/>
    <mergeCell ref="A4:L4"/>
    <mergeCell ref="A5:A6"/>
    <mergeCell ref="B5:B6"/>
    <mergeCell ref="C5:C6"/>
    <mergeCell ref="D5:D6"/>
    <mergeCell ref="E5:F5"/>
    <mergeCell ref="G5:H5"/>
  </mergeCells>
  <conditionalFormatting sqref="A91:IU91 A7:HY7 A8:IK9 A10:IT42 A47:IT47 A48:IQ49 A52:IT62 A80:IS84 A43:IS46 A63:IS66 A85:IU85 A86:IS90 A50:HM51 A67:IT79">
    <cfRule type="cellIs" dxfId="54" priority="6" stopIfTrue="1" operator="equal">
      <formula>8223.307275</formula>
    </cfRule>
  </conditionalFormatting>
  <conditionalFormatting sqref="IR93 A93:IQ97">
    <cfRule type="cellIs" dxfId="53" priority="5" stopIfTrue="1" operator="equal">
      <formula>8223.307275</formula>
    </cfRule>
  </conditionalFormatting>
  <conditionalFormatting sqref="A92:C92 G92:IS92">
    <cfRule type="cellIs" dxfId="52" priority="4" stopIfTrue="1" operator="equal">
      <formula>8223.307275</formula>
    </cfRule>
  </conditionalFormatting>
  <conditionalFormatting sqref="D92">
    <cfRule type="cellIs" dxfId="51" priority="3" stopIfTrue="1" operator="equal">
      <formula>8223.307275</formula>
    </cfRule>
  </conditionalFormatting>
  <conditionalFormatting sqref="E92">
    <cfRule type="cellIs" dxfId="50" priority="2" stopIfTrue="1" operator="equal">
      <formula>8223.307275</formula>
    </cfRule>
  </conditionalFormatting>
  <conditionalFormatting sqref="F92">
    <cfRule type="cellIs" dxfId="49" priority="1" stopIfTrue="1" operator="equal">
      <formula>8223.307275</formula>
    </cfRule>
  </conditionalFormatting>
  <pageMargins left="0.11811023622047245" right="0.11811023622047245" top="0.6692913385826772" bottom="0.27559055118110237" header="0.31496062992125984" footer="0.11811023622047245"/>
  <pageSetup paperSize="9" scale="110" orientation="landscape" cellComments="asDisplayed" verticalDpi="1200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6"/>
  <sheetViews>
    <sheetView zoomScaleNormal="100" zoomScaleSheetLayoutView="100" workbookViewId="0">
      <selection activeCell="N1" sqref="N1"/>
    </sheetView>
  </sheetViews>
  <sheetFormatPr defaultRowHeight="13.5" x14ac:dyDescent="0.25"/>
  <cols>
    <col min="1" max="1" width="3" customWidth="1"/>
    <col min="2" max="2" width="7.42578125" customWidth="1"/>
    <col min="3" max="3" width="27.140625" style="2" customWidth="1"/>
  </cols>
  <sheetData>
    <row r="1" spans="1:13" ht="15.75" x14ac:dyDescent="0.25">
      <c r="A1" s="75" t="s">
        <v>0</v>
      </c>
    </row>
    <row r="2" spans="1:13" ht="15.75" x14ac:dyDescent="0.25">
      <c r="A2" s="75" t="s">
        <v>1</v>
      </c>
    </row>
    <row r="3" spans="1:13" s="27" customFormat="1" ht="15" x14ac:dyDescent="0.2">
      <c r="A3" s="26"/>
      <c r="C3" s="216"/>
      <c r="D3" s="216"/>
      <c r="E3" s="216"/>
      <c r="F3" s="216"/>
      <c r="G3" s="28"/>
      <c r="H3" s="28"/>
      <c r="I3" s="28"/>
      <c r="J3" s="28"/>
      <c r="K3" s="28"/>
      <c r="L3" s="29"/>
    </row>
    <row r="4" spans="1:13" s="27" customFormat="1" ht="15.75" x14ac:dyDescent="0.2">
      <c r="A4" s="210" t="s">
        <v>104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</row>
    <row r="5" spans="1:13" s="27" customFormat="1" ht="14.25" x14ac:dyDescent="0.2">
      <c r="A5" s="30"/>
      <c r="B5" s="31"/>
      <c r="C5" s="211" t="s">
        <v>105</v>
      </c>
      <c r="D5" s="211"/>
      <c r="E5" s="211"/>
      <c r="F5" s="211"/>
      <c r="G5" s="149"/>
      <c r="I5" s="32"/>
      <c r="J5" s="33"/>
      <c r="K5" s="33"/>
      <c r="L5" s="34"/>
      <c r="M5" s="30"/>
    </row>
    <row r="6" spans="1:13" s="35" customFormat="1" x14ac:dyDescent="0.2">
      <c r="A6" s="208" t="s">
        <v>2</v>
      </c>
      <c r="B6" s="221" t="s">
        <v>35</v>
      </c>
      <c r="C6" s="208" t="s">
        <v>36</v>
      </c>
      <c r="D6" s="208" t="s">
        <v>37</v>
      </c>
      <c r="E6" s="214" t="s">
        <v>38</v>
      </c>
      <c r="F6" s="215"/>
      <c r="G6" s="208" t="s">
        <v>39</v>
      </c>
      <c r="H6" s="208"/>
      <c r="I6" s="208" t="s">
        <v>40</v>
      </c>
      <c r="J6" s="208"/>
      <c r="K6" s="208" t="s">
        <v>41</v>
      </c>
      <c r="L6" s="208"/>
      <c r="M6" s="209" t="s">
        <v>42</v>
      </c>
    </row>
    <row r="7" spans="1:13" s="35" customFormat="1" ht="27" x14ac:dyDescent="0.2">
      <c r="A7" s="208"/>
      <c r="B7" s="222"/>
      <c r="C7" s="208"/>
      <c r="D7" s="208"/>
      <c r="E7" s="19" t="s">
        <v>43</v>
      </c>
      <c r="F7" s="19" t="s">
        <v>32</v>
      </c>
      <c r="G7" s="19" t="s">
        <v>44</v>
      </c>
      <c r="H7" s="36" t="s">
        <v>42</v>
      </c>
      <c r="I7" s="37" t="s">
        <v>44</v>
      </c>
      <c r="J7" s="19" t="s">
        <v>42</v>
      </c>
      <c r="K7" s="19" t="s">
        <v>44</v>
      </c>
      <c r="L7" s="38" t="s">
        <v>42</v>
      </c>
      <c r="M7" s="209"/>
    </row>
    <row r="8" spans="1:13" s="35" customFormat="1" x14ac:dyDescent="0.2">
      <c r="A8" s="139">
        <v>1</v>
      </c>
      <c r="B8" s="140">
        <v>2</v>
      </c>
      <c r="C8" s="139">
        <v>3</v>
      </c>
      <c r="D8" s="140">
        <v>4</v>
      </c>
      <c r="E8" s="139">
        <v>5</v>
      </c>
      <c r="F8" s="140">
        <v>6</v>
      </c>
      <c r="G8" s="141">
        <v>7</v>
      </c>
      <c r="H8" s="140">
        <v>8</v>
      </c>
      <c r="I8" s="139">
        <v>9</v>
      </c>
      <c r="J8" s="140">
        <v>10</v>
      </c>
      <c r="K8" s="139">
        <v>11</v>
      </c>
      <c r="L8" s="141">
        <v>12</v>
      </c>
      <c r="M8" s="140" t="s">
        <v>45</v>
      </c>
    </row>
    <row r="9" spans="1:13" ht="27" x14ac:dyDescent="0.25">
      <c r="A9" s="77"/>
      <c r="B9" s="77"/>
      <c r="C9" s="81" t="s">
        <v>106</v>
      </c>
      <c r="D9" s="77"/>
      <c r="E9" s="77"/>
      <c r="F9" s="77"/>
      <c r="G9" s="77"/>
      <c r="H9" s="77"/>
      <c r="I9" s="77"/>
      <c r="J9" s="77"/>
      <c r="K9" s="77"/>
      <c r="L9" s="77"/>
      <c r="M9" s="77"/>
    </row>
    <row r="10" spans="1:13" s="27" customFormat="1" ht="27" x14ac:dyDescent="0.2">
      <c r="A10" s="39">
        <v>1</v>
      </c>
      <c r="B10" s="18"/>
      <c r="C10" s="9" t="s">
        <v>207</v>
      </c>
      <c r="D10" s="39" t="s">
        <v>56</v>
      </c>
      <c r="E10" s="39"/>
      <c r="F10" s="148">
        <v>7.5</v>
      </c>
      <c r="G10" s="13"/>
      <c r="H10" s="10"/>
      <c r="I10" s="13"/>
      <c r="J10" s="13"/>
      <c r="K10" s="13"/>
      <c r="L10" s="13"/>
      <c r="M10" s="13"/>
    </row>
    <row r="11" spans="1:13" s="50" customFormat="1" x14ac:dyDescent="0.2">
      <c r="A11" s="39"/>
      <c r="B11" s="48"/>
      <c r="C11" s="46" t="s">
        <v>47</v>
      </c>
      <c r="D11" s="39" t="s">
        <v>48</v>
      </c>
      <c r="E11" s="13">
        <v>1.8</v>
      </c>
      <c r="F11" s="13">
        <f>E11*F10</f>
        <v>13.5</v>
      </c>
      <c r="G11" s="89"/>
      <c r="H11" s="89"/>
      <c r="I11" s="13"/>
      <c r="J11" s="13"/>
      <c r="K11" s="89"/>
      <c r="L11" s="89"/>
      <c r="M11" s="13"/>
    </row>
    <row r="12" spans="1:13" s="50" customFormat="1" x14ac:dyDescent="0.25">
      <c r="A12" s="39"/>
      <c r="B12" s="48"/>
      <c r="C12" s="46" t="s">
        <v>85</v>
      </c>
      <c r="D12" s="39" t="s">
        <v>56</v>
      </c>
      <c r="E12" s="13">
        <v>1.1000000000000001</v>
      </c>
      <c r="F12" s="13">
        <f>E12*F10</f>
        <v>8.25</v>
      </c>
      <c r="G12" s="13"/>
      <c r="H12" s="60"/>
      <c r="I12" s="13"/>
      <c r="J12" s="13"/>
      <c r="K12" s="89"/>
      <c r="L12" s="89"/>
      <c r="M12" s="13"/>
    </row>
    <row r="13" spans="1:13" s="27" customFormat="1" ht="40.5" customHeight="1" x14ac:dyDescent="0.2">
      <c r="A13" s="39">
        <v>2</v>
      </c>
      <c r="B13" s="74"/>
      <c r="C13" s="82" t="s">
        <v>237</v>
      </c>
      <c r="D13" s="42" t="s">
        <v>56</v>
      </c>
      <c r="E13" s="42"/>
      <c r="F13" s="69">
        <v>5.3</v>
      </c>
      <c r="G13" s="13"/>
      <c r="H13" s="13"/>
      <c r="I13" s="13"/>
      <c r="J13" s="13"/>
      <c r="K13" s="13"/>
      <c r="L13" s="13"/>
      <c r="M13" s="13"/>
    </row>
    <row r="14" spans="1:13" s="50" customFormat="1" x14ac:dyDescent="0.2">
      <c r="A14" s="39"/>
      <c r="B14" s="48"/>
      <c r="C14" s="46" t="s">
        <v>47</v>
      </c>
      <c r="D14" s="39" t="s">
        <v>48</v>
      </c>
      <c r="E14" s="39">
        <v>8</v>
      </c>
      <c r="F14" s="13">
        <f>F13*E14</f>
        <v>42.4</v>
      </c>
      <c r="G14" s="89"/>
      <c r="H14" s="89"/>
      <c r="I14" s="13"/>
      <c r="J14" s="13"/>
      <c r="K14" s="89"/>
      <c r="L14" s="89"/>
      <c r="M14" s="13"/>
    </row>
    <row r="15" spans="1:13" s="50" customFormat="1" x14ac:dyDescent="0.25">
      <c r="A15" s="39"/>
      <c r="B15" s="48"/>
      <c r="C15" s="46" t="s">
        <v>107</v>
      </c>
      <c r="D15" s="39" t="s">
        <v>58</v>
      </c>
      <c r="E15" s="39">
        <v>1.98</v>
      </c>
      <c r="F15" s="13">
        <f>F13*E15</f>
        <v>10.494</v>
      </c>
      <c r="G15" s="89"/>
      <c r="H15" s="89"/>
      <c r="I15" s="223"/>
      <c r="J15" s="13"/>
      <c r="K15" s="223"/>
      <c r="L15" s="13"/>
      <c r="M15" s="13"/>
    </row>
    <row r="16" spans="1:13" s="27" customFormat="1" ht="48.75" customHeight="1" x14ac:dyDescent="0.2">
      <c r="A16" s="39"/>
      <c r="B16" s="74"/>
      <c r="C16" s="83" t="s">
        <v>108</v>
      </c>
      <c r="D16" s="42" t="s">
        <v>67</v>
      </c>
      <c r="E16" s="42"/>
      <c r="F16" s="79">
        <v>15</v>
      </c>
      <c r="G16" s="13"/>
      <c r="H16" s="13"/>
      <c r="I16" s="13"/>
      <c r="J16" s="13"/>
      <c r="K16" s="13"/>
      <c r="L16" s="13"/>
      <c r="M16" s="13"/>
    </row>
    <row r="17" spans="1:13" s="3" customFormat="1" x14ac:dyDescent="0.25">
      <c r="A17" s="62"/>
      <c r="B17" s="84"/>
      <c r="C17" s="85" t="s">
        <v>89</v>
      </c>
      <c r="D17" s="86" t="s">
        <v>90</v>
      </c>
      <c r="E17" s="86">
        <v>6.36</v>
      </c>
      <c r="F17" s="87">
        <f>E17*F13</f>
        <v>33.707999999999998</v>
      </c>
      <c r="G17" s="13"/>
      <c r="H17" s="60"/>
      <c r="I17" s="13"/>
      <c r="J17" s="60"/>
      <c r="K17" s="60"/>
      <c r="L17" s="60"/>
      <c r="M17" s="13"/>
    </row>
    <row r="18" spans="1:13" s="27" customFormat="1" x14ac:dyDescent="0.25">
      <c r="A18" s="39">
        <v>3</v>
      </c>
      <c r="B18" s="70"/>
      <c r="C18" s="88" t="s">
        <v>109</v>
      </c>
      <c r="D18" s="62" t="s">
        <v>110</v>
      </c>
      <c r="E18" s="13"/>
      <c r="F18" s="54">
        <v>47.2</v>
      </c>
      <c r="G18" s="13"/>
      <c r="H18" s="13"/>
      <c r="I18" s="13"/>
      <c r="J18" s="13"/>
      <c r="K18" s="13"/>
      <c r="L18" s="13"/>
      <c r="M18" s="13"/>
    </row>
    <row r="19" spans="1:13" s="50" customFormat="1" x14ac:dyDescent="0.2">
      <c r="A19" s="39"/>
      <c r="B19" s="48"/>
      <c r="C19" s="46" t="s">
        <v>47</v>
      </c>
      <c r="D19" s="39" t="s">
        <v>48</v>
      </c>
      <c r="E19" s="39">
        <v>0.56399999999999995</v>
      </c>
      <c r="F19" s="44">
        <f>F18*E19</f>
        <v>26.620799999999999</v>
      </c>
      <c r="G19" s="89"/>
      <c r="H19" s="89"/>
      <c r="I19" s="13"/>
      <c r="J19" s="13"/>
      <c r="K19" s="89"/>
      <c r="L19" s="89"/>
      <c r="M19" s="13"/>
    </row>
    <row r="20" spans="1:13" s="27" customFormat="1" x14ac:dyDescent="0.2">
      <c r="A20" s="39"/>
      <c r="B20" s="70"/>
      <c r="C20" s="46" t="s">
        <v>59</v>
      </c>
      <c r="D20" s="39" t="s">
        <v>60</v>
      </c>
      <c r="E20" s="39">
        <v>4.0899999999999999E-2</v>
      </c>
      <c r="F20" s="13">
        <f>E20*F18</f>
        <v>1.93048</v>
      </c>
      <c r="G20" s="13"/>
      <c r="H20" s="13"/>
      <c r="I20" s="13"/>
      <c r="J20" s="89"/>
      <c r="K20" s="13"/>
      <c r="L20" s="13"/>
      <c r="M20" s="13"/>
    </row>
    <row r="21" spans="1:13" s="4" customFormat="1" x14ac:dyDescent="0.25">
      <c r="A21" s="68"/>
      <c r="B21" s="68"/>
      <c r="C21" s="68" t="s">
        <v>111</v>
      </c>
      <c r="D21" s="62" t="s">
        <v>50</v>
      </c>
      <c r="E21" s="68">
        <f>0.16*0.01</f>
        <v>1.6000000000000001E-3</v>
      </c>
      <c r="F21" s="13">
        <f>E21*F18</f>
        <v>7.5520000000000004E-2</v>
      </c>
      <c r="G21" s="224"/>
      <c r="H21" s="60"/>
      <c r="I21" s="67"/>
      <c r="J21" s="67"/>
      <c r="K21" s="67"/>
      <c r="L21" s="67"/>
      <c r="M21" s="13"/>
    </row>
    <row r="22" spans="1:13" s="4" customFormat="1" x14ac:dyDescent="0.25">
      <c r="A22" s="68"/>
      <c r="B22" s="68"/>
      <c r="C22" s="68" t="s">
        <v>112</v>
      </c>
      <c r="D22" s="62" t="s">
        <v>50</v>
      </c>
      <c r="E22" s="68">
        <f>0.45*0.01</f>
        <v>4.5000000000000005E-3</v>
      </c>
      <c r="F22" s="13">
        <f>E22*F18</f>
        <v>0.21240000000000003</v>
      </c>
      <c r="G22" s="60"/>
      <c r="H22" s="60"/>
      <c r="I22" s="67"/>
      <c r="J22" s="67"/>
      <c r="K22" s="67"/>
      <c r="L22" s="67"/>
      <c r="M22" s="13"/>
    </row>
    <row r="23" spans="1:13" s="4" customFormat="1" x14ac:dyDescent="0.25">
      <c r="A23" s="68"/>
      <c r="B23" s="68"/>
      <c r="C23" s="68" t="s">
        <v>113</v>
      </c>
      <c r="D23" s="62" t="s">
        <v>56</v>
      </c>
      <c r="E23" s="68">
        <f>0.75*0.01</f>
        <v>7.4999999999999997E-3</v>
      </c>
      <c r="F23" s="13">
        <f>E23*F18</f>
        <v>0.35399999999999998</v>
      </c>
      <c r="G23" s="60"/>
      <c r="H23" s="60"/>
      <c r="I23" s="67"/>
      <c r="J23" s="67"/>
      <c r="K23" s="67"/>
      <c r="L23" s="67"/>
      <c r="M23" s="13"/>
    </row>
    <row r="24" spans="1:13" s="3" customFormat="1" x14ac:dyDescent="0.25">
      <c r="A24" s="62"/>
      <c r="B24" s="84"/>
      <c r="C24" s="85" t="s">
        <v>89</v>
      </c>
      <c r="D24" s="86" t="s">
        <v>90</v>
      </c>
      <c r="E24" s="90">
        <v>0.26500000000000001</v>
      </c>
      <c r="F24" s="87">
        <f>E24*F18</f>
        <v>12.508000000000001</v>
      </c>
      <c r="G24" s="13"/>
      <c r="H24" s="60"/>
      <c r="I24" s="13"/>
      <c r="J24" s="60"/>
      <c r="K24" s="60"/>
      <c r="L24" s="60"/>
      <c r="M24" s="13"/>
    </row>
    <row r="25" spans="1:13" s="27" customFormat="1" ht="27" x14ac:dyDescent="0.25">
      <c r="A25" s="39">
        <v>4</v>
      </c>
      <c r="B25" s="70"/>
      <c r="C25" s="91" t="s">
        <v>114</v>
      </c>
      <c r="D25" s="62" t="s">
        <v>110</v>
      </c>
      <c r="E25" s="13"/>
      <c r="F25" s="13">
        <v>26.3</v>
      </c>
      <c r="G25" s="13"/>
      <c r="H25" s="13"/>
      <c r="I25" s="13"/>
      <c r="J25" s="13"/>
      <c r="K25" s="13"/>
      <c r="L25" s="13"/>
      <c r="M25" s="13"/>
    </row>
    <row r="26" spans="1:13" s="50" customFormat="1" x14ac:dyDescent="0.2">
      <c r="A26" s="39"/>
      <c r="B26" s="48"/>
      <c r="C26" s="46" t="s">
        <v>47</v>
      </c>
      <c r="D26" s="39" t="s">
        <v>48</v>
      </c>
      <c r="E26" s="39">
        <v>1.1599999999999999</v>
      </c>
      <c r="F26" s="44">
        <f>F25*E26</f>
        <v>30.507999999999999</v>
      </c>
      <c r="G26" s="89"/>
      <c r="H26" s="89"/>
      <c r="I26" s="13"/>
      <c r="J26" s="13"/>
      <c r="K26" s="89"/>
      <c r="L26" s="89"/>
      <c r="M26" s="13"/>
    </row>
    <row r="27" spans="1:13" s="27" customFormat="1" x14ac:dyDescent="0.2">
      <c r="A27" s="39"/>
      <c r="B27" s="70"/>
      <c r="C27" s="46" t="s">
        <v>59</v>
      </c>
      <c r="D27" s="39" t="s">
        <v>60</v>
      </c>
      <c r="E27" s="39">
        <v>6.13E-2</v>
      </c>
      <c r="F27" s="13">
        <f>E27*F25</f>
        <v>1.61219</v>
      </c>
      <c r="G27" s="13"/>
      <c r="H27" s="13"/>
      <c r="I27" s="13"/>
      <c r="J27" s="89"/>
      <c r="K27" s="13"/>
      <c r="L27" s="13"/>
      <c r="M27" s="13"/>
    </row>
    <row r="28" spans="1:13" s="4" customFormat="1" x14ac:dyDescent="0.25">
      <c r="A28" s="68"/>
      <c r="B28" s="68"/>
      <c r="C28" s="68" t="s">
        <v>115</v>
      </c>
      <c r="D28" s="62" t="s">
        <v>110</v>
      </c>
      <c r="E28" s="68">
        <v>2.34</v>
      </c>
      <c r="F28" s="13">
        <f>E28*F25</f>
        <v>61.541999999999994</v>
      </c>
      <c r="G28" s="60"/>
      <c r="H28" s="60"/>
      <c r="I28" s="67"/>
      <c r="J28" s="67"/>
      <c r="K28" s="67"/>
      <c r="L28" s="67"/>
      <c r="M28" s="13"/>
    </row>
    <row r="29" spans="1:13" s="4" customFormat="1" x14ac:dyDescent="0.25">
      <c r="A29" s="68"/>
      <c r="B29" s="68"/>
      <c r="C29" s="68" t="s">
        <v>112</v>
      </c>
      <c r="D29" s="62" t="s">
        <v>50</v>
      </c>
      <c r="E29" s="68">
        <f>0.68*0.01</f>
        <v>6.8000000000000005E-3</v>
      </c>
      <c r="F29" s="13">
        <f>E29*F25</f>
        <v>0.17884000000000003</v>
      </c>
      <c r="G29" s="60"/>
      <c r="H29" s="60"/>
      <c r="I29" s="67"/>
      <c r="J29" s="67"/>
      <c r="K29" s="67"/>
      <c r="L29" s="67"/>
      <c r="M29" s="13"/>
    </row>
    <row r="30" spans="1:13" s="4" customFormat="1" x14ac:dyDescent="0.25">
      <c r="A30" s="68"/>
      <c r="B30" s="68"/>
      <c r="C30" s="68" t="s">
        <v>113</v>
      </c>
      <c r="D30" s="62" t="s">
        <v>56</v>
      </c>
      <c r="E30" s="68">
        <f>0.75*0.01</f>
        <v>7.4999999999999997E-3</v>
      </c>
      <c r="F30" s="13">
        <f>E30*F25</f>
        <v>0.19725000000000001</v>
      </c>
      <c r="G30" s="60"/>
      <c r="H30" s="60"/>
      <c r="I30" s="67"/>
      <c r="J30" s="67"/>
      <c r="K30" s="67"/>
      <c r="L30" s="67"/>
      <c r="M30" s="13"/>
    </row>
    <row r="31" spans="1:13" s="3" customFormat="1" x14ac:dyDescent="0.25">
      <c r="A31" s="62"/>
      <c r="B31" s="84"/>
      <c r="C31" s="85" t="s">
        <v>89</v>
      </c>
      <c r="D31" s="86" t="s">
        <v>90</v>
      </c>
      <c r="E31" s="86">
        <v>0.58799999999999997</v>
      </c>
      <c r="F31" s="87">
        <f>E31*F25</f>
        <v>15.464399999999999</v>
      </c>
      <c r="G31" s="13"/>
      <c r="H31" s="60"/>
      <c r="I31" s="13"/>
      <c r="J31" s="60"/>
      <c r="K31" s="60"/>
      <c r="L31" s="60"/>
      <c r="M31" s="13"/>
    </row>
    <row r="32" spans="1:13" x14ac:dyDescent="0.25">
      <c r="A32" s="77"/>
      <c r="B32" s="77"/>
      <c r="C32" s="92" t="s">
        <v>116</v>
      </c>
      <c r="D32" s="77"/>
      <c r="E32" s="77"/>
      <c r="F32" s="77"/>
      <c r="G32" s="223"/>
      <c r="H32" s="223"/>
      <c r="I32" s="223"/>
      <c r="J32" s="223"/>
      <c r="K32" s="223"/>
      <c r="L32" s="223"/>
      <c r="M32" s="223"/>
    </row>
    <row r="33" spans="1:13" s="27" customFormat="1" ht="27" x14ac:dyDescent="0.2">
      <c r="A33" s="39">
        <v>1</v>
      </c>
      <c r="B33" s="18"/>
      <c r="C33" s="9" t="s">
        <v>208</v>
      </c>
      <c r="D33" s="39" t="s">
        <v>56</v>
      </c>
      <c r="E33" s="39"/>
      <c r="F33" s="171">
        <v>0.8</v>
      </c>
      <c r="G33" s="13"/>
      <c r="H33" s="10"/>
      <c r="I33" s="13"/>
      <c r="J33" s="13"/>
      <c r="K33" s="13"/>
      <c r="L33" s="13"/>
      <c r="M33" s="13"/>
    </row>
    <row r="34" spans="1:13" s="50" customFormat="1" x14ac:dyDescent="0.2">
      <c r="A34" s="39"/>
      <c r="B34" s="48"/>
      <c r="C34" s="46" t="s">
        <v>47</v>
      </c>
      <c r="D34" s="39" t="s">
        <v>48</v>
      </c>
      <c r="E34" s="13">
        <v>0.89</v>
      </c>
      <c r="F34" s="13">
        <f>E34*F33</f>
        <v>0.71200000000000008</v>
      </c>
      <c r="G34" s="89"/>
      <c r="H34" s="89"/>
      <c r="I34" s="13"/>
      <c r="J34" s="13"/>
      <c r="K34" s="89"/>
      <c r="L34" s="89"/>
      <c r="M34" s="13"/>
    </row>
    <row r="35" spans="1:13" s="27" customFormat="1" x14ac:dyDescent="0.2">
      <c r="A35" s="39"/>
      <c r="B35" s="70"/>
      <c r="C35" s="46" t="s">
        <v>59</v>
      </c>
      <c r="D35" s="39" t="s">
        <v>60</v>
      </c>
      <c r="E35" s="39">
        <v>0.37</v>
      </c>
      <c r="F35" s="13">
        <f>E35*F33</f>
        <v>0.29599999999999999</v>
      </c>
      <c r="G35" s="13"/>
      <c r="H35" s="13"/>
      <c r="I35" s="13"/>
      <c r="J35" s="89"/>
      <c r="K35" s="13"/>
      <c r="L35" s="13"/>
      <c r="M35" s="13"/>
    </row>
    <row r="36" spans="1:13" s="50" customFormat="1" x14ac:dyDescent="0.25">
      <c r="A36" s="39"/>
      <c r="B36" s="48"/>
      <c r="C36" s="46" t="s">
        <v>117</v>
      </c>
      <c r="D36" s="39" t="s">
        <v>56</v>
      </c>
      <c r="E36" s="13">
        <v>1.1499999999999999</v>
      </c>
      <c r="F36" s="13">
        <f>E36*F33</f>
        <v>0.91999999999999993</v>
      </c>
      <c r="G36" s="13"/>
      <c r="H36" s="60"/>
      <c r="I36" s="13"/>
      <c r="J36" s="13"/>
      <c r="K36" s="89"/>
      <c r="L36" s="89"/>
      <c r="M36" s="13"/>
    </row>
    <row r="37" spans="1:13" ht="68.25" customHeight="1" x14ac:dyDescent="0.25">
      <c r="A37" s="77"/>
      <c r="B37" s="77"/>
      <c r="C37" s="18" t="s">
        <v>221</v>
      </c>
      <c r="D37" s="77"/>
      <c r="E37" s="77"/>
      <c r="F37" s="77"/>
      <c r="G37" s="223"/>
      <c r="H37" s="223"/>
      <c r="I37" s="223"/>
      <c r="J37" s="223"/>
      <c r="K37" s="223"/>
      <c r="L37" s="223"/>
      <c r="M37" s="223"/>
    </row>
    <row r="38" spans="1:13" s="27" customFormat="1" ht="39.75" x14ac:dyDescent="0.25">
      <c r="A38" s="39">
        <v>2</v>
      </c>
      <c r="B38" s="70"/>
      <c r="C38" s="93" t="s">
        <v>228</v>
      </c>
      <c r="D38" s="62" t="s">
        <v>56</v>
      </c>
      <c r="E38" s="13"/>
      <c r="F38" s="44">
        <v>6.9</v>
      </c>
      <c r="G38" s="13"/>
      <c r="H38" s="13"/>
      <c r="I38" s="13"/>
      <c r="J38" s="13"/>
      <c r="K38" s="13"/>
      <c r="L38" s="13"/>
      <c r="M38" s="13"/>
    </row>
    <row r="39" spans="1:13" s="50" customFormat="1" x14ac:dyDescent="0.2">
      <c r="A39" s="39"/>
      <c r="B39" s="48"/>
      <c r="C39" s="46" t="s">
        <v>47</v>
      </c>
      <c r="D39" s="39" t="s">
        <v>48</v>
      </c>
      <c r="E39" s="39">
        <v>3.19</v>
      </c>
      <c r="F39" s="39">
        <f>F38*E39</f>
        <v>22.010999999999999</v>
      </c>
      <c r="G39" s="89"/>
      <c r="H39" s="89"/>
      <c r="I39" s="13"/>
      <c r="J39" s="13"/>
      <c r="K39" s="89"/>
      <c r="L39" s="89"/>
      <c r="M39" s="13"/>
    </row>
    <row r="40" spans="1:13" s="27" customFormat="1" x14ac:dyDescent="0.2">
      <c r="A40" s="39"/>
      <c r="B40" s="70"/>
      <c r="C40" s="46" t="s">
        <v>59</v>
      </c>
      <c r="D40" s="39" t="s">
        <v>60</v>
      </c>
      <c r="E40" s="39">
        <v>8.3800000000000008</v>
      </c>
      <c r="F40" s="13">
        <f>E40*F38</f>
        <v>57.82200000000001</v>
      </c>
      <c r="G40" s="13"/>
      <c r="H40" s="13"/>
      <c r="I40" s="13"/>
      <c r="J40" s="89"/>
      <c r="K40" s="13"/>
      <c r="L40" s="13"/>
      <c r="M40" s="13"/>
    </row>
    <row r="41" spans="1:13" s="3" customFormat="1" x14ac:dyDescent="0.25">
      <c r="A41" s="62"/>
      <c r="B41" s="84"/>
      <c r="C41" s="85" t="s">
        <v>229</v>
      </c>
      <c r="D41" s="86" t="s">
        <v>56</v>
      </c>
      <c r="E41" s="94">
        <v>1.0149999999999999</v>
      </c>
      <c r="F41" s="87">
        <f>E41*F38</f>
        <v>7.0034999999999998</v>
      </c>
      <c r="G41" s="13"/>
      <c r="H41" s="60"/>
      <c r="I41" s="13"/>
      <c r="J41" s="60"/>
      <c r="K41" s="60"/>
      <c r="L41" s="60"/>
      <c r="M41" s="13"/>
    </row>
    <row r="42" spans="1:13" s="3" customFormat="1" x14ac:dyDescent="0.25">
      <c r="A42" s="62"/>
      <c r="B42" s="84"/>
      <c r="C42" s="85" t="s">
        <v>118</v>
      </c>
      <c r="D42" s="86" t="s">
        <v>56</v>
      </c>
      <c r="E42" s="95">
        <v>9.7000000000000003E-3</v>
      </c>
      <c r="F42" s="87">
        <f>E42*F38</f>
        <v>6.6930000000000003E-2</v>
      </c>
      <c r="G42" s="13"/>
      <c r="H42" s="60"/>
      <c r="I42" s="13"/>
      <c r="J42" s="60"/>
      <c r="K42" s="60"/>
      <c r="L42" s="60"/>
      <c r="M42" s="13"/>
    </row>
    <row r="43" spans="1:13" s="3" customFormat="1" x14ac:dyDescent="0.25">
      <c r="A43" s="62"/>
      <c r="B43" s="84"/>
      <c r="C43" s="85" t="s">
        <v>86</v>
      </c>
      <c r="D43" s="86" t="s">
        <v>56</v>
      </c>
      <c r="E43" s="95">
        <f>1.14*0.01</f>
        <v>1.1399999999999999E-2</v>
      </c>
      <c r="F43" s="87">
        <f>E43*F38</f>
        <v>7.8659999999999994E-2</v>
      </c>
      <c r="G43" s="13"/>
      <c r="H43" s="60"/>
      <c r="I43" s="13"/>
      <c r="J43" s="60"/>
      <c r="K43" s="60"/>
      <c r="L43" s="60"/>
      <c r="M43" s="13"/>
    </row>
    <row r="44" spans="1:13" s="3" customFormat="1" x14ac:dyDescent="0.25">
      <c r="A44" s="62"/>
      <c r="B44" s="84"/>
      <c r="C44" s="68" t="s">
        <v>119</v>
      </c>
      <c r="D44" s="62" t="s">
        <v>56</v>
      </c>
      <c r="E44" s="94">
        <f>1.37*0.01</f>
        <v>1.3700000000000002E-2</v>
      </c>
      <c r="F44" s="87">
        <f>E44*F38</f>
        <v>9.4530000000000017E-2</v>
      </c>
      <c r="G44" s="13"/>
      <c r="H44" s="60"/>
      <c r="I44" s="13"/>
      <c r="J44" s="60"/>
      <c r="K44" s="60"/>
      <c r="L44" s="60"/>
      <c r="M44" s="13"/>
    </row>
    <row r="45" spans="1:13" s="3" customFormat="1" x14ac:dyDescent="0.25">
      <c r="A45" s="62"/>
      <c r="B45" s="84"/>
      <c r="C45" s="68" t="s">
        <v>88</v>
      </c>
      <c r="D45" s="62" t="s">
        <v>56</v>
      </c>
      <c r="E45" s="95">
        <f>0.22*0.01</f>
        <v>2.2000000000000001E-3</v>
      </c>
      <c r="F45" s="87">
        <f>E45*F38</f>
        <v>1.5180000000000003E-2</v>
      </c>
      <c r="G45" s="13"/>
      <c r="H45" s="60"/>
      <c r="I45" s="13"/>
      <c r="J45" s="60"/>
      <c r="K45" s="60"/>
      <c r="L45" s="60"/>
      <c r="M45" s="13"/>
    </row>
    <row r="46" spans="1:13" s="3" customFormat="1" x14ac:dyDescent="0.25">
      <c r="A46" s="62"/>
      <c r="B46" s="84"/>
      <c r="C46" s="68" t="s">
        <v>120</v>
      </c>
      <c r="D46" s="62" t="s">
        <v>92</v>
      </c>
      <c r="E46" s="95">
        <v>0.25</v>
      </c>
      <c r="F46" s="87">
        <f>E46*F38</f>
        <v>1.7250000000000001</v>
      </c>
      <c r="G46" s="13"/>
      <c r="H46" s="60"/>
      <c r="I46" s="13"/>
      <c r="J46" s="60"/>
      <c r="K46" s="60"/>
      <c r="L46" s="60"/>
      <c r="M46" s="13"/>
    </row>
    <row r="47" spans="1:13" s="3" customFormat="1" x14ac:dyDescent="0.25">
      <c r="A47" s="62"/>
      <c r="B47" s="84"/>
      <c r="C47" s="68" t="s">
        <v>121</v>
      </c>
      <c r="D47" s="62" t="s">
        <v>92</v>
      </c>
      <c r="E47" s="95">
        <v>0.51500000000000001</v>
      </c>
      <c r="F47" s="87">
        <f>E47*F38</f>
        <v>3.5535000000000001</v>
      </c>
      <c r="G47" s="13"/>
      <c r="H47" s="60"/>
      <c r="I47" s="13"/>
      <c r="J47" s="60"/>
      <c r="K47" s="60"/>
      <c r="L47" s="60"/>
      <c r="M47" s="13"/>
    </row>
    <row r="48" spans="1:13" s="3" customFormat="1" x14ac:dyDescent="0.25">
      <c r="A48" s="62"/>
      <c r="B48" s="84"/>
      <c r="C48" s="85" t="s">
        <v>89</v>
      </c>
      <c r="D48" s="86" t="s">
        <v>90</v>
      </c>
      <c r="E48" s="86">
        <v>0.439</v>
      </c>
      <c r="F48" s="87">
        <f>E48*F38</f>
        <v>3.0291000000000001</v>
      </c>
      <c r="G48" s="13"/>
      <c r="H48" s="60"/>
      <c r="I48" s="13"/>
      <c r="J48" s="60"/>
      <c r="K48" s="60"/>
      <c r="L48" s="60"/>
      <c r="M48" s="13"/>
    </row>
    <row r="49" spans="1:13" s="27" customFormat="1" ht="27" x14ac:dyDescent="0.25">
      <c r="A49" s="39">
        <v>3</v>
      </c>
      <c r="B49" s="70"/>
      <c r="C49" s="82" t="s">
        <v>210</v>
      </c>
      <c r="D49" s="62" t="s">
        <v>56</v>
      </c>
      <c r="E49" s="13"/>
      <c r="F49" s="44">
        <v>3.2</v>
      </c>
      <c r="G49" s="13"/>
      <c r="H49" s="13"/>
      <c r="I49" s="13"/>
      <c r="J49" s="13"/>
      <c r="K49" s="13"/>
      <c r="L49" s="13"/>
      <c r="M49" s="13"/>
    </row>
    <row r="50" spans="1:13" s="50" customFormat="1" x14ac:dyDescent="0.2">
      <c r="A50" s="39"/>
      <c r="B50" s="48"/>
      <c r="C50" s="46" t="s">
        <v>47</v>
      </c>
      <c r="D50" s="39" t="s">
        <v>48</v>
      </c>
      <c r="E50" s="39">
        <v>5.18</v>
      </c>
      <c r="F50" s="44">
        <f>F49*E50</f>
        <v>16.576000000000001</v>
      </c>
      <c r="G50" s="89"/>
      <c r="H50" s="89"/>
      <c r="I50" s="13"/>
      <c r="J50" s="13"/>
      <c r="K50" s="89"/>
      <c r="L50" s="89"/>
      <c r="M50" s="13"/>
    </row>
    <row r="51" spans="1:13" s="50" customFormat="1" x14ac:dyDescent="0.2">
      <c r="A51" s="39"/>
      <c r="B51" s="48"/>
      <c r="C51" s="46" t="s">
        <v>122</v>
      </c>
      <c r="D51" s="39" t="s">
        <v>58</v>
      </c>
      <c r="E51" s="39">
        <f>0.096</f>
        <v>9.6000000000000002E-2</v>
      </c>
      <c r="F51" s="44">
        <f>F49*E51</f>
        <v>0.30720000000000003</v>
      </c>
      <c r="G51" s="89"/>
      <c r="H51" s="89"/>
      <c r="I51" s="13"/>
      <c r="J51" s="13"/>
      <c r="K51" s="13"/>
      <c r="L51" s="13"/>
      <c r="M51" s="13"/>
    </row>
    <row r="52" spans="1:13" s="27" customFormat="1" x14ac:dyDescent="0.2">
      <c r="A52" s="39"/>
      <c r="B52" s="70"/>
      <c r="C52" s="46" t="s">
        <v>59</v>
      </c>
      <c r="D52" s="39" t="s">
        <v>60</v>
      </c>
      <c r="E52" s="39">
        <v>0.23100000000000001</v>
      </c>
      <c r="F52" s="13">
        <f>E52*F49</f>
        <v>0.73920000000000008</v>
      </c>
      <c r="G52" s="13"/>
      <c r="H52" s="13"/>
      <c r="I52" s="13"/>
      <c r="J52" s="89"/>
      <c r="K52" s="13"/>
      <c r="L52" s="13"/>
      <c r="M52" s="13"/>
    </row>
    <row r="53" spans="1:13" s="3" customFormat="1" x14ac:dyDescent="0.25">
      <c r="A53" s="62"/>
      <c r="B53" s="84"/>
      <c r="C53" s="85" t="s">
        <v>209</v>
      </c>
      <c r="D53" s="86" t="s">
        <v>56</v>
      </c>
      <c r="E53" s="94">
        <v>1.0149999999999999</v>
      </c>
      <c r="F53" s="87">
        <f>E53*F49</f>
        <v>3.2479999999999998</v>
      </c>
      <c r="G53" s="13"/>
      <c r="H53" s="60"/>
      <c r="I53" s="13"/>
      <c r="J53" s="60"/>
      <c r="K53" s="60"/>
      <c r="L53" s="60"/>
      <c r="M53" s="13"/>
    </row>
    <row r="54" spans="1:13" s="3" customFormat="1" x14ac:dyDescent="0.25">
      <c r="A54" s="68"/>
      <c r="B54" s="68"/>
      <c r="C54" s="68" t="s">
        <v>123</v>
      </c>
      <c r="D54" s="62" t="s">
        <v>56</v>
      </c>
      <c r="E54" s="62">
        <f>2.66*0.01</f>
        <v>2.6600000000000002E-2</v>
      </c>
      <c r="F54" s="13">
        <f>E54*F49</f>
        <v>8.5120000000000015E-2</v>
      </c>
      <c r="G54" s="60"/>
      <c r="H54" s="60"/>
      <c r="I54" s="67"/>
      <c r="J54" s="67"/>
      <c r="K54" s="67"/>
      <c r="L54" s="67"/>
      <c r="M54" s="13"/>
    </row>
    <row r="55" spans="1:13" s="3" customFormat="1" x14ac:dyDescent="0.25">
      <c r="A55" s="68"/>
      <c r="B55" s="68"/>
      <c r="C55" s="68" t="s">
        <v>124</v>
      </c>
      <c r="D55" s="62" t="s">
        <v>110</v>
      </c>
      <c r="E55" s="62">
        <v>0.82</v>
      </c>
      <c r="F55" s="13">
        <f>E55*F49</f>
        <v>2.6240000000000001</v>
      </c>
      <c r="G55" s="60"/>
      <c r="H55" s="60"/>
      <c r="I55" s="67"/>
      <c r="J55" s="67"/>
      <c r="K55" s="67"/>
      <c r="L55" s="67"/>
      <c r="M55" s="13"/>
    </row>
    <row r="56" spans="1:13" s="3" customFormat="1" ht="27" x14ac:dyDescent="0.25">
      <c r="A56" s="68"/>
      <c r="B56" s="68"/>
      <c r="C56" s="63" t="s">
        <v>125</v>
      </c>
      <c r="D56" s="62" t="s">
        <v>56</v>
      </c>
      <c r="E56" s="68">
        <f>0.07*0.01</f>
        <v>7.000000000000001E-4</v>
      </c>
      <c r="F56" s="13">
        <f>E56*F49</f>
        <v>2.2400000000000002E-3</v>
      </c>
      <c r="G56" s="60"/>
      <c r="H56" s="60"/>
      <c r="I56" s="67"/>
      <c r="J56" s="67"/>
      <c r="K56" s="67"/>
      <c r="L56" s="67"/>
      <c r="M56" s="13"/>
    </row>
    <row r="57" spans="1:13" s="3" customFormat="1" ht="27" x14ac:dyDescent="0.25">
      <c r="A57" s="68"/>
      <c r="B57" s="68"/>
      <c r="C57" s="63" t="s">
        <v>126</v>
      </c>
      <c r="D57" s="62" t="s">
        <v>56</v>
      </c>
      <c r="E57" s="68">
        <f>0.08*0.01</f>
        <v>8.0000000000000004E-4</v>
      </c>
      <c r="F57" s="13">
        <f>E57*F49</f>
        <v>2.5600000000000002E-3</v>
      </c>
      <c r="G57" s="60"/>
      <c r="H57" s="60"/>
      <c r="I57" s="67"/>
      <c r="J57" s="67"/>
      <c r="K57" s="67"/>
      <c r="L57" s="67"/>
      <c r="M57" s="13"/>
    </row>
    <row r="58" spans="1:13" s="3" customFormat="1" x14ac:dyDescent="0.25">
      <c r="A58" s="68"/>
      <c r="B58" s="68"/>
      <c r="C58" s="63" t="s">
        <v>127</v>
      </c>
      <c r="D58" s="62" t="s">
        <v>56</v>
      </c>
      <c r="E58" s="68">
        <f>0.08*0.01</f>
        <v>8.0000000000000004E-4</v>
      </c>
      <c r="F58" s="13">
        <f>E58*F49</f>
        <v>2.5600000000000002E-3</v>
      </c>
      <c r="G58" s="60"/>
      <c r="H58" s="60"/>
      <c r="I58" s="67"/>
      <c r="J58" s="67"/>
      <c r="K58" s="67"/>
      <c r="L58" s="67"/>
      <c r="M58" s="13"/>
    </row>
    <row r="59" spans="1:13" s="3" customFormat="1" x14ac:dyDescent="0.25">
      <c r="A59" s="68"/>
      <c r="B59" s="68"/>
      <c r="C59" s="63" t="s">
        <v>128</v>
      </c>
      <c r="D59" s="62" t="s">
        <v>56</v>
      </c>
      <c r="E59" s="68">
        <v>1.7399999999999999E-2</v>
      </c>
      <c r="F59" s="13">
        <f>E59*F49</f>
        <v>5.568E-2</v>
      </c>
      <c r="G59" s="60"/>
      <c r="H59" s="60"/>
      <c r="I59" s="67"/>
      <c r="J59" s="67"/>
      <c r="K59" s="67"/>
      <c r="L59" s="67"/>
      <c r="M59" s="13"/>
    </row>
    <row r="60" spans="1:13" s="3" customFormat="1" x14ac:dyDescent="0.25">
      <c r="A60" s="62"/>
      <c r="B60" s="84"/>
      <c r="C60" s="68" t="s">
        <v>120</v>
      </c>
      <c r="D60" s="62" t="s">
        <v>92</v>
      </c>
      <c r="E60" s="95">
        <v>0.49</v>
      </c>
      <c r="F60" s="87">
        <f>E60*F49</f>
        <v>1.5680000000000001</v>
      </c>
      <c r="G60" s="13"/>
      <c r="H60" s="60"/>
      <c r="I60" s="13"/>
      <c r="J60" s="60"/>
      <c r="K60" s="60"/>
      <c r="L60" s="60"/>
      <c r="M60" s="13"/>
    </row>
    <row r="61" spans="1:13" s="3" customFormat="1" x14ac:dyDescent="0.25">
      <c r="A61" s="62"/>
      <c r="B61" s="84"/>
      <c r="C61" s="85" t="s">
        <v>89</v>
      </c>
      <c r="D61" s="86" t="s">
        <v>90</v>
      </c>
      <c r="E61" s="86">
        <v>0.61199999999999999</v>
      </c>
      <c r="F61" s="87">
        <f>E61*F49</f>
        <v>1.9584000000000001</v>
      </c>
      <c r="G61" s="13"/>
      <c r="H61" s="60"/>
      <c r="I61" s="13"/>
      <c r="J61" s="60"/>
      <c r="K61" s="60"/>
      <c r="L61" s="60"/>
      <c r="M61" s="13"/>
    </row>
    <row r="62" spans="1:13" s="27" customFormat="1" ht="27" x14ac:dyDescent="0.25">
      <c r="A62" s="39">
        <v>4</v>
      </c>
      <c r="B62" s="70"/>
      <c r="C62" s="82" t="s">
        <v>211</v>
      </c>
      <c r="D62" s="62" t="s">
        <v>56</v>
      </c>
      <c r="E62" s="13"/>
      <c r="F62" s="13">
        <v>1.5</v>
      </c>
      <c r="G62" s="13"/>
      <c r="H62" s="13"/>
      <c r="I62" s="13"/>
      <c r="J62" s="13"/>
      <c r="K62" s="13"/>
      <c r="L62" s="13"/>
      <c r="M62" s="13"/>
    </row>
    <row r="63" spans="1:13" s="50" customFormat="1" x14ac:dyDescent="0.2">
      <c r="A63" s="39"/>
      <c r="B63" s="48"/>
      <c r="C63" s="46" t="s">
        <v>47</v>
      </c>
      <c r="D63" s="39" t="s">
        <v>48</v>
      </c>
      <c r="E63" s="39">
        <v>5.18</v>
      </c>
      <c r="F63" s="44">
        <f>F62*E63</f>
        <v>7.77</v>
      </c>
      <c r="G63" s="89"/>
      <c r="H63" s="89"/>
      <c r="I63" s="13"/>
      <c r="J63" s="13"/>
      <c r="K63" s="89"/>
      <c r="L63" s="89"/>
      <c r="M63" s="13"/>
    </row>
    <row r="64" spans="1:13" s="50" customFormat="1" x14ac:dyDescent="0.2">
      <c r="A64" s="39"/>
      <c r="B64" s="48"/>
      <c r="C64" s="46" t="s">
        <v>122</v>
      </c>
      <c r="D64" s="39" t="s">
        <v>58</v>
      </c>
      <c r="E64" s="39">
        <f>0.096</f>
        <v>9.6000000000000002E-2</v>
      </c>
      <c r="F64" s="44">
        <f>F62*E64</f>
        <v>0.14400000000000002</v>
      </c>
      <c r="G64" s="89"/>
      <c r="H64" s="89"/>
      <c r="I64" s="13"/>
      <c r="J64" s="13"/>
      <c r="K64" s="13"/>
      <c r="L64" s="13"/>
      <c r="M64" s="13"/>
    </row>
    <row r="65" spans="1:13" s="27" customFormat="1" x14ac:dyDescent="0.2">
      <c r="A65" s="39"/>
      <c r="B65" s="70"/>
      <c r="C65" s="46" t="s">
        <v>59</v>
      </c>
      <c r="D65" s="39" t="s">
        <v>60</v>
      </c>
      <c r="E65" s="39">
        <v>0.23100000000000001</v>
      </c>
      <c r="F65" s="13">
        <f>E65*F62</f>
        <v>0.34650000000000003</v>
      </c>
      <c r="G65" s="13"/>
      <c r="H65" s="13"/>
      <c r="I65" s="13"/>
      <c r="J65" s="89"/>
      <c r="K65" s="13"/>
      <c r="L65" s="13"/>
      <c r="M65" s="13"/>
    </row>
    <row r="66" spans="1:13" s="3" customFormat="1" x14ac:dyDescent="0.25">
      <c r="A66" s="62"/>
      <c r="B66" s="84"/>
      <c r="C66" s="85" t="s">
        <v>209</v>
      </c>
      <c r="D66" s="86" t="s">
        <v>56</v>
      </c>
      <c r="E66" s="94">
        <v>1.0149999999999999</v>
      </c>
      <c r="F66" s="87">
        <f>E66*F62</f>
        <v>1.5225</v>
      </c>
      <c r="G66" s="13"/>
      <c r="H66" s="60"/>
      <c r="I66" s="13"/>
      <c r="J66" s="60"/>
      <c r="K66" s="60"/>
      <c r="L66" s="60"/>
      <c r="M66" s="13"/>
    </row>
    <row r="67" spans="1:13" s="3" customFormat="1" x14ac:dyDescent="0.25">
      <c r="A67" s="68"/>
      <c r="B67" s="68"/>
      <c r="C67" s="68" t="s">
        <v>123</v>
      </c>
      <c r="D67" s="62" t="s">
        <v>56</v>
      </c>
      <c r="E67" s="62">
        <f>2.66*0.01</f>
        <v>2.6600000000000002E-2</v>
      </c>
      <c r="F67" s="13">
        <f>E67*F62</f>
        <v>3.9900000000000005E-2</v>
      </c>
      <c r="G67" s="60"/>
      <c r="H67" s="60"/>
      <c r="I67" s="67"/>
      <c r="J67" s="67"/>
      <c r="K67" s="67"/>
      <c r="L67" s="67"/>
      <c r="M67" s="13"/>
    </row>
    <row r="68" spans="1:13" s="3" customFormat="1" x14ac:dyDescent="0.25">
      <c r="A68" s="68"/>
      <c r="B68" s="68"/>
      <c r="C68" s="68" t="s">
        <v>124</v>
      </c>
      <c r="D68" s="62" t="s">
        <v>110</v>
      </c>
      <c r="E68" s="62">
        <v>0.82</v>
      </c>
      <c r="F68" s="13">
        <f>E68*F62</f>
        <v>1.23</v>
      </c>
      <c r="G68" s="60"/>
      <c r="H68" s="60"/>
      <c r="I68" s="67"/>
      <c r="J68" s="67"/>
      <c r="K68" s="67"/>
      <c r="L68" s="67"/>
      <c r="M68" s="13"/>
    </row>
    <row r="69" spans="1:13" s="3" customFormat="1" ht="27" x14ac:dyDescent="0.25">
      <c r="A69" s="68"/>
      <c r="B69" s="68"/>
      <c r="C69" s="63" t="s">
        <v>125</v>
      </c>
      <c r="D69" s="62" t="s">
        <v>56</v>
      </c>
      <c r="E69" s="68">
        <f>0.07*0.01</f>
        <v>7.000000000000001E-4</v>
      </c>
      <c r="F69" s="13">
        <f>E69*F62</f>
        <v>1.0500000000000002E-3</v>
      </c>
      <c r="G69" s="60"/>
      <c r="H69" s="60"/>
      <c r="I69" s="67"/>
      <c r="J69" s="67"/>
      <c r="K69" s="67"/>
      <c r="L69" s="67"/>
      <c r="M69" s="13"/>
    </row>
    <row r="70" spans="1:13" s="3" customFormat="1" ht="27" x14ac:dyDescent="0.25">
      <c r="A70" s="68"/>
      <c r="B70" s="68"/>
      <c r="C70" s="63" t="s">
        <v>126</v>
      </c>
      <c r="D70" s="62" t="s">
        <v>56</v>
      </c>
      <c r="E70" s="68">
        <f>0.08*0.01</f>
        <v>8.0000000000000004E-4</v>
      </c>
      <c r="F70" s="13">
        <f>E70*F62</f>
        <v>1.2000000000000001E-3</v>
      </c>
      <c r="G70" s="60"/>
      <c r="H70" s="60"/>
      <c r="I70" s="67"/>
      <c r="J70" s="67"/>
      <c r="K70" s="67"/>
      <c r="L70" s="67"/>
      <c r="M70" s="13"/>
    </row>
    <row r="71" spans="1:13" s="3" customFormat="1" x14ac:dyDescent="0.25">
      <c r="A71" s="68"/>
      <c r="B71" s="68"/>
      <c r="C71" s="63" t="s">
        <v>127</v>
      </c>
      <c r="D71" s="62" t="s">
        <v>56</v>
      </c>
      <c r="E71" s="68">
        <f>0.08*0.01</f>
        <v>8.0000000000000004E-4</v>
      </c>
      <c r="F71" s="13">
        <f>E71*F62</f>
        <v>1.2000000000000001E-3</v>
      </c>
      <c r="G71" s="60"/>
      <c r="H71" s="60"/>
      <c r="I71" s="67"/>
      <c r="J71" s="67"/>
      <c r="K71" s="67"/>
      <c r="L71" s="67"/>
      <c r="M71" s="13"/>
    </row>
    <row r="72" spans="1:13" s="3" customFormat="1" x14ac:dyDescent="0.25">
      <c r="A72" s="68"/>
      <c r="B72" s="68"/>
      <c r="C72" s="63" t="s">
        <v>128</v>
      </c>
      <c r="D72" s="62" t="s">
        <v>56</v>
      </c>
      <c r="E72" s="68">
        <v>1.7399999999999999E-2</v>
      </c>
      <c r="F72" s="13">
        <f>E72*F62</f>
        <v>2.6099999999999998E-2</v>
      </c>
      <c r="G72" s="60"/>
      <c r="H72" s="60"/>
      <c r="I72" s="67"/>
      <c r="J72" s="67"/>
      <c r="K72" s="67"/>
      <c r="L72" s="67"/>
      <c r="M72" s="13"/>
    </row>
    <row r="73" spans="1:13" s="3" customFormat="1" x14ac:dyDescent="0.25">
      <c r="A73" s="62"/>
      <c r="B73" s="84"/>
      <c r="C73" s="68" t="s">
        <v>120</v>
      </c>
      <c r="D73" s="62" t="s">
        <v>92</v>
      </c>
      <c r="E73" s="95">
        <v>0.49</v>
      </c>
      <c r="F73" s="87">
        <f>E73*F62</f>
        <v>0.73499999999999999</v>
      </c>
      <c r="G73" s="13"/>
      <c r="H73" s="60"/>
      <c r="I73" s="13"/>
      <c r="J73" s="60"/>
      <c r="K73" s="60"/>
      <c r="L73" s="60"/>
      <c r="M73" s="13"/>
    </row>
    <row r="74" spans="1:13" s="3" customFormat="1" x14ac:dyDescent="0.25">
      <c r="A74" s="62"/>
      <c r="B74" s="84"/>
      <c r="C74" s="85" t="s">
        <v>89</v>
      </c>
      <c r="D74" s="86" t="s">
        <v>90</v>
      </c>
      <c r="E74" s="86">
        <v>0.61199999999999999</v>
      </c>
      <c r="F74" s="87">
        <f>E74*F62</f>
        <v>0.91799999999999993</v>
      </c>
      <c r="G74" s="13"/>
      <c r="H74" s="60"/>
      <c r="I74" s="13"/>
      <c r="J74" s="60"/>
      <c r="K74" s="60"/>
      <c r="L74" s="60"/>
      <c r="M74" s="13"/>
    </row>
    <row r="75" spans="1:13" s="27" customFormat="1" x14ac:dyDescent="0.25">
      <c r="A75" s="39">
        <v>5</v>
      </c>
      <c r="B75" s="70"/>
      <c r="C75" s="93" t="s">
        <v>109</v>
      </c>
      <c r="D75" s="62" t="s">
        <v>110</v>
      </c>
      <c r="E75" s="13"/>
      <c r="F75" s="13">
        <v>25</v>
      </c>
      <c r="G75" s="13"/>
      <c r="H75" s="13"/>
      <c r="I75" s="13"/>
      <c r="J75" s="13"/>
      <c r="K75" s="13"/>
      <c r="L75" s="13"/>
      <c r="M75" s="13"/>
    </row>
    <row r="76" spans="1:13" s="50" customFormat="1" x14ac:dyDescent="0.2">
      <c r="A76" s="39"/>
      <c r="B76" s="48"/>
      <c r="C76" s="46" t="s">
        <v>47</v>
      </c>
      <c r="D76" s="39" t="s">
        <v>48</v>
      </c>
      <c r="E76" s="39">
        <v>0.56399999999999995</v>
      </c>
      <c r="F76" s="44">
        <f>F75*E76</f>
        <v>14.099999999999998</v>
      </c>
      <c r="G76" s="89"/>
      <c r="H76" s="89"/>
      <c r="I76" s="13"/>
      <c r="J76" s="13"/>
      <c r="K76" s="89"/>
      <c r="L76" s="89"/>
      <c r="M76" s="13"/>
    </row>
    <row r="77" spans="1:13" s="27" customFormat="1" x14ac:dyDescent="0.2">
      <c r="A77" s="39"/>
      <c r="B77" s="70"/>
      <c r="C77" s="46" t="s">
        <v>59</v>
      </c>
      <c r="D77" s="39" t="s">
        <v>60</v>
      </c>
      <c r="E77" s="39">
        <v>4.0899999999999999E-2</v>
      </c>
      <c r="F77" s="13">
        <f>E77*F75</f>
        <v>1.0225</v>
      </c>
      <c r="G77" s="13"/>
      <c r="H77" s="13"/>
      <c r="I77" s="13"/>
      <c r="J77" s="89"/>
      <c r="K77" s="13"/>
      <c r="L77" s="13"/>
      <c r="M77" s="13"/>
    </row>
    <row r="78" spans="1:13" x14ac:dyDescent="0.25">
      <c r="A78" s="77"/>
      <c r="B78" s="77"/>
      <c r="C78" s="77" t="s">
        <v>111</v>
      </c>
      <c r="D78" s="78" t="s">
        <v>50</v>
      </c>
      <c r="E78" s="77">
        <f>0.19*0.01</f>
        <v>1.9E-3</v>
      </c>
      <c r="F78" s="13">
        <f>E78*F75</f>
        <v>4.7500000000000001E-2</v>
      </c>
      <c r="G78" s="107"/>
      <c r="H78" s="60"/>
      <c r="I78" s="223"/>
      <c r="J78" s="223"/>
      <c r="K78" s="223"/>
      <c r="L78" s="223"/>
      <c r="M78" s="13"/>
    </row>
    <row r="79" spans="1:13" x14ac:dyDescent="0.25">
      <c r="A79" s="77"/>
      <c r="B79" s="77"/>
      <c r="C79" s="77" t="s">
        <v>112</v>
      </c>
      <c r="D79" s="78" t="s">
        <v>50</v>
      </c>
      <c r="E79" s="77">
        <f>0.45*0.01</f>
        <v>4.5000000000000005E-3</v>
      </c>
      <c r="F79" s="13">
        <f>E79*F75</f>
        <v>0.11250000000000002</v>
      </c>
      <c r="G79" s="109"/>
      <c r="H79" s="60"/>
      <c r="I79" s="223"/>
      <c r="J79" s="223"/>
      <c r="K79" s="223"/>
      <c r="L79" s="223"/>
      <c r="M79" s="13"/>
    </row>
    <row r="80" spans="1:13" x14ac:dyDescent="0.25">
      <c r="A80" s="77"/>
      <c r="B80" s="77"/>
      <c r="C80" s="77" t="s">
        <v>113</v>
      </c>
      <c r="D80" s="78" t="s">
        <v>56</v>
      </c>
      <c r="E80" s="77">
        <f>0.75*0.01</f>
        <v>7.4999999999999997E-3</v>
      </c>
      <c r="F80" s="13">
        <f>E80*F75</f>
        <v>0.1875</v>
      </c>
      <c r="G80" s="60"/>
      <c r="H80" s="60"/>
      <c r="I80" s="223"/>
      <c r="J80" s="223"/>
      <c r="K80" s="223"/>
      <c r="L80" s="223"/>
      <c r="M80" s="13"/>
    </row>
    <row r="81" spans="1:256" s="3" customFormat="1" x14ac:dyDescent="0.25">
      <c r="A81" s="62"/>
      <c r="B81" s="84"/>
      <c r="C81" s="85" t="s">
        <v>89</v>
      </c>
      <c r="D81" s="86" t="s">
        <v>90</v>
      </c>
      <c r="E81" s="86">
        <v>0.215</v>
      </c>
      <c r="F81" s="87">
        <f>E81*F75</f>
        <v>5.375</v>
      </c>
      <c r="G81" s="13"/>
      <c r="H81" s="60"/>
      <c r="I81" s="13"/>
      <c r="J81" s="60"/>
      <c r="K81" s="60"/>
      <c r="L81" s="60"/>
      <c r="M81" s="13"/>
    </row>
    <row r="82" spans="1:256" s="35" customFormat="1" ht="40.5" x14ac:dyDescent="0.2">
      <c r="A82" s="39">
        <v>6</v>
      </c>
      <c r="B82" s="18"/>
      <c r="C82" s="83" t="s">
        <v>97</v>
      </c>
      <c r="D82" s="42" t="s">
        <v>56</v>
      </c>
      <c r="E82" s="42"/>
      <c r="F82" s="69">
        <v>8</v>
      </c>
      <c r="G82" s="13"/>
      <c r="H82" s="13"/>
      <c r="I82" s="13"/>
      <c r="J82" s="13"/>
      <c r="K82" s="13"/>
      <c r="L82" s="13"/>
      <c r="M82" s="13"/>
    </row>
    <row r="83" spans="1:256" s="50" customFormat="1" x14ac:dyDescent="0.2">
      <c r="A83" s="39"/>
      <c r="B83" s="48"/>
      <c r="C83" s="46" t="s">
        <v>47</v>
      </c>
      <c r="D83" s="39" t="s">
        <v>48</v>
      </c>
      <c r="E83" s="39">
        <f>15*0.01</f>
        <v>0.15</v>
      </c>
      <c r="F83" s="13">
        <f>F82*E83</f>
        <v>1.2</v>
      </c>
      <c r="G83" s="89"/>
      <c r="H83" s="89"/>
      <c r="I83" s="13"/>
      <c r="J83" s="13"/>
      <c r="K83" s="89"/>
      <c r="L83" s="89"/>
      <c r="M83" s="13"/>
    </row>
    <row r="84" spans="1:256" s="35" customFormat="1" ht="40.5" x14ac:dyDescent="0.2">
      <c r="A84" s="39"/>
      <c r="B84" s="18"/>
      <c r="C84" s="46" t="s">
        <v>98</v>
      </c>
      <c r="D84" s="39" t="s">
        <v>58</v>
      </c>
      <c r="E84" s="39">
        <f>2.16*0.01</f>
        <v>2.1600000000000001E-2</v>
      </c>
      <c r="F84" s="13">
        <f>E84*F82</f>
        <v>0.17280000000000001</v>
      </c>
      <c r="G84" s="13"/>
      <c r="H84" s="13"/>
      <c r="I84" s="13"/>
      <c r="J84" s="13"/>
      <c r="K84" s="13"/>
      <c r="L84" s="10"/>
      <c r="M84" s="13"/>
    </row>
    <row r="85" spans="1:256" s="35" customFormat="1" ht="30" customHeight="1" x14ac:dyDescent="0.2">
      <c r="A85" s="39"/>
      <c r="B85" s="18"/>
      <c r="C85" s="46" t="s">
        <v>99</v>
      </c>
      <c r="D85" s="39" t="s">
        <v>58</v>
      </c>
      <c r="E85" s="39">
        <f>2.73*0.01</f>
        <v>2.7300000000000001E-2</v>
      </c>
      <c r="F85" s="13">
        <f>E85*F82</f>
        <v>0.21840000000000001</v>
      </c>
      <c r="G85" s="13"/>
      <c r="H85" s="13"/>
      <c r="I85" s="13"/>
      <c r="J85" s="13"/>
      <c r="K85" s="13"/>
      <c r="L85" s="10"/>
      <c r="M85" s="13"/>
    </row>
    <row r="86" spans="1:256" s="35" customFormat="1" x14ac:dyDescent="0.2">
      <c r="A86" s="39"/>
      <c r="B86" s="18"/>
      <c r="C86" s="46" t="s">
        <v>100</v>
      </c>
      <c r="D86" s="39" t="s">
        <v>58</v>
      </c>
      <c r="E86" s="39">
        <f>0.97*0.01</f>
        <v>9.7000000000000003E-3</v>
      </c>
      <c r="F86" s="13">
        <f>E86*F82</f>
        <v>7.7600000000000002E-2</v>
      </c>
      <c r="G86" s="13"/>
      <c r="H86" s="13"/>
      <c r="I86" s="13"/>
      <c r="J86" s="13"/>
      <c r="K86" s="13"/>
      <c r="L86" s="10"/>
      <c r="M86" s="13"/>
    </row>
    <row r="87" spans="1:256" s="35" customFormat="1" x14ac:dyDescent="0.2">
      <c r="A87" s="39"/>
      <c r="B87" s="18"/>
      <c r="C87" s="46" t="s">
        <v>101</v>
      </c>
      <c r="D87" s="39"/>
      <c r="E87" s="39"/>
      <c r="F87" s="13"/>
      <c r="G87" s="13"/>
      <c r="H87" s="13"/>
      <c r="I87" s="13"/>
      <c r="J87" s="13"/>
      <c r="K87" s="13"/>
      <c r="L87" s="10"/>
      <c r="M87" s="13"/>
    </row>
    <row r="88" spans="1:256" s="3" customFormat="1" x14ac:dyDescent="0.25">
      <c r="A88" s="171"/>
      <c r="B88" s="171"/>
      <c r="C88" s="180" t="s">
        <v>132</v>
      </c>
      <c r="D88" s="171" t="s">
        <v>56</v>
      </c>
      <c r="E88" s="179">
        <v>1</v>
      </c>
      <c r="F88" s="96">
        <f>E88*F82</f>
        <v>8</v>
      </c>
      <c r="G88" s="96"/>
      <c r="H88" s="10"/>
      <c r="I88" s="96"/>
      <c r="J88" s="96"/>
      <c r="K88" s="96"/>
      <c r="L88" s="96"/>
      <c r="M88" s="96"/>
    </row>
    <row r="89" spans="1:256" s="35" customFormat="1" x14ac:dyDescent="0.2">
      <c r="A89" s="39"/>
      <c r="B89" s="121"/>
      <c r="C89" s="88" t="s">
        <v>103</v>
      </c>
      <c r="D89" s="171" t="s">
        <v>56</v>
      </c>
      <c r="E89" s="179">
        <f>7*0.01</f>
        <v>7.0000000000000007E-2</v>
      </c>
      <c r="F89" s="96">
        <f>E89*F82</f>
        <v>0.56000000000000005</v>
      </c>
      <c r="G89" s="13"/>
      <c r="H89" s="13"/>
      <c r="I89" s="13"/>
      <c r="J89" s="13"/>
      <c r="K89" s="13"/>
      <c r="L89" s="13"/>
      <c r="M89" s="13"/>
    </row>
    <row r="90" spans="1:256" s="101" customFormat="1" ht="57.75" customHeight="1" x14ac:dyDescent="0.2">
      <c r="A90" s="104">
        <v>7</v>
      </c>
      <c r="B90" s="98"/>
      <c r="C90" s="99" t="s">
        <v>133</v>
      </c>
      <c r="D90" s="97" t="s">
        <v>56</v>
      </c>
      <c r="E90" s="97"/>
      <c r="F90" s="97">
        <v>12</v>
      </c>
      <c r="G90" s="218"/>
      <c r="H90" s="218"/>
      <c r="I90" s="218"/>
      <c r="J90" s="218"/>
      <c r="K90" s="218"/>
      <c r="L90" s="218"/>
      <c r="M90" s="218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  <c r="BF90" s="100"/>
      <c r="BG90" s="100"/>
      <c r="BH90" s="100"/>
      <c r="BI90" s="100"/>
      <c r="BJ90" s="100"/>
      <c r="BK90" s="100"/>
      <c r="BL90" s="100"/>
      <c r="BM90" s="100"/>
      <c r="BN90" s="100"/>
      <c r="BO90" s="100"/>
      <c r="BP90" s="100"/>
      <c r="BQ90" s="100"/>
      <c r="BR90" s="100"/>
      <c r="BS90" s="100"/>
      <c r="BT90" s="100"/>
      <c r="BU90" s="100"/>
      <c r="BV90" s="100"/>
      <c r="BW90" s="100"/>
      <c r="BX90" s="100"/>
      <c r="BY90" s="100"/>
      <c r="BZ90" s="100"/>
      <c r="CA90" s="100"/>
      <c r="CB90" s="100"/>
      <c r="CC90" s="100"/>
      <c r="CD90" s="100"/>
      <c r="CE90" s="100"/>
      <c r="CF90" s="100"/>
      <c r="CG90" s="100"/>
      <c r="CH90" s="100"/>
      <c r="CI90" s="100"/>
      <c r="CJ90" s="100"/>
      <c r="CK90" s="100"/>
      <c r="CL90" s="100"/>
      <c r="CM90" s="100"/>
      <c r="CN90" s="100"/>
      <c r="CO90" s="100"/>
      <c r="CP90" s="100"/>
      <c r="CQ90" s="100"/>
      <c r="CR90" s="100"/>
      <c r="CS90" s="100"/>
      <c r="CT90" s="100"/>
      <c r="CU90" s="100"/>
      <c r="CV90" s="100"/>
      <c r="CW90" s="100"/>
      <c r="CX90" s="100"/>
      <c r="CY90" s="100"/>
      <c r="CZ90" s="100"/>
      <c r="DA90" s="100"/>
      <c r="DB90" s="100"/>
      <c r="DC90" s="100"/>
      <c r="DD90" s="100"/>
      <c r="DE90" s="100"/>
      <c r="DF90" s="100"/>
      <c r="DG90" s="100"/>
      <c r="DH90" s="100"/>
      <c r="DI90" s="100"/>
      <c r="DJ90" s="100"/>
      <c r="DK90" s="100"/>
      <c r="DL90" s="100"/>
      <c r="DM90" s="100"/>
      <c r="DN90" s="100"/>
      <c r="DO90" s="100"/>
      <c r="DP90" s="100"/>
      <c r="DQ90" s="100"/>
      <c r="DR90" s="100"/>
      <c r="DS90" s="100"/>
      <c r="DT90" s="100"/>
      <c r="DU90" s="100"/>
      <c r="DV90" s="100"/>
      <c r="DW90" s="100"/>
      <c r="DX90" s="100"/>
      <c r="DY90" s="100"/>
      <c r="DZ90" s="100"/>
      <c r="EA90" s="100"/>
      <c r="EB90" s="100"/>
      <c r="EC90" s="100"/>
      <c r="ED90" s="100"/>
      <c r="EE90" s="100"/>
      <c r="EF90" s="100"/>
      <c r="EG90" s="100"/>
      <c r="EH90" s="100"/>
      <c r="EI90" s="100"/>
      <c r="EJ90" s="100"/>
      <c r="EK90" s="100"/>
      <c r="EL90" s="100"/>
      <c r="EM90" s="100"/>
      <c r="EN90" s="100"/>
      <c r="EO90" s="100"/>
      <c r="EP90" s="100"/>
      <c r="EQ90" s="100"/>
      <c r="ER90" s="100"/>
      <c r="ES90" s="100"/>
      <c r="ET90" s="100"/>
      <c r="EU90" s="100"/>
      <c r="EV90" s="100"/>
      <c r="EW90" s="100"/>
      <c r="EX90" s="100"/>
      <c r="EY90" s="100"/>
      <c r="EZ90" s="100"/>
      <c r="FA90" s="100"/>
      <c r="FB90" s="100"/>
      <c r="FC90" s="100"/>
      <c r="FD90" s="100"/>
      <c r="FE90" s="100"/>
      <c r="FF90" s="100"/>
      <c r="FG90" s="100"/>
      <c r="FH90" s="100"/>
      <c r="FI90" s="100"/>
      <c r="FJ90" s="100"/>
      <c r="FK90" s="100"/>
      <c r="FL90" s="100"/>
      <c r="FM90" s="100"/>
      <c r="FN90" s="100"/>
      <c r="FO90" s="100"/>
      <c r="FP90" s="100"/>
      <c r="FQ90" s="100"/>
      <c r="FR90" s="100"/>
      <c r="FS90" s="100"/>
      <c r="FT90" s="100"/>
      <c r="FU90" s="100"/>
      <c r="FV90" s="100"/>
      <c r="FW90" s="100"/>
      <c r="FX90" s="100"/>
      <c r="FY90" s="100"/>
      <c r="FZ90" s="100"/>
      <c r="GA90" s="100"/>
      <c r="GB90" s="100"/>
      <c r="GC90" s="100"/>
      <c r="GD90" s="100"/>
      <c r="GE90" s="100"/>
      <c r="GF90" s="100"/>
      <c r="GG90" s="100"/>
      <c r="GH90" s="100"/>
      <c r="GI90" s="100"/>
      <c r="GJ90" s="100"/>
      <c r="GK90" s="100"/>
      <c r="GL90" s="100"/>
      <c r="GM90" s="100"/>
      <c r="GN90" s="100"/>
      <c r="GO90" s="100"/>
      <c r="GP90" s="100"/>
      <c r="GQ90" s="100"/>
      <c r="GR90" s="100"/>
      <c r="GS90" s="100"/>
      <c r="GT90" s="100"/>
      <c r="GU90" s="100"/>
      <c r="GV90" s="100"/>
      <c r="GW90" s="100"/>
      <c r="GX90" s="100"/>
      <c r="GY90" s="100"/>
      <c r="GZ90" s="100"/>
      <c r="HA90" s="100"/>
      <c r="HB90" s="100"/>
      <c r="HC90" s="100"/>
      <c r="HD90" s="100"/>
      <c r="HE90" s="100"/>
      <c r="HF90" s="100"/>
      <c r="HG90" s="100"/>
      <c r="HH90" s="100"/>
      <c r="HI90" s="100"/>
      <c r="HJ90" s="100"/>
      <c r="HK90" s="100"/>
      <c r="HL90" s="100"/>
      <c r="HM90" s="100"/>
      <c r="HN90" s="100"/>
      <c r="HO90" s="100"/>
      <c r="HP90" s="100"/>
      <c r="HQ90" s="100"/>
      <c r="HR90" s="100"/>
      <c r="HS90" s="100"/>
      <c r="HT90" s="100"/>
      <c r="HU90" s="100"/>
      <c r="HV90" s="100"/>
      <c r="HW90" s="100"/>
      <c r="HX90" s="100"/>
      <c r="HY90" s="100"/>
      <c r="HZ90" s="100"/>
      <c r="IA90" s="100"/>
      <c r="IB90" s="100"/>
      <c r="IC90" s="100"/>
      <c r="ID90" s="100"/>
      <c r="IE90" s="100"/>
      <c r="IF90" s="100"/>
      <c r="IG90" s="100"/>
      <c r="IH90" s="100"/>
      <c r="II90" s="100"/>
      <c r="IJ90" s="100"/>
      <c r="IK90" s="100"/>
      <c r="IL90" s="100"/>
      <c r="IM90" s="100"/>
      <c r="IN90" s="100"/>
      <c r="IO90" s="100"/>
      <c r="IP90" s="100"/>
      <c r="IQ90" s="100"/>
      <c r="IR90" s="100"/>
      <c r="IS90" s="100"/>
      <c r="IT90" s="100"/>
      <c r="IU90" s="100"/>
      <c r="IV90" s="100"/>
    </row>
    <row r="91" spans="1:256" s="101" customFormat="1" x14ac:dyDescent="0.2">
      <c r="A91" s="97"/>
      <c r="B91" s="98"/>
      <c r="C91" s="99" t="s">
        <v>47</v>
      </c>
      <c r="D91" s="97" t="s">
        <v>48</v>
      </c>
      <c r="E91" s="97">
        <f>20*0.001</f>
        <v>0.02</v>
      </c>
      <c r="F91" s="97">
        <f>F90*E91</f>
        <v>0.24</v>
      </c>
      <c r="G91" s="219"/>
      <c r="H91" s="219"/>
      <c r="I91" s="218"/>
      <c r="J91" s="218"/>
      <c r="K91" s="218"/>
      <c r="L91" s="219"/>
      <c r="M91" s="218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  <c r="AU91" s="102"/>
      <c r="AV91" s="102"/>
      <c r="AW91" s="102"/>
      <c r="AX91" s="102"/>
      <c r="AY91" s="102"/>
      <c r="AZ91" s="102"/>
      <c r="BA91" s="102"/>
      <c r="BB91" s="102"/>
      <c r="BC91" s="102"/>
      <c r="BD91" s="102"/>
      <c r="BE91" s="102"/>
      <c r="BF91" s="102"/>
      <c r="BG91" s="102"/>
      <c r="BH91" s="102"/>
      <c r="BI91" s="102"/>
      <c r="BJ91" s="102"/>
      <c r="BK91" s="102"/>
      <c r="BL91" s="102"/>
      <c r="BM91" s="102"/>
      <c r="BN91" s="102"/>
      <c r="BO91" s="102"/>
      <c r="BP91" s="102"/>
      <c r="BQ91" s="102"/>
      <c r="BR91" s="102"/>
      <c r="BS91" s="102"/>
      <c r="BT91" s="102"/>
      <c r="BU91" s="102"/>
      <c r="BV91" s="102"/>
      <c r="BW91" s="102"/>
      <c r="BX91" s="102"/>
      <c r="BY91" s="102"/>
      <c r="BZ91" s="102"/>
      <c r="CA91" s="102"/>
      <c r="CB91" s="102"/>
      <c r="CC91" s="102"/>
      <c r="CD91" s="102"/>
      <c r="CE91" s="102"/>
      <c r="CF91" s="102"/>
      <c r="CG91" s="102"/>
      <c r="CH91" s="102"/>
      <c r="CI91" s="102"/>
      <c r="CJ91" s="102"/>
      <c r="CK91" s="102"/>
      <c r="CL91" s="102"/>
      <c r="CM91" s="102"/>
      <c r="CN91" s="102"/>
      <c r="CO91" s="102"/>
      <c r="CP91" s="102"/>
      <c r="CQ91" s="102"/>
      <c r="CR91" s="102"/>
      <c r="CS91" s="102"/>
      <c r="CT91" s="102"/>
      <c r="CU91" s="102"/>
      <c r="CV91" s="102"/>
      <c r="CW91" s="102"/>
      <c r="CX91" s="102"/>
      <c r="CY91" s="102"/>
      <c r="CZ91" s="102"/>
      <c r="DA91" s="102"/>
      <c r="DB91" s="102"/>
      <c r="DC91" s="102"/>
      <c r="DD91" s="102"/>
      <c r="DE91" s="102"/>
      <c r="DF91" s="102"/>
      <c r="DG91" s="102"/>
      <c r="DH91" s="102"/>
      <c r="DI91" s="102"/>
      <c r="DJ91" s="102"/>
      <c r="DK91" s="102"/>
      <c r="DL91" s="102"/>
      <c r="DM91" s="102"/>
      <c r="DN91" s="102"/>
      <c r="DO91" s="102"/>
      <c r="DP91" s="102"/>
      <c r="DQ91" s="102"/>
      <c r="DR91" s="102"/>
      <c r="DS91" s="102"/>
      <c r="DT91" s="102"/>
      <c r="DU91" s="102"/>
      <c r="DV91" s="102"/>
      <c r="DW91" s="102"/>
      <c r="DX91" s="102"/>
      <c r="DY91" s="102"/>
      <c r="DZ91" s="102"/>
      <c r="EA91" s="102"/>
      <c r="EB91" s="102"/>
      <c r="EC91" s="102"/>
      <c r="ED91" s="102"/>
      <c r="EE91" s="102"/>
      <c r="EF91" s="102"/>
      <c r="EG91" s="102"/>
      <c r="EH91" s="102"/>
      <c r="EI91" s="102"/>
      <c r="EJ91" s="102"/>
      <c r="EK91" s="102"/>
      <c r="EL91" s="102"/>
      <c r="EM91" s="102"/>
      <c r="EN91" s="102"/>
      <c r="EO91" s="102"/>
      <c r="EP91" s="102"/>
      <c r="EQ91" s="102"/>
      <c r="ER91" s="102"/>
      <c r="ES91" s="102"/>
      <c r="ET91" s="102"/>
      <c r="EU91" s="102"/>
      <c r="EV91" s="102"/>
      <c r="EW91" s="102"/>
      <c r="EX91" s="102"/>
      <c r="EY91" s="102"/>
      <c r="EZ91" s="102"/>
      <c r="FA91" s="102"/>
      <c r="FB91" s="102"/>
      <c r="FC91" s="102"/>
      <c r="FD91" s="102"/>
      <c r="FE91" s="102"/>
      <c r="FF91" s="102"/>
      <c r="FG91" s="102"/>
      <c r="FH91" s="102"/>
      <c r="FI91" s="102"/>
      <c r="FJ91" s="102"/>
      <c r="FK91" s="102"/>
      <c r="FL91" s="102"/>
      <c r="FM91" s="102"/>
      <c r="FN91" s="102"/>
      <c r="FO91" s="102"/>
      <c r="FP91" s="102"/>
      <c r="FQ91" s="102"/>
      <c r="FR91" s="102"/>
      <c r="FS91" s="102"/>
      <c r="FT91" s="102"/>
      <c r="FU91" s="102"/>
      <c r="FV91" s="102"/>
      <c r="FW91" s="102"/>
      <c r="FX91" s="102"/>
      <c r="FY91" s="102"/>
      <c r="FZ91" s="102"/>
      <c r="GA91" s="102"/>
      <c r="GB91" s="102"/>
      <c r="GC91" s="102"/>
      <c r="GD91" s="102"/>
      <c r="GE91" s="102"/>
      <c r="GF91" s="102"/>
      <c r="GG91" s="102"/>
      <c r="GH91" s="102"/>
      <c r="GI91" s="102"/>
      <c r="GJ91" s="102"/>
      <c r="GK91" s="102"/>
      <c r="GL91" s="102"/>
      <c r="GM91" s="102"/>
      <c r="GN91" s="102"/>
      <c r="GO91" s="102"/>
      <c r="GP91" s="102"/>
      <c r="GQ91" s="102"/>
      <c r="GR91" s="102"/>
      <c r="GS91" s="102"/>
      <c r="GT91" s="102"/>
      <c r="GU91" s="102"/>
      <c r="GV91" s="102"/>
      <c r="GW91" s="102"/>
      <c r="GX91" s="102"/>
      <c r="GY91" s="102"/>
      <c r="GZ91" s="102"/>
      <c r="HA91" s="102"/>
      <c r="HB91" s="102"/>
      <c r="HC91" s="102"/>
      <c r="HD91" s="102"/>
      <c r="HE91" s="102"/>
      <c r="HF91" s="102"/>
      <c r="HG91" s="102"/>
      <c r="HH91" s="102"/>
      <c r="HI91" s="102"/>
      <c r="HJ91" s="102"/>
      <c r="HK91" s="102"/>
      <c r="HL91" s="102"/>
      <c r="HM91" s="102"/>
      <c r="HN91" s="102"/>
      <c r="HO91" s="102"/>
      <c r="HP91" s="102"/>
      <c r="HQ91" s="102"/>
      <c r="HR91" s="102"/>
      <c r="HS91" s="102"/>
      <c r="HT91" s="102"/>
      <c r="HU91" s="102"/>
      <c r="HV91" s="102"/>
      <c r="HW91" s="102"/>
      <c r="HX91" s="102"/>
      <c r="HY91" s="102"/>
      <c r="HZ91" s="102"/>
      <c r="IA91" s="102"/>
      <c r="IB91" s="102"/>
      <c r="IC91" s="102"/>
      <c r="ID91" s="102"/>
      <c r="IE91" s="102"/>
      <c r="IF91" s="102"/>
      <c r="IG91" s="102"/>
      <c r="IH91" s="102"/>
      <c r="II91" s="102"/>
      <c r="IJ91" s="102"/>
      <c r="IK91" s="102"/>
      <c r="IL91" s="102"/>
      <c r="IM91" s="102"/>
      <c r="IN91" s="102"/>
      <c r="IO91" s="102"/>
      <c r="IP91" s="102"/>
      <c r="IQ91" s="102"/>
      <c r="IR91" s="102"/>
      <c r="IS91" s="102"/>
      <c r="IT91" s="102"/>
      <c r="IU91" s="102"/>
      <c r="IV91" s="102"/>
    </row>
    <row r="92" spans="1:256" s="101" customFormat="1" x14ac:dyDescent="0.2">
      <c r="A92" s="97"/>
      <c r="B92" s="98"/>
      <c r="C92" s="99" t="s">
        <v>57</v>
      </c>
      <c r="D92" s="97" t="s">
        <v>58</v>
      </c>
      <c r="E92" s="97">
        <f>44.8*0.001</f>
        <v>4.48E-2</v>
      </c>
      <c r="F92" s="97">
        <f>E92*F90</f>
        <v>0.53759999999999997</v>
      </c>
      <c r="G92" s="218"/>
      <c r="H92" s="218"/>
      <c r="I92" s="218"/>
      <c r="J92" s="218"/>
      <c r="K92" s="218"/>
      <c r="L92" s="218"/>
      <c r="M92" s="218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100"/>
      <c r="AV92" s="100"/>
      <c r="AW92" s="100"/>
      <c r="AX92" s="100"/>
      <c r="AY92" s="100"/>
      <c r="AZ92" s="100"/>
      <c r="BA92" s="100"/>
      <c r="BB92" s="100"/>
      <c r="BC92" s="100"/>
      <c r="BD92" s="100"/>
      <c r="BE92" s="100"/>
      <c r="BF92" s="100"/>
      <c r="BG92" s="100"/>
      <c r="BH92" s="100"/>
      <c r="BI92" s="100"/>
      <c r="BJ92" s="100"/>
      <c r="BK92" s="100"/>
      <c r="BL92" s="100"/>
      <c r="BM92" s="100"/>
      <c r="BN92" s="100"/>
      <c r="BO92" s="100"/>
      <c r="BP92" s="100"/>
      <c r="BQ92" s="100"/>
      <c r="BR92" s="100"/>
      <c r="BS92" s="100"/>
      <c r="BT92" s="100"/>
      <c r="BU92" s="100"/>
      <c r="BV92" s="100"/>
      <c r="BW92" s="100"/>
      <c r="BX92" s="100"/>
      <c r="BY92" s="100"/>
      <c r="BZ92" s="100"/>
      <c r="CA92" s="100"/>
      <c r="CB92" s="100"/>
      <c r="CC92" s="100"/>
      <c r="CD92" s="100"/>
      <c r="CE92" s="100"/>
      <c r="CF92" s="100"/>
      <c r="CG92" s="100"/>
      <c r="CH92" s="100"/>
      <c r="CI92" s="100"/>
      <c r="CJ92" s="100"/>
      <c r="CK92" s="100"/>
      <c r="CL92" s="100"/>
      <c r="CM92" s="100"/>
      <c r="CN92" s="100"/>
      <c r="CO92" s="100"/>
      <c r="CP92" s="100"/>
      <c r="CQ92" s="100"/>
      <c r="CR92" s="100"/>
      <c r="CS92" s="100"/>
      <c r="CT92" s="100"/>
      <c r="CU92" s="100"/>
      <c r="CV92" s="100"/>
      <c r="CW92" s="100"/>
      <c r="CX92" s="100"/>
      <c r="CY92" s="100"/>
      <c r="CZ92" s="100"/>
      <c r="DA92" s="100"/>
      <c r="DB92" s="100"/>
      <c r="DC92" s="100"/>
      <c r="DD92" s="100"/>
      <c r="DE92" s="100"/>
      <c r="DF92" s="100"/>
      <c r="DG92" s="100"/>
      <c r="DH92" s="100"/>
      <c r="DI92" s="100"/>
      <c r="DJ92" s="100"/>
      <c r="DK92" s="100"/>
      <c r="DL92" s="100"/>
      <c r="DM92" s="100"/>
      <c r="DN92" s="100"/>
      <c r="DO92" s="100"/>
      <c r="DP92" s="100"/>
      <c r="DQ92" s="100"/>
      <c r="DR92" s="100"/>
      <c r="DS92" s="100"/>
      <c r="DT92" s="100"/>
      <c r="DU92" s="100"/>
      <c r="DV92" s="100"/>
      <c r="DW92" s="100"/>
      <c r="DX92" s="100"/>
      <c r="DY92" s="100"/>
      <c r="DZ92" s="100"/>
      <c r="EA92" s="100"/>
      <c r="EB92" s="100"/>
      <c r="EC92" s="100"/>
      <c r="ED92" s="100"/>
      <c r="EE92" s="100"/>
      <c r="EF92" s="100"/>
      <c r="EG92" s="100"/>
      <c r="EH92" s="100"/>
      <c r="EI92" s="100"/>
      <c r="EJ92" s="100"/>
      <c r="EK92" s="100"/>
      <c r="EL92" s="100"/>
      <c r="EM92" s="100"/>
      <c r="EN92" s="100"/>
      <c r="EO92" s="100"/>
      <c r="EP92" s="100"/>
      <c r="EQ92" s="100"/>
      <c r="ER92" s="100"/>
      <c r="ES92" s="100"/>
      <c r="ET92" s="100"/>
      <c r="EU92" s="100"/>
      <c r="EV92" s="100"/>
      <c r="EW92" s="100"/>
      <c r="EX92" s="100"/>
      <c r="EY92" s="100"/>
      <c r="EZ92" s="100"/>
      <c r="FA92" s="100"/>
      <c r="FB92" s="100"/>
      <c r="FC92" s="100"/>
      <c r="FD92" s="100"/>
      <c r="FE92" s="100"/>
      <c r="FF92" s="100"/>
      <c r="FG92" s="100"/>
      <c r="FH92" s="100"/>
      <c r="FI92" s="100"/>
      <c r="FJ92" s="100"/>
      <c r="FK92" s="100"/>
      <c r="FL92" s="100"/>
      <c r="FM92" s="100"/>
      <c r="FN92" s="100"/>
      <c r="FO92" s="100"/>
      <c r="FP92" s="100"/>
      <c r="FQ92" s="100"/>
      <c r="FR92" s="100"/>
      <c r="FS92" s="100"/>
      <c r="FT92" s="100"/>
      <c r="FU92" s="100"/>
      <c r="FV92" s="100"/>
      <c r="FW92" s="100"/>
      <c r="FX92" s="100"/>
      <c r="FY92" s="100"/>
      <c r="FZ92" s="100"/>
      <c r="GA92" s="100"/>
      <c r="GB92" s="100"/>
      <c r="GC92" s="100"/>
      <c r="GD92" s="100"/>
      <c r="GE92" s="100"/>
      <c r="GF92" s="100"/>
      <c r="GG92" s="100"/>
      <c r="GH92" s="100"/>
      <c r="GI92" s="100"/>
      <c r="GJ92" s="100"/>
      <c r="GK92" s="100"/>
      <c r="GL92" s="100"/>
      <c r="GM92" s="100"/>
      <c r="GN92" s="100"/>
      <c r="GO92" s="100"/>
      <c r="GP92" s="100"/>
      <c r="GQ92" s="100"/>
      <c r="GR92" s="100"/>
      <c r="GS92" s="100"/>
      <c r="GT92" s="100"/>
      <c r="GU92" s="100"/>
      <c r="GV92" s="100"/>
      <c r="GW92" s="100"/>
      <c r="GX92" s="100"/>
      <c r="GY92" s="100"/>
      <c r="GZ92" s="100"/>
      <c r="HA92" s="100"/>
      <c r="HB92" s="100"/>
      <c r="HC92" s="100"/>
      <c r="HD92" s="100"/>
      <c r="HE92" s="100"/>
      <c r="HF92" s="100"/>
      <c r="HG92" s="100"/>
      <c r="HH92" s="100"/>
      <c r="HI92" s="100"/>
      <c r="HJ92" s="100"/>
      <c r="HK92" s="100"/>
      <c r="HL92" s="100"/>
      <c r="HM92" s="100"/>
      <c r="HN92" s="100"/>
      <c r="HO92" s="100"/>
      <c r="HP92" s="100"/>
      <c r="HQ92" s="100"/>
      <c r="HR92" s="100"/>
      <c r="HS92" s="100"/>
      <c r="HT92" s="100"/>
      <c r="HU92" s="100"/>
      <c r="HV92" s="100"/>
      <c r="HW92" s="100"/>
      <c r="HX92" s="100"/>
      <c r="HY92" s="100"/>
      <c r="HZ92" s="100"/>
      <c r="IA92" s="100"/>
      <c r="IB92" s="100"/>
      <c r="IC92" s="100"/>
      <c r="ID92" s="100"/>
      <c r="IE92" s="100"/>
      <c r="IF92" s="100"/>
      <c r="IG92" s="100"/>
      <c r="IH92" s="100"/>
      <c r="II92" s="100"/>
      <c r="IJ92" s="100"/>
      <c r="IK92" s="100"/>
      <c r="IL92" s="100"/>
      <c r="IM92" s="100"/>
      <c r="IN92" s="100"/>
      <c r="IO92" s="100"/>
      <c r="IP92" s="100"/>
      <c r="IQ92" s="100"/>
      <c r="IR92" s="100"/>
      <c r="IS92" s="100"/>
      <c r="IT92" s="100"/>
      <c r="IU92" s="100"/>
      <c r="IV92" s="100"/>
    </row>
    <row r="93" spans="1:256" s="101" customFormat="1" x14ac:dyDescent="0.2">
      <c r="A93" s="97"/>
      <c r="B93" s="98"/>
      <c r="C93" s="99" t="s">
        <v>59</v>
      </c>
      <c r="D93" s="97" t="s">
        <v>60</v>
      </c>
      <c r="E93" s="97">
        <f>2.1*0.001</f>
        <v>2.1000000000000003E-3</v>
      </c>
      <c r="F93" s="97">
        <f>E93*F90</f>
        <v>2.5200000000000004E-2</v>
      </c>
      <c r="G93" s="218"/>
      <c r="H93" s="218"/>
      <c r="I93" s="218"/>
      <c r="J93" s="218"/>
      <c r="K93" s="218"/>
      <c r="L93" s="218"/>
      <c r="M93" s="218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  <c r="AS93" s="100"/>
      <c r="AT93" s="100"/>
      <c r="AU93" s="100"/>
      <c r="AV93" s="100"/>
      <c r="AW93" s="100"/>
      <c r="AX93" s="100"/>
      <c r="AY93" s="100"/>
      <c r="AZ93" s="100"/>
      <c r="BA93" s="100"/>
      <c r="BB93" s="100"/>
      <c r="BC93" s="100"/>
      <c r="BD93" s="100"/>
      <c r="BE93" s="100"/>
      <c r="BF93" s="100"/>
      <c r="BG93" s="100"/>
      <c r="BH93" s="100"/>
      <c r="BI93" s="100"/>
      <c r="BJ93" s="100"/>
      <c r="BK93" s="100"/>
      <c r="BL93" s="100"/>
      <c r="BM93" s="100"/>
      <c r="BN93" s="100"/>
      <c r="BO93" s="100"/>
      <c r="BP93" s="100"/>
      <c r="BQ93" s="100"/>
      <c r="BR93" s="100"/>
      <c r="BS93" s="100"/>
      <c r="BT93" s="100"/>
      <c r="BU93" s="100"/>
      <c r="BV93" s="100"/>
      <c r="BW93" s="100"/>
      <c r="BX93" s="100"/>
      <c r="BY93" s="100"/>
      <c r="BZ93" s="100"/>
      <c r="CA93" s="100"/>
      <c r="CB93" s="100"/>
      <c r="CC93" s="100"/>
      <c r="CD93" s="100"/>
      <c r="CE93" s="100"/>
      <c r="CF93" s="100"/>
      <c r="CG93" s="100"/>
      <c r="CH93" s="100"/>
      <c r="CI93" s="100"/>
      <c r="CJ93" s="100"/>
      <c r="CK93" s="100"/>
      <c r="CL93" s="100"/>
      <c r="CM93" s="100"/>
      <c r="CN93" s="100"/>
      <c r="CO93" s="100"/>
      <c r="CP93" s="100"/>
      <c r="CQ93" s="100"/>
      <c r="CR93" s="100"/>
      <c r="CS93" s="100"/>
      <c r="CT93" s="100"/>
      <c r="CU93" s="100"/>
      <c r="CV93" s="100"/>
      <c r="CW93" s="100"/>
      <c r="CX93" s="100"/>
      <c r="CY93" s="100"/>
      <c r="CZ93" s="100"/>
      <c r="DA93" s="100"/>
      <c r="DB93" s="100"/>
      <c r="DC93" s="100"/>
      <c r="DD93" s="100"/>
      <c r="DE93" s="100"/>
      <c r="DF93" s="100"/>
      <c r="DG93" s="100"/>
      <c r="DH93" s="100"/>
      <c r="DI93" s="100"/>
      <c r="DJ93" s="100"/>
      <c r="DK93" s="100"/>
      <c r="DL93" s="100"/>
      <c r="DM93" s="100"/>
      <c r="DN93" s="100"/>
      <c r="DO93" s="100"/>
      <c r="DP93" s="100"/>
      <c r="DQ93" s="100"/>
      <c r="DR93" s="100"/>
      <c r="DS93" s="100"/>
      <c r="DT93" s="100"/>
      <c r="DU93" s="100"/>
      <c r="DV93" s="100"/>
      <c r="DW93" s="100"/>
      <c r="DX93" s="100"/>
      <c r="DY93" s="100"/>
      <c r="DZ93" s="100"/>
      <c r="EA93" s="100"/>
      <c r="EB93" s="100"/>
      <c r="EC93" s="100"/>
      <c r="ED93" s="100"/>
      <c r="EE93" s="100"/>
      <c r="EF93" s="100"/>
      <c r="EG93" s="100"/>
      <c r="EH93" s="100"/>
      <c r="EI93" s="100"/>
      <c r="EJ93" s="100"/>
      <c r="EK93" s="100"/>
      <c r="EL93" s="100"/>
      <c r="EM93" s="100"/>
      <c r="EN93" s="100"/>
      <c r="EO93" s="100"/>
      <c r="EP93" s="100"/>
      <c r="EQ93" s="100"/>
      <c r="ER93" s="100"/>
      <c r="ES93" s="100"/>
      <c r="ET93" s="100"/>
      <c r="EU93" s="100"/>
      <c r="EV93" s="100"/>
      <c r="EW93" s="100"/>
      <c r="EX93" s="100"/>
      <c r="EY93" s="100"/>
      <c r="EZ93" s="100"/>
      <c r="FA93" s="100"/>
      <c r="FB93" s="100"/>
      <c r="FC93" s="100"/>
      <c r="FD93" s="100"/>
      <c r="FE93" s="100"/>
      <c r="FF93" s="100"/>
      <c r="FG93" s="100"/>
      <c r="FH93" s="100"/>
      <c r="FI93" s="100"/>
      <c r="FJ93" s="100"/>
      <c r="FK93" s="100"/>
      <c r="FL93" s="100"/>
      <c r="FM93" s="100"/>
      <c r="FN93" s="100"/>
      <c r="FO93" s="100"/>
      <c r="FP93" s="100"/>
      <c r="FQ93" s="100"/>
      <c r="FR93" s="100"/>
      <c r="FS93" s="100"/>
      <c r="FT93" s="100"/>
      <c r="FU93" s="100"/>
      <c r="FV93" s="100"/>
      <c r="FW93" s="100"/>
      <c r="FX93" s="100"/>
      <c r="FY93" s="100"/>
      <c r="FZ93" s="100"/>
      <c r="GA93" s="100"/>
      <c r="GB93" s="100"/>
      <c r="GC93" s="100"/>
      <c r="GD93" s="100"/>
      <c r="GE93" s="100"/>
      <c r="GF93" s="100"/>
      <c r="GG93" s="100"/>
      <c r="GH93" s="100"/>
      <c r="GI93" s="100"/>
      <c r="GJ93" s="100"/>
      <c r="GK93" s="100"/>
      <c r="GL93" s="100"/>
      <c r="GM93" s="100"/>
      <c r="GN93" s="100"/>
      <c r="GO93" s="100"/>
      <c r="GP93" s="100"/>
      <c r="GQ93" s="100"/>
      <c r="GR93" s="100"/>
      <c r="GS93" s="100"/>
      <c r="GT93" s="100"/>
      <c r="GU93" s="100"/>
      <c r="GV93" s="100"/>
      <c r="GW93" s="100"/>
      <c r="GX93" s="100"/>
      <c r="GY93" s="100"/>
      <c r="GZ93" s="100"/>
      <c r="HA93" s="100"/>
      <c r="HB93" s="100"/>
      <c r="HC93" s="100"/>
      <c r="HD93" s="100"/>
      <c r="HE93" s="100"/>
      <c r="HF93" s="100"/>
      <c r="HG93" s="100"/>
      <c r="HH93" s="100"/>
      <c r="HI93" s="100"/>
      <c r="HJ93" s="100"/>
      <c r="HK93" s="100"/>
      <c r="HL93" s="100"/>
      <c r="HM93" s="100"/>
      <c r="HN93" s="100"/>
      <c r="HO93" s="100"/>
      <c r="HP93" s="100"/>
      <c r="HQ93" s="100"/>
      <c r="HR93" s="100"/>
      <c r="HS93" s="100"/>
      <c r="HT93" s="100"/>
      <c r="HU93" s="100"/>
      <c r="HV93" s="100"/>
      <c r="HW93" s="100"/>
      <c r="HX93" s="100"/>
      <c r="HY93" s="100"/>
      <c r="HZ93" s="100"/>
      <c r="IA93" s="100"/>
      <c r="IB93" s="100"/>
      <c r="IC93" s="100"/>
      <c r="ID93" s="100"/>
      <c r="IE93" s="100"/>
      <c r="IF93" s="100"/>
      <c r="IG93" s="100"/>
      <c r="IH93" s="100"/>
      <c r="II93" s="100"/>
      <c r="IJ93" s="100"/>
      <c r="IK93" s="100"/>
      <c r="IL93" s="100"/>
      <c r="IM93" s="100"/>
      <c r="IN93" s="100"/>
      <c r="IO93" s="100"/>
      <c r="IP93" s="100"/>
      <c r="IQ93" s="100"/>
      <c r="IR93" s="100"/>
      <c r="IS93" s="100"/>
      <c r="IT93" s="100"/>
      <c r="IU93" s="100"/>
      <c r="IV93" s="100"/>
    </row>
    <row r="94" spans="1:256" s="101" customFormat="1" x14ac:dyDescent="0.2">
      <c r="A94" s="97"/>
      <c r="B94" s="98"/>
      <c r="C94" s="99" t="s">
        <v>61</v>
      </c>
      <c r="D94" s="97" t="s">
        <v>56</v>
      </c>
      <c r="E94" s="97">
        <f>0.05*0.001</f>
        <v>5.0000000000000002E-5</v>
      </c>
      <c r="F94" s="97">
        <f>E94*F90</f>
        <v>6.0000000000000006E-4</v>
      </c>
      <c r="G94" s="218"/>
      <c r="H94" s="218"/>
      <c r="I94" s="218"/>
      <c r="J94" s="218"/>
      <c r="K94" s="218"/>
      <c r="L94" s="218"/>
      <c r="M94" s="218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  <c r="BR94" s="100"/>
      <c r="BS94" s="100"/>
      <c r="BT94" s="100"/>
      <c r="BU94" s="100"/>
      <c r="BV94" s="100"/>
      <c r="BW94" s="100"/>
      <c r="BX94" s="100"/>
      <c r="BY94" s="100"/>
      <c r="BZ94" s="100"/>
      <c r="CA94" s="100"/>
      <c r="CB94" s="100"/>
      <c r="CC94" s="100"/>
      <c r="CD94" s="100"/>
      <c r="CE94" s="100"/>
      <c r="CF94" s="100"/>
      <c r="CG94" s="100"/>
      <c r="CH94" s="100"/>
      <c r="CI94" s="100"/>
      <c r="CJ94" s="100"/>
      <c r="CK94" s="100"/>
      <c r="CL94" s="100"/>
      <c r="CM94" s="100"/>
      <c r="CN94" s="100"/>
      <c r="CO94" s="100"/>
      <c r="CP94" s="100"/>
      <c r="CQ94" s="100"/>
      <c r="CR94" s="100"/>
      <c r="CS94" s="100"/>
      <c r="CT94" s="100"/>
      <c r="CU94" s="100"/>
      <c r="CV94" s="100"/>
      <c r="CW94" s="100"/>
      <c r="CX94" s="100"/>
      <c r="CY94" s="100"/>
      <c r="CZ94" s="100"/>
      <c r="DA94" s="100"/>
      <c r="DB94" s="100"/>
      <c r="DC94" s="100"/>
      <c r="DD94" s="100"/>
      <c r="DE94" s="100"/>
      <c r="DF94" s="100"/>
      <c r="DG94" s="100"/>
      <c r="DH94" s="100"/>
      <c r="DI94" s="100"/>
      <c r="DJ94" s="100"/>
      <c r="DK94" s="100"/>
      <c r="DL94" s="100"/>
      <c r="DM94" s="100"/>
      <c r="DN94" s="100"/>
      <c r="DO94" s="100"/>
      <c r="DP94" s="100"/>
      <c r="DQ94" s="100"/>
      <c r="DR94" s="100"/>
      <c r="DS94" s="100"/>
      <c r="DT94" s="100"/>
      <c r="DU94" s="100"/>
      <c r="DV94" s="100"/>
      <c r="DW94" s="100"/>
      <c r="DX94" s="100"/>
      <c r="DY94" s="100"/>
      <c r="DZ94" s="100"/>
      <c r="EA94" s="100"/>
      <c r="EB94" s="100"/>
      <c r="EC94" s="100"/>
      <c r="ED94" s="100"/>
      <c r="EE94" s="100"/>
      <c r="EF94" s="100"/>
      <c r="EG94" s="100"/>
      <c r="EH94" s="100"/>
      <c r="EI94" s="100"/>
      <c r="EJ94" s="100"/>
      <c r="EK94" s="100"/>
      <c r="EL94" s="100"/>
      <c r="EM94" s="100"/>
      <c r="EN94" s="100"/>
      <c r="EO94" s="100"/>
      <c r="EP94" s="100"/>
      <c r="EQ94" s="100"/>
      <c r="ER94" s="100"/>
      <c r="ES94" s="100"/>
      <c r="ET94" s="100"/>
      <c r="EU94" s="100"/>
      <c r="EV94" s="100"/>
      <c r="EW94" s="100"/>
      <c r="EX94" s="100"/>
      <c r="EY94" s="100"/>
      <c r="EZ94" s="100"/>
      <c r="FA94" s="100"/>
      <c r="FB94" s="100"/>
      <c r="FC94" s="100"/>
      <c r="FD94" s="100"/>
      <c r="FE94" s="100"/>
      <c r="FF94" s="100"/>
      <c r="FG94" s="100"/>
      <c r="FH94" s="100"/>
      <c r="FI94" s="100"/>
      <c r="FJ94" s="100"/>
      <c r="FK94" s="100"/>
      <c r="FL94" s="100"/>
      <c r="FM94" s="100"/>
      <c r="FN94" s="100"/>
      <c r="FO94" s="100"/>
      <c r="FP94" s="100"/>
      <c r="FQ94" s="100"/>
      <c r="FR94" s="100"/>
      <c r="FS94" s="100"/>
      <c r="FT94" s="100"/>
      <c r="FU94" s="100"/>
      <c r="FV94" s="100"/>
      <c r="FW94" s="100"/>
      <c r="FX94" s="100"/>
      <c r="FY94" s="100"/>
      <c r="FZ94" s="100"/>
      <c r="GA94" s="100"/>
      <c r="GB94" s="100"/>
      <c r="GC94" s="100"/>
      <c r="GD94" s="100"/>
      <c r="GE94" s="100"/>
      <c r="GF94" s="100"/>
      <c r="GG94" s="100"/>
      <c r="GH94" s="100"/>
      <c r="GI94" s="100"/>
      <c r="GJ94" s="100"/>
      <c r="GK94" s="100"/>
      <c r="GL94" s="100"/>
      <c r="GM94" s="100"/>
      <c r="GN94" s="100"/>
      <c r="GO94" s="100"/>
      <c r="GP94" s="100"/>
      <c r="GQ94" s="100"/>
      <c r="GR94" s="100"/>
      <c r="GS94" s="100"/>
      <c r="GT94" s="100"/>
      <c r="GU94" s="100"/>
      <c r="GV94" s="100"/>
      <c r="GW94" s="100"/>
      <c r="GX94" s="100"/>
      <c r="GY94" s="100"/>
      <c r="GZ94" s="100"/>
      <c r="HA94" s="100"/>
      <c r="HB94" s="100"/>
      <c r="HC94" s="100"/>
      <c r="HD94" s="100"/>
      <c r="HE94" s="100"/>
      <c r="HF94" s="100"/>
      <c r="HG94" s="100"/>
      <c r="HH94" s="100"/>
      <c r="HI94" s="100"/>
      <c r="HJ94" s="100"/>
      <c r="HK94" s="100"/>
      <c r="HL94" s="100"/>
      <c r="HM94" s="100"/>
      <c r="HN94" s="100"/>
      <c r="HO94" s="100"/>
      <c r="HP94" s="100"/>
      <c r="HQ94" s="100"/>
      <c r="HR94" s="100"/>
      <c r="HS94" s="100"/>
      <c r="HT94" s="100"/>
      <c r="HU94" s="100"/>
      <c r="HV94" s="100"/>
      <c r="HW94" s="100"/>
      <c r="HX94" s="100"/>
      <c r="HY94" s="100"/>
      <c r="HZ94" s="100"/>
      <c r="IA94" s="100"/>
      <c r="IB94" s="100"/>
      <c r="IC94" s="100"/>
      <c r="ID94" s="100"/>
      <c r="IE94" s="100"/>
      <c r="IF94" s="100"/>
      <c r="IG94" s="100"/>
      <c r="IH94" s="100"/>
      <c r="II94" s="100"/>
      <c r="IJ94" s="100"/>
      <c r="IK94" s="100"/>
      <c r="IL94" s="100"/>
      <c r="IM94" s="100"/>
      <c r="IN94" s="100"/>
      <c r="IO94" s="100"/>
      <c r="IP94" s="100"/>
      <c r="IQ94" s="100"/>
      <c r="IR94" s="100"/>
      <c r="IS94" s="100"/>
      <c r="IT94" s="100"/>
      <c r="IU94" s="100"/>
      <c r="IV94" s="100"/>
    </row>
    <row r="95" spans="1:256" ht="27" x14ac:dyDescent="0.2">
      <c r="A95" s="39">
        <v>8</v>
      </c>
      <c r="B95" s="70"/>
      <c r="C95" s="151" t="s">
        <v>134</v>
      </c>
      <c r="D95" s="39" t="s">
        <v>50</v>
      </c>
      <c r="E95" s="39"/>
      <c r="F95" s="44">
        <v>21</v>
      </c>
      <c r="G95" s="13"/>
      <c r="H95" s="13"/>
      <c r="I95" s="13"/>
      <c r="J95" s="89"/>
      <c r="K95" s="13"/>
      <c r="L95" s="13"/>
      <c r="M95" s="13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27"/>
      <c r="CZ95" s="27"/>
      <c r="DA95" s="27"/>
      <c r="DB95" s="27"/>
      <c r="DC95" s="27"/>
      <c r="DD95" s="27"/>
      <c r="DE95" s="27"/>
      <c r="DF95" s="27"/>
      <c r="DG95" s="27"/>
      <c r="DH95" s="27"/>
      <c r="DI95" s="27"/>
      <c r="DJ95" s="27"/>
      <c r="DK95" s="27"/>
      <c r="DL95" s="27"/>
      <c r="DM95" s="27"/>
      <c r="DN95" s="27"/>
      <c r="DO95" s="27"/>
      <c r="DP95" s="27"/>
      <c r="DQ95" s="27"/>
      <c r="DR95" s="27"/>
      <c r="DS95" s="27"/>
      <c r="DT95" s="27"/>
      <c r="DU95" s="27"/>
      <c r="DV95" s="27"/>
      <c r="DW95" s="27"/>
      <c r="DX95" s="27"/>
      <c r="DY95" s="27"/>
      <c r="DZ95" s="27"/>
      <c r="EA95" s="27"/>
      <c r="EB95" s="27"/>
      <c r="EC95" s="27"/>
      <c r="ED95" s="27"/>
      <c r="EE95" s="27"/>
      <c r="EF95" s="27"/>
      <c r="EG95" s="27"/>
      <c r="EH95" s="27"/>
      <c r="EI95" s="27"/>
      <c r="EJ95" s="27"/>
      <c r="EK95" s="27"/>
      <c r="EL95" s="27"/>
      <c r="EM95" s="27"/>
      <c r="EN95" s="27"/>
      <c r="EO95" s="27"/>
      <c r="EP95" s="27"/>
      <c r="EQ95" s="27"/>
      <c r="ER95" s="27"/>
      <c r="ES95" s="27"/>
      <c r="ET95" s="27"/>
      <c r="EU95" s="27"/>
      <c r="EV95" s="27"/>
      <c r="EW95" s="27"/>
      <c r="EX95" s="27"/>
      <c r="EY95" s="27"/>
      <c r="EZ95" s="27"/>
      <c r="FA95" s="27"/>
      <c r="FB95" s="27"/>
      <c r="FC95" s="27"/>
      <c r="FD95" s="27"/>
      <c r="FE95" s="27"/>
      <c r="FF95" s="27"/>
      <c r="FG95" s="27"/>
      <c r="FH95" s="27"/>
      <c r="FI95" s="27"/>
      <c r="FJ95" s="27"/>
      <c r="FK95" s="27"/>
      <c r="FL95" s="27"/>
      <c r="FM95" s="27"/>
      <c r="FN95" s="27"/>
      <c r="FO95" s="27"/>
      <c r="FP95" s="27"/>
      <c r="FQ95" s="27"/>
      <c r="FR95" s="27"/>
      <c r="FS95" s="27"/>
      <c r="FT95" s="27"/>
      <c r="FU95" s="27"/>
      <c r="FV95" s="27"/>
      <c r="FW95" s="27"/>
      <c r="FX95" s="27"/>
      <c r="FY95" s="27"/>
      <c r="FZ95" s="27"/>
      <c r="GA95" s="27"/>
      <c r="GB95" s="27"/>
      <c r="GC95" s="27"/>
      <c r="GD95" s="27"/>
      <c r="GE95" s="27"/>
      <c r="GF95" s="27"/>
      <c r="GG95" s="27"/>
      <c r="GH95" s="27"/>
      <c r="GI95" s="27"/>
      <c r="GJ95" s="27"/>
      <c r="GK95" s="27"/>
      <c r="GL95" s="27"/>
      <c r="GM95" s="27"/>
      <c r="GN95" s="27"/>
      <c r="GO95" s="27"/>
      <c r="GP95" s="27"/>
      <c r="GQ95" s="27"/>
      <c r="GR95" s="27"/>
      <c r="GS95" s="27"/>
      <c r="GT95" s="27"/>
      <c r="GU95" s="27"/>
      <c r="GV95" s="27"/>
      <c r="GW95" s="27"/>
      <c r="GX95" s="27"/>
      <c r="GY95" s="27"/>
      <c r="GZ95" s="27"/>
      <c r="HA95" s="27"/>
      <c r="HB95" s="27"/>
      <c r="HC95" s="27"/>
      <c r="HD95" s="27"/>
      <c r="HE95" s="27"/>
      <c r="HF95" s="27"/>
      <c r="HG95" s="27"/>
      <c r="HH95" s="27"/>
      <c r="HI95" s="27"/>
      <c r="HJ95" s="27"/>
      <c r="HK95" s="27"/>
      <c r="HL95" s="27"/>
      <c r="HM95" s="27"/>
      <c r="HN95" s="27"/>
      <c r="HO95" s="27"/>
      <c r="HP95" s="27"/>
      <c r="HQ95" s="27"/>
      <c r="HR95" s="27"/>
      <c r="HS95" s="27"/>
      <c r="HT95" s="27"/>
      <c r="HU95" s="27"/>
      <c r="HV95" s="27"/>
      <c r="HW95" s="27"/>
      <c r="HX95" s="27"/>
      <c r="HY95" s="27"/>
      <c r="HZ95" s="27"/>
      <c r="IA95" s="27"/>
      <c r="IB95" s="27"/>
      <c r="IC95" s="27"/>
      <c r="ID95" s="27"/>
      <c r="IE95" s="27"/>
      <c r="IF95" s="27"/>
      <c r="IG95" s="27"/>
      <c r="IH95" s="27"/>
      <c r="II95" s="27"/>
      <c r="IJ95" s="27"/>
      <c r="IK95" s="27"/>
      <c r="IL95" s="27"/>
      <c r="IM95" s="27"/>
      <c r="IN95" s="27"/>
      <c r="IO95" s="27"/>
      <c r="IP95" s="27"/>
      <c r="IQ95" s="27"/>
      <c r="IR95" s="27"/>
      <c r="IS95" s="27"/>
      <c r="IT95" s="27"/>
      <c r="IU95" s="27"/>
      <c r="IV95" s="27"/>
    </row>
    <row r="96" spans="1:256" x14ac:dyDescent="0.2">
      <c r="A96" s="39">
        <v>9</v>
      </c>
      <c r="B96" s="48"/>
      <c r="C96" s="41" t="s">
        <v>66</v>
      </c>
      <c r="D96" s="42" t="s">
        <v>56</v>
      </c>
      <c r="E96" s="42"/>
      <c r="F96" s="69">
        <v>18</v>
      </c>
      <c r="G96" s="13"/>
      <c r="H96" s="13"/>
      <c r="I96" s="13"/>
      <c r="J96" s="13"/>
      <c r="K96" s="13"/>
      <c r="L96" s="13"/>
      <c r="M96" s="13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35"/>
      <c r="BM96" s="35"/>
      <c r="BN96" s="35"/>
      <c r="BO96" s="35"/>
      <c r="BP96" s="35"/>
      <c r="BQ96" s="35"/>
      <c r="BR96" s="35"/>
      <c r="BS96" s="35"/>
      <c r="BT96" s="35"/>
      <c r="BU96" s="35"/>
      <c r="BV96" s="35"/>
      <c r="BW96" s="35"/>
      <c r="BX96" s="35"/>
      <c r="BY96" s="35"/>
      <c r="BZ96" s="35"/>
      <c r="CA96" s="35"/>
      <c r="CB96" s="35"/>
      <c r="CC96" s="35"/>
      <c r="CD96" s="35"/>
      <c r="CE96" s="35"/>
      <c r="CF96" s="35"/>
      <c r="CG96" s="35"/>
      <c r="CH96" s="35"/>
      <c r="CI96" s="35"/>
      <c r="CJ96" s="35"/>
      <c r="CK96" s="35"/>
      <c r="CL96" s="35"/>
      <c r="CM96" s="35"/>
      <c r="CN96" s="35"/>
      <c r="CO96" s="35"/>
      <c r="CP96" s="35"/>
      <c r="CQ96" s="35"/>
      <c r="CR96" s="35"/>
      <c r="CS96" s="35"/>
      <c r="CT96" s="35"/>
      <c r="CU96" s="35"/>
      <c r="CV96" s="35"/>
      <c r="CW96" s="35"/>
      <c r="CX96" s="35"/>
      <c r="CY96" s="35"/>
      <c r="CZ96" s="35"/>
      <c r="DA96" s="35"/>
      <c r="DB96" s="35"/>
      <c r="DC96" s="35"/>
      <c r="DD96" s="35"/>
      <c r="DE96" s="35"/>
      <c r="DF96" s="35"/>
      <c r="DG96" s="35"/>
      <c r="DH96" s="35"/>
      <c r="DI96" s="35"/>
      <c r="DJ96" s="35"/>
      <c r="DK96" s="35"/>
      <c r="DL96" s="35"/>
      <c r="DM96" s="35"/>
      <c r="DN96" s="35"/>
      <c r="DO96" s="35"/>
      <c r="DP96" s="35"/>
      <c r="DQ96" s="35"/>
      <c r="DR96" s="35"/>
      <c r="DS96" s="35"/>
      <c r="DT96" s="35"/>
      <c r="DU96" s="35"/>
      <c r="DV96" s="35"/>
      <c r="DW96" s="35"/>
      <c r="DX96" s="35"/>
      <c r="DY96" s="35"/>
      <c r="DZ96" s="35"/>
      <c r="EA96" s="35"/>
      <c r="EB96" s="35"/>
      <c r="EC96" s="35"/>
      <c r="ED96" s="35"/>
      <c r="EE96" s="35"/>
      <c r="EF96" s="35"/>
      <c r="EG96" s="35"/>
      <c r="EH96" s="35"/>
      <c r="EI96" s="35"/>
      <c r="EJ96" s="35"/>
      <c r="EK96" s="35"/>
      <c r="EL96" s="35"/>
      <c r="EM96" s="35"/>
      <c r="EN96" s="35"/>
      <c r="EO96" s="35"/>
      <c r="EP96" s="35"/>
      <c r="EQ96" s="35"/>
      <c r="ER96" s="35"/>
      <c r="ES96" s="35"/>
      <c r="ET96" s="35"/>
      <c r="EU96" s="35"/>
      <c r="EV96" s="35"/>
      <c r="EW96" s="35"/>
      <c r="EX96" s="35"/>
      <c r="EY96" s="35"/>
      <c r="EZ96" s="35"/>
      <c r="FA96" s="35"/>
      <c r="FB96" s="35"/>
      <c r="FC96" s="35"/>
      <c r="FD96" s="35"/>
      <c r="FE96" s="35"/>
      <c r="FF96" s="35"/>
      <c r="FG96" s="35"/>
      <c r="FH96" s="35"/>
      <c r="FI96" s="35"/>
      <c r="FJ96" s="35"/>
      <c r="FK96" s="35"/>
      <c r="FL96" s="35"/>
      <c r="FM96" s="35"/>
      <c r="FN96" s="35"/>
      <c r="FO96" s="35"/>
      <c r="FP96" s="35"/>
      <c r="FQ96" s="35"/>
      <c r="FR96" s="35"/>
      <c r="FS96" s="35"/>
      <c r="FT96" s="35"/>
      <c r="FU96" s="35"/>
      <c r="FV96" s="35"/>
      <c r="FW96" s="35"/>
      <c r="FX96" s="35"/>
      <c r="FY96" s="35"/>
      <c r="FZ96" s="35"/>
      <c r="GA96" s="35"/>
      <c r="GB96" s="35"/>
      <c r="GC96" s="35"/>
      <c r="GD96" s="35"/>
      <c r="GE96" s="35"/>
      <c r="GF96" s="35"/>
      <c r="GG96" s="35"/>
      <c r="GH96" s="35"/>
      <c r="GI96" s="35"/>
      <c r="GJ96" s="35"/>
      <c r="GK96" s="35"/>
      <c r="GL96" s="35"/>
      <c r="GM96" s="35"/>
      <c r="GN96" s="35"/>
      <c r="GO96" s="35"/>
      <c r="GP96" s="35"/>
      <c r="GQ96" s="35"/>
      <c r="GR96" s="35"/>
      <c r="GS96" s="35"/>
      <c r="GT96" s="35"/>
      <c r="GU96" s="35"/>
      <c r="GV96" s="35"/>
      <c r="GW96" s="35"/>
      <c r="GX96" s="35"/>
      <c r="GY96" s="35"/>
      <c r="GZ96" s="35"/>
      <c r="HA96" s="35"/>
      <c r="HB96" s="35"/>
      <c r="HC96" s="35"/>
      <c r="HD96" s="35"/>
      <c r="HE96" s="35"/>
      <c r="HF96" s="35"/>
      <c r="HG96" s="35"/>
      <c r="HH96" s="35"/>
      <c r="HI96" s="35"/>
      <c r="HJ96" s="35"/>
      <c r="HK96" s="35"/>
      <c r="HL96" s="35"/>
      <c r="HM96" s="35"/>
      <c r="HN96" s="35"/>
      <c r="HO96" s="35"/>
      <c r="HP96" s="35"/>
      <c r="HQ96" s="35"/>
      <c r="HR96" s="35"/>
      <c r="HS96" s="35"/>
      <c r="HT96" s="35"/>
      <c r="HU96" s="35"/>
      <c r="HV96" s="35"/>
      <c r="HW96" s="35"/>
      <c r="HX96" s="35"/>
      <c r="HY96" s="35"/>
      <c r="HZ96" s="35"/>
      <c r="IA96" s="35"/>
      <c r="IB96" s="35"/>
      <c r="IC96" s="35"/>
      <c r="ID96" s="35"/>
      <c r="IE96" s="35"/>
      <c r="IF96" s="35"/>
      <c r="IG96" s="35"/>
      <c r="IH96" s="35"/>
      <c r="II96" s="35"/>
      <c r="IJ96" s="35"/>
      <c r="IK96" s="35"/>
      <c r="IL96" s="35"/>
      <c r="IM96" s="35"/>
      <c r="IN96" s="35"/>
      <c r="IO96" s="35"/>
      <c r="IP96" s="35"/>
      <c r="IQ96" s="35"/>
      <c r="IR96" s="35"/>
      <c r="IS96" s="35"/>
      <c r="IT96" s="35"/>
      <c r="IU96" s="35"/>
      <c r="IV96" s="35"/>
    </row>
    <row r="97" spans="1:256" x14ac:dyDescent="0.2">
      <c r="A97" s="39"/>
      <c r="B97" s="48"/>
      <c r="C97" s="46" t="s">
        <v>47</v>
      </c>
      <c r="D97" s="39" t="s">
        <v>48</v>
      </c>
      <c r="E97" s="39">
        <f>3.23*0.001</f>
        <v>3.2300000000000002E-3</v>
      </c>
      <c r="F97" s="13">
        <f>E97*F96</f>
        <v>5.8140000000000004E-2</v>
      </c>
      <c r="G97" s="89"/>
      <c r="H97" s="89"/>
      <c r="I97" s="13"/>
      <c r="J97" s="13"/>
      <c r="K97" s="89"/>
      <c r="L97" s="89"/>
      <c r="M97" s="13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50"/>
      <c r="BV97" s="50"/>
      <c r="BW97" s="50"/>
      <c r="BX97" s="50"/>
      <c r="BY97" s="50"/>
      <c r="BZ97" s="50"/>
      <c r="CA97" s="50"/>
      <c r="CB97" s="50"/>
      <c r="CC97" s="50"/>
      <c r="CD97" s="50"/>
      <c r="CE97" s="50"/>
      <c r="CF97" s="50"/>
      <c r="CG97" s="50"/>
      <c r="CH97" s="50"/>
      <c r="CI97" s="50"/>
      <c r="CJ97" s="50"/>
      <c r="CK97" s="50"/>
      <c r="CL97" s="50"/>
      <c r="CM97" s="50"/>
      <c r="CN97" s="50"/>
      <c r="CO97" s="50"/>
      <c r="CP97" s="50"/>
      <c r="CQ97" s="50"/>
      <c r="CR97" s="50"/>
      <c r="CS97" s="50"/>
      <c r="CT97" s="50"/>
      <c r="CU97" s="50"/>
      <c r="CV97" s="50"/>
      <c r="CW97" s="50"/>
      <c r="CX97" s="50"/>
      <c r="CY97" s="50"/>
      <c r="CZ97" s="50"/>
      <c r="DA97" s="50"/>
      <c r="DB97" s="50"/>
      <c r="DC97" s="50"/>
      <c r="DD97" s="50"/>
      <c r="DE97" s="50"/>
      <c r="DF97" s="50"/>
      <c r="DG97" s="50"/>
      <c r="DH97" s="50"/>
      <c r="DI97" s="50"/>
      <c r="DJ97" s="50"/>
      <c r="DK97" s="50"/>
      <c r="DL97" s="50"/>
      <c r="DM97" s="50"/>
      <c r="DN97" s="50"/>
      <c r="DO97" s="50"/>
      <c r="DP97" s="50"/>
      <c r="DQ97" s="50"/>
      <c r="DR97" s="50"/>
      <c r="DS97" s="50"/>
      <c r="DT97" s="50"/>
      <c r="DU97" s="50"/>
      <c r="DV97" s="50"/>
      <c r="DW97" s="50"/>
      <c r="DX97" s="50"/>
      <c r="DY97" s="50"/>
      <c r="DZ97" s="50"/>
      <c r="EA97" s="50"/>
      <c r="EB97" s="50"/>
      <c r="EC97" s="50"/>
      <c r="ED97" s="50"/>
      <c r="EE97" s="50"/>
      <c r="EF97" s="50"/>
      <c r="EG97" s="50"/>
      <c r="EH97" s="50"/>
      <c r="EI97" s="50"/>
      <c r="EJ97" s="50"/>
      <c r="EK97" s="50"/>
      <c r="EL97" s="50"/>
      <c r="EM97" s="50"/>
      <c r="EN97" s="50"/>
      <c r="EO97" s="50"/>
      <c r="EP97" s="50"/>
      <c r="EQ97" s="50"/>
      <c r="ER97" s="50"/>
      <c r="ES97" s="50"/>
      <c r="ET97" s="50"/>
      <c r="EU97" s="50"/>
      <c r="EV97" s="50"/>
      <c r="EW97" s="50"/>
      <c r="EX97" s="50"/>
      <c r="EY97" s="50"/>
      <c r="EZ97" s="50"/>
      <c r="FA97" s="50"/>
      <c r="FB97" s="50"/>
      <c r="FC97" s="50"/>
      <c r="FD97" s="50"/>
      <c r="FE97" s="50"/>
      <c r="FF97" s="50"/>
      <c r="FG97" s="50"/>
      <c r="FH97" s="50"/>
      <c r="FI97" s="50"/>
      <c r="FJ97" s="50"/>
      <c r="FK97" s="50"/>
      <c r="FL97" s="50"/>
      <c r="FM97" s="50"/>
      <c r="FN97" s="50"/>
      <c r="FO97" s="50"/>
      <c r="FP97" s="50"/>
      <c r="FQ97" s="50"/>
      <c r="FR97" s="50"/>
      <c r="FS97" s="50"/>
      <c r="FT97" s="50"/>
      <c r="FU97" s="50"/>
      <c r="FV97" s="50"/>
      <c r="FW97" s="50"/>
      <c r="FX97" s="50"/>
      <c r="FY97" s="50"/>
      <c r="FZ97" s="50"/>
      <c r="GA97" s="50"/>
      <c r="GB97" s="50"/>
      <c r="GC97" s="50"/>
      <c r="GD97" s="50"/>
      <c r="GE97" s="50"/>
      <c r="GF97" s="50"/>
      <c r="GG97" s="50"/>
      <c r="GH97" s="50"/>
      <c r="GI97" s="50"/>
      <c r="GJ97" s="50"/>
      <c r="GK97" s="50"/>
      <c r="GL97" s="50"/>
      <c r="GM97" s="50"/>
      <c r="GN97" s="50"/>
      <c r="GO97" s="50"/>
      <c r="GP97" s="50"/>
      <c r="GQ97" s="50"/>
      <c r="GR97" s="50"/>
      <c r="GS97" s="50"/>
      <c r="GT97" s="50"/>
      <c r="GU97" s="50"/>
      <c r="GV97" s="50"/>
      <c r="GW97" s="50"/>
      <c r="GX97" s="50"/>
      <c r="GY97" s="50"/>
      <c r="GZ97" s="50"/>
      <c r="HA97" s="50"/>
      <c r="HB97" s="50"/>
      <c r="HC97" s="50"/>
      <c r="HD97" s="50"/>
      <c r="HE97" s="50"/>
      <c r="HF97" s="50"/>
      <c r="HG97" s="50"/>
      <c r="HH97" s="50"/>
      <c r="HI97" s="50"/>
      <c r="HJ97" s="50"/>
      <c r="HK97" s="50"/>
      <c r="HL97" s="50"/>
      <c r="HM97" s="50"/>
      <c r="HN97" s="50"/>
      <c r="HO97" s="50"/>
      <c r="HP97" s="50"/>
      <c r="HQ97" s="50"/>
      <c r="HR97" s="50"/>
      <c r="HS97" s="50"/>
      <c r="HT97" s="50"/>
      <c r="HU97" s="50"/>
      <c r="HV97" s="50"/>
      <c r="HW97" s="50"/>
      <c r="HX97" s="50"/>
      <c r="HY97" s="50"/>
      <c r="HZ97" s="50"/>
      <c r="IA97" s="50"/>
      <c r="IB97" s="50"/>
      <c r="IC97" s="50"/>
      <c r="ID97" s="50"/>
      <c r="IE97" s="50"/>
      <c r="IF97" s="50"/>
      <c r="IG97" s="50"/>
      <c r="IH97" s="50"/>
      <c r="II97" s="50"/>
      <c r="IJ97" s="50"/>
      <c r="IK97" s="50"/>
      <c r="IL97" s="50"/>
      <c r="IM97" s="50"/>
      <c r="IN97" s="50"/>
      <c r="IO97" s="50"/>
      <c r="IP97" s="50"/>
      <c r="IQ97" s="50"/>
      <c r="IR97" s="50"/>
      <c r="IS97" s="50"/>
      <c r="IT97" s="50"/>
      <c r="IU97" s="50"/>
      <c r="IV97" s="50"/>
    </row>
    <row r="98" spans="1:256" x14ac:dyDescent="0.2">
      <c r="A98" s="39"/>
      <c r="B98" s="45"/>
      <c r="C98" s="9" t="s">
        <v>63</v>
      </c>
      <c r="D98" s="39" t="s">
        <v>58</v>
      </c>
      <c r="E98" s="39">
        <f>3.62*0.001</f>
        <v>3.6200000000000004E-3</v>
      </c>
      <c r="F98" s="13">
        <f>E98*F96</f>
        <v>6.516000000000001E-2</v>
      </c>
      <c r="G98" s="13"/>
      <c r="H98" s="13"/>
      <c r="I98" s="13"/>
      <c r="J98" s="13"/>
      <c r="K98" s="13"/>
      <c r="L98" s="13"/>
      <c r="M98" s="13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  <c r="BM98" s="35"/>
      <c r="BN98" s="35"/>
      <c r="BO98" s="35"/>
      <c r="BP98" s="35"/>
      <c r="BQ98" s="35"/>
      <c r="BR98" s="35"/>
      <c r="BS98" s="35"/>
      <c r="BT98" s="35"/>
      <c r="BU98" s="35"/>
      <c r="BV98" s="35"/>
      <c r="BW98" s="35"/>
      <c r="BX98" s="35"/>
      <c r="BY98" s="35"/>
      <c r="BZ98" s="35"/>
      <c r="CA98" s="35"/>
      <c r="CB98" s="35"/>
      <c r="CC98" s="35"/>
      <c r="CD98" s="35"/>
      <c r="CE98" s="35"/>
      <c r="CF98" s="35"/>
      <c r="CG98" s="35"/>
      <c r="CH98" s="35"/>
      <c r="CI98" s="35"/>
      <c r="CJ98" s="35"/>
      <c r="CK98" s="35"/>
      <c r="CL98" s="35"/>
      <c r="CM98" s="35"/>
      <c r="CN98" s="35"/>
      <c r="CO98" s="35"/>
      <c r="CP98" s="35"/>
      <c r="CQ98" s="35"/>
      <c r="CR98" s="35"/>
      <c r="CS98" s="35"/>
      <c r="CT98" s="35"/>
      <c r="CU98" s="35"/>
      <c r="CV98" s="35"/>
      <c r="CW98" s="35"/>
      <c r="CX98" s="35"/>
      <c r="CY98" s="35"/>
      <c r="CZ98" s="35"/>
      <c r="DA98" s="35"/>
      <c r="DB98" s="35"/>
      <c r="DC98" s="35"/>
      <c r="DD98" s="35"/>
      <c r="DE98" s="35"/>
      <c r="DF98" s="35"/>
      <c r="DG98" s="35"/>
      <c r="DH98" s="35"/>
      <c r="DI98" s="35"/>
      <c r="DJ98" s="35"/>
      <c r="DK98" s="35"/>
      <c r="DL98" s="35"/>
      <c r="DM98" s="35"/>
      <c r="DN98" s="35"/>
      <c r="DO98" s="35"/>
      <c r="DP98" s="35"/>
      <c r="DQ98" s="35"/>
      <c r="DR98" s="35"/>
      <c r="DS98" s="35"/>
      <c r="DT98" s="35"/>
      <c r="DU98" s="35"/>
      <c r="DV98" s="35"/>
      <c r="DW98" s="35"/>
      <c r="DX98" s="35"/>
      <c r="DY98" s="35"/>
      <c r="DZ98" s="35"/>
      <c r="EA98" s="35"/>
      <c r="EB98" s="35"/>
      <c r="EC98" s="35"/>
      <c r="ED98" s="35"/>
      <c r="EE98" s="35"/>
      <c r="EF98" s="35"/>
      <c r="EG98" s="35"/>
      <c r="EH98" s="35"/>
      <c r="EI98" s="35"/>
      <c r="EJ98" s="35"/>
      <c r="EK98" s="35"/>
      <c r="EL98" s="35"/>
      <c r="EM98" s="35"/>
      <c r="EN98" s="35"/>
      <c r="EO98" s="35"/>
      <c r="EP98" s="35"/>
      <c r="EQ98" s="35"/>
      <c r="ER98" s="35"/>
      <c r="ES98" s="35"/>
      <c r="ET98" s="35"/>
      <c r="EU98" s="35"/>
      <c r="EV98" s="35"/>
      <c r="EW98" s="35"/>
      <c r="EX98" s="35"/>
      <c r="EY98" s="35"/>
      <c r="EZ98" s="35"/>
      <c r="FA98" s="35"/>
      <c r="FB98" s="35"/>
      <c r="FC98" s="35"/>
      <c r="FD98" s="35"/>
      <c r="FE98" s="35"/>
      <c r="FF98" s="35"/>
      <c r="FG98" s="35"/>
      <c r="FH98" s="35"/>
      <c r="FI98" s="35"/>
      <c r="FJ98" s="35"/>
      <c r="FK98" s="35"/>
      <c r="FL98" s="35"/>
      <c r="FM98" s="35"/>
      <c r="FN98" s="35"/>
      <c r="FO98" s="35"/>
      <c r="FP98" s="35"/>
      <c r="FQ98" s="35"/>
      <c r="FR98" s="35"/>
      <c r="FS98" s="35"/>
      <c r="FT98" s="35"/>
      <c r="FU98" s="35"/>
      <c r="FV98" s="35"/>
      <c r="FW98" s="35"/>
      <c r="FX98" s="35"/>
      <c r="FY98" s="35"/>
      <c r="FZ98" s="35"/>
      <c r="GA98" s="35"/>
      <c r="GB98" s="35"/>
      <c r="GC98" s="35"/>
      <c r="GD98" s="35"/>
      <c r="GE98" s="35"/>
      <c r="GF98" s="35"/>
      <c r="GG98" s="35"/>
      <c r="GH98" s="35"/>
      <c r="GI98" s="35"/>
      <c r="GJ98" s="35"/>
      <c r="GK98" s="35"/>
      <c r="GL98" s="35"/>
      <c r="GM98" s="35"/>
      <c r="GN98" s="35"/>
      <c r="GO98" s="35"/>
      <c r="GP98" s="35"/>
      <c r="GQ98" s="35"/>
      <c r="GR98" s="35"/>
      <c r="GS98" s="35"/>
      <c r="GT98" s="35"/>
      <c r="GU98" s="35"/>
      <c r="GV98" s="35"/>
      <c r="GW98" s="35"/>
      <c r="GX98" s="35"/>
      <c r="GY98" s="35"/>
      <c r="GZ98" s="35"/>
      <c r="HA98" s="35"/>
      <c r="HB98" s="35"/>
      <c r="HC98" s="35"/>
      <c r="HD98" s="35"/>
      <c r="HE98" s="35"/>
      <c r="HF98" s="35"/>
      <c r="HG98" s="35"/>
      <c r="HH98" s="35"/>
      <c r="HI98" s="35"/>
      <c r="HJ98" s="35"/>
      <c r="HK98" s="35"/>
      <c r="HL98" s="35"/>
      <c r="HM98" s="35"/>
      <c r="HN98" s="35"/>
      <c r="HO98" s="35"/>
      <c r="HP98" s="35"/>
      <c r="HQ98" s="35"/>
      <c r="HR98" s="35"/>
      <c r="HS98" s="35"/>
      <c r="HT98" s="35"/>
      <c r="HU98" s="35"/>
      <c r="HV98" s="35"/>
      <c r="HW98" s="35"/>
      <c r="HX98" s="35"/>
      <c r="HY98" s="35"/>
      <c r="HZ98" s="35"/>
      <c r="IA98" s="35"/>
      <c r="IB98" s="35"/>
      <c r="IC98" s="35"/>
      <c r="ID98" s="35"/>
      <c r="IE98" s="35"/>
      <c r="IF98" s="35"/>
      <c r="IG98" s="35"/>
      <c r="IH98" s="35"/>
      <c r="II98" s="35"/>
      <c r="IJ98" s="35"/>
      <c r="IK98" s="35"/>
      <c r="IL98" s="35"/>
      <c r="IM98" s="35"/>
      <c r="IN98" s="35"/>
      <c r="IO98" s="35"/>
      <c r="IP98" s="35"/>
      <c r="IQ98" s="35"/>
      <c r="IR98" s="35"/>
      <c r="IS98" s="35"/>
      <c r="IT98" s="35"/>
      <c r="IU98" s="35"/>
      <c r="IV98" s="35"/>
    </row>
    <row r="99" spans="1:256" x14ac:dyDescent="0.2">
      <c r="A99" s="39"/>
      <c r="B99" s="49"/>
      <c r="C99" s="46" t="s">
        <v>59</v>
      </c>
      <c r="D99" s="39" t="s">
        <v>60</v>
      </c>
      <c r="E99" s="39">
        <f>0.18*0.001</f>
        <v>1.7999999999999998E-4</v>
      </c>
      <c r="F99" s="71">
        <f>E99*F96</f>
        <v>3.2399999999999998E-3</v>
      </c>
      <c r="G99" s="13"/>
      <c r="H99" s="13"/>
      <c r="I99" s="13"/>
      <c r="J99" s="13"/>
      <c r="K99" s="13"/>
      <c r="L99" s="13"/>
      <c r="M99" s="13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  <c r="CF99" s="27"/>
      <c r="CG99" s="27"/>
      <c r="CH99" s="27"/>
      <c r="CI99" s="27"/>
      <c r="CJ99" s="27"/>
      <c r="CK99" s="27"/>
      <c r="CL99" s="27"/>
      <c r="CM99" s="27"/>
      <c r="CN99" s="27"/>
      <c r="CO99" s="27"/>
      <c r="CP99" s="27"/>
      <c r="CQ99" s="27"/>
      <c r="CR99" s="27"/>
      <c r="CS99" s="27"/>
      <c r="CT99" s="27"/>
      <c r="CU99" s="27"/>
      <c r="CV99" s="27"/>
      <c r="CW99" s="27"/>
      <c r="CX99" s="27"/>
      <c r="CY99" s="27"/>
      <c r="CZ99" s="27"/>
      <c r="DA99" s="27"/>
      <c r="DB99" s="27"/>
      <c r="DC99" s="27"/>
      <c r="DD99" s="27"/>
      <c r="DE99" s="27"/>
      <c r="DF99" s="27"/>
      <c r="DG99" s="27"/>
      <c r="DH99" s="27"/>
      <c r="DI99" s="27"/>
      <c r="DJ99" s="27"/>
      <c r="DK99" s="27"/>
      <c r="DL99" s="27"/>
      <c r="DM99" s="27"/>
      <c r="DN99" s="27"/>
      <c r="DO99" s="27"/>
      <c r="DP99" s="27"/>
      <c r="DQ99" s="27"/>
      <c r="DR99" s="27"/>
      <c r="DS99" s="27"/>
      <c r="DT99" s="27"/>
      <c r="DU99" s="27"/>
      <c r="DV99" s="27"/>
      <c r="DW99" s="27"/>
      <c r="DX99" s="27"/>
      <c r="DY99" s="27"/>
      <c r="DZ99" s="27"/>
      <c r="EA99" s="27"/>
      <c r="EB99" s="27"/>
      <c r="EC99" s="27"/>
      <c r="ED99" s="27"/>
      <c r="EE99" s="27"/>
      <c r="EF99" s="27"/>
      <c r="EG99" s="27"/>
      <c r="EH99" s="27"/>
      <c r="EI99" s="27"/>
      <c r="EJ99" s="27"/>
      <c r="EK99" s="27"/>
      <c r="EL99" s="27"/>
      <c r="EM99" s="27"/>
      <c r="EN99" s="27"/>
      <c r="EO99" s="27"/>
      <c r="EP99" s="27"/>
      <c r="EQ99" s="27"/>
      <c r="ER99" s="27"/>
      <c r="ES99" s="27"/>
      <c r="ET99" s="27"/>
      <c r="EU99" s="27"/>
      <c r="EV99" s="27"/>
      <c r="EW99" s="27"/>
      <c r="EX99" s="27"/>
      <c r="EY99" s="27"/>
      <c r="EZ99" s="27"/>
      <c r="FA99" s="27"/>
      <c r="FB99" s="27"/>
      <c r="FC99" s="27"/>
      <c r="FD99" s="27"/>
      <c r="FE99" s="27"/>
      <c r="FF99" s="27"/>
      <c r="FG99" s="27"/>
      <c r="FH99" s="27"/>
      <c r="FI99" s="27"/>
      <c r="FJ99" s="27"/>
      <c r="FK99" s="27"/>
      <c r="FL99" s="27"/>
      <c r="FM99" s="27"/>
      <c r="FN99" s="27"/>
      <c r="FO99" s="27"/>
      <c r="FP99" s="27"/>
      <c r="FQ99" s="27"/>
      <c r="FR99" s="27"/>
      <c r="FS99" s="27"/>
      <c r="FT99" s="27"/>
      <c r="FU99" s="27"/>
      <c r="FV99" s="27"/>
      <c r="FW99" s="27"/>
      <c r="FX99" s="27"/>
      <c r="FY99" s="27"/>
      <c r="FZ99" s="27"/>
      <c r="GA99" s="27"/>
      <c r="GB99" s="27"/>
      <c r="GC99" s="27"/>
      <c r="GD99" s="27"/>
      <c r="GE99" s="27"/>
      <c r="GF99" s="27"/>
      <c r="GG99" s="27"/>
      <c r="GH99" s="27"/>
      <c r="GI99" s="27"/>
      <c r="GJ99" s="27"/>
      <c r="GK99" s="27"/>
      <c r="GL99" s="27"/>
      <c r="GM99" s="27"/>
      <c r="GN99" s="27"/>
      <c r="GO99" s="27"/>
      <c r="GP99" s="27"/>
      <c r="GQ99" s="27"/>
      <c r="GR99" s="27"/>
      <c r="GS99" s="27"/>
      <c r="GT99" s="27"/>
      <c r="GU99" s="27"/>
      <c r="GV99" s="27"/>
      <c r="GW99" s="27"/>
      <c r="GX99" s="27"/>
      <c r="GY99" s="27"/>
      <c r="GZ99" s="27"/>
      <c r="HA99" s="27"/>
      <c r="HB99" s="27"/>
      <c r="HC99" s="27"/>
      <c r="HD99" s="27"/>
      <c r="HE99" s="27"/>
      <c r="HF99" s="27"/>
      <c r="HG99" s="27"/>
      <c r="HH99" s="27"/>
      <c r="HI99" s="27"/>
      <c r="HJ99" s="27"/>
      <c r="HK99" s="27"/>
      <c r="HL99" s="27"/>
      <c r="HM99" s="27"/>
      <c r="HN99" s="27"/>
      <c r="HO99" s="27"/>
      <c r="HP99" s="27"/>
      <c r="HQ99" s="27"/>
      <c r="HR99" s="27"/>
      <c r="HS99" s="27"/>
      <c r="HT99" s="27"/>
      <c r="HU99" s="27"/>
      <c r="HV99" s="27"/>
      <c r="HW99" s="27"/>
      <c r="HX99" s="27"/>
      <c r="HY99" s="27"/>
      <c r="HZ99" s="27"/>
      <c r="IA99" s="27"/>
      <c r="IB99" s="27"/>
      <c r="IC99" s="27"/>
      <c r="ID99" s="27"/>
      <c r="IE99" s="27"/>
      <c r="IF99" s="27"/>
      <c r="IG99" s="27"/>
      <c r="IH99" s="27"/>
      <c r="II99" s="27"/>
      <c r="IJ99" s="27"/>
      <c r="IK99" s="27"/>
      <c r="IL99" s="27"/>
      <c r="IM99" s="27"/>
      <c r="IN99" s="27"/>
      <c r="IO99" s="27"/>
      <c r="IP99" s="27"/>
      <c r="IQ99" s="27"/>
      <c r="IR99" s="27"/>
      <c r="IS99" s="27"/>
      <c r="IT99" s="27"/>
      <c r="IU99" s="27"/>
      <c r="IV99" s="27"/>
    </row>
    <row r="100" spans="1:256" x14ac:dyDescent="0.2">
      <c r="A100" s="39"/>
      <c r="B100" s="49"/>
      <c r="C100" s="46" t="s">
        <v>61</v>
      </c>
      <c r="D100" s="39" t="s">
        <v>56</v>
      </c>
      <c r="E100" s="39">
        <f>0.04*0.001</f>
        <v>4.0000000000000003E-5</v>
      </c>
      <c r="F100" s="71">
        <f>E100*F96</f>
        <v>7.2000000000000005E-4</v>
      </c>
      <c r="G100" s="13"/>
      <c r="H100" s="13"/>
      <c r="I100" s="13"/>
      <c r="J100" s="13"/>
      <c r="K100" s="13"/>
      <c r="L100" s="13"/>
      <c r="M100" s="13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27"/>
      <c r="CF100" s="27"/>
      <c r="CG100" s="27"/>
      <c r="CH100" s="27"/>
      <c r="CI100" s="27"/>
      <c r="CJ100" s="27"/>
      <c r="CK100" s="27"/>
      <c r="CL100" s="27"/>
      <c r="CM100" s="27"/>
      <c r="CN100" s="27"/>
      <c r="CO100" s="27"/>
      <c r="CP100" s="27"/>
      <c r="CQ100" s="27"/>
      <c r="CR100" s="27"/>
      <c r="CS100" s="27"/>
      <c r="CT100" s="27"/>
      <c r="CU100" s="27"/>
      <c r="CV100" s="27"/>
      <c r="CW100" s="27"/>
      <c r="CX100" s="27"/>
      <c r="CY100" s="27"/>
      <c r="CZ100" s="27"/>
      <c r="DA100" s="27"/>
      <c r="DB100" s="27"/>
      <c r="DC100" s="27"/>
      <c r="DD100" s="27"/>
      <c r="DE100" s="27"/>
      <c r="DF100" s="27"/>
      <c r="DG100" s="27"/>
      <c r="DH100" s="27"/>
      <c r="DI100" s="27"/>
      <c r="DJ100" s="27"/>
      <c r="DK100" s="27"/>
      <c r="DL100" s="27"/>
      <c r="DM100" s="27"/>
      <c r="DN100" s="27"/>
      <c r="DO100" s="27"/>
      <c r="DP100" s="27"/>
      <c r="DQ100" s="27"/>
      <c r="DR100" s="27"/>
      <c r="DS100" s="27"/>
      <c r="DT100" s="27"/>
      <c r="DU100" s="27"/>
      <c r="DV100" s="27"/>
      <c r="DW100" s="27"/>
      <c r="DX100" s="27"/>
      <c r="DY100" s="27"/>
      <c r="DZ100" s="27"/>
      <c r="EA100" s="27"/>
      <c r="EB100" s="27"/>
      <c r="EC100" s="27"/>
      <c r="ED100" s="27"/>
      <c r="EE100" s="27"/>
      <c r="EF100" s="27"/>
      <c r="EG100" s="27"/>
      <c r="EH100" s="27"/>
      <c r="EI100" s="27"/>
      <c r="EJ100" s="27"/>
      <c r="EK100" s="27"/>
      <c r="EL100" s="27"/>
      <c r="EM100" s="27"/>
      <c r="EN100" s="27"/>
      <c r="EO100" s="27"/>
      <c r="EP100" s="27"/>
      <c r="EQ100" s="27"/>
      <c r="ER100" s="27"/>
      <c r="ES100" s="27"/>
      <c r="ET100" s="27"/>
      <c r="EU100" s="27"/>
      <c r="EV100" s="27"/>
      <c r="EW100" s="27"/>
      <c r="EX100" s="27"/>
      <c r="EY100" s="27"/>
      <c r="EZ100" s="27"/>
      <c r="FA100" s="27"/>
      <c r="FB100" s="27"/>
      <c r="FC100" s="27"/>
      <c r="FD100" s="27"/>
      <c r="FE100" s="27"/>
      <c r="FF100" s="27"/>
      <c r="FG100" s="27"/>
      <c r="FH100" s="27"/>
      <c r="FI100" s="27"/>
      <c r="FJ100" s="27"/>
      <c r="FK100" s="27"/>
      <c r="FL100" s="27"/>
      <c r="FM100" s="27"/>
      <c r="FN100" s="27"/>
      <c r="FO100" s="27"/>
      <c r="FP100" s="27"/>
      <c r="FQ100" s="27"/>
      <c r="FR100" s="27"/>
      <c r="FS100" s="27"/>
      <c r="FT100" s="27"/>
      <c r="FU100" s="27"/>
      <c r="FV100" s="27"/>
      <c r="FW100" s="27"/>
      <c r="FX100" s="27"/>
      <c r="FY100" s="27"/>
      <c r="FZ100" s="27"/>
      <c r="GA100" s="27"/>
      <c r="GB100" s="27"/>
      <c r="GC100" s="27"/>
      <c r="GD100" s="27"/>
      <c r="GE100" s="27"/>
      <c r="GF100" s="27"/>
      <c r="GG100" s="27"/>
      <c r="GH100" s="27"/>
      <c r="GI100" s="27"/>
      <c r="GJ100" s="27"/>
      <c r="GK100" s="27"/>
      <c r="GL100" s="27"/>
      <c r="GM100" s="27"/>
      <c r="GN100" s="27"/>
      <c r="GO100" s="27"/>
      <c r="GP100" s="27"/>
      <c r="GQ100" s="27"/>
      <c r="GR100" s="27"/>
      <c r="GS100" s="27"/>
      <c r="GT100" s="27"/>
      <c r="GU100" s="27"/>
      <c r="GV100" s="27"/>
      <c r="GW100" s="27"/>
      <c r="GX100" s="27"/>
      <c r="GY100" s="27"/>
      <c r="GZ100" s="27"/>
      <c r="HA100" s="27"/>
      <c r="HB100" s="27"/>
      <c r="HC100" s="27"/>
      <c r="HD100" s="27"/>
      <c r="HE100" s="27"/>
      <c r="HF100" s="27"/>
      <c r="HG100" s="27"/>
      <c r="HH100" s="27"/>
      <c r="HI100" s="27"/>
      <c r="HJ100" s="27"/>
      <c r="HK100" s="27"/>
      <c r="HL100" s="27"/>
      <c r="HM100" s="27"/>
      <c r="HN100" s="27"/>
      <c r="HO100" s="27"/>
      <c r="HP100" s="27"/>
      <c r="HQ100" s="27"/>
      <c r="HR100" s="27"/>
      <c r="HS100" s="27"/>
      <c r="HT100" s="27"/>
      <c r="HU100" s="27"/>
      <c r="HV100" s="27"/>
      <c r="HW100" s="27"/>
      <c r="HX100" s="27"/>
      <c r="HY100" s="27"/>
      <c r="HZ100" s="27"/>
      <c r="IA100" s="27"/>
      <c r="IB100" s="27"/>
      <c r="IC100" s="27"/>
      <c r="ID100" s="27"/>
      <c r="IE100" s="27"/>
      <c r="IF100" s="27"/>
      <c r="IG100" s="27"/>
      <c r="IH100" s="27"/>
      <c r="II100" s="27"/>
      <c r="IJ100" s="27"/>
      <c r="IK100" s="27"/>
      <c r="IL100" s="27"/>
      <c r="IM100" s="27"/>
      <c r="IN100" s="27"/>
      <c r="IO100" s="27"/>
      <c r="IP100" s="27"/>
      <c r="IQ100" s="27"/>
      <c r="IR100" s="27"/>
      <c r="IS100" s="27"/>
      <c r="IT100" s="27"/>
      <c r="IU100" s="27"/>
      <c r="IV100" s="27"/>
    </row>
    <row r="101" spans="1:256" s="35" customFormat="1" ht="40.5" x14ac:dyDescent="0.2">
      <c r="A101" s="39">
        <v>10</v>
      </c>
      <c r="B101" s="18"/>
      <c r="C101" s="83" t="s">
        <v>97</v>
      </c>
      <c r="D101" s="42" t="s">
        <v>56</v>
      </c>
      <c r="E101" s="42"/>
      <c r="F101" s="69">
        <v>65.3</v>
      </c>
      <c r="G101" s="13"/>
      <c r="H101" s="13"/>
      <c r="I101" s="13"/>
      <c r="J101" s="13"/>
      <c r="K101" s="13"/>
      <c r="L101" s="13"/>
      <c r="M101" s="13"/>
    </row>
    <row r="102" spans="1:256" s="50" customFormat="1" x14ac:dyDescent="0.2">
      <c r="A102" s="39"/>
      <c r="B102" s="48"/>
      <c r="C102" s="46" t="s">
        <v>47</v>
      </c>
      <c r="D102" s="39" t="s">
        <v>48</v>
      </c>
      <c r="E102" s="39">
        <f>15*0.01</f>
        <v>0.15</v>
      </c>
      <c r="F102" s="13">
        <f>F101*E102</f>
        <v>9.7949999999999999</v>
      </c>
      <c r="G102" s="89"/>
      <c r="H102" s="89"/>
      <c r="I102" s="13"/>
      <c r="J102" s="13"/>
      <c r="K102" s="89"/>
      <c r="L102" s="89"/>
      <c r="M102" s="13"/>
    </row>
    <row r="103" spans="1:256" s="35" customFormat="1" ht="40.5" x14ac:dyDescent="0.2">
      <c r="A103" s="39"/>
      <c r="B103" s="18"/>
      <c r="C103" s="46" t="s">
        <v>98</v>
      </c>
      <c r="D103" s="39" t="s">
        <v>58</v>
      </c>
      <c r="E103" s="39">
        <f>2.16*0.01</f>
        <v>2.1600000000000001E-2</v>
      </c>
      <c r="F103" s="13">
        <f>E103*F101</f>
        <v>1.41048</v>
      </c>
      <c r="G103" s="13"/>
      <c r="H103" s="13"/>
      <c r="I103" s="13"/>
      <c r="J103" s="13"/>
      <c r="K103" s="13"/>
      <c r="L103" s="10"/>
      <c r="M103" s="13"/>
    </row>
    <row r="104" spans="1:256" s="35" customFormat="1" ht="30" customHeight="1" x14ac:dyDescent="0.2">
      <c r="A104" s="39"/>
      <c r="B104" s="18"/>
      <c r="C104" s="46" t="s">
        <v>99</v>
      </c>
      <c r="D104" s="39" t="s">
        <v>58</v>
      </c>
      <c r="E104" s="39">
        <f>2.73*0.01</f>
        <v>2.7300000000000001E-2</v>
      </c>
      <c r="F104" s="13">
        <f>E104*F101</f>
        <v>1.7826900000000001</v>
      </c>
      <c r="G104" s="13"/>
      <c r="H104" s="13"/>
      <c r="I104" s="13"/>
      <c r="J104" s="13"/>
      <c r="K104" s="13"/>
      <c r="L104" s="10"/>
      <c r="M104" s="13"/>
    </row>
    <row r="105" spans="1:256" s="35" customFormat="1" x14ac:dyDescent="0.2">
      <c r="A105" s="39"/>
      <c r="B105" s="18"/>
      <c r="C105" s="46" t="s">
        <v>100</v>
      </c>
      <c r="D105" s="39" t="s">
        <v>58</v>
      </c>
      <c r="E105" s="39">
        <f>0.97*0.01</f>
        <v>9.7000000000000003E-3</v>
      </c>
      <c r="F105" s="13">
        <f>E105*F101</f>
        <v>0.63341000000000003</v>
      </c>
      <c r="G105" s="13"/>
      <c r="H105" s="13"/>
      <c r="I105" s="13"/>
      <c r="J105" s="13"/>
      <c r="K105" s="13"/>
      <c r="L105" s="10"/>
      <c r="M105" s="13"/>
    </row>
    <row r="106" spans="1:256" s="35" customFormat="1" x14ac:dyDescent="0.2">
      <c r="A106" s="39"/>
      <c r="B106" s="18"/>
      <c r="C106" s="46" t="s">
        <v>101</v>
      </c>
      <c r="D106" s="39"/>
      <c r="E106" s="39"/>
      <c r="F106" s="13"/>
      <c r="G106" s="13"/>
      <c r="H106" s="13"/>
      <c r="I106" s="13"/>
      <c r="J106" s="13"/>
      <c r="K106" s="13"/>
      <c r="L106" s="10"/>
      <c r="M106" s="13"/>
    </row>
    <row r="107" spans="1:256" s="3" customFormat="1" x14ac:dyDescent="0.25">
      <c r="A107" s="171"/>
      <c r="B107" s="171"/>
      <c r="C107" s="9" t="s">
        <v>102</v>
      </c>
      <c r="D107" s="171" t="s">
        <v>56</v>
      </c>
      <c r="E107" s="179">
        <f>122*0.01</f>
        <v>1.22</v>
      </c>
      <c r="F107" s="96">
        <f>E107*F101</f>
        <v>79.665999999999997</v>
      </c>
      <c r="G107" s="96"/>
      <c r="H107" s="10"/>
      <c r="I107" s="96"/>
      <c r="J107" s="96"/>
      <c r="K107" s="96"/>
      <c r="L107" s="96"/>
      <c r="M107" s="96"/>
    </row>
    <row r="108" spans="1:256" s="35" customFormat="1" x14ac:dyDescent="0.2">
      <c r="A108" s="39"/>
      <c r="B108" s="121"/>
      <c r="C108" s="88" t="s">
        <v>103</v>
      </c>
      <c r="D108" s="171" t="s">
        <v>56</v>
      </c>
      <c r="E108" s="179">
        <f>7*0.01</f>
        <v>7.0000000000000007E-2</v>
      </c>
      <c r="F108" s="96">
        <f>E108*F101</f>
        <v>4.5710000000000006</v>
      </c>
      <c r="G108" s="13"/>
      <c r="H108" s="13"/>
      <c r="I108" s="13"/>
      <c r="J108" s="13"/>
      <c r="K108" s="13"/>
      <c r="L108" s="13"/>
      <c r="M108" s="13"/>
    </row>
    <row r="109" spans="1:256" s="27" customFormat="1" ht="15.75" x14ac:dyDescent="0.2">
      <c r="A109" s="39"/>
      <c r="B109" s="52"/>
      <c r="C109" s="53" t="s">
        <v>135</v>
      </c>
      <c r="D109" s="21" t="s">
        <v>129</v>
      </c>
      <c r="E109" s="42"/>
      <c r="F109" s="43">
        <v>1.54</v>
      </c>
      <c r="G109" s="13"/>
      <c r="H109" s="14"/>
      <c r="I109" s="13"/>
      <c r="J109" s="13"/>
      <c r="K109" s="13"/>
      <c r="L109" s="13"/>
      <c r="M109" s="13"/>
    </row>
    <row r="110" spans="1:256" s="27" customFormat="1" ht="46.5" customHeight="1" x14ac:dyDescent="0.2">
      <c r="A110" s="39">
        <v>5</v>
      </c>
      <c r="B110" s="74"/>
      <c r="C110" s="83" t="s">
        <v>136</v>
      </c>
      <c r="D110" s="42" t="s">
        <v>110</v>
      </c>
      <c r="E110" s="42"/>
      <c r="F110" s="79">
        <v>7</v>
      </c>
      <c r="G110" s="13"/>
      <c r="H110" s="13"/>
      <c r="I110" s="13"/>
      <c r="J110" s="13"/>
      <c r="K110" s="13"/>
      <c r="L110" s="13"/>
      <c r="M110" s="13"/>
      <c r="O110" s="56"/>
    </row>
    <row r="111" spans="1:256" s="50" customFormat="1" x14ac:dyDescent="0.2">
      <c r="A111" s="39"/>
      <c r="B111" s="48"/>
      <c r="C111" s="46" t="s">
        <v>47</v>
      </c>
      <c r="D111" s="39" t="s">
        <v>48</v>
      </c>
      <c r="E111" s="39">
        <f>9.3*0.01</f>
        <v>9.3000000000000013E-2</v>
      </c>
      <c r="F111" s="39">
        <f>F110*E111</f>
        <v>0.65100000000000013</v>
      </c>
      <c r="G111" s="89"/>
      <c r="H111" s="89"/>
      <c r="I111" s="13"/>
      <c r="J111" s="13"/>
      <c r="K111" s="89"/>
      <c r="L111" s="89"/>
      <c r="M111" s="13"/>
    </row>
    <row r="112" spans="1:256" s="35" customFormat="1" x14ac:dyDescent="0.2">
      <c r="A112" s="39"/>
      <c r="B112" s="45"/>
      <c r="C112" s="9" t="s">
        <v>59</v>
      </c>
      <c r="D112" s="39" t="s">
        <v>60</v>
      </c>
      <c r="E112" s="39">
        <f>0.7*0.01</f>
        <v>6.9999999999999993E-3</v>
      </c>
      <c r="F112" s="13">
        <f>E112*F110</f>
        <v>4.8999999999999995E-2</v>
      </c>
      <c r="G112" s="13"/>
      <c r="H112" s="13"/>
      <c r="I112" s="13"/>
      <c r="J112" s="13"/>
      <c r="K112" s="13"/>
      <c r="L112" s="13"/>
      <c r="M112" s="13"/>
      <c r="N112" s="27"/>
    </row>
    <row r="113" spans="1:215" x14ac:dyDescent="0.25">
      <c r="A113" s="77"/>
      <c r="B113" s="77"/>
      <c r="C113" s="77" t="s">
        <v>137</v>
      </c>
      <c r="D113" s="78" t="s">
        <v>92</v>
      </c>
      <c r="E113" s="78">
        <f>0.38</f>
        <v>0.38</v>
      </c>
      <c r="F113" s="77">
        <f>E113*F110</f>
        <v>2.66</v>
      </c>
      <c r="G113" s="109"/>
      <c r="H113" s="110"/>
      <c r="I113" s="223"/>
      <c r="J113" s="223"/>
      <c r="K113" s="223"/>
      <c r="L113" s="223"/>
      <c r="M113" s="13"/>
    </row>
    <row r="114" spans="1:215" x14ac:dyDescent="0.25">
      <c r="A114" s="77"/>
      <c r="B114" s="77"/>
      <c r="C114" s="77" t="s">
        <v>138</v>
      </c>
      <c r="D114" s="78" t="s">
        <v>92</v>
      </c>
      <c r="E114" s="78">
        <f>0.2*0.01</f>
        <v>2E-3</v>
      </c>
      <c r="F114" s="77">
        <f>E114*F110</f>
        <v>1.4E-2</v>
      </c>
      <c r="G114" s="109"/>
      <c r="H114" s="110"/>
      <c r="I114" s="223"/>
      <c r="J114" s="223"/>
      <c r="K114" s="223"/>
      <c r="L114" s="223"/>
      <c r="M114" s="13"/>
    </row>
    <row r="115" spans="1:215" x14ac:dyDescent="0.25">
      <c r="A115" s="77"/>
      <c r="B115" s="77"/>
      <c r="C115" s="77" t="s">
        <v>139</v>
      </c>
      <c r="D115" s="78" t="s">
        <v>56</v>
      </c>
      <c r="E115" s="78">
        <f>0.06*0.01</f>
        <v>5.9999999999999995E-4</v>
      </c>
      <c r="F115" s="77">
        <f>E115*F110</f>
        <v>4.1999999999999997E-3</v>
      </c>
      <c r="G115" s="109"/>
      <c r="H115" s="110"/>
      <c r="I115" s="223"/>
      <c r="J115" s="223"/>
      <c r="K115" s="223"/>
      <c r="L115" s="223"/>
      <c r="M115" s="13"/>
    </row>
    <row r="116" spans="1:215" s="2" customFormat="1" x14ac:dyDescent="0.25">
      <c r="A116" s="77"/>
      <c r="B116" s="77"/>
      <c r="C116" s="77" t="s">
        <v>96</v>
      </c>
      <c r="D116" s="78" t="s">
        <v>60</v>
      </c>
      <c r="E116" s="78">
        <f>0.02*0.01</f>
        <v>2.0000000000000001E-4</v>
      </c>
      <c r="F116" s="159">
        <f>E116*F110</f>
        <v>1.4E-3</v>
      </c>
      <c r="G116" s="109"/>
      <c r="H116" s="109"/>
      <c r="I116" s="223"/>
      <c r="J116" s="223"/>
      <c r="K116" s="223"/>
      <c r="L116" s="223"/>
      <c r="M116" s="13"/>
    </row>
    <row r="117" spans="1:215" s="61" customFormat="1" x14ac:dyDescent="0.25">
      <c r="A117" s="148"/>
      <c r="B117" s="148"/>
      <c r="C117" s="57" t="s">
        <v>51</v>
      </c>
      <c r="D117" s="58"/>
      <c r="E117" s="59"/>
      <c r="F117" s="148"/>
      <c r="G117" s="60"/>
      <c r="H117" s="10"/>
      <c r="I117" s="60"/>
      <c r="J117" s="10"/>
      <c r="K117" s="60"/>
      <c r="L117" s="10"/>
      <c r="M117" s="10"/>
    </row>
    <row r="118" spans="1:215" s="66" customFormat="1" x14ac:dyDescent="0.25">
      <c r="A118" s="62"/>
      <c r="B118" s="62"/>
      <c r="C118" s="63" t="s">
        <v>245</v>
      </c>
      <c r="D118" s="60"/>
      <c r="E118" s="62"/>
      <c r="F118" s="60"/>
      <c r="G118" s="60"/>
      <c r="H118" s="60"/>
      <c r="I118" s="60"/>
      <c r="J118" s="60"/>
      <c r="K118" s="60"/>
      <c r="L118" s="60"/>
      <c r="M118" s="67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5"/>
      <c r="AF118" s="65"/>
      <c r="AG118" s="65"/>
      <c r="AH118" s="65"/>
      <c r="AI118" s="65"/>
      <c r="AJ118" s="65"/>
      <c r="AK118" s="65"/>
      <c r="AL118" s="65"/>
      <c r="AM118" s="65"/>
      <c r="AN118" s="65"/>
      <c r="AO118" s="65"/>
      <c r="AP118" s="65"/>
      <c r="AQ118" s="65"/>
      <c r="AR118" s="65"/>
      <c r="AS118" s="65"/>
      <c r="AT118" s="65"/>
      <c r="AU118" s="65"/>
      <c r="AV118" s="65"/>
      <c r="AW118" s="65"/>
      <c r="AX118" s="65"/>
      <c r="AY118" s="65"/>
      <c r="AZ118" s="65"/>
      <c r="BA118" s="65"/>
      <c r="BB118" s="65"/>
      <c r="BC118" s="65"/>
      <c r="BD118" s="65"/>
      <c r="BE118" s="65"/>
      <c r="BF118" s="65"/>
      <c r="BG118" s="65"/>
      <c r="BH118" s="65"/>
      <c r="BI118" s="65"/>
      <c r="BJ118" s="65"/>
      <c r="BK118" s="65"/>
      <c r="BL118" s="65"/>
      <c r="BM118" s="65"/>
      <c r="BN118" s="65"/>
      <c r="BO118" s="65"/>
      <c r="BP118" s="65"/>
      <c r="BQ118" s="65"/>
      <c r="BR118" s="65"/>
      <c r="BS118" s="65"/>
      <c r="BT118" s="65"/>
      <c r="BU118" s="65"/>
      <c r="BV118" s="65"/>
      <c r="BW118" s="65"/>
      <c r="BX118" s="65"/>
      <c r="BY118" s="65"/>
      <c r="BZ118" s="65"/>
      <c r="CA118" s="65"/>
      <c r="CB118" s="65"/>
      <c r="CC118" s="65"/>
      <c r="CD118" s="65"/>
      <c r="CE118" s="65"/>
      <c r="CF118" s="65"/>
      <c r="CG118" s="65"/>
      <c r="CH118" s="65"/>
      <c r="CI118" s="65"/>
      <c r="CJ118" s="65"/>
      <c r="CK118" s="65"/>
      <c r="CL118" s="65"/>
      <c r="CM118" s="65"/>
      <c r="CN118" s="65"/>
      <c r="CO118" s="65"/>
      <c r="CP118" s="65"/>
      <c r="CQ118" s="65"/>
      <c r="CR118" s="65"/>
      <c r="CS118" s="65"/>
      <c r="CT118" s="65"/>
      <c r="CU118" s="65"/>
      <c r="CV118" s="65"/>
      <c r="CW118" s="65"/>
      <c r="CX118" s="65"/>
      <c r="CY118" s="65"/>
      <c r="CZ118" s="65"/>
      <c r="DA118" s="65"/>
      <c r="DB118" s="65"/>
      <c r="DC118" s="65"/>
      <c r="DD118" s="65"/>
      <c r="DE118" s="65"/>
      <c r="DF118" s="65"/>
      <c r="DG118" s="65"/>
      <c r="DH118" s="65"/>
      <c r="DI118" s="65"/>
      <c r="DJ118" s="65"/>
      <c r="DK118" s="65"/>
      <c r="DL118" s="65"/>
      <c r="DM118" s="65"/>
      <c r="DN118" s="65"/>
      <c r="DO118" s="65"/>
      <c r="DP118" s="65"/>
      <c r="DQ118" s="65"/>
      <c r="DR118" s="65"/>
      <c r="DS118" s="65"/>
      <c r="DT118" s="65"/>
      <c r="DU118" s="65"/>
      <c r="DV118" s="65"/>
      <c r="DW118" s="65"/>
      <c r="DX118" s="65"/>
      <c r="DY118" s="65"/>
      <c r="DZ118" s="65"/>
      <c r="EA118" s="65"/>
      <c r="EB118" s="65"/>
      <c r="EC118" s="65"/>
      <c r="ED118" s="65"/>
      <c r="EE118" s="65"/>
      <c r="EF118" s="65"/>
      <c r="EG118" s="65"/>
      <c r="EH118" s="65"/>
      <c r="EI118" s="65"/>
      <c r="EJ118" s="65"/>
      <c r="EK118" s="65"/>
      <c r="EL118" s="65"/>
      <c r="EM118" s="65"/>
      <c r="EN118" s="65"/>
      <c r="EO118" s="65"/>
      <c r="EP118" s="65"/>
      <c r="EQ118" s="65"/>
      <c r="ER118" s="65"/>
      <c r="ES118" s="65"/>
      <c r="ET118" s="65"/>
      <c r="EU118" s="65"/>
      <c r="EV118" s="65"/>
      <c r="EW118" s="65"/>
      <c r="EX118" s="65"/>
      <c r="EY118" s="65"/>
      <c r="EZ118" s="65"/>
      <c r="FA118" s="65"/>
      <c r="FB118" s="65"/>
      <c r="FC118" s="65"/>
      <c r="FD118" s="65"/>
      <c r="FE118" s="65"/>
      <c r="FF118" s="65"/>
      <c r="FG118" s="65"/>
      <c r="FH118" s="65"/>
      <c r="FI118" s="65"/>
      <c r="FJ118" s="65"/>
      <c r="FK118" s="65"/>
      <c r="FL118" s="65"/>
      <c r="FM118" s="65"/>
      <c r="FN118" s="65"/>
      <c r="FO118" s="65"/>
      <c r="FP118" s="65"/>
      <c r="FQ118" s="65"/>
      <c r="FR118" s="65"/>
      <c r="FS118" s="65"/>
      <c r="FT118" s="65"/>
      <c r="FU118" s="65"/>
      <c r="FV118" s="65"/>
      <c r="FW118" s="65"/>
      <c r="FX118" s="65"/>
      <c r="FY118" s="65"/>
      <c r="FZ118" s="65"/>
      <c r="GA118" s="65"/>
      <c r="GB118" s="65"/>
      <c r="GC118" s="65"/>
      <c r="GD118" s="65"/>
      <c r="GE118" s="65"/>
      <c r="GF118" s="65"/>
      <c r="GG118" s="65"/>
      <c r="GH118" s="65"/>
      <c r="GI118" s="65"/>
      <c r="GJ118" s="65"/>
      <c r="GK118" s="65"/>
      <c r="GL118" s="65"/>
      <c r="GM118" s="65"/>
      <c r="GN118" s="65"/>
      <c r="GO118" s="65"/>
      <c r="GP118" s="65"/>
      <c r="GQ118" s="65"/>
      <c r="GR118" s="65"/>
      <c r="GS118" s="65"/>
      <c r="GT118" s="65"/>
      <c r="GU118" s="65"/>
      <c r="GV118" s="65"/>
      <c r="GW118" s="65"/>
      <c r="GX118" s="65"/>
      <c r="GY118" s="65"/>
      <c r="GZ118" s="65"/>
      <c r="HA118" s="65"/>
      <c r="HB118" s="65"/>
      <c r="HC118" s="65"/>
      <c r="HD118" s="65"/>
      <c r="HE118" s="65"/>
      <c r="HF118" s="65"/>
      <c r="HG118" s="65"/>
    </row>
    <row r="119" spans="1:215" s="66" customFormat="1" x14ac:dyDescent="0.25">
      <c r="A119" s="62"/>
      <c r="B119" s="62"/>
      <c r="C119" s="63" t="s">
        <v>52</v>
      </c>
      <c r="D119" s="60"/>
      <c r="E119" s="62"/>
      <c r="F119" s="60"/>
      <c r="G119" s="60"/>
      <c r="H119" s="60"/>
      <c r="I119" s="60"/>
      <c r="J119" s="60"/>
      <c r="K119" s="60"/>
      <c r="L119" s="60"/>
      <c r="M119" s="67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  <c r="AH119" s="65"/>
      <c r="AI119" s="65"/>
      <c r="AJ119" s="65"/>
      <c r="AK119" s="65"/>
      <c r="AL119" s="65"/>
      <c r="AM119" s="65"/>
      <c r="AN119" s="65"/>
      <c r="AO119" s="65"/>
      <c r="AP119" s="65"/>
      <c r="AQ119" s="65"/>
      <c r="AR119" s="65"/>
      <c r="AS119" s="65"/>
      <c r="AT119" s="65"/>
      <c r="AU119" s="65"/>
      <c r="AV119" s="65"/>
      <c r="AW119" s="65"/>
      <c r="AX119" s="65"/>
      <c r="AY119" s="65"/>
      <c r="AZ119" s="65"/>
      <c r="BA119" s="65"/>
      <c r="BB119" s="65"/>
      <c r="BC119" s="65"/>
      <c r="BD119" s="65"/>
      <c r="BE119" s="65"/>
      <c r="BF119" s="65"/>
      <c r="BG119" s="65"/>
      <c r="BH119" s="65"/>
      <c r="BI119" s="65"/>
      <c r="BJ119" s="65"/>
      <c r="BK119" s="65"/>
      <c r="BL119" s="65"/>
      <c r="BM119" s="65"/>
      <c r="BN119" s="65"/>
      <c r="BO119" s="65"/>
      <c r="BP119" s="65"/>
      <c r="BQ119" s="65"/>
      <c r="BR119" s="65"/>
      <c r="BS119" s="65"/>
      <c r="BT119" s="65"/>
      <c r="BU119" s="65"/>
      <c r="BV119" s="65"/>
      <c r="BW119" s="65"/>
      <c r="BX119" s="65"/>
      <c r="BY119" s="65"/>
      <c r="BZ119" s="65"/>
      <c r="CA119" s="65"/>
      <c r="CB119" s="65"/>
      <c r="CC119" s="65"/>
      <c r="CD119" s="65"/>
      <c r="CE119" s="65"/>
      <c r="CF119" s="65"/>
      <c r="CG119" s="65"/>
      <c r="CH119" s="65"/>
      <c r="CI119" s="65"/>
      <c r="CJ119" s="65"/>
      <c r="CK119" s="65"/>
      <c r="CL119" s="65"/>
      <c r="CM119" s="65"/>
      <c r="CN119" s="65"/>
      <c r="CO119" s="65"/>
      <c r="CP119" s="65"/>
      <c r="CQ119" s="65"/>
      <c r="CR119" s="65"/>
      <c r="CS119" s="65"/>
      <c r="CT119" s="65"/>
      <c r="CU119" s="65"/>
      <c r="CV119" s="65"/>
      <c r="CW119" s="65"/>
      <c r="CX119" s="65"/>
      <c r="CY119" s="65"/>
      <c r="CZ119" s="65"/>
      <c r="DA119" s="65"/>
      <c r="DB119" s="65"/>
      <c r="DC119" s="65"/>
      <c r="DD119" s="65"/>
      <c r="DE119" s="65"/>
      <c r="DF119" s="65"/>
      <c r="DG119" s="65"/>
      <c r="DH119" s="65"/>
      <c r="DI119" s="65"/>
      <c r="DJ119" s="65"/>
      <c r="DK119" s="65"/>
      <c r="DL119" s="65"/>
      <c r="DM119" s="65"/>
      <c r="DN119" s="65"/>
      <c r="DO119" s="65"/>
      <c r="DP119" s="65"/>
      <c r="DQ119" s="65"/>
      <c r="DR119" s="65"/>
      <c r="DS119" s="65"/>
      <c r="DT119" s="65"/>
      <c r="DU119" s="65"/>
      <c r="DV119" s="65"/>
      <c r="DW119" s="65"/>
      <c r="DX119" s="65"/>
      <c r="DY119" s="65"/>
      <c r="DZ119" s="65"/>
      <c r="EA119" s="65"/>
      <c r="EB119" s="65"/>
      <c r="EC119" s="65"/>
      <c r="ED119" s="65"/>
      <c r="EE119" s="65"/>
      <c r="EF119" s="65"/>
      <c r="EG119" s="65"/>
      <c r="EH119" s="65"/>
      <c r="EI119" s="65"/>
      <c r="EJ119" s="65"/>
      <c r="EK119" s="65"/>
      <c r="EL119" s="65"/>
      <c r="EM119" s="65"/>
      <c r="EN119" s="65"/>
      <c r="EO119" s="65"/>
      <c r="EP119" s="65"/>
      <c r="EQ119" s="65"/>
      <c r="ER119" s="65"/>
      <c r="ES119" s="65"/>
      <c r="ET119" s="65"/>
      <c r="EU119" s="65"/>
      <c r="EV119" s="65"/>
      <c r="EW119" s="65"/>
      <c r="EX119" s="65"/>
      <c r="EY119" s="65"/>
      <c r="EZ119" s="65"/>
      <c r="FA119" s="65"/>
      <c r="FB119" s="65"/>
      <c r="FC119" s="65"/>
      <c r="FD119" s="65"/>
      <c r="FE119" s="65"/>
      <c r="FF119" s="65"/>
      <c r="FG119" s="65"/>
      <c r="FH119" s="65"/>
      <c r="FI119" s="65"/>
      <c r="FJ119" s="65"/>
      <c r="FK119" s="65"/>
      <c r="FL119" s="65"/>
      <c r="FM119" s="65"/>
      <c r="FN119" s="65"/>
      <c r="FO119" s="65"/>
      <c r="FP119" s="65"/>
      <c r="FQ119" s="65"/>
      <c r="FR119" s="65"/>
      <c r="FS119" s="65"/>
      <c r="FT119" s="65"/>
      <c r="FU119" s="65"/>
      <c r="FV119" s="65"/>
      <c r="FW119" s="65"/>
      <c r="FX119" s="65"/>
      <c r="FY119" s="65"/>
      <c r="FZ119" s="65"/>
      <c r="GA119" s="65"/>
      <c r="GB119" s="65"/>
      <c r="GC119" s="65"/>
      <c r="GD119" s="65"/>
      <c r="GE119" s="65"/>
      <c r="GF119" s="65"/>
      <c r="GG119" s="65"/>
      <c r="GH119" s="65"/>
      <c r="GI119" s="65"/>
      <c r="GJ119" s="65"/>
      <c r="GK119" s="65"/>
      <c r="GL119" s="65"/>
      <c r="GM119" s="65"/>
      <c r="GN119" s="65"/>
      <c r="GO119" s="65"/>
      <c r="GP119" s="65"/>
      <c r="GQ119" s="65"/>
      <c r="GR119" s="65"/>
      <c r="GS119" s="65"/>
      <c r="GT119" s="65"/>
      <c r="GU119" s="65"/>
      <c r="GV119" s="65"/>
      <c r="GW119" s="65"/>
      <c r="GX119" s="65"/>
      <c r="GY119" s="65"/>
      <c r="GZ119" s="65"/>
      <c r="HA119" s="65"/>
      <c r="HB119" s="65"/>
      <c r="HC119" s="65"/>
      <c r="HD119" s="65"/>
      <c r="HE119" s="65"/>
      <c r="HF119" s="65"/>
      <c r="HG119" s="65"/>
    </row>
    <row r="120" spans="1:215" s="66" customFormat="1" x14ac:dyDescent="0.25">
      <c r="A120" s="62"/>
      <c r="B120" s="62"/>
      <c r="C120" s="63" t="s">
        <v>246</v>
      </c>
      <c r="D120" s="60"/>
      <c r="E120" s="62"/>
      <c r="F120" s="60"/>
      <c r="G120" s="60"/>
      <c r="H120" s="60"/>
      <c r="I120" s="60"/>
      <c r="J120" s="60"/>
      <c r="K120" s="60"/>
      <c r="L120" s="60"/>
      <c r="M120" s="67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  <c r="AN120" s="65"/>
      <c r="AO120" s="65"/>
      <c r="AP120" s="65"/>
      <c r="AQ120" s="65"/>
      <c r="AR120" s="65"/>
      <c r="AS120" s="65"/>
      <c r="AT120" s="65"/>
      <c r="AU120" s="65"/>
      <c r="AV120" s="65"/>
      <c r="AW120" s="65"/>
      <c r="AX120" s="65"/>
      <c r="AY120" s="65"/>
      <c r="AZ120" s="65"/>
      <c r="BA120" s="65"/>
      <c r="BB120" s="65"/>
      <c r="BC120" s="65"/>
      <c r="BD120" s="65"/>
      <c r="BE120" s="65"/>
      <c r="BF120" s="65"/>
      <c r="BG120" s="65"/>
      <c r="BH120" s="65"/>
      <c r="BI120" s="65"/>
      <c r="BJ120" s="65"/>
      <c r="BK120" s="65"/>
      <c r="BL120" s="65"/>
      <c r="BM120" s="65"/>
      <c r="BN120" s="65"/>
      <c r="BO120" s="65"/>
      <c r="BP120" s="65"/>
      <c r="BQ120" s="65"/>
      <c r="BR120" s="65"/>
      <c r="BS120" s="65"/>
      <c r="BT120" s="65"/>
      <c r="BU120" s="65"/>
      <c r="BV120" s="65"/>
      <c r="BW120" s="65"/>
      <c r="BX120" s="65"/>
      <c r="BY120" s="65"/>
      <c r="BZ120" s="65"/>
      <c r="CA120" s="65"/>
      <c r="CB120" s="65"/>
      <c r="CC120" s="65"/>
      <c r="CD120" s="65"/>
      <c r="CE120" s="65"/>
      <c r="CF120" s="65"/>
      <c r="CG120" s="65"/>
      <c r="CH120" s="65"/>
      <c r="CI120" s="65"/>
      <c r="CJ120" s="65"/>
      <c r="CK120" s="65"/>
      <c r="CL120" s="65"/>
      <c r="CM120" s="65"/>
      <c r="CN120" s="65"/>
      <c r="CO120" s="65"/>
      <c r="CP120" s="65"/>
      <c r="CQ120" s="65"/>
      <c r="CR120" s="65"/>
      <c r="CS120" s="65"/>
      <c r="CT120" s="65"/>
      <c r="CU120" s="65"/>
      <c r="CV120" s="65"/>
      <c r="CW120" s="65"/>
      <c r="CX120" s="65"/>
      <c r="CY120" s="65"/>
      <c r="CZ120" s="65"/>
      <c r="DA120" s="65"/>
      <c r="DB120" s="65"/>
      <c r="DC120" s="65"/>
      <c r="DD120" s="65"/>
      <c r="DE120" s="65"/>
      <c r="DF120" s="65"/>
      <c r="DG120" s="65"/>
      <c r="DH120" s="65"/>
      <c r="DI120" s="65"/>
      <c r="DJ120" s="65"/>
      <c r="DK120" s="65"/>
      <c r="DL120" s="65"/>
      <c r="DM120" s="65"/>
      <c r="DN120" s="65"/>
      <c r="DO120" s="65"/>
      <c r="DP120" s="65"/>
      <c r="DQ120" s="65"/>
      <c r="DR120" s="65"/>
      <c r="DS120" s="65"/>
      <c r="DT120" s="65"/>
      <c r="DU120" s="65"/>
      <c r="DV120" s="65"/>
      <c r="DW120" s="65"/>
      <c r="DX120" s="65"/>
      <c r="DY120" s="65"/>
      <c r="DZ120" s="65"/>
      <c r="EA120" s="65"/>
      <c r="EB120" s="65"/>
      <c r="EC120" s="65"/>
      <c r="ED120" s="65"/>
      <c r="EE120" s="65"/>
      <c r="EF120" s="65"/>
      <c r="EG120" s="65"/>
      <c r="EH120" s="65"/>
      <c r="EI120" s="65"/>
      <c r="EJ120" s="65"/>
      <c r="EK120" s="65"/>
      <c r="EL120" s="65"/>
      <c r="EM120" s="65"/>
      <c r="EN120" s="65"/>
      <c r="EO120" s="65"/>
      <c r="EP120" s="65"/>
      <c r="EQ120" s="65"/>
      <c r="ER120" s="65"/>
      <c r="ES120" s="65"/>
      <c r="ET120" s="65"/>
      <c r="EU120" s="65"/>
      <c r="EV120" s="65"/>
      <c r="EW120" s="65"/>
      <c r="EX120" s="65"/>
      <c r="EY120" s="65"/>
      <c r="EZ120" s="65"/>
      <c r="FA120" s="65"/>
      <c r="FB120" s="65"/>
      <c r="FC120" s="65"/>
      <c r="FD120" s="65"/>
      <c r="FE120" s="65"/>
      <c r="FF120" s="65"/>
      <c r="FG120" s="65"/>
      <c r="FH120" s="65"/>
      <c r="FI120" s="65"/>
      <c r="FJ120" s="65"/>
      <c r="FK120" s="65"/>
      <c r="FL120" s="65"/>
      <c r="FM120" s="65"/>
      <c r="FN120" s="65"/>
      <c r="FO120" s="65"/>
      <c r="FP120" s="65"/>
      <c r="FQ120" s="65"/>
      <c r="FR120" s="65"/>
      <c r="FS120" s="65"/>
      <c r="FT120" s="65"/>
      <c r="FU120" s="65"/>
      <c r="FV120" s="65"/>
      <c r="FW120" s="65"/>
      <c r="FX120" s="65"/>
      <c r="FY120" s="65"/>
      <c r="FZ120" s="65"/>
      <c r="GA120" s="65"/>
      <c r="GB120" s="65"/>
      <c r="GC120" s="65"/>
      <c r="GD120" s="65"/>
      <c r="GE120" s="65"/>
      <c r="GF120" s="65"/>
      <c r="GG120" s="65"/>
      <c r="GH120" s="65"/>
      <c r="GI120" s="65"/>
      <c r="GJ120" s="65"/>
      <c r="GK120" s="65"/>
      <c r="GL120" s="65"/>
      <c r="GM120" s="65"/>
      <c r="GN120" s="65"/>
      <c r="GO120" s="65"/>
      <c r="GP120" s="65"/>
      <c r="GQ120" s="65"/>
      <c r="GR120" s="65"/>
      <c r="GS120" s="65"/>
      <c r="GT120" s="65"/>
      <c r="GU120" s="65"/>
      <c r="GV120" s="65"/>
      <c r="GW120" s="65"/>
      <c r="GX120" s="65"/>
      <c r="GY120" s="65"/>
      <c r="GZ120" s="65"/>
      <c r="HA120" s="65"/>
      <c r="HB120" s="65"/>
      <c r="HC120" s="65"/>
      <c r="HD120" s="65"/>
      <c r="HE120" s="65"/>
      <c r="HF120" s="65"/>
      <c r="HG120" s="65"/>
    </row>
    <row r="121" spans="1:215" s="66" customFormat="1" x14ac:dyDescent="0.25">
      <c r="A121" s="62"/>
      <c r="B121" s="62"/>
      <c r="C121" s="68" t="s">
        <v>51</v>
      </c>
      <c r="D121" s="62"/>
      <c r="E121" s="62"/>
      <c r="F121" s="62"/>
      <c r="G121" s="67"/>
      <c r="H121" s="60"/>
      <c r="I121" s="60"/>
      <c r="J121" s="60"/>
      <c r="K121" s="60"/>
      <c r="L121" s="60"/>
      <c r="M121" s="67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  <c r="AL121" s="65"/>
      <c r="AM121" s="65"/>
      <c r="AN121" s="65"/>
      <c r="AO121" s="65"/>
      <c r="AP121" s="65"/>
      <c r="AQ121" s="65"/>
      <c r="AR121" s="65"/>
      <c r="AS121" s="65"/>
      <c r="AT121" s="65"/>
      <c r="AU121" s="65"/>
      <c r="AV121" s="65"/>
      <c r="AW121" s="65"/>
      <c r="AX121" s="65"/>
      <c r="AY121" s="65"/>
      <c r="AZ121" s="65"/>
      <c r="BA121" s="65"/>
      <c r="BB121" s="65"/>
      <c r="BC121" s="65"/>
      <c r="BD121" s="65"/>
      <c r="BE121" s="65"/>
      <c r="BF121" s="65"/>
      <c r="BG121" s="65"/>
      <c r="BH121" s="65"/>
      <c r="BI121" s="65"/>
      <c r="BJ121" s="65"/>
      <c r="BK121" s="65"/>
      <c r="BL121" s="65"/>
      <c r="BM121" s="65"/>
      <c r="BN121" s="65"/>
      <c r="BO121" s="65"/>
      <c r="BP121" s="65"/>
      <c r="BQ121" s="65"/>
      <c r="BR121" s="65"/>
      <c r="BS121" s="65"/>
      <c r="BT121" s="65"/>
      <c r="BU121" s="65"/>
      <c r="BV121" s="65"/>
      <c r="BW121" s="65"/>
      <c r="BX121" s="65"/>
      <c r="BY121" s="65"/>
      <c r="BZ121" s="65"/>
      <c r="CA121" s="65"/>
      <c r="CB121" s="65"/>
      <c r="CC121" s="65"/>
      <c r="CD121" s="65"/>
      <c r="CE121" s="65"/>
      <c r="CF121" s="65"/>
      <c r="CG121" s="65"/>
      <c r="CH121" s="65"/>
      <c r="CI121" s="65"/>
      <c r="CJ121" s="65"/>
      <c r="CK121" s="65"/>
      <c r="CL121" s="65"/>
      <c r="CM121" s="65"/>
      <c r="CN121" s="65"/>
      <c r="CO121" s="65"/>
      <c r="CP121" s="65"/>
      <c r="CQ121" s="65"/>
      <c r="CR121" s="65"/>
      <c r="CS121" s="65"/>
      <c r="CT121" s="65"/>
      <c r="CU121" s="65"/>
      <c r="CV121" s="65"/>
      <c r="CW121" s="65"/>
      <c r="CX121" s="65"/>
      <c r="CY121" s="65"/>
      <c r="CZ121" s="65"/>
      <c r="DA121" s="65"/>
      <c r="DB121" s="65"/>
      <c r="DC121" s="65"/>
      <c r="DD121" s="65"/>
      <c r="DE121" s="65"/>
      <c r="DF121" s="65"/>
      <c r="DG121" s="65"/>
      <c r="DH121" s="65"/>
      <c r="DI121" s="65"/>
      <c r="DJ121" s="65"/>
      <c r="DK121" s="65"/>
      <c r="DL121" s="65"/>
      <c r="DM121" s="65"/>
      <c r="DN121" s="65"/>
      <c r="DO121" s="65"/>
      <c r="DP121" s="65"/>
      <c r="DQ121" s="65"/>
      <c r="DR121" s="65"/>
      <c r="DS121" s="65"/>
      <c r="DT121" s="65"/>
      <c r="DU121" s="65"/>
      <c r="DV121" s="65"/>
      <c r="DW121" s="65"/>
      <c r="DX121" s="65"/>
      <c r="DY121" s="65"/>
      <c r="DZ121" s="65"/>
      <c r="EA121" s="65"/>
      <c r="EB121" s="65"/>
      <c r="EC121" s="65"/>
      <c r="ED121" s="65"/>
      <c r="EE121" s="65"/>
      <c r="EF121" s="65"/>
      <c r="EG121" s="65"/>
      <c r="EH121" s="65"/>
      <c r="EI121" s="65"/>
      <c r="EJ121" s="65"/>
      <c r="EK121" s="65"/>
      <c r="EL121" s="65"/>
      <c r="EM121" s="65"/>
      <c r="EN121" s="65"/>
      <c r="EO121" s="65"/>
      <c r="EP121" s="65"/>
      <c r="EQ121" s="65"/>
      <c r="ER121" s="65"/>
      <c r="ES121" s="65"/>
      <c r="ET121" s="65"/>
      <c r="EU121" s="65"/>
      <c r="EV121" s="65"/>
      <c r="EW121" s="65"/>
      <c r="EX121" s="65"/>
      <c r="EY121" s="65"/>
      <c r="EZ121" s="65"/>
      <c r="FA121" s="65"/>
      <c r="FB121" s="65"/>
      <c r="FC121" s="65"/>
      <c r="FD121" s="65"/>
      <c r="FE121" s="65"/>
      <c r="FF121" s="65"/>
      <c r="FG121" s="65"/>
      <c r="FH121" s="65"/>
      <c r="FI121" s="65"/>
      <c r="FJ121" s="65"/>
      <c r="FK121" s="65"/>
      <c r="FL121" s="65"/>
      <c r="FM121" s="65"/>
      <c r="FN121" s="65"/>
      <c r="FO121" s="65"/>
      <c r="FP121" s="65"/>
      <c r="FQ121" s="65"/>
      <c r="FR121" s="65"/>
      <c r="FS121" s="65"/>
      <c r="FT121" s="65"/>
      <c r="FU121" s="65"/>
      <c r="FV121" s="65"/>
      <c r="FW121" s="65"/>
      <c r="FX121" s="65"/>
      <c r="FY121" s="65"/>
      <c r="FZ121" s="65"/>
      <c r="GA121" s="65"/>
      <c r="GB121" s="65"/>
      <c r="GC121" s="65"/>
      <c r="GD121" s="65"/>
      <c r="GE121" s="65"/>
      <c r="GF121" s="65"/>
      <c r="GG121" s="65"/>
      <c r="GH121" s="65"/>
      <c r="GI121" s="65"/>
      <c r="GJ121" s="65"/>
      <c r="GK121" s="65"/>
      <c r="GL121" s="65"/>
      <c r="GM121" s="65"/>
      <c r="GN121" s="65"/>
      <c r="GO121" s="65"/>
      <c r="GP121" s="65"/>
      <c r="GQ121" s="65"/>
      <c r="GR121" s="65"/>
      <c r="GS121" s="65"/>
      <c r="GT121" s="65"/>
      <c r="GU121" s="65"/>
      <c r="GV121" s="65"/>
      <c r="GW121" s="65"/>
      <c r="GX121" s="65"/>
      <c r="GY121" s="65"/>
      <c r="GZ121" s="65"/>
      <c r="HA121" s="65"/>
      <c r="HB121" s="65"/>
      <c r="HC121" s="65"/>
      <c r="HD121" s="65"/>
      <c r="HE121" s="65"/>
      <c r="HF121" s="65"/>
      <c r="HG121" s="65"/>
    </row>
    <row r="125" spans="1:215" ht="36.75" customHeight="1" x14ac:dyDescent="0.2">
      <c r="A125" s="235" t="s">
        <v>249</v>
      </c>
      <c r="B125" s="235"/>
      <c r="C125" s="235"/>
      <c r="D125" s="235"/>
      <c r="E125" s="235"/>
      <c r="F125" s="235"/>
      <c r="G125" s="235"/>
      <c r="H125" s="235"/>
      <c r="I125" s="235"/>
      <c r="J125" s="235"/>
      <c r="K125" s="235"/>
      <c r="L125" s="235"/>
      <c r="M125" s="235"/>
    </row>
    <row r="126" spans="1:215" ht="12.75" x14ac:dyDescent="0.2">
      <c r="A126" s="236" t="s">
        <v>250</v>
      </c>
      <c r="B126" s="236"/>
      <c r="C126" s="236"/>
      <c r="D126" s="236"/>
      <c r="E126" s="236"/>
      <c r="F126" s="236"/>
      <c r="G126" s="236"/>
      <c r="H126" s="236"/>
      <c r="I126" s="236"/>
      <c r="J126" s="236"/>
      <c r="K126" s="236"/>
      <c r="L126" s="236"/>
      <c r="M126" s="236"/>
    </row>
  </sheetData>
  <mergeCells count="14">
    <mergeCell ref="A125:M125"/>
    <mergeCell ref="A126:M126"/>
    <mergeCell ref="M6:M7"/>
    <mergeCell ref="C3:F3"/>
    <mergeCell ref="A4:L4"/>
    <mergeCell ref="C5:F5"/>
    <mergeCell ref="A6:A7"/>
    <mergeCell ref="B6:B7"/>
    <mergeCell ref="C6:C7"/>
    <mergeCell ref="D6:D7"/>
    <mergeCell ref="E6:F6"/>
    <mergeCell ref="G6:H6"/>
    <mergeCell ref="I6:J6"/>
    <mergeCell ref="K6:L6"/>
  </mergeCells>
  <conditionalFormatting sqref="A8:HY8 A10:IT12 A17:IT20 A13:IQ16 F21:F23 M21:M23 H21:H23 G21 A24:F31 H24:IT31 G24:G29 G31 C39:D43 C38 A38:B47 E38:IU47 A48:IU48 A49:IT74 A90:IT100 A75:IU81 A101:IU101 A102:IS106 A33:IT36 A109:IQ109">
    <cfRule type="cellIs" dxfId="48" priority="36" stopIfTrue="1" operator="equal">
      <formula>8223.307275</formula>
    </cfRule>
  </conditionalFormatting>
  <conditionalFormatting sqref="A110:IU112 A113:IQ116">
    <cfRule type="cellIs" dxfId="47" priority="29" stopIfTrue="1" operator="equal">
      <formula>8223.307275</formula>
    </cfRule>
  </conditionalFormatting>
  <conditionalFormatting sqref="M113:M115 H113:H115 A110:IU112">
    <cfRule type="cellIs" dxfId="46" priority="28" stopIfTrue="1" operator="equal">
      <formula>8223.307275</formula>
    </cfRule>
  </conditionalFormatting>
  <conditionalFormatting sqref="M116">
    <cfRule type="cellIs" dxfId="45" priority="27" stopIfTrue="1" operator="equal">
      <formula>8223.307275</formula>
    </cfRule>
  </conditionalFormatting>
  <conditionalFormatting sqref="IR117 A117:IQ121">
    <cfRule type="cellIs" dxfId="44" priority="23" stopIfTrue="1" operator="equal">
      <formula>8223.307275</formula>
    </cfRule>
  </conditionalFormatting>
  <conditionalFormatting sqref="A107:IU107">
    <cfRule type="cellIs" dxfId="43" priority="16" stopIfTrue="1" operator="equal">
      <formula>8223.307275</formula>
    </cfRule>
  </conditionalFormatting>
  <conditionalFormatting sqref="A108:C108 G108:IS108">
    <cfRule type="cellIs" dxfId="42" priority="12" stopIfTrue="1" operator="equal">
      <formula>8223.307275</formula>
    </cfRule>
  </conditionalFormatting>
  <conditionalFormatting sqref="D108">
    <cfRule type="cellIs" dxfId="41" priority="11" stopIfTrue="1" operator="equal">
      <formula>8223.307275</formula>
    </cfRule>
  </conditionalFormatting>
  <conditionalFormatting sqref="E108">
    <cfRule type="cellIs" dxfId="40" priority="10" stopIfTrue="1" operator="equal">
      <formula>8223.307275</formula>
    </cfRule>
  </conditionalFormatting>
  <conditionalFormatting sqref="F108">
    <cfRule type="cellIs" dxfId="39" priority="9" stopIfTrue="1" operator="equal">
      <formula>8223.307275</formula>
    </cfRule>
  </conditionalFormatting>
  <conditionalFormatting sqref="A82:IU82 A83:IS87">
    <cfRule type="cellIs" dxfId="38" priority="7" stopIfTrue="1" operator="equal">
      <formula>8223.307275</formula>
    </cfRule>
  </conditionalFormatting>
  <conditionalFormatting sqref="A88:B88 D88:IU88">
    <cfRule type="cellIs" dxfId="37" priority="6" stopIfTrue="1" operator="equal">
      <formula>8223.307275</formula>
    </cfRule>
  </conditionalFormatting>
  <conditionalFormatting sqref="A89:C89 G89:IS89">
    <cfRule type="cellIs" dxfId="36" priority="5" stopIfTrue="1" operator="equal">
      <formula>8223.307275</formula>
    </cfRule>
  </conditionalFormatting>
  <conditionalFormatting sqref="D89">
    <cfRule type="cellIs" dxfId="35" priority="4" stopIfTrue="1" operator="equal">
      <formula>8223.307275</formula>
    </cfRule>
  </conditionalFormatting>
  <conditionalFormatting sqref="E89">
    <cfRule type="cellIs" dxfId="34" priority="3" stopIfTrue="1" operator="equal">
      <formula>8223.307275</formula>
    </cfRule>
  </conditionalFormatting>
  <conditionalFormatting sqref="F89">
    <cfRule type="cellIs" dxfId="33" priority="2" stopIfTrue="1" operator="equal">
      <formula>8223.307275</formula>
    </cfRule>
  </conditionalFormatting>
  <conditionalFormatting sqref="C88">
    <cfRule type="cellIs" dxfId="32" priority="1" stopIfTrue="1" operator="equal">
      <formula>8223.307275</formula>
    </cfRule>
  </conditionalFormatting>
  <pageMargins left="0.11811023622047245" right="0.11811023622047245" top="0.6692913385826772" bottom="0.27559055118110237" header="0.31496062992125984" footer="0.11811023622047245"/>
  <pageSetup paperSize="9" scale="110" orientation="landscape" cellComments="asDisplayed" verticalDpi="1200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0"/>
  <sheetViews>
    <sheetView zoomScaleNormal="100" zoomScaleSheetLayoutView="100" workbookViewId="0">
      <selection activeCell="N1" sqref="N1"/>
    </sheetView>
  </sheetViews>
  <sheetFormatPr defaultRowHeight="13.5" x14ac:dyDescent="0.25"/>
  <cols>
    <col min="1" max="1" width="3" customWidth="1"/>
    <col min="2" max="2" width="6.7109375" customWidth="1"/>
    <col min="3" max="3" width="34.28515625" style="2" customWidth="1"/>
    <col min="4" max="4" width="7.85546875" customWidth="1"/>
    <col min="5" max="5" width="6.5703125" bestFit="1" customWidth="1"/>
    <col min="6" max="6" width="11.5703125" style="160" bestFit="1" customWidth="1"/>
    <col min="7" max="7" width="7.85546875" style="163" customWidth="1"/>
    <col min="8" max="8" width="9.28515625" bestFit="1" customWidth="1"/>
    <col min="9" max="9" width="9.28515625" style="160" bestFit="1" customWidth="1"/>
    <col min="10" max="10" width="8.7109375" bestFit="1" customWidth="1"/>
    <col min="11" max="11" width="6.85546875" style="163" bestFit="1" customWidth="1"/>
    <col min="12" max="12" width="7.7109375" bestFit="1" customWidth="1"/>
    <col min="13" max="13" width="9.7109375" bestFit="1" customWidth="1"/>
  </cols>
  <sheetData>
    <row r="1" spans="1:13" ht="15.75" x14ac:dyDescent="0.25">
      <c r="A1" s="75" t="s">
        <v>0</v>
      </c>
    </row>
    <row r="2" spans="1:13" ht="15.75" x14ac:dyDescent="0.25">
      <c r="A2" s="75" t="s">
        <v>1</v>
      </c>
    </row>
    <row r="3" spans="1:13" s="27" customFormat="1" ht="15" x14ac:dyDescent="0.2">
      <c r="A3" s="26"/>
      <c r="C3" s="216"/>
      <c r="D3" s="216"/>
      <c r="E3" s="216"/>
      <c r="F3" s="216"/>
      <c r="G3" s="161"/>
      <c r="H3" s="28"/>
      <c r="I3" s="161"/>
      <c r="J3" s="28"/>
      <c r="K3" s="161"/>
      <c r="L3" s="29"/>
    </row>
    <row r="4" spans="1:13" s="27" customFormat="1" ht="15.75" x14ac:dyDescent="0.2">
      <c r="A4" s="210" t="s">
        <v>140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</row>
    <row r="5" spans="1:13" s="27" customFormat="1" ht="14.25" x14ac:dyDescent="0.2">
      <c r="A5" s="30"/>
      <c r="B5" s="31"/>
      <c r="C5" s="211" t="s">
        <v>141</v>
      </c>
      <c r="D5" s="211"/>
      <c r="E5" s="211"/>
      <c r="F5" s="211"/>
      <c r="G5" s="196"/>
      <c r="I5" s="162"/>
      <c r="J5" s="33"/>
      <c r="K5" s="162"/>
      <c r="L5" s="34"/>
      <c r="M5" s="30"/>
    </row>
    <row r="6" spans="1:13" s="35" customFormat="1" x14ac:dyDescent="0.2">
      <c r="A6" s="208" t="s">
        <v>2</v>
      </c>
      <c r="B6" s="212" t="s">
        <v>35</v>
      </c>
      <c r="C6" s="208" t="s">
        <v>36</v>
      </c>
      <c r="D6" s="208" t="s">
        <v>37</v>
      </c>
      <c r="E6" s="214" t="s">
        <v>38</v>
      </c>
      <c r="F6" s="215"/>
      <c r="G6" s="208" t="s">
        <v>39</v>
      </c>
      <c r="H6" s="208"/>
      <c r="I6" s="208" t="s">
        <v>40</v>
      </c>
      <c r="J6" s="208"/>
      <c r="K6" s="208" t="s">
        <v>41</v>
      </c>
      <c r="L6" s="208"/>
      <c r="M6" s="209" t="s">
        <v>42</v>
      </c>
    </row>
    <row r="7" spans="1:13" s="35" customFormat="1" ht="30" customHeight="1" x14ac:dyDescent="0.2">
      <c r="A7" s="208"/>
      <c r="B7" s="213"/>
      <c r="C7" s="208"/>
      <c r="D7" s="208"/>
      <c r="E7" s="19" t="s">
        <v>43</v>
      </c>
      <c r="F7" s="19" t="s">
        <v>32</v>
      </c>
      <c r="G7" s="19" t="s">
        <v>44</v>
      </c>
      <c r="H7" s="36" t="s">
        <v>42</v>
      </c>
      <c r="I7" s="37" t="s">
        <v>44</v>
      </c>
      <c r="J7" s="19" t="s">
        <v>42</v>
      </c>
      <c r="K7" s="19" t="s">
        <v>44</v>
      </c>
      <c r="L7" s="38" t="s">
        <v>42</v>
      </c>
      <c r="M7" s="209"/>
    </row>
    <row r="8" spans="1:13" s="35" customFormat="1" x14ac:dyDescent="0.2">
      <c r="A8" s="139">
        <v>1</v>
      </c>
      <c r="B8" s="140">
        <v>2</v>
      </c>
      <c r="C8" s="139">
        <v>3</v>
      </c>
      <c r="D8" s="140">
        <v>4</v>
      </c>
      <c r="E8" s="139">
        <v>5</v>
      </c>
      <c r="F8" s="140">
        <v>6</v>
      </c>
      <c r="G8" s="141">
        <v>7</v>
      </c>
      <c r="H8" s="140">
        <v>8</v>
      </c>
      <c r="I8" s="139">
        <v>9</v>
      </c>
      <c r="J8" s="140">
        <v>10</v>
      </c>
      <c r="K8" s="139">
        <v>11</v>
      </c>
      <c r="L8" s="141">
        <v>12</v>
      </c>
      <c r="M8" s="140" t="s">
        <v>45</v>
      </c>
    </row>
    <row r="9" spans="1:13" s="4" customFormat="1" ht="42" customHeight="1" x14ac:dyDescent="0.25">
      <c r="A9" s="62">
        <v>1</v>
      </c>
      <c r="B9" s="122"/>
      <c r="C9" s="9" t="s">
        <v>142</v>
      </c>
      <c r="D9" s="62" t="s">
        <v>143</v>
      </c>
      <c r="E9" s="68"/>
      <c r="F9" s="54">
        <v>2.34</v>
      </c>
      <c r="G9" s="60"/>
      <c r="H9" s="67"/>
      <c r="I9" s="13"/>
      <c r="J9" s="67"/>
      <c r="K9" s="60"/>
      <c r="L9" s="67"/>
      <c r="M9" s="67"/>
    </row>
    <row r="10" spans="1:13" s="50" customFormat="1" x14ac:dyDescent="0.2">
      <c r="A10" s="39"/>
      <c r="B10" s="48"/>
      <c r="C10" s="46" t="s">
        <v>47</v>
      </c>
      <c r="D10" s="39" t="s">
        <v>48</v>
      </c>
      <c r="E10" s="39">
        <v>15</v>
      </c>
      <c r="F10" s="39">
        <f>F9*E10</f>
        <v>35.099999999999994</v>
      </c>
      <c r="G10" s="13"/>
      <c r="H10" s="89"/>
      <c r="I10" s="13"/>
      <c r="J10" s="13"/>
      <c r="K10" s="13"/>
      <c r="L10" s="89"/>
      <c r="M10" s="13"/>
    </row>
    <row r="11" spans="1:13" s="116" customFormat="1" x14ac:dyDescent="0.2">
      <c r="A11" s="112"/>
      <c r="B11" s="113"/>
      <c r="C11" s="114" t="s">
        <v>83</v>
      </c>
      <c r="D11" s="112" t="s">
        <v>58</v>
      </c>
      <c r="E11" s="113">
        <v>2.16</v>
      </c>
      <c r="F11" s="13">
        <f>E11*F9</f>
        <v>5.0544000000000002</v>
      </c>
      <c r="G11" s="10"/>
      <c r="H11" s="13"/>
      <c r="I11" s="10"/>
      <c r="J11" s="13"/>
      <c r="K11" s="13"/>
      <c r="L11" s="13"/>
      <c r="M11" s="13"/>
    </row>
    <row r="12" spans="1:13" s="27" customFormat="1" x14ac:dyDescent="0.2">
      <c r="A12" s="39"/>
      <c r="B12" s="49"/>
      <c r="C12" s="114" t="s">
        <v>144</v>
      </c>
      <c r="D12" s="123" t="s">
        <v>58</v>
      </c>
      <c r="E12" s="124">
        <v>2.73</v>
      </c>
      <c r="F12" s="13">
        <f>E12*F9</f>
        <v>6.3881999999999994</v>
      </c>
      <c r="G12" s="13"/>
      <c r="H12" s="13"/>
      <c r="I12" s="13"/>
      <c r="J12" s="13"/>
      <c r="K12" s="13"/>
      <c r="L12" s="13"/>
      <c r="M12" s="13"/>
    </row>
    <row r="13" spans="1:13" s="27" customFormat="1" x14ac:dyDescent="0.2">
      <c r="A13" s="39"/>
      <c r="B13" s="49"/>
      <c r="C13" s="46" t="s">
        <v>100</v>
      </c>
      <c r="D13" s="123" t="s">
        <v>58</v>
      </c>
      <c r="E13" s="13">
        <v>0.97</v>
      </c>
      <c r="F13" s="13">
        <f>E13*F9</f>
        <v>2.2697999999999996</v>
      </c>
      <c r="G13" s="13"/>
      <c r="H13" s="13"/>
      <c r="I13" s="13"/>
      <c r="J13" s="13"/>
      <c r="K13" s="13"/>
      <c r="L13" s="13"/>
      <c r="M13" s="13"/>
    </row>
    <row r="14" spans="1:13" s="27" customFormat="1" x14ac:dyDescent="0.2">
      <c r="A14" s="39"/>
      <c r="B14" s="49"/>
      <c r="C14" s="46" t="s">
        <v>146</v>
      </c>
      <c r="D14" s="39" t="s">
        <v>56</v>
      </c>
      <c r="E14" s="39">
        <v>122</v>
      </c>
      <c r="F14" s="54">
        <f>E14*F9</f>
        <v>285.47999999999996</v>
      </c>
      <c r="G14" s="13"/>
      <c r="H14" s="13"/>
      <c r="I14" s="13"/>
      <c r="J14" s="13"/>
      <c r="K14" s="13"/>
      <c r="L14" s="13"/>
      <c r="M14" s="13"/>
    </row>
    <row r="15" spans="1:13" s="27" customFormat="1" x14ac:dyDescent="0.2">
      <c r="A15" s="39"/>
      <c r="B15" s="49"/>
      <c r="C15" s="46" t="s">
        <v>103</v>
      </c>
      <c r="D15" s="39" t="s">
        <v>56</v>
      </c>
      <c r="E15" s="39">
        <v>7</v>
      </c>
      <c r="F15" s="44">
        <f>E15*F9</f>
        <v>16.38</v>
      </c>
      <c r="G15" s="13"/>
      <c r="H15" s="13"/>
      <c r="I15" s="13"/>
      <c r="J15" s="13"/>
      <c r="K15" s="13"/>
      <c r="L15" s="13"/>
      <c r="M15" s="13"/>
    </row>
    <row r="16" spans="1:13" s="27" customFormat="1" ht="27" x14ac:dyDescent="0.2">
      <c r="A16" s="39">
        <v>2</v>
      </c>
      <c r="B16" s="18"/>
      <c r="C16" s="150" t="s">
        <v>147</v>
      </c>
      <c r="D16" s="42" t="s">
        <v>110</v>
      </c>
      <c r="E16" s="42"/>
      <c r="F16" s="79">
        <v>3348</v>
      </c>
      <c r="G16" s="13"/>
      <c r="H16" s="13"/>
      <c r="I16" s="13"/>
      <c r="J16" s="13"/>
      <c r="K16" s="13"/>
      <c r="L16" s="13"/>
      <c r="M16" s="13"/>
    </row>
    <row r="17" spans="1:256" s="50" customFormat="1" x14ac:dyDescent="0.2">
      <c r="A17" s="39"/>
      <c r="B17" s="48"/>
      <c r="C17" s="46" t="s">
        <v>47</v>
      </c>
      <c r="D17" s="39" t="s">
        <v>48</v>
      </c>
      <c r="E17" s="39">
        <f>0.001*42.9</f>
        <v>4.2900000000000001E-2</v>
      </c>
      <c r="F17" s="44">
        <f>F16*E17</f>
        <v>143.6292</v>
      </c>
      <c r="G17" s="13"/>
      <c r="H17" s="13"/>
      <c r="I17" s="13"/>
      <c r="J17" s="13"/>
      <c r="K17" s="13"/>
      <c r="L17" s="13"/>
      <c r="M17" s="13"/>
    </row>
    <row r="18" spans="1:256" s="50" customFormat="1" x14ac:dyDescent="0.25">
      <c r="A18" s="39"/>
      <c r="B18" s="48"/>
      <c r="C18" s="46" t="s">
        <v>83</v>
      </c>
      <c r="D18" s="39" t="s">
        <v>48</v>
      </c>
      <c r="E18" s="108">
        <f>(2.69)*0.001</f>
        <v>2.6900000000000001E-3</v>
      </c>
      <c r="F18" s="44">
        <f>E18*F16</f>
        <v>9.006120000000001</v>
      </c>
      <c r="G18" s="13"/>
      <c r="H18" s="13"/>
      <c r="I18" s="225"/>
      <c r="J18" s="10"/>
      <c r="K18" s="226"/>
      <c r="L18" s="13"/>
      <c r="M18" s="13"/>
    </row>
    <row r="19" spans="1:256" s="27" customFormat="1" x14ac:dyDescent="0.2">
      <c r="A19" s="39"/>
      <c r="B19" s="49"/>
      <c r="C19" s="114" t="s">
        <v>144</v>
      </c>
      <c r="D19" s="123" t="s">
        <v>58</v>
      </c>
      <c r="E19" s="125">
        <f>0.41*0.001</f>
        <v>4.0999999999999999E-4</v>
      </c>
      <c r="F19" s="13">
        <f>E19*F16</f>
        <v>1.3726799999999999</v>
      </c>
      <c r="G19" s="13"/>
      <c r="H19" s="13"/>
      <c r="I19" s="13"/>
      <c r="J19" s="13"/>
      <c r="K19" s="13"/>
      <c r="L19" s="13"/>
      <c r="M19" s="13"/>
    </row>
    <row r="20" spans="1:256" s="27" customFormat="1" x14ac:dyDescent="0.25">
      <c r="A20" s="39"/>
      <c r="B20" s="49"/>
      <c r="C20" s="114" t="s">
        <v>148</v>
      </c>
      <c r="D20" s="123" t="s">
        <v>58</v>
      </c>
      <c r="E20" s="71">
        <f>(7.6)*0.001</f>
        <v>7.6E-3</v>
      </c>
      <c r="F20" s="13">
        <f>E20*F16</f>
        <v>25.444800000000001</v>
      </c>
      <c r="G20" s="13"/>
      <c r="H20" s="13"/>
      <c r="I20" s="225"/>
      <c r="J20" s="96"/>
      <c r="K20" s="226"/>
      <c r="L20" s="13"/>
      <c r="M20" s="13"/>
    </row>
    <row r="21" spans="1:256" s="27" customFormat="1" x14ac:dyDescent="0.25">
      <c r="A21" s="39"/>
      <c r="B21" s="49"/>
      <c r="C21" s="114" t="s">
        <v>149</v>
      </c>
      <c r="D21" s="123" t="s">
        <v>58</v>
      </c>
      <c r="E21" s="71">
        <f>(7.4)*0.001</f>
        <v>7.4000000000000003E-3</v>
      </c>
      <c r="F21" s="13">
        <f>E21*F16</f>
        <v>24.775200000000002</v>
      </c>
      <c r="G21" s="13"/>
      <c r="H21" s="13"/>
      <c r="I21" s="225"/>
      <c r="J21" s="96"/>
      <c r="K21" s="226"/>
      <c r="L21" s="13"/>
      <c r="M21" s="13"/>
    </row>
    <row r="22" spans="1:256" s="27" customFormat="1" x14ac:dyDescent="0.2">
      <c r="A22" s="39"/>
      <c r="B22" s="49"/>
      <c r="C22" s="114" t="s">
        <v>230</v>
      </c>
      <c r="D22" s="123" t="s">
        <v>58</v>
      </c>
      <c r="E22" s="71">
        <f>(1.48)*0.001</f>
        <v>1.48E-3</v>
      </c>
      <c r="F22" s="13">
        <f>E22*F16</f>
        <v>4.9550400000000003</v>
      </c>
      <c r="G22" s="13"/>
      <c r="H22" s="13"/>
      <c r="I22" s="13"/>
      <c r="J22" s="13"/>
      <c r="K22" s="13"/>
      <c r="L22" s="13"/>
      <c r="M22" s="13"/>
    </row>
    <row r="23" spans="1:256" s="27" customFormat="1" ht="15.75" x14ac:dyDescent="0.2">
      <c r="A23" s="39"/>
      <c r="B23" s="49"/>
      <c r="C23" s="9" t="s">
        <v>150</v>
      </c>
      <c r="D23" s="39" t="s">
        <v>129</v>
      </c>
      <c r="E23" s="71">
        <f>(149+12.4*(7-12))*0.001</f>
        <v>8.7000000000000008E-2</v>
      </c>
      <c r="F23" s="13">
        <f>E23*F16</f>
        <v>291.27600000000001</v>
      </c>
      <c r="G23" s="13"/>
      <c r="H23" s="13"/>
      <c r="I23" s="13"/>
      <c r="J23" s="13"/>
      <c r="K23" s="13"/>
      <c r="L23" s="13"/>
      <c r="M23" s="13"/>
    </row>
    <row r="24" spans="1:256" s="27" customFormat="1" ht="15.75" x14ac:dyDescent="0.2">
      <c r="A24" s="39"/>
      <c r="B24" s="49"/>
      <c r="C24" s="9" t="s">
        <v>103</v>
      </c>
      <c r="D24" s="39" t="s">
        <v>129</v>
      </c>
      <c r="E24" s="71">
        <f>(11)*0.001</f>
        <v>1.0999999999999999E-2</v>
      </c>
      <c r="F24" s="13">
        <f>E24*F16</f>
        <v>36.827999999999996</v>
      </c>
      <c r="G24" s="13"/>
      <c r="H24" s="13"/>
      <c r="I24" s="13"/>
      <c r="J24" s="13"/>
      <c r="K24" s="13"/>
      <c r="L24" s="13"/>
      <c r="M24" s="13"/>
    </row>
    <row r="25" spans="1:256" s="27" customFormat="1" ht="40.5" x14ac:dyDescent="0.2">
      <c r="A25" s="39">
        <v>3</v>
      </c>
      <c r="B25" s="18"/>
      <c r="C25" s="117" t="s">
        <v>214</v>
      </c>
      <c r="D25" s="42" t="s">
        <v>110</v>
      </c>
      <c r="E25" s="42"/>
      <c r="F25" s="79">
        <v>3100</v>
      </c>
      <c r="G25" s="13"/>
      <c r="H25" s="13"/>
      <c r="I25" s="13"/>
      <c r="J25" s="13"/>
      <c r="K25" s="13"/>
      <c r="L25" s="13"/>
      <c r="M25" s="13"/>
    </row>
    <row r="26" spans="1:256" s="27" customFormat="1" x14ac:dyDescent="0.2">
      <c r="A26" s="39"/>
      <c r="B26" s="48"/>
      <c r="C26" s="46" t="s">
        <v>47</v>
      </c>
      <c r="D26" s="39" t="s">
        <v>48</v>
      </c>
      <c r="E26" s="39">
        <f>0.0191</f>
        <v>1.9099999999999999E-2</v>
      </c>
      <c r="F26" s="80">
        <f>F25*E26</f>
        <v>59.209999999999994</v>
      </c>
      <c r="G26" s="13"/>
      <c r="H26" s="89"/>
      <c r="I26" s="13"/>
      <c r="J26" s="13"/>
      <c r="K26" s="13"/>
      <c r="L26" s="89"/>
      <c r="M26" s="13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  <c r="FK26" s="50"/>
      <c r="FL26" s="50"/>
      <c r="FM26" s="50"/>
      <c r="FN26" s="50"/>
      <c r="FO26" s="50"/>
      <c r="FP26" s="50"/>
      <c r="FQ26" s="50"/>
      <c r="FR26" s="50"/>
      <c r="FS26" s="50"/>
      <c r="FT26" s="50"/>
      <c r="FU26" s="50"/>
      <c r="FV26" s="50"/>
      <c r="FW26" s="50"/>
      <c r="FX26" s="50"/>
      <c r="FY26" s="50"/>
      <c r="FZ26" s="50"/>
      <c r="GA26" s="50"/>
      <c r="GB26" s="50"/>
      <c r="GC26" s="50"/>
      <c r="GD26" s="50"/>
      <c r="GE26" s="50"/>
      <c r="GF26" s="50"/>
      <c r="GG26" s="50"/>
      <c r="GH26" s="50"/>
      <c r="GI26" s="50"/>
      <c r="GJ26" s="50"/>
      <c r="GK26" s="50"/>
      <c r="GL26" s="50"/>
      <c r="GM26" s="50"/>
      <c r="GN26" s="50"/>
      <c r="GO26" s="50"/>
      <c r="GP26" s="50"/>
      <c r="GQ26" s="50"/>
      <c r="GR26" s="50"/>
      <c r="GS26" s="50"/>
      <c r="GT26" s="50"/>
      <c r="GU26" s="50"/>
      <c r="GV26" s="50"/>
      <c r="GW26" s="50"/>
      <c r="GX26" s="50"/>
      <c r="GY26" s="50"/>
      <c r="GZ26" s="50"/>
      <c r="HA26" s="50"/>
      <c r="HB26" s="50"/>
      <c r="HC26" s="50"/>
      <c r="HD26" s="50"/>
      <c r="HE26" s="50"/>
      <c r="HF26" s="50"/>
      <c r="HG26" s="50"/>
      <c r="HH26" s="50"/>
      <c r="HI26" s="50"/>
      <c r="HJ26" s="50"/>
      <c r="HK26" s="50"/>
      <c r="HL26" s="50"/>
      <c r="HM26" s="50"/>
      <c r="HN26" s="50"/>
      <c r="HO26" s="50"/>
      <c r="HP26" s="50"/>
      <c r="HQ26" s="50"/>
      <c r="HR26" s="50"/>
      <c r="HS26" s="50"/>
      <c r="HT26" s="50"/>
      <c r="HU26" s="50"/>
      <c r="HV26" s="50"/>
      <c r="HW26" s="50"/>
      <c r="HX26" s="50"/>
      <c r="HY26" s="50"/>
      <c r="HZ26" s="50"/>
      <c r="IA26" s="50"/>
      <c r="IB26" s="50"/>
      <c r="IC26" s="50"/>
      <c r="ID26" s="50"/>
      <c r="IE26" s="50"/>
      <c r="IF26" s="50"/>
      <c r="IG26" s="50"/>
      <c r="IH26" s="50"/>
      <c r="II26" s="50"/>
      <c r="IJ26" s="50"/>
      <c r="IK26" s="50"/>
      <c r="IL26" s="50"/>
      <c r="IM26" s="50"/>
      <c r="IN26" s="50"/>
      <c r="IO26" s="50"/>
      <c r="IP26" s="50"/>
      <c r="IQ26" s="50"/>
      <c r="IR26" s="50"/>
      <c r="IS26" s="50"/>
      <c r="IT26" s="50"/>
      <c r="IU26" s="50"/>
      <c r="IV26" s="50"/>
    </row>
    <row r="27" spans="1:256" s="27" customFormat="1" x14ac:dyDescent="0.2">
      <c r="A27" s="39"/>
      <c r="B27" s="48"/>
      <c r="C27" s="46" t="s">
        <v>151</v>
      </c>
      <c r="D27" s="39" t="s">
        <v>58</v>
      </c>
      <c r="E27" s="39">
        <f>9.5*0.001</f>
        <v>9.4999999999999998E-3</v>
      </c>
      <c r="F27" s="80">
        <f>E27*F25</f>
        <v>29.45</v>
      </c>
      <c r="G27" s="13"/>
      <c r="H27" s="89"/>
      <c r="I27" s="13"/>
      <c r="J27" s="13"/>
      <c r="K27" s="13"/>
      <c r="L27" s="13"/>
      <c r="M27" s="13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0"/>
      <c r="FL27" s="50"/>
      <c r="FM27" s="50"/>
      <c r="FN27" s="50"/>
      <c r="FO27" s="50"/>
      <c r="FP27" s="50"/>
      <c r="FQ27" s="50"/>
      <c r="FR27" s="50"/>
      <c r="FS27" s="50"/>
      <c r="FT27" s="50"/>
      <c r="FU27" s="50"/>
      <c r="FV27" s="50"/>
      <c r="FW27" s="50"/>
      <c r="FX27" s="50"/>
      <c r="FY27" s="50"/>
      <c r="FZ27" s="50"/>
      <c r="GA27" s="50"/>
      <c r="GB27" s="50"/>
      <c r="GC27" s="50"/>
      <c r="GD27" s="50"/>
      <c r="GE27" s="50"/>
      <c r="GF27" s="50"/>
      <c r="GG27" s="50"/>
      <c r="GH27" s="50"/>
      <c r="GI27" s="50"/>
      <c r="GJ27" s="50"/>
      <c r="GK27" s="50"/>
      <c r="GL27" s="50"/>
      <c r="GM27" s="50"/>
      <c r="GN27" s="50"/>
      <c r="GO27" s="50"/>
      <c r="GP27" s="50"/>
      <c r="GQ27" s="50"/>
      <c r="GR27" s="50"/>
      <c r="GS27" s="50"/>
      <c r="GT27" s="50"/>
      <c r="GU27" s="50"/>
      <c r="GV27" s="50"/>
      <c r="GW27" s="50"/>
      <c r="GX27" s="50"/>
      <c r="GY27" s="50"/>
      <c r="GZ27" s="50"/>
      <c r="HA27" s="50"/>
      <c r="HB27" s="50"/>
      <c r="HC27" s="50"/>
      <c r="HD27" s="50"/>
      <c r="HE27" s="50"/>
      <c r="HF27" s="50"/>
      <c r="HG27" s="50"/>
      <c r="HH27" s="50"/>
      <c r="HI27" s="50"/>
      <c r="HJ27" s="50"/>
      <c r="HK27" s="50"/>
      <c r="HL27" s="50"/>
      <c r="HM27" s="50"/>
      <c r="HN27" s="50"/>
      <c r="HO27" s="50"/>
      <c r="HP27" s="50"/>
      <c r="HQ27" s="50"/>
      <c r="HR27" s="50"/>
      <c r="HS27" s="50"/>
      <c r="HT27" s="50"/>
      <c r="HU27" s="50"/>
      <c r="HV27" s="50"/>
      <c r="HW27" s="50"/>
      <c r="HX27" s="50"/>
      <c r="HY27" s="50"/>
      <c r="HZ27" s="50"/>
      <c r="IA27" s="50"/>
      <c r="IB27" s="50"/>
      <c r="IC27" s="50"/>
      <c r="ID27" s="50"/>
      <c r="IE27" s="50"/>
      <c r="IF27" s="50"/>
      <c r="IG27" s="50"/>
      <c r="IH27" s="50"/>
      <c r="II27" s="50"/>
      <c r="IJ27" s="50"/>
      <c r="IK27" s="50"/>
      <c r="IL27" s="50"/>
      <c r="IM27" s="50"/>
      <c r="IN27" s="50"/>
      <c r="IO27" s="50"/>
      <c r="IP27" s="50"/>
      <c r="IQ27" s="50"/>
      <c r="IR27" s="50"/>
      <c r="IS27" s="50"/>
      <c r="IT27" s="50"/>
      <c r="IU27" s="50"/>
      <c r="IV27" s="50"/>
    </row>
    <row r="28" spans="1:256" s="27" customFormat="1" ht="27" x14ac:dyDescent="0.2">
      <c r="A28" s="39"/>
      <c r="B28" s="48"/>
      <c r="C28" s="46" t="s">
        <v>152</v>
      </c>
      <c r="D28" s="39" t="s">
        <v>58</v>
      </c>
      <c r="E28" s="39">
        <f>0.0095</f>
        <v>9.4999999999999998E-3</v>
      </c>
      <c r="F28" s="80">
        <f>E28*F25</f>
        <v>29.45</v>
      </c>
      <c r="G28" s="13"/>
      <c r="H28" s="89"/>
      <c r="I28" s="13"/>
      <c r="J28" s="13"/>
      <c r="K28" s="13"/>
      <c r="L28" s="13"/>
      <c r="M28" s="13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/>
      <c r="ES28" s="50"/>
      <c r="ET28" s="50"/>
      <c r="EU28" s="50"/>
      <c r="EV28" s="50"/>
      <c r="EW28" s="50"/>
      <c r="EX28" s="50"/>
      <c r="EY28" s="50"/>
      <c r="EZ28" s="50"/>
      <c r="FA28" s="50"/>
      <c r="FB28" s="50"/>
      <c r="FC28" s="50"/>
      <c r="FD28" s="50"/>
      <c r="FE28" s="50"/>
      <c r="FF28" s="50"/>
      <c r="FG28" s="50"/>
      <c r="FH28" s="50"/>
      <c r="FI28" s="50"/>
      <c r="FJ28" s="50"/>
      <c r="FK28" s="50"/>
      <c r="FL28" s="50"/>
      <c r="FM28" s="50"/>
      <c r="FN28" s="50"/>
      <c r="FO28" s="50"/>
      <c r="FP28" s="50"/>
      <c r="FQ28" s="50"/>
      <c r="FR28" s="50"/>
      <c r="FS28" s="50"/>
      <c r="FT28" s="50"/>
      <c r="FU28" s="50"/>
      <c r="FV28" s="50"/>
      <c r="FW28" s="50"/>
      <c r="FX28" s="50"/>
      <c r="FY28" s="50"/>
      <c r="FZ28" s="50"/>
      <c r="GA28" s="50"/>
      <c r="GB28" s="50"/>
      <c r="GC28" s="50"/>
      <c r="GD28" s="50"/>
      <c r="GE28" s="50"/>
      <c r="GF28" s="50"/>
      <c r="GG28" s="50"/>
      <c r="GH28" s="50"/>
      <c r="GI28" s="50"/>
      <c r="GJ28" s="50"/>
      <c r="GK28" s="50"/>
      <c r="GL28" s="50"/>
      <c r="GM28" s="50"/>
      <c r="GN28" s="50"/>
      <c r="GO28" s="50"/>
      <c r="GP28" s="50"/>
      <c r="GQ28" s="50"/>
      <c r="GR28" s="50"/>
      <c r="GS28" s="50"/>
      <c r="GT28" s="50"/>
      <c r="GU28" s="50"/>
      <c r="GV28" s="50"/>
      <c r="GW28" s="50"/>
      <c r="GX28" s="50"/>
      <c r="GY28" s="50"/>
      <c r="GZ28" s="50"/>
      <c r="HA28" s="50"/>
      <c r="HB28" s="50"/>
      <c r="HC28" s="50"/>
      <c r="HD28" s="50"/>
      <c r="HE28" s="50"/>
      <c r="HF28" s="50"/>
      <c r="HG28" s="50"/>
      <c r="HH28" s="50"/>
      <c r="HI28" s="50"/>
      <c r="HJ28" s="50"/>
      <c r="HK28" s="50"/>
      <c r="HL28" s="50"/>
      <c r="HM28" s="50"/>
      <c r="HN28" s="50"/>
      <c r="HO28" s="50"/>
      <c r="HP28" s="50"/>
      <c r="HQ28" s="50"/>
      <c r="HR28" s="50"/>
      <c r="HS28" s="50"/>
      <c r="HT28" s="50"/>
      <c r="HU28" s="50"/>
      <c r="HV28" s="50"/>
      <c r="HW28" s="50"/>
      <c r="HX28" s="50"/>
      <c r="HY28" s="50"/>
      <c r="HZ28" s="50"/>
      <c r="IA28" s="50"/>
      <c r="IB28" s="50"/>
      <c r="IC28" s="50"/>
      <c r="ID28" s="50"/>
      <c r="IE28" s="50"/>
      <c r="IF28" s="50"/>
      <c r="IG28" s="50"/>
      <c r="IH28" s="50"/>
      <c r="II28" s="50"/>
      <c r="IJ28" s="50"/>
      <c r="IK28" s="50"/>
      <c r="IL28" s="50"/>
      <c r="IM28" s="50"/>
      <c r="IN28" s="50"/>
      <c r="IO28" s="50"/>
      <c r="IP28" s="50"/>
      <c r="IQ28" s="50"/>
      <c r="IR28" s="50"/>
      <c r="IS28" s="50"/>
      <c r="IT28" s="50"/>
      <c r="IU28" s="50"/>
      <c r="IV28" s="50"/>
    </row>
    <row r="29" spans="1:256" s="27" customFormat="1" x14ac:dyDescent="0.2">
      <c r="A29" s="39"/>
      <c r="B29" s="48"/>
      <c r="C29" s="46" t="s">
        <v>153</v>
      </c>
      <c r="D29" s="39" t="s">
        <v>58</v>
      </c>
      <c r="E29" s="39">
        <f>0.0095</f>
        <v>9.4999999999999998E-3</v>
      </c>
      <c r="F29" s="80">
        <f>E29*F25</f>
        <v>29.45</v>
      </c>
      <c r="G29" s="13"/>
      <c r="H29" s="89"/>
      <c r="I29" s="13"/>
      <c r="J29" s="13"/>
      <c r="K29" s="13"/>
      <c r="L29" s="13"/>
      <c r="M29" s="13"/>
      <c r="N29" s="50"/>
      <c r="O29" s="126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50"/>
      <c r="FO29" s="50"/>
      <c r="FP29" s="50"/>
      <c r="FQ29" s="50"/>
      <c r="FR29" s="50"/>
      <c r="FS29" s="50"/>
      <c r="FT29" s="50"/>
      <c r="FU29" s="50"/>
      <c r="FV29" s="50"/>
      <c r="FW29" s="50"/>
      <c r="FX29" s="50"/>
      <c r="FY29" s="50"/>
      <c r="FZ29" s="50"/>
      <c r="GA29" s="50"/>
      <c r="GB29" s="50"/>
      <c r="GC29" s="50"/>
      <c r="GD29" s="50"/>
      <c r="GE29" s="50"/>
      <c r="GF29" s="50"/>
      <c r="GG29" s="50"/>
      <c r="GH29" s="50"/>
      <c r="GI29" s="50"/>
      <c r="GJ29" s="50"/>
      <c r="GK29" s="50"/>
      <c r="GL29" s="50"/>
      <c r="GM29" s="50"/>
      <c r="GN29" s="50"/>
      <c r="GO29" s="50"/>
      <c r="GP29" s="50"/>
      <c r="GQ29" s="50"/>
      <c r="GR29" s="50"/>
      <c r="GS29" s="50"/>
      <c r="GT29" s="50"/>
      <c r="GU29" s="50"/>
      <c r="GV29" s="50"/>
      <c r="GW29" s="50"/>
      <c r="GX29" s="50"/>
      <c r="GY29" s="50"/>
      <c r="GZ29" s="50"/>
      <c r="HA29" s="50"/>
      <c r="HB29" s="50"/>
      <c r="HC29" s="50"/>
      <c r="HD29" s="50"/>
      <c r="HE29" s="50"/>
      <c r="HF29" s="50"/>
      <c r="HG29" s="50"/>
      <c r="HH29" s="50"/>
      <c r="HI29" s="50"/>
      <c r="HJ29" s="50"/>
      <c r="HK29" s="50"/>
      <c r="HL29" s="50"/>
      <c r="HM29" s="50"/>
      <c r="HN29" s="50"/>
      <c r="HO29" s="50"/>
      <c r="HP29" s="50"/>
      <c r="HQ29" s="50"/>
      <c r="HR29" s="50"/>
      <c r="HS29" s="50"/>
      <c r="HT29" s="50"/>
      <c r="HU29" s="50"/>
      <c r="HV29" s="50"/>
      <c r="HW29" s="50"/>
      <c r="HX29" s="50"/>
      <c r="HY29" s="50"/>
      <c r="HZ29" s="50"/>
      <c r="IA29" s="50"/>
      <c r="IB29" s="50"/>
      <c r="IC29" s="50"/>
      <c r="ID29" s="50"/>
      <c r="IE29" s="50"/>
      <c r="IF29" s="50"/>
      <c r="IG29" s="50"/>
      <c r="IH29" s="50"/>
      <c r="II29" s="50"/>
      <c r="IJ29" s="50"/>
      <c r="IK29" s="50"/>
      <c r="IL29" s="50"/>
      <c r="IM29" s="50"/>
      <c r="IN29" s="50"/>
      <c r="IO29" s="50"/>
      <c r="IP29" s="50"/>
      <c r="IQ29" s="50"/>
      <c r="IR29" s="50"/>
      <c r="IS29" s="50"/>
      <c r="IT29" s="50"/>
      <c r="IU29" s="50"/>
      <c r="IV29" s="50"/>
    </row>
    <row r="30" spans="1:256" s="27" customFormat="1" ht="40.5" x14ac:dyDescent="0.2">
      <c r="A30" s="39"/>
      <c r="B30" s="48"/>
      <c r="C30" s="146" t="s">
        <v>154</v>
      </c>
      <c r="D30" s="39" t="s">
        <v>58</v>
      </c>
      <c r="E30" s="39">
        <f>0.0095</f>
        <v>9.4999999999999998E-3</v>
      </c>
      <c r="F30" s="80">
        <f>E30*F25</f>
        <v>29.45</v>
      </c>
      <c r="G30" s="13"/>
      <c r="H30" s="89"/>
      <c r="I30" s="13"/>
      <c r="J30" s="13"/>
      <c r="K30" s="13"/>
      <c r="L30" s="13"/>
      <c r="M30" s="13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  <c r="FM30" s="50"/>
      <c r="FN30" s="50"/>
      <c r="FO30" s="50"/>
      <c r="FP30" s="50"/>
      <c r="FQ30" s="50"/>
      <c r="FR30" s="50"/>
      <c r="FS30" s="50"/>
      <c r="FT30" s="50"/>
      <c r="FU30" s="50"/>
      <c r="FV30" s="50"/>
      <c r="FW30" s="50"/>
      <c r="FX30" s="50"/>
      <c r="FY30" s="50"/>
      <c r="FZ30" s="50"/>
      <c r="GA30" s="50"/>
      <c r="GB30" s="50"/>
      <c r="GC30" s="50"/>
      <c r="GD30" s="50"/>
      <c r="GE30" s="50"/>
      <c r="GF30" s="50"/>
      <c r="GG30" s="50"/>
      <c r="GH30" s="50"/>
      <c r="GI30" s="50"/>
      <c r="GJ30" s="50"/>
      <c r="GK30" s="50"/>
      <c r="GL30" s="50"/>
      <c r="GM30" s="50"/>
      <c r="GN30" s="50"/>
      <c r="GO30" s="50"/>
      <c r="GP30" s="50"/>
      <c r="GQ30" s="50"/>
      <c r="GR30" s="50"/>
      <c r="GS30" s="50"/>
      <c r="GT30" s="50"/>
      <c r="GU30" s="50"/>
      <c r="GV30" s="50"/>
      <c r="GW30" s="50"/>
      <c r="GX30" s="50"/>
      <c r="GY30" s="50"/>
      <c r="GZ30" s="50"/>
      <c r="HA30" s="50"/>
      <c r="HB30" s="50"/>
      <c r="HC30" s="50"/>
      <c r="HD30" s="50"/>
      <c r="HE30" s="50"/>
      <c r="HF30" s="50"/>
      <c r="HG30" s="50"/>
      <c r="HH30" s="50"/>
      <c r="HI30" s="50"/>
      <c r="HJ30" s="50"/>
      <c r="HK30" s="50"/>
      <c r="HL30" s="50"/>
      <c r="HM30" s="50"/>
      <c r="HN30" s="50"/>
      <c r="HO30" s="50"/>
      <c r="HP30" s="50"/>
      <c r="HQ30" s="50"/>
      <c r="HR30" s="50"/>
      <c r="HS30" s="50"/>
      <c r="HT30" s="50"/>
      <c r="HU30" s="50"/>
      <c r="HV30" s="50"/>
      <c r="HW30" s="50"/>
      <c r="HX30" s="50"/>
      <c r="HY30" s="50"/>
      <c r="HZ30" s="50"/>
      <c r="IA30" s="50"/>
      <c r="IB30" s="50"/>
      <c r="IC30" s="50"/>
      <c r="ID30" s="50"/>
      <c r="IE30" s="50"/>
      <c r="IF30" s="50"/>
      <c r="IG30" s="50"/>
      <c r="IH30" s="50"/>
      <c r="II30" s="50"/>
      <c r="IJ30" s="50"/>
      <c r="IK30" s="50"/>
      <c r="IL30" s="50"/>
      <c r="IM30" s="50"/>
      <c r="IN30" s="50"/>
      <c r="IO30" s="50"/>
      <c r="IP30" s="50"/>
      <c r="IQ30" s="50"/>
      <c r="IR30" s="50"/>
      <c r="IS30" s="50"/>
      <c r="IT30" s="50"/>
      <c r="IU30" s="50"/>
      <c r="IV30" s="50"/>
    </row>
    <row r="31" spans="1:256" s="27" customFormat="1" x14ac:dyDescent="0.2">
      <c r="A31" s="39"/>
      <c r="B31" s="48"/>
      <c r="C31" s="46" t="s">
        <v>155</v>
      </c>
      <c r="D31" s="39" t="s">
        <v>58</v>
      </c>
      <c r="E31" s="39">
        <f>0.0186</f>
        <v>1.8599999999999998E-2</v>
      </c>
      <c r="F31" s="80">
        <f>E31*F25</f>
        <v>57.66</v>
      </c>
      <c r="G31" s="13"/>
      <c r="H31" s="89"/>
      <c r="I31" s="13"/>
      <c r="J31" s="13"/>
      <c r="K31" s="13"/>
      <c r="L31" s="13"/>
      <c r="M31" s="13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  <c r="FO31" s="50"/>
      <c r="FP31" s="50"/>
      <c r="FQ31" s="50"/>
      <c r="FR31" s="50"/>
      <c r="FS31" s="50"/>
      <c r="FT31" s="50"/>
      <c r="FU31" s="50"/>
      <c r="FV31" s="50"/>
      <c r="FW31" s="50"/>
      <c r="FX31" s="50"/>
      <c r="FY31" s="50"/>
      <c r="FZ31" s="50"/>
      <c r="GA31" s="50"/>
      <c r="GB31" s="50"/>
      <c r="GC31" s="50"/>
      <c r="GD31" s="50"/>
      <c r="GE31" s="50"/>
      <c r="GF31" s="50"/>
      <c r="GG31" s="50"/>
      <c r="GH31" s="50"/>
      <c r="GI31" s="50"/>
      <c r="GJ31" s="50"/>
      <c r="GK31" s="50"/>
      <c r="GL31" s="50"/>
      <c r="GM31" s="50"/>
      <c r="GN31" s="50"/>
      <c r="GO31" s="50"/>
      <c r="GP31" s="50"/>
      <c r="GQ31" s="50"/>
      <c r="GR31" s="50"/>
      <c r="GS31" s="50"/>
      <c r="GT31" s="50"/>
      <c r="GU31" s="50"/>
      <c r="GV31" s="50"/>
      <c r="GW31" s="50"/>
      <c r="GX31" s="50"/>
      <c r="GY31" s="50"/>
      <c r="GZ31" s="50"/>
      <c r="HA31" s="50"/>
      <c r="HB31" s="50"/>
      <c r="HC31" s="50"/>
      <c r="HD31" s="50"/>
      <c r="HE31" s="50"/>
      <c r="HF31" s="50"/>
      <c r="HG31" s="50"/>
      <c r="HH31" s="50"/>
      <c r="HI31" s="50"/>
      <c r="HJ31" s="50"/>
      <c r="HK31" s="50"/>
      <c r="HL31" s="50"/>
      <c r="HM31" s="50"/>
      <c r="HN31" s="50"/>
      <c r="HO31" s="50"/>
      <c r="HP31" s="50"/>
      <c r="HQ31" s="50"/>
      <c r="HR31" s="50"/>
      <c r="HS31" s="50"/>
      <c r="HT31" s="50"/>
      <c r="HU31" s="50"/>
      <c r="HV31" s="50"/>
      <c r="HW31" s="50"/>
      <c r="HX31" s="50"/>
      <c r="HY31" s="50"/>
      <c r="HZ31" s="50"/>
      <c r="IA31" s="50"/>
      <c r="IB31" s="50"/>
      <c r="IC31" s="50"/>
      <c r="ID31" s="50"/>
      <c r="IE31" s="50"/>
      <c r="IF31" s="50"/>
      <c r="IG31" s="50"/>
      <c r="IH31" s="50"/>
      <c r="II31" s="50"/>
      <c r="IJ31" s="50"/>
      <c r="IK31" s="50"/>
      <c r="IL31" s="50"/>
      <c r="IM31" s="50"/>
      <c r="IN31" s="50"/>
      <c r="IO31" s="50"/>
      <c r="IP31" s="50"/>
      <c r="IQ31" s="50"/>
      <c r="IR31" s="50"/>
      <c r="IS31" s="50"/>
      <c r="IT31" s="50"/>
      <c r="IU31" s="50"/>
      <c r="IV31" s="50"/>
    </row>
    <row r="32" spans="1:256" s="27" customFormat="1" ht="27" x14ac:dyDescent="0.25">
      <c r="A32" s="68"/>
      <c r="B32" s="49"/>
      <c r="C32" s="146" t="s">
        <v>231</v>
      </c>
      <c r="D32" s="123" t="s">
        <v>58</v>
      </c>
      <c r="E32" s="39">
        <f>0.019</f>
        <v>1.9E-2</v>
      </c>
      <c r="F32" s="80">
        <f>E32*F25</f>
        <v>58.9</v>
      </c>
      <c r="G32" s="13"/>
      <c r="H32" s="89"/>
      <c r="I32" s="13"/>
      <c r="J32" s="13"/>
      <c r="K32" s="13"/>
      <c r="L32" s="13"/>
      <c r="M32" s="1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7" customFormat="1" x14ac:dyDescent="0.2">
      <c r="A33" s="39"/>
      <c r="B33" s="49"/>
      <c r="C33" s="46" t="s">
        <v>59</v>
      </c>
      <c r="D33" s="39" t="s">
        <v>60</v>
      </c>
      <c r="E33" s="108">
        <v>2.63E-2</v>
      </c>
      <c r="F33" s="13">
        <f>E33*F25</f>
        <v>81.53</v>
      </c>
      <c r="G33" s="13"/>
      <c r="H33" s="13"/>
      <c r="I33" s="13"/>
      <c r="J33" s="13"/>
      <c r="K33" s="13"/>
      <c r="L33" s="13"/>
      <c r="M33" s="13"/>
    </row>
    <row r="34" spans="1:256" s="27" customFormat="1" x14ac:dyDescent="0.2">
      <c r="A34" s="128"/>
      <c r="B34" s="39"/>
      <c r="C34" s="46" t="s">
        <v>232</v>
      </c>
      <c r="D34" s="39" t="s">
        <v>56</v>
      </c>
      <c r="E34" s="39">
        <f>184*0.001</f>
        <v>0.184</v>
      </c>
      <c r="F34" s="54">
        <f>F25*E34</f>
        <v>570.4</v>
      </c>
      <c r="G34" s="13"/>
      <c r="H34" s="13"/>
      <c r="I34" s="13"/>
      <c r="J34" s="13"/>
      <c r="K34" s="13"/>
      <c r="L34" s="13"/>
      <c r="M34" s="13"/>
      <c r="N34" s="129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</row>
    <row r="35" spans="1:256" s="27" customFormat="1" ht="32.25" customHeight="1" x14ac:dyDescent="0.2">
      <c r="A35" s="39">
        <v>4</v>
      </c>
      <c r="B35" s="18"/>
      <c r="C35" s="111" t="s">
        <v>216</v>
      </c>
      <c r="D35" s="42" t="s">
        <v>110</v>
      </c>
      <c r="E35" s="42"/>
      <c r="F35" s="79">
        <v>3100</v>
      </c>
      <c r="G35" s="13"/>
      <c r="H35" s="13"/>
      <c r="I35" s="13"/>
      <c r="J35" s="13"/>
      <c r="K35" s="13"/>
      <c r="L35" s="13"/>
      <c r="M35" s="13"/>
      <c r="P35" s="29"/>
    </row>
    <row r="36" spans="1:256" s="27" customFormat="1" x14ac:dyDescent="0.2">
      <c r="A36" s="39"/>
      <c r="B36" s="48"/>
      <c r="C36" s="46" t="s">
        <v>47</v>
      </c>
      <c r="D36" s="39" t="s">
        <v>48</v>
      </c>
      <c r="E36" s="39">
        <f>11.7*0.001</f>
        <v>1.17E-2</v>
      </c>
      <c r="F36" s="80">
        <f>F35*E36</f>
        <v>36.270000000000003</v>
      </c>
      <c r="G36" s="13"/>
      <c r="H36" s="89"/>
      <c r="I36" s="13"/>
      <c r="J36" s="13"/>
      <c r="K36" s="13"/>
      <c r="L36" s="89"/>
      <c r="M36" s="13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  <c r="FM36" s="50"/>
      <c r="FN36" s="50"/>
      <c r="FO36" s="50"/>
      <c r="FP36" s="50"/>
      <c r="FQ36" s="50"/>
      <c r="FR36" s="50"/>
      <c r="FS36" s="50"/>
      <c r="FT36" s="50"/>
      <c r="FU36" s="50"/>
      <c r="FV36" s="50"/>
      <c r="FW36" s="50"/>
      <c r="FX36" s="50"/>
      <c r="FY36" s="50"/>
      <c r="FZ36" s="50"/>
      <c r="GA36" s="50"/>
      <c r="GB36" s="50"/>
      <c r="GC36" s="50"/>
      <c r="GD36" s="50"/>
      <c r="GE36" s="50"/>
      <c r="GF36" s="50"/>
      <c r="GG36" s="50"/>
      <c r="GH36" s="50"/>
      <c r="GI36" s="50"/>
      <c r="GJ36" s="50"/>
      <c r="GK36" s="50"/>
      <c r="GL36" s="50"/>
      <c r="GM36" s="50"/>
      <c r="GN36" s="50"/>
      <c r="GO36" s="50"/>
      <c r="GP36" s="50"/>
      <c r="GQ36" s="50"/>
      <c r="GR36" s="50"/>
      <c r="GS36" s="50"/>
      <c r="GT36" s="50"/>
      <c r="GU36" s="50"/>
      <c r="GV36" s="50"/>
      <c r="GW36" s="50"/>
      <c r="GX36" s="50"/>
      <c r="GY36" s="50"/>
      <c r="GZ36" s="50"/>
      <c r="HA36" s="50"/>
      <c r="HB36" s="50"/>
      <c r="HC36" s="50"/>
      <c r="HD36" s="50"/>
      <c r="HE36" s="50"/>
      <c r="HF36" s="50"/>
      <c r="HG36" s="50"/>
      <c r="HH36" s="50"/>
      <c r="HI36" s="50"/>
      <c r="HJ36" s="50"/>
      <c r="HK36" s="50"/>
      <c r="HL36" s="50"/>
      <c r="HM36" s="50"/>
      <c r="HN36" s="50"/>
      <c r="HO36" s="50"/>
      <c r="HP36" s="50"/>
      <c r="HQ36" s="50"/>
      <c r="HR36" s="50"/>
      <c r="HS36" s="50"/>
      <c r="HT36" s="50"/>
      <c r="HU36" s="50"/>
      <c r="HV36" s="50"/>
      <c r="HW36" s="50"/>
      <c r="HX36" s="50"/>
      <c r="HY36" s="50"/>
      <c r="HZ36" s="50"/>
      <c r="IA36" s="50"/>
      <c r="IB36" s="50"/>
      <c r="IC36" s="50"/>
      <c r="ID36" s="50"/>
      <c r="IE36" s="50"/>
      <c r="IF36" s="50"/>
      <c r="IG36" s="50"/>
      <c r="IH36" s="50"/>
      <c r="II36" s="50"/>
      <c r="IJ36" s="50"/>
      <c r="IK36" s="50"/>
      <c r="IL36" s="50"/>
      <c r="IM36" s="50"/>
      <c r="IN36" s="50"/>
      <c r="IO36" s="50"/>
      <c r="IP36" s="50"/>
      <c r="IQ36" s="50"/>
      <c r="IR36" s="50"/>
      <c r="IS36" s="50"/>
      <c r="IT36" s="50"/>
      <c r="IU36" s="50"/>
      <c r="IV36" s="50"/>
    </row>
    <row r="37" spans="1:256" s="27" customFormat="1" x14ac:dyDescent="0.25">
      <c r="A37" s="128"/>
      <c r="B37" s="68"/>
      <c r="C37" s="68" t="s">
        <v>156</v>
      </c>
      <c r="D37" s="62" t="s">
        <v>50</v>
      </c>
      <c r="E37" s="62"/>
      <c r="F37" s="39">
        <v>14.7</v>
      </c>
      <c r="G37" s="60"/>
      <c r="H37" s="13"/>
      <c r="I37" s="13"/>
      <c r="J37" s="60"/>
      <c r="K37" s="60"/>
      <c r="L37" s="60"/>
      <c r="M37" s="13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</row>
    <row r="38" spans="1:256" s="27" customFormat="1" ht="40.5" x14ac:dyDescent="0.25">
      <c r="A38" s="130">
        <v>5</v>
      </c>
      <c r="B38" s="68"/>
      <c r="C38" s="63" t="s">
        <v>238</v>
      </c>
      <c r="D38" s="62" t="s">
        <v>50</v>
      </c>
      <c r="E38" s="62"/>
      <c r="F38" s="39">
        <v>1</v>
      </c>
      <c r="G38" s="60"/>
      <c r="H38" s="13"/>
      <c r="I38" s="13"/>
      <c r="J38" s="60"/>
      <c r="K38" s="60"/>
      <c r="L38" s="60"/>
      <c r="M38" s="13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</row>
    <row r="39" spans="1:256" s="27" customFormat="1" x14ac:dyDescent="0.2">
      <c r="A39" s="39">
        <v>6</v>
      </c>
      <c r="B39" s="18"/>
      <c r="C39" s="111" t="s">
        <v>243</v>
      </c>
      <c r="D39" s="42" t="s">
        <v>67</v>
      </c>
      <c r="E39" s="42"/>
      <c r="F39" s="131">
        <v>620</v>
      </c>
      <c r="G39" s="13"/>
      <c r="H39" s="13"/>
      <c r="I39" s="13"/>
      <c r="J39" s="13"/>
      <c r="K39" s="13"/>
      <c r="L39" s="13"/>
      <c r="M39" s="13"/>
      <c r="P39" s="29"/>
    </row>
    <row r="40" spans="1:256" s="27" customFormat="1" x14ac:dyDescent="0.2">
      <c r="A40" s="39"/>
      <c r="B40" s="48"/>
      <c r="C40" s="46" t="s">
        <v>47</v>
      </c>
      <c r="D40" s="39" t="s">
        <v>48</v>
      </c>
      <c r="E40" s="39">
        <f>7.7*0.01</f>
        <v>7.6999999999999999E-2</v>
      </c>
      <c r="F40" s="13">
        <f>F39*E40</f>
        <v>47.74</v>
      </c>
      <c r="G40" s="13"/>
      <c r="H40" s="89"/>
      <c r="I40" s="13"/>
      <c r="J40" s="13"/>
      <c r="K40" s="13"/>
      <c r="L40" s="89"/>
      <c r="M40" s="13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/>
      <c r="DM40" s="50"/>
      <c r="DN40" s="50"/>
      <c r="DO40" s="50"/>
      <c r="DP40" s="50"/>
      <c r="DQ40" s="50"/>
      <c r="DR40" s="50"/>
      <c r="DS40" s="50"/>
      <c r="DT40" s="50"/>
      <c r="DU40" s="50"/>
      <c r="DV40" s="50"/>
      <c r="DW40" s="50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  <c r="FJ40" s="50"/>
      <c r="FK40" s="50"/>
      <c r="FL40" s="50"/>
      <c r="FM40" s="50"/>
      <c r="FN40" s="50"/>
      <c r="FO40" s="50"/>
      <c r="FP40" s="50"/>
      <c r="FQ40" s="50"/>
      <c r="FR40" s="50"/>
      <c r="FS40" s="50"/>
      <c r="FT40" s="50"/>
      <c r="FU40" s="50"/>
      <c r="FV40" s="50"/>
      <c r="FW40" s="50"/>
      <c r="FX40" s="50"/>
      <c r="FY40" s="50"/>
      <c r="FZ40" s="50"/>
      <c r="GA40" s="50"/>
      <c r="GB40" s="50"/>
      <c r="GC40" s="50"/>
      <c r="GD40" s="50"/>
      <c r="GE40" s="50"/>
      <c r="GF40" s="50"/>
      <c r="GG40" s="50"/>
      <c r="GH40" s="50"/>
      <c r="GI40" s="50"/>
      <c r="GJ40" s="50"/>
      <c r="GK40" s="50"/>
      <c r="GL40" s="50"/>
      <c r="GM40" s="50"/>
      <c r="GN40" s="50"/>
      <c r="GO40" s="50"/>
      <c r="GP40" s="50"/>
      <c r="GQ40" s="50"/>
      <c r="GR40" s="50"/>
      <c r="GS40" s="50"/>
      <c r="GT40" s="50"/>
      <c r="GU40" s="50"/>
      <c r="GV40" s="50"/>
      <c r="GW40" s="50"/>
      <c r="GX40" s="50"/>
      <c r="GY40" s="50"/>
      <c r="GZ40" s="50"/>
      <c r="HA40" s="50"/>
      <c r="HB40" s="50"/>
      <c r="HC40" s="50"/>
      <c r="HD40" s="50"/>
      <c r="HE40" s="50"/>
      <c r="HF40" s="50"/>
      <c r="HG40" s="50"/>
      <c r="HH40" s="50"/>
      <c r="HI40" s="50"/>
      <c r="HJ40" s="50"/>
      <c r="HK40" s="50"/>
      <c r="HL40" s="50"/>
      <c r="HM40" s="50"/>
      <c r="HN40" s="50"/>
      <c r="HO40" s="50"/>
      <c r="HP40" s="50"/>
      <c r="HQ40" s="50"/>
      <c r="HR40" s="50"/>
      <c r="HS40" s="50"/>
      <c r="HT40" s="50"/>
      <c r="HU40" s="50"/>
      <c r="HV40" s="50"/>
      <c r="HW40" s="50"/>
      <c r="HX40" s="50"/>
      <c r="HY40" s="50"/>
      <c r="HZ40" s="50"/>
      <c r="IA40" s="50"/>
      <c r="IB40" s="50"/>
      <c r="IC40" s="50"/>
      <c r="ID40" s="50"/>
      <c r="IE40" s="50"/>
      <c r="IF40" s="50"/>
      <c r="IG40" s="50"/>
      <c r="IH40" s="50"/>
      <c r="II40" s="50"/>
      <c r="IJ40" s="50"/>
      <c r="IK40" s="50"/>
      <c r="IL40" s="50"/>
      <c r="IM40" s="50"/>
      <c r="IN40" s="50"/>
      <c r="IO40" s="50"/>
      <c r="IP40" s="50"/>
      <c r="IQ40" s="50"/>
      <c r="IR40" s="50"/>
      <c r="IS40" s="50"/>
      <c r="IT40" s="50"/>
      <c r="IU40" s="50"/>
      <c r="IV40" s="50"/>
    </row>
    <row r="41" spans="1:256" s="27" customFormat="1" x14ac:dyDescent="0.25">
      <c r="A41" s="68"/>
      <c r="B41" s="62"/>
      <c r="C41" s="68" t="s">
        <v>158</v>
      </c>
      <c r="D41" s="68" t="s">
        <v>58</v>
      </c>
      <c r="E41" s="39">
        <f>19.4*0.01</f>
        <v>0.19399999999999998</v>
      </c>
      <c r="F41" s="80">
        <f>F39*E41</f>
        <v>120.27999999999999</v>
      </c>
      <c r="G41" s="60"/>
      <c r="H41" s="67"/>
      <c r="I41" s="13"/>
      <c r="J41" s="13"/>
      <c r="K41" s="60"/>
      <c r="L41" s="13"/>
      <c r="M41" s="1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</row>
    <row r="42" spans="1:256" s="27" customFormat="1" ht="27" x14ac:dyDescent="0.25">
      <c r="A42" s="68"/>
      <c r="B42" s="62"/>
      <c r="C42" s="63" t="s">
        <v>159</v>
      </c>
      <c r="D42" s="49" t="s">
        <v>58</v>
      </c>
      <c r="E42" s="39">
        <f>2.42*0.01</f>
        <v>2.4199999999999999E-2</v>
      </c>
      <c r="F42" s="80">
        <f>E42*F39</f>
        <v>15.004</v>
      </c>
      <c r="G42" s="60"/>
      <c r="H42" s="67"/>
      <c r="I42" s="13"/>
      <c r="J42" s="13"/>
      <c r="K42" s="13"/>
      <c r="L42" s="13"/>
      <c r="M42" s="1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</row>
    <row r="43" spans="1:256" s="27" customFormat="1" x14ac:dyDescent="0.25">
      <c r="A43" s="68"/>
      <c r="B43" s="62"/>
      <c r="C43" s="63" t="s">
        <v>160</v>
      </c>
      <c r="D43" s="49" t="s">
        <v>58</v>
      </c>
      <c r="E43" s="39">
        <f>1.67*0.01</f>
        <v>1.67E-2</v>
      </c>
      <c r="F43" s="80">
        <f>E43*F39</f>
        <v>10.353999999999999</v>
      </c>
      <c r="G43" s="60"/>
      <c r="H43" s="67"/>
      <c r="I43" s="13"/>
      <c r="J43" s="13"/>
      <c r="K43" s="13"/>
      <c r="L43" s="13"/>
      <c r="M43" s="1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</row>
    <row r="44" spans="1:256" s="35" customFormat="1" x14ac:dyDescent="0.2">
      <c r="A44" s="39"/>
      <c r="B44" s="18"/>
      <c r="C44" s="46" t="s">
        <v>100</v>
      </c>
      <c r="D44" s="39" t="s">
        <v>58</v>
      </c>
      <c r="E44" s="39">
        <f>0.88*0.01</f>
        <v>8.8000000000000005E-3</v>
      </c>
      <c r="F44" s="13">
        <f>E44*F39</f>
        <v>5.4560000000000004</v>
      </c>
      <c r="G44" s="13"/>
      <c r="H44" s="13"/>
      <c r="I44" s="13"/>
      <c r="J44" s="13"/>
      <c r="K44" s="13"/>
      <c r="L44" s="10"/>
      <c r="M44" s="13"/>
    </row>
    <row r="45" spans="1:256" s="27" customFormat="1" x14ac:dyDescent="0.25">
      <c r="A45" s="68"/>
      <c r="B45" s="62"/>
      <c r="C45" s="63" t="s">
        <v>96</v>
      </c>
      <c r="D45" s="49" t="s">
        <v>161</v>
      </c>
      <c r="E45" s="39">
        <f>6.37*0.01</f>
        <v>6.3700000000000007E-2</v>
      </c>
      <c r="F45" s="80">
        <f>E45*F39</f>
        <v>39.494000000000007</v>
      </c>
      <c r="G45" s="60"/>
      <c r="H45" s="67"/>
      <c r="I45" s="13"/>
      <c r="J45" s="13"/>
      <c r="K45" s="13"/>
      <c r="L45" s="10"/>
      <c r="M45" s="1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</row>
    <row r="46" spans="1:256" s="4" customFormat="1" x14ac:dyDescent="0.25">
      <c r="A46" s="68"/>
      <c r="B46" s="68"/>
      <c r="C46" s="68" t="s">
        <v>162</v>
      </c>
      <c r="D46" s="62" t="s">
        <v>50</v>
      </c>
      <c r="E46" s="62">
        <f>0.06*0.01</f>
        <v>5.9999999999999995E-4</v>
      </c>
      <c r="F46" s="39">
        <f>E46*F39</f>
        <v>0.37199999999999994</v>
      </c>
      <c r="G46" s="60"/>
      <c r="H46" s="67"/>
      <c r="I46" s="13"/>
      <c r="J46" s="67"/>
      <c r="K46" s="60"/>
      <c r="L46" s="67"/>
      <c r="M46" s="13"/>
    </row>
    <row r="47" spans="1:256" s="4" customFormat="1" x14ac:dyDescent="0.25">
      <c r="A47" s="68"/>
      <c r="B47" s="68"/>
      <c r="C47" s="68" t="s">
        <v>103</v>
      </c>
      <c r="D47" s="62" t="s">
        <v>56</v>
      </c>
      <c r="E47" s="62">
        <f>6.2*0.01</f>
        <v>6.2000000000000006E-2</v>
      </c>
      <c r="F47" s="39">
        <f>E47*F39</f>
        <v>38.440000000000005</v>
      </c>
      <c r="G47" s="60"/>
      <c r="H47" s="67"/>
      <c r="I47" s="13"/>
      <c r="J47" s="67"/>
      <c r="K47" s="60"/>
      <c r="L47" s="67"/>
      <c r="M47" s="13"/>
    </row>
    <row r="48" spans="1:256" s="4" customFormat="1" x14ac:dyDescent="0.25">
      <c r="A48" s="68"/>
      <c r="B48" s="68"/>
      <c r="C48" s="68" t="s">
        <v>163</v>
      </c>
      <c r="D48" s="62" t="s">
        <v>56</v>
      </c>
      <c r="E48" s="62">
        <f>1*0.01</f>
        <v>0.01</v>
      </c>
      <c r="F48" s="39">
        <f>E48*F39</f>
        <v>6.2</v>
      </c>
      <c r="G48" s="60"/>
      <c r="H48" s="67"/>
      <c r="I48" s="13"/>
      <c r="J48" s="67"/>
      <c r="K48" s="60"/>
      <c r="L48" s="67"/>
      <c r="M48" s="13"/>
    </row>
    <row r="49" spans="1:256" s="4" customFormat="1" x14ac:dyDescent="0.25">
      <c r="A49" s="68"/>
      <c r="B49" s="68"/>
      <c r="C49" s="68" t="s">
        <v>164</v>
      </c>
      <c r="D49" s="62" t="s">
        <v>50</v>
      </c>
      <c r="E49" s="62">
        <f>0.07*0.01</f>
        <v>7.000000000000001E-4</v>
      </c>
      <c r="F49" s="39">
        <f>E49*F39</f>
        <v>0.43400000000000005</v>
      </c>
      <c r="G49" s="60"/>
      <c r="H49" s="67"/>
      <c r="I49" s="13"/>
      <c r="J49" s="67"/>
      <c r="K49" s="60"/>
      <c r="L49" s="67"/>
      <c r="M49" s="13"/>
    </row>
    <row r="50" spans="1:256" s="4" customFormat="1" x14ac:dyDescent="0.25">
      <c r="A50" s="68"/>
      <c r="B50" s="68"/>
      <c r="C50" s="181" t="s">
        <v>96</v>
      </c>
      <c r="D50" s="62" t="s">
        <v>161</v>
      </c>
      <c r="E50" s="62">
        <f>1.78*0.01</f>
        <v>1.78E-2</v>
      </c>
      <c r="F50" s="39">
        <f>E50*F39</f>
        <v>11.036</v>
      </c>
      <c r="G50" s="60"/>
      <c r="H50" s="67"/>
      <c r="I50" s="13"/>
      <c r="J50" s="67"/>
      <c r="K50" s="60"/>
      <c r="L50" s="67"/>
      <c r="M50" s="13"/>
    </row>
    <row r="51" spans="1:256" s="27" customFormat="1" x14ac:dyDescent="0.2">
      <c r="A51" s="39">
        <v>7</v>
      </c>
      <c r="B51" s="18"/>
      <c r="C51" s="111" t="s">
        <v>157</v>
      </c>
      <c r="D51" s="42" t="s">
        <v>67</v>
      </c>
      <c r="E51" s="42"/>
      <c r="F51" s="131">
        <v>620</v>
      </c>
      <c r="G51" s="13"/>
      <c r="H51" s="13"/>
      <c r="I51" s="13"/>
      <c r="J51" s="13"/>
      <c r="K51" s="13"/>
      <c r="L51" s="13"/>
      <c r="M51" s="13"/>
      <c r="P51" s="29"/>
    </row>
    <row r="52" spans="1:256" s="27" customFormat="1" x14ac:dyDescent="0.2">
      <c r="A52" s="39"/>
      <c r="B52" s="48"/>
      <c r="C52" s="46" t="s">
        <v>47</v>
      </c>
      <c r="D52" s="39" t="s">
        <v>48</v>
      </c>
      <c r="E52" s="39">
        <f>7.7*0.01</f>
        <v>7.6999999999999999E-2</v>
      </c>
      <c r="F52" s="13">
        <f>F51*E52</f>
        <v>47.74</v>
      </c>
      <c r="G52" s="13"/>
      <c r="H52" s="89"/>
      <c r="I52" s="13"/>
      <c r="J52" s="13"/>
      <c r="K52" s="13"/>
      <c r="L52" s="89"/>
      <c r="M52" s="13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DY52" s="50"/>
      <c r="DZ52" s="50"/>
      <c r="EA52" s="50"/>
      <c r="EB52" s="50"/>
      <c r="EC52" s="50"/>
      <c r="ED52" s="50"/>
      <c r="EE52" s="50"/>
      <c r="EF52" s="50"/>
      <c r="EG52" s="50"/>
      <c r="EH52" s="50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  <c r="FK52" s="50"/>
      <c r="FL52" s="50"/>
      <c r="FM52" s="50"/>
      <c r="FN52" s="50"/>
      <c r="FO52" s="50"/>
      <c r="FP52" s="50"/>
      <c r="FQ52" s="50"/>
      <c r="FR52" s="50"/>
      <c r="FS52" s="50"/>
      <c r="FT52" s="50"/>
      <c r="FU52" s="50"/>
      <c r="FV52" s="50"/>
      <c r="FW52" s="50"/>
      <c r="FX52" s="50"/>
      <c r="FY52" s="50"/>
      <c r="FZ52" s="50"/>
      <c r="GA52" s="50"/>
      <c r="GB52" s="50"/>
      <c r="GC52" s="50"/>
      <c r="GD52" s="50"/>
      <c r="GE52" s="50"/>
      <c r="GF52" s="50"/>
      <c r="GG52" s="50"/>
      <c r="GH52" s="50"/>
      <c r="GI52" s="50"/>
      <c r="GJ52" s="50"/>
      <c r="GK52" s="50"/>
      <c r="GL52" s="50"/>
      <c r="GM52" s="50"/>
      <c r="GN52" s="50"/>
      <c r="GO52" s="50"/>
      <c r="GP52" s="50"/>
      <c r="GQ52" s="50"/>
      <c r="GR52" s="50"/>
      <c r="GS52" s="50"/>
      <c r="GT52" s="50"/>
      <c r="GU52" s="50"/>
      <c r="GV52" s="50"/>
      <c r="GW52" s="50"/>
      <c r="GX52" s="50"/>
      <c r="GY52" s="50"/>
      <c r="GZ52" s="50"/>
      <c r="HA52" s="50"/>
      <c r="HB52" s="50"/>
      <c r="HC52" s="50"/>
      <c r="HD52" s="50"/>
      <c r="HE52" s="50"/>
      <c r="HF52" s="50"/>
      <c r="HG52" s="50"/>
      <c r="HH52" s="50"/>
      <c r="HI52" s="50"/>
      <c r="HJ52" s="50"/>
      <c r="HK52" s="50"/>
      <c r="HL52" s="50"/>
      <c r="HM52" s="50"/>
      <c r="HN52" s="50"/>
      <c r="HO52" s="50"/>
      <c r="HP52" s="50"/>
      <c r="HQ52" s="50"/>
      <c r="HR52" s="50"/>
      <c r="HS52" s="50"/>
      <c r="HT52" s="50"/>
      <c r="HU52" s="50"/>
      <c r="HV52" s="50"/>
      <c r="HW52" s="50"/>
      <c r="HX52" s="50"/>
      <c r="HY52" s="50"/>
      <c r="HZ52" s="50"/>
      <c r="IA52" s="50"/>
      <c r="IB52" s="50"/>
      <c r="IC52" s="50"/>
      <c r="ID52" s="50"/>
      <c r="IE52" s="50"/>
      <c r="IF52" s="50"/>
      <c r="IG52" s="50"/>
      <c r="IH52" s="50"/>
      <c r="II52" s="50"/>
      <c r="IJ52" s="50"/>
      <c r="IK52" s="50"/>
      <c r="IL52" s="50"/>
      <c r="IM52" s="50"/>
      <c r="IN52" s="50"/>
      <c r="IO52" s="50"/>
      <c r="IP52" s="50"/>
      <c r="IQ52" s="50"/>
      <c r="IR52" s="50"/>
      <c r="IS52" s="50"/>
      <c r="IT52" s="50"/>
      <c r="IU52" s="50"/>
      <c r="IV52" s="50"/>
    </row>
    <row r="53" spans="1:256" s="27" customFormat="1" x14ac:dyDescent="0.25">
      <c r="A53" s="68"/>
      <c r="B53" s="62"/>
      <c r="C53" s="68" t="s">
        <v>158</v>
      </c>
      <c r="D53" s="68" t="s">
        <v>58</v>
      </c>
      <c r="E53" s="39">
        <f>19.4*0.01</f>
        <v>0.19399999999999998</v>
      </c>
      <c r="F53" s="80">
        <f>F51*E53</f>
        <v>120.27999999999999</v>
      </c>
      <c r="G53" s="60"/>
      <c r="H53" s="67"/>
      <c r="I53" s="13"/>
      <c r="J53" s="13"/>
      <c r="K53" s="60"/>
      <c r="L53" s="13"/>
      <c r="M53" s="1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</row>
    <row r="54" spans="1:256" s="27" customFormat="1" ht="27" x14ac:dyDescent="0.25">
      <c r="A54" s="68"/>
      <c r="B54" s="62"/>
      <c r="C54" s="63" t="s">
        <v>159</v>
      </c>
      <c r="D54" s="49" t="s">
        <v>58</v>
      </c>
      <c r="E54" s="39">
        <f>2.42*0.01</f>
        <v>2.4199999999999999E-2</v>
      </c>
      <c r="F54" s="80">
        <f>E54*F51</f>
        <v>15.004</v>
      </c>
      <c r="G54" s="60"/>
      <c r="H54" s="67"/>
      <c r="I54" s="13"/>
      <c r="J54" s="13"/>
      <c r="K54" s="13"/>
      <c r="L54" s="13"/>
      <c r="M54" s="1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</row>
    <row r="55" spans="1:256" s="27" customFormat="1" x14ac:dyDescent="0.25">
      <c r="A55" s="68"/>
      <c r="B55" s="18"/>
      <c r="C55" s="63" t="s">
        <v>160</v>
      </c>
      <c r="D55" s="49" t="s">
        <v>58</v>
      </c>
      <c r="E55" s="39">
        <f>1.67*0.01</f>
        <v>1.67E-2</v>
      </c>
      <c r="F55" s="80">
        <f>E55*F51</f>
        <v>10.353999999999999</v>
      </c>
      <c r="G55" s="60"/>
      <c r="H55" s="67"/>
      <c r="I55" s="13"/>
      <c r="J55" s="13"/>
      <c r="K55" s="13"/>
      <c r="L55" s="13"/>
      <c r="M55" s="1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</row>
    <row r="56" spans="1:256" s="35" customFormat="1" x14ac:dyDescent="0.2">
      <c r="A56" s="39"/>
      <c r="B56" s="18"/>
      <c r="C56" s="46" t="s">
        <v>100</v>
      </c>
      <c r="D56" s="39" t="s">
        <v>58</v>
      </c>
      <c r="E56" s="39">
        <f>0.88*0.01</f>
        <v>8.8000000000000005E-3</v>
      </c>
      <c r="F56" s="13">
        <f>E56*F51</f>
        <v>5.4560000000000004</v>
      </c>
      <c r="G56" s="13"/>
      <c r="H56" s="13"/>
      <c r="I56" s="13"/>
      <c r="J56" s="13"/>
      <c r="K56" s="13"/>
      <c r="L56" s="10"/>
      <c r="M56" s="13"/>
    </row>
    <row r="57" spans="1:256" s="27" customFormat="1" x14ac:dyDescent="0.25">
      <c r="A57" s="68"/>
      <c r="B57" s="62"/>
      <c r="C57" s="63" t="s">
        <v>96</v>
      </c>
      <c r="D57" s="49" t="s">
        <v>161</v>
      </c>
      <c r="E57" s="39">
        <f>6.37*0.01</f>
        <v>6.3700000000000007E-2</v>
      </c>
      <c r="F57" s="80">
        <f>E57*F51</f>
        <v>39.494000000000007</v>
      </c>
      <c r="G57" s="60"/>
      <c r="H57" s="67"/>
      <c r="I57" s="13"/>
      <c r="J57" s="13"/>
      <c r="K57" s="13"/>
      <c r="L57" s="10"/>
      <c r="M57" s="1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</row>
    <row r="58" spans="1:256" s="4" customFormat="1" x14ac:dyDescent="0.25">
      <c r="A58" s="68"/>
      <c r="B58" s="68"/>
      <c r="C58" s="68" t="s">
        <v>162</v>
      </c>
      <c r="D58" s="62" t="s">
        <v>50</v>
      </c>
      <c r="E58" s="62">
        <f>0.06*0.01</f>
        <v>5.9999999999999995E-4</v>
      </c>
      <c r="F58" s="39">
        <f>E58*F51</f>
        <v>0.37199999999999994</v>
      </c>
      <c r="G58" s="60"/>
      <c r="H58" s="67"/>
      <c r="I58" s="13"/>
      <c r="J58" s="67"/>
      <c r="K58" s="60"/>
      <c r="L58" s="67"/>
      <c r="M58" s="13"/>
    </row>
    <row r="59" spans="1:256" s="4" customFormat="1" x14ac:dyDescent="0.25">
      <c r="A59" s="68"/>
      <c r="B59" s="68"/>
      <c r="C59" s="68" t="s">
        <v>103</v>
      </c>
      <c r="D59" s="62" t="s">
        <v>56</v>
      </c>
      <c r="E59" s="62">
        <f>6.2*0.01</f>
        <v>6.2000000000000006E-2</v>
      </c>
      <c r="F59" s="39">
        <f>E59*F51</f>
        <v>38.440000000000005</v>
      </c>
      <c r="G59" s="60"/>
      <c r="H59" s="67"/>
      <c r="I59" s="13"/>
      <c r="J59" s="67"/>
      <c r="K59" s="60"/>
      <c r="L59" s="67"/>
      <c r="M59" s="13"/>
    </row>
    <row r="60" spans="1:256" s="4" customFormat="1" x14ac:dyDescent="0.25">
      <c r="A60" s="68"/>
      <c r="B60" s="68"/>
      <c r="C60" s="68" t="s">
        <v>163</v>
      </c>
      <c r="D60" s="62" t="s">
        <v>56</v>
      </c>
      <c r="E60" s="62">
        <f>1*0.01</f>
        <v>0.01</v>
      </c>
      <c r="F60" s="39">
        <f>E60*F51</f>
        <v>6.2</v>
      </c>
      <c r="G60" s="60"/>
      <c r="H60" s="67"/>
      <c r="I60" s="13"/>
      <c r="J60" s="67"/>
      <c r="K60" s="60"/>
      <c r="L60" s="67"/>
      <c r="M60" s="13"/>
    </row>
    <row r="61" spans="1:256" s="4" customFormat="1" x14ac:dyDescent="0.25">
      <c r="A61" s="68"/>
      <c r="B61" s="68"/>
      <c r="C61" s="68" t="s">
        <v>164</v>
      </c>
      <c r="D61" s="62" t="s">
        <v>50</v>
      </c>
      <c r="E61" s="62">
        <f>0.07*0.01</f>
        <v>7.000000000000001E-4</v>
      </c>
      <c r="F61" s="39">
        <f>E61*F51</f>
        <v>0.43400000000000005</v>
      </c>
      <c r="G61" s="60"/>
      <c r="H61" s="67"/>
      <c r="I61" s="13"/>
      <c r="J61" s="67"/>
      <c r="K61" s="60"/>
      <c r="L61" s="67"/>
      <c r="M61" s="13"/>
    </row>
    <row r="62" spans="1:256" s="4" customFormat="1" x14ac:dyDescent="0.25">
      <c r="A62" s="68"/>
      <c r="B62" s="68"/>
      <c r="C62" s="181" t="s">
        <v>96</v>
      </c>
      <c r="D62" s="62" t="s">
        <v>161</v>
      </c>
      <c r="E62" s="62">
        <f>1.78*0.01</f>
        <v>1.78E-2</v>
      </c>
      <c r="F62" s="39">
        <f>E62*F51</f>
        <v>11.036</v>
      </c>
      <c r="G62" s="60"/>
      <c r="H62" s="67"/>
      <c r="I62" s="13"/>
      <c r="J62" s="67"/>
      <c r="K62" s="60"/>
      <c r="L62" s="67"/>
      <c r="M62" s="13"/>
    </row>
    <row r="63" spans="1:256" s="187" customFormat="1" ht="40.5" x14ac:dyDescent="0.3">
      <c r="A63" s="39">
        <v>8</v>
      </c>
      <c r="B63" s="182"/>
      <c r="C63" s="183" t="s">
        <v>239</v>
      </c>
      <c r="D63" s="39" t="s">
        <v>206</v>
      </c>
      <c r="E63" s="184"/>
      <c r="F63" s="185">
        <v>0.14599999999999999</v>
      </c>
      <c r="G63" s="227"/>
      <c r="H63" s="228"/>
      <c r="I63" s="227"/>
      <c r="J63" s="228"/>
      <c r="K63" s="227"/>
      <c r="L63" s="228"/>
      <c r="M63" s="10"/>
      <c r="N63" s="186"/>
      <c r="O63" s="186"/>
      <c r="P63" s="186"/>
      <c r="Q63" s="186"/>
      <c r="R63" s="186"/>
      <c r="S63" s="186"/>
      <c r="T63" s="186"/>
      <c r="U63" s="186"/>
      <c r="V63" s="186"/>
    </row>
    <row r="64" spans="1:256" s="187" customFormat="1" ht="15.75" x14ac:dyDescent="0.3">
      <c r="A64" s="39"/>
      <c r="B64" s="182"/>
      <c r="C64" s="180" t="s">
        <v>166</v>
      </c>
      <c r="D64" s="62" t="s">
        <v>48</v>
      </c>
      <c r="E64" s="188">
        <v>31.7</v>
      </c>
      <c r="F64" s="185">
        <f>E64*F63</f>
        <v>4.6281999999999996</v>
      </c>
      <c r="G64" s="229"/>
      <c r="H64" s="185"/>
      <c r="I64" s="229"/>
      <c r="J64" s="218"/>
      <c r="K64" s="227"/>
      <c r="L64" s="228"/>
      <c r="M64" s="189"/>
      <c r="N64" s="186"/>
      <c r="O64" s="186"/>
      <c r="P64" s="186"/>
      <c r="Q64" s="186"/>
      <c r="R64" s="186"/>
      <c r="S64" s="186"/>
      <c r="T64" s="186"/>
      <c r="U64" s="186"/>
      <c r="V64" s="186"/>
    </row>
    <row r="65" spans="1:215" s="116" customFormat="1" x14ac:dyDescent="0.2">
      <c r="A65" s="112"/>
      <c r="B65" s="113"/>
      <c r="C65" s="114" t="s">
        <v>226</v>
      </c>
      <c r="D65" s="112" t="s">
        <v>58</v>
      </c>
      <c r="E65" s="113">
        <v>3.51</v>
      </c>
      <c r="F65" s="13">
        <f>E65*F63</f>
        <v>0.51245999999999992</v>
      </c>
      <c r="G65" s="10"/>
      <c r="H65" s="13"/>
      <c r="I65" s="10"/>
      <c r="J65" s="13"/>
      <c r="K65" s="13"/>
      <c r="L65" s="13"/>
      <c r="M65" s="189"/>
    </row>
    <row r="66" spans="1:215" s="187" customFormat="1" ht="15.75" x14ac:dyDescent="0.3">
      <c r="A66" s="39"/>
      <c r="B66" s="62"/>
      <c r="C66" s="180" t="s">
        <v>168</v>
      </c>
      <c r="D66" s="62" t="s">
        <v>169</v>
      </c>
      <c r="E66" s="188">
        <v>11</v>
      </c>
      <c r="F66" s="185">
        <f>E66*F63</f>
        <v>1.6059999999999999</v>
      </c>
      <c r="G66" s="229"/>
      <c r="H66" s="185"/>
      <c r="I66" s="229"/>
      <c r="J66" s="13"/>
      <c r="K66" s="229"/>
      <c r="L66" s="185"/>
      <c r="M66" s="189"/>
      <c r="N66" s="186"/>
      <c r="O66" s="186"/>
      <c r="P66" s="186"/>
      <c r="Q66" s="186"/>
      <c r="R66" s="186"/>
      <c r="S66" s="186"/>
      <c r="T66" s="186"/>
      <c r="U66" s="186"/>
      <c r="V66" s="186"/>
    </row>
    <row r="67" spans="1:215" s="187" customFormat="1" ht="27" x14ac:dyDescent="0.3">
      <c r="A67" s="39"/>
      <c r="B67" s="190"/>
      <c r="C67" s="46" t="s">
        <v>225</v>
      </c>
      <c r="D67" s="194" t="s">
        <v>169</v>
      </c>
      <c r="E67" s="13">
        <v>0.45</v>
      </c>
      <c r="F67" s="185">
        <f>E67*F63</f>
        <v>6.5699999999999995E-2</v>
      </c>
      <c r="G67" s="229"/>
      <c r="H67" s="185"/>
      <c r="I67" s="229"/>
      <c r="J67" s="13"/>
      <c r="K67" s="229"/>
      <c r="L67" s="185"/>
      <c r="M67" s="189"/>
      <c r="N67" s="186"/>
      <c r="O67" s="186"/>
      <c r="P67" s="186"/>
      <c r="Q67" s="186"/>
      <c r="R67" s="186"/>
      <c r="S67" s="186"/>
      <c r="T67" s="186"/>
      <c r="U67" s="186"/>
      <c r="V67" s="186"/>
    </row>
    <row r="68" spans="1:215" s="35" customFormat="1" x14ac:dyDescent="0.2">
      <c r="A68" s="39"/>
      <c r="B68" s="18"/>
      <c r="C68" s="46" t="s">
        <v>100</v>
      </c>
      <c r="D68" s="39" t="s">
        <v>58</v>
      </c>
      <c r="E68" s="44">
        <v>0.97</v>
      </c>
      <c r="F68" s="13">
        <f>E68*F63</f>
        <v>0.14162</v>
      </c>
      <c r="G68" s="13"/>
      <c r="H68" s="13"/>
      <c r="I68" s="13"/>
      <c r="J68" s="13"/>
      <c r="K68" s="13"/>
      <c r="L68" s="10"/>
      <c r="M68" s="189"/>
    </row>
    <row r="69" spans="1:215" s="187" customFormat="1" ht="16.5" x14ac:dyDescent="0.3">
      <c r="A69" s="39"/>
      <c r="B69" s="62"/>
      <c r="C69" s="46" t="s">
        <v>167</v>
      </c>
      <c r="D69" s="62" t="s">
        <v>129</v>
      </c>
      <c r="E69" s="188">
        <v>124</v>
      </c>
      <c r="F69" s="13">
        <f>E69*F63</f>
        <v>18.103999999999999</v>
      </c>
      <c r="G69" s="229"/>
      <c r="H69" s="185"/>
      <c r="I69" s="218"/>
      <c r="J69" s="218"/>
      <c r="K69" s="218"/>
      <c r="L69" s="218"/>
      <c r="M69" s="189"/>
      <c r="N69" s="186"/>
      <c r="O69" s="186"/>
      <c r="P69" s="186"/>
      <c r="Q69" s="186"/>
      <c r="R69" s="186"/>
      <c r="S69" s="186"/>
      <c r="T69" s="186"/>
      <c r="U69" s="186"/>
      <c r="V69" s="186"/>
    </row>
    <row r="70" spans="1:215" s="4" customFormat="1" x14ac:dyDescent="0.25">
      <c r="A70" s="68"/>
      <c r="B70" s="68"/>
      <c r="C70" s="68" t="s">
        <v>103</v>
      </c>
      <c r="D70" s="62" t="s">
        <v>56</v>
      </c>
      <c r="E70" s="44">
        <v>7</v>
      </c>
      <c r="F70" s="13">
        <f>E70*F63</f>
        <v>1.022</v>
      </c>
      <c r="G70" s="60"/>
      <c r="H70" s="67"/>
      <c r="I70" s="13"/>
      <c r="J70" s="67"/>
      <c r="K70" s="60"/>
      <c r="L70" s="67"/>
      <c r="M70" s="189"/>
    </row>
    <row r="71" spans="1:215" s="61" customFormat="1" x14ac:dyDescent="0.25">
      <c r="A71" s="194"/>
      <c r="B71" s="194"/>
      <c r="C71" s="46" t="s">
        <v>51</v>
      </c>
      <c r="D71" s="39"/>
      <c r="E71" s="191"/>
      <c r="F71" s="194"/>
      <c r="G71" s="60"/>
      <c r="H71" s="10"/>
      <c r="I71" s="13"/>
      <c r="J71" s="10"/>
      <c r="K71" s="60"/>
      <c r="L71" s="10"/>
      <c r="M71" s="10"/>
    </row>
    <row r="72" spans="1:215" s="66" customFormat="1" x14ac:dyDescent="0.25">
      <c r="A72" s="62"/>
      <c r="B72" s="62"/>
      <c r="C72" s="63" t="s">
        <v>245</v>
      </c>
      <c r="D72" s="60"/>
      <c r="E72" s="62"/>
      <c r="F72" s="13"/>
      <c r="G72" s="60"/>
      <c r="H72" s="60"/>
      <c r="I72" s="13"/>
      <c r="J72" s="60"/>
      <c r="K72" s="60"/>
      <c r="L72" s="60"/>
      <c r="M72" s="67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  <c r="BG72" s="65"/>
      <c r="BH72" s="65"/>
      <c r="BI72" s="65"/>
      <c r="BJ72" s="65"/>
      <c r="BK72" s="65"/>
      <c r="BL72" s="65"/>
      <c r="BM72" s="65"/>
      <c r="BN72" s="65"/>
      <c r="BO72" s="65"/>
      <c r="BP72" s="65"/>
      <c r="BQ72" s="65"/>
      <c r="BR72" s="65"/>
      <c r="BS72" s="65"/>
      <c r="BT72" s="65"/>
      <c r="BU72" s="65"/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  <c r="EO72" s="65"/>
      <c r="EP72" s="65"/>
      <c r="EQ72" s="65"/>
      <c r="ER72" s="65"/>
      <c r="ES72" s="65"/>
      <c r="ET72" s="65"/>
      <c r="EU72" s="65"/>
      <c r="EV72" s="65"/>
      <c r="EW72" s="65"/>
      <c r="EX72" s="65"/>
      <c r="EY72" s="65"/>
      <c r="EZ72" s="65"/>
      <c r="FA72" s="65"/>
      <c r="FB72" s="65"/>
      <c r="FC72" s="65"/>
      <c r="FD72" s="65"/>
      <c r="FE72" s="65"/>
      <c r="FF72" s="65"/>
      <c r="FG72" s="65"/>
      <c r="FH72" s="65"/>
      <c r="FI72" s="65"/>
      <c r="FJ72" s="65"/>
      <c r="FK72" s="65"/>
      <c r="FL72" s="65"/>
      <c r="FM72" s="65"/>
      <c r="FN72" s="65"/>
      <c r="FO72" s="65"/>
      <c r="FP72" s="65"/>
      <c r="FQ72" s="65"/>
      <c r="FR72" s="65"/>
      <c r="FS72" s="65"/>
      <c r="FT72" s="65"/>
      <c r="FU72" s="65"/>
      <c r="FV72" s="65"/>
      <c r="FW72" s="65"/>
      <c r="FX72" s="65"/>
      <c r="FY72" s="65"/>
      <c r="FZ72" s="65"/>
      <c r="GA72" s="65"/>
      <c r="GB72" s="65"/>
      <c r="GC72" s="65"/>
      <c r="GD72" s="65"/>
      <c r="GE72" s="65"/>
      <c r="GF72" s="65"/>
      <c r="GG72" s="65"/>
      <c r="GH72" s="65"/>
      <c r="GI72" s="65"/>
      <c r="GJ72" s="65"/>
      <c r="GK72" s="65"/>
      <c r="GL72" s="65"/>
      <c r="GM72" s="65"/>
      <c r="GN72" s="65"/>
      <c r="GO72" s="65"/>
      <c r="GP72" s="65"/>
      <c r="GQ72" s="65"/>
      <c r="GR72" s="65"/>
      <c r="GS72" s="65"/>
      <c r="GT72" s="65"/>
      <c r="GU72" s="65"/>
      <c r="GV72" s="65"/>
      <c r="GW72" s="65"/>
      <c r="GX72" s="65"/>
      <c r="GY72" s="65"/>
      <c r="GZ72" s="65"/>
      <c r="HA72" s="65"/>
      <c r="HB72" s="65"/>
      <c r="HC72" s="65"/>
      <c r="HD72" s="65"/>
      <c r="HE72" s="65"/>
      <c r="HF72" s="65"/>
      <c r="HG72" s="65"/>
    </row>
    <row r="73" spans="1:215" s="66" customFormat="1" x14ac:dyDescent="0.25">
      <c r="A73" s="62"/>
      <c r="B73" s="62"/>
      <c r="C73" s="63" t="s">
        <v>52</v>
      </c>
      <c r="D73" s="60"/>
      <c r="E73" s="62"/>
      <c r="F73" s="13"/>
      <c r="G73" s="60"/>
      <c r="H73" s="60"/>
      <c r="I73" s="13"/>
      <c r="J73" s="60"/>
      <c r="K73" s="60"/>
      <c r="L73" s="60"/>
      <c r="M73" s="67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  <c r="BH73" s="65"/>
      <c r="BI73" s="65"/>
      <c r="BJ73" s="65"/>
      <c r="BK73" s="65"/>
      <c r="BL73" s="65"/>
      <c r="BM73" s="65"/>
      <c r="BN73" s="65"/>
      <c r="BO73" s="65"/>
      <c r="BP73" s="65"/>
      <c r="BQ73" s="65"/>
      <c r="BR73" s="65"/>
      <c r="BS73" s="65"/>
      <c r="BT73" s="65"/>
      <c r="BU73" s="65"/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  <c r="EN73" s="65"/>
      <c r="EO73" s="65"/>
      <c r="EP73" s="65"/>
      <c r="EQ73" s="65"/>
      <c r="ER73" s="65"/>
      <c r="ES73" s="65"/>
      <c r="ET73" s="65"/>
      <c r="EU73" s="65"/>
      <c r="EV73" s="65"/>
      <c r="EW73" s="65"/>
      <c r="EX73" s="65"/>
      <c r="EY73" s="65"/>
      <c r="EZ73" s="65"/>
      <c r="FA73" s="65"/>
      <c r="FB73" s="65"/>
      <c r="FC73" s="65"/>
      <c r="FD73" s="65"/>
      <c r="FE73" s="65"/>
      <c r="FF73" s="65"/>
      <c r="FG73" s="65"/>
      <c r="FH73" s="65"/>
      <c r="FI73" s="65"/>
      <c r="FJ73" s="65"/>
      <c r="FK73" s="65"/>
      <c r="FL73" s="65"/>
      <c r="FM73" s="65"/>
      <c r="FN73" s="65"/>
      <c r="FO73" s="65"/>
      <c r="FP73" s="65"/>
      <c r="FQ73" s="65"/>
      <c r="FR73" s="65"/>
      <c r="FS73" s="65"/>
      <c r="FT73" s="65"/>
      <c r="FU73" s="65"/>
      <c r="FV73" s="65"/>
      <c r="FW73" s="65"/>
      <c r="FX73" s="65"/>
      <c r="FY73" s="65"/>
      <c r="FZ73" s="65"/>
      <c r="GA73" s="65"/>
      <c r="GB73" s="65"/>
      <c r="GC73" s="65"/>
      <c r="GD73" s="65"/>
      <c r="GE73" s="65"/>
      <c r="GF73" s="65"/>
      <c r="GG73" s="65"/>
      <c r="GH73" s="65"/>
      <c r="GI73" s="65"/>
      <c r="GJ73" s="65"/>
      <c r="GK73" s="65"/>
      <c r="GL73" s="65"/>
      <c r="GM73" s="65"/>
      <c r="GN73" s="65"/>
      <c r="GO73" s="65"/>
      <c r="GP73" s="65"/>
      <c r="GQ73" s="65"/>
      <c r="GR73" s="65"/>
      <c r="GS73" s="65"/>
      <c r="GT73" s="65"/>
      <c r="GU73" s="65"/>
      <c r="GV73" s="65"/>
      <c r="GW73" s="65"/>
      <c r="GX73" s="65"/>
      <c r="GY73" s="65"/>
      <c r="GZ73" s="65"/>
      <c r="HA73" s="65"/>
      <c r="HB73" s="65"/>
      <c r="HC73" s="65"/>
      <c r="HD73" s="65"/>
      <c r="HE73" s="65"/>
      <c r="HF73" s="65"/>
      <c r="HG73" s="65"/>
    </row>
    <row r="74" spans="1:215" s="66" customFormat="1" x14ac:dyDescent="0.25">
      <c r="A74" s="62"/>
      <c r="B74" s="62"/>
      <c r="C74" s="63" t="s">
        <v>247</v>
      </c>
      <c r="D74" s="60"/>
      <c r="E74" s="62"/>
      <c r="F74" s="13"/>
      <c r="G74" s="60"/>
      <c r="H74" s="60"/>
      <c r="I74" s="13"/>
      <c r="J74" s="60"/>
      <c r="K74" s="60"/>
      <c r="L74" s="60"/>
      <c r="M74" s="67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65"/>
      <c r="BI74" s="65"/>
      <c r="BJ74" s="65"/>
      <c r="BK74" s="65"/>
      <c r="BL74" s="65"/>
      <c r="BM74" s="65"/>
      <c r="BN74" s="65"/>
      <c r="BO74" s="65"/>
      <c r="BP74" s="65"/>
      <c r="BQ74" s="65"/>
      <c r="BR74" s="65"/>
      <c r="BS74" s="65"/>
      <c r="BT74" s="65"/>
      <c r="BU74" s="65"/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5"/>
      <c r="CR74" s="65"/>
      <c r="CS74" s="65"/>
      <c r="CT74" s="65"/>
      <c r="CU74" s="65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  <c r="EO74" s="65"/>
      <c r="EP74" s="65"/>
      <c r="EQ74" s="65"/>
      <c r="ER74" s="65"/>
      <c r="ES74" s="65"/>
      <c r="ET74" s="65"/>
      <c r="EU74" s="65"/>
      <c r="EV74" s="65"/>
      <c r="EW74" s="65"/>
      <c r="EX74" s="65"/>
      <c r="EY74" s="65"/>
      <c r="EZ74" s="65"/>
      <c r="FA74" s="65"/>
      <c r="FB74" s="65"/>
      <c r="FC74" s="65"/>
      <c r="FD74" s="65"/>
      <c r="FE74" s="65"/>
      <c r="FF74" s="65"/>
      <c r="FG74" s="65"/>
      <c r="FH74" s="65"/>
      <c r="FI74" s="65"/>
      <c r="FJ74" s="65"/>
      <c r="FK74" s="65"/>
      <c r="FL74" s="65"/>
      <c r="FM74" s="65"/>
      <c r="FN74" s="65"/>
      <c r="FO74" s="65"/>
      <c r="FP74" s="65"/>
      <c r="FQ74" s="65"/>
      <c r="FR74" s="65"/>
      <c r="FS74" s="65"/>
      <c r="FT74" s="65"/>
      <c r="FU74" s="65"/>
      <c r="FV74" s="65"/>
      <c r="FW74" s="65"/>
      <c r="FX74" s="65"/>
      <c r="FY74" s="65"/>
      <c r="FZ74" s="65"/>
      <c r="GA74" s="65"/>
      <c r="GB74" s="65"/>
      <c r="GC74" s="65"/>
      <c r="GD74" s="65"/>
      <c r="GE74" s="65"/>
      <c r="GF74" s="65"/>
      <c r="GG74" s="65"/>
      <c r="GH74" s="65"/>
      <c r="GI74" s="65"/>
      <c r="GJ74" s="65"/>
      <c r="GK74" s="65"/>
      <c r="GL74" s="65"/>
      <c r="GM74" s="65"/>
      <c r="GN74" s="65"/>
      <c r="GO74" s="65"/>
      <c r="GP74" s="65"/>
      <c r="GQ74" s="65"/>
      <c r="GR74" s="65"/>
      <c r="GS74" s="65"/>
      <c r="GT74" s="65"/>
      <c r="GU74" s="65"/>
      <c r="GV74" s="65"/>
      <c r="GW74" s="65"/>
      <c r="GX74" s="65"/>
      <c r="GY74" s="65"/>
      <c r="GZ74" s="65"/>
      <c r="HA74" s="65"/>
      <c r="HB74" s="65"/>
      <c r="HC74" s="65"/>
      <c r="HD74" s="65"/>
      <c r="HE74" s="65"/>
      <c r="HF74" s="65"/>
      <c r="HG74" s="65"/>
    </row>
    <row r="75" spans="1:215" s="66" customFormat="1" x14ac:dyDescent="0.25">
      <c r="A75" s="62"/>
      <c r="B75" s="62"/>
      <c r="C75" s="68" t="s">
        <v>51</v>
      </c>
      <c r="D75" s="62"/>
      <c r="E75" s="62"/>
      <c r="F75" s="39"/>
      <c r="G75" s="60"/>
      <c r="H75" s="60"/>
      <c r="I75" s="13"/>
      <c r="J75" s="60"/>
      <c r="K75" s="60"/>
      <c r="L75" s="60"/>
      <c r="M75" s="67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 s="65"/>
      <c r="BI75" s="65"/>
      <c r="BJ75" s="65"/>
      <c r="BK75" s="65"/>
      <c r="BL75" s="65"/>
      <c r="BM75" s="65"/>
      <c r="BN75" s="65"/>
      <c r="BO75" s="65"/>
      <c r="BP75" s="65"/>
      <c r="BQ75" s="65"/>
      <c r="BR75" s="65"/>
      <c r="BS75" s="65"/>
      <c r="BT75" s="65"/>
      <c r="BU75" s="65"/>
      <c r="BV75" s="65"/>
      <c r="BW75" s="65"/>
      <c r="BX75" s="65"/>
      <c r="BY75" s="65"/>
      <c r="BZ75" s="65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5"/>
      <c r="CN75" s="65"/>
      <c r="CO75" s="65"/>
      <c r="CP75" s="65"/>
      <c r="CQ75" s="65"/>
      <c r="CR75" s="65"/>
      <c r="CS75" s="65"/>
      <c r="CT75" s="65"/>
      <c r="CU75" s="65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65"/>
      <c r="EN75" s="65"/>
      <c r="EO75" s="65"/>
      <c r="EP75" s="65"/>
      <c r="EQ75" s="65"/>
      <c r="ER75" s="65"/>
      <c r="ES75" s="65"/>
      <c r="ET75" s="65"/>
      <c r="EU75" s="65"/>
      <c r="EV75" s="65"/>
      <c r="EW75" s="65"/>
      <c r="EX75" s="65"/>
      <c r="EY75" s="65"/>
      <c r="EZ75" s="65"/>
      <c r="FA75" s="65"/>
      <c r="FB75" s="65"/>
      <c r="FC75" s="65"/>
      <c r="FD75" s="65"/>
      <c r="FE75" s="65"/>
      <c r="FF75" s="65"/>
      <c r="FG75" s="65"/>
      <c r="FH75" s="65"/>
      <c r="FI75" s="65"/>
      <c r="FJ75" s="65"/>
      <c r="FK75" s="65"/>
      <c r="FL75" s="65"/>
      <c r="FM75" s="65"/>
      <c r="FN75" s="65"/>
      <c r="FO75" s="65"/>
      <c r="FP75" s="65"/>
      <c r="FQ75" s="65"/>
      <c r="FR75" s="65"/>
      <c r="FS75" s="65"/>
      <c r="FT75" s="65"/>
      <c r="FU75" s="65"/>
      <c r="FV75" s="65"/>
      <c r="FW75" s="65"/>
      <c r="FX75" s="65"/>
      <c r="FY75" s="65"/>
      <c r="FZ75" s="65"/>
      <c r="GA75" s="65"/>
      <c r="GB75" s="65"/>
      <c r="GC75" s="65"/>
      <c r="GD75" s="65"/>
      <c r="GE75" s="65"/>
      <c r="GF75" s="65"/>
      <c r="GG75" s="65"/>
      <c r="GH75" s="65"/>
      <c r="GI75" s="65"/>
      <c r="GJ75" s="65"/>
      <c r="GK75" s="65"/>
      <c r="GL75" s="65"/>
      <c r="GM75" s="65"/>
      <c r="GN75" s="65"/>
      <c r="GO75" s="65"/>
      <c r="GP75" s="65"/>
      <c r="GQ75" s="65"/>
      <c r="GR75" s="65"/>
      <c r="GS75" s="65"/>
      <c r="GT75" s="65"/>
      <c r="GU75" s="65"/>
      <c r="GV75" s="65"/>
      <c r="GW75" s="65"/>
      <c r="GX75" s="65"/>
      <c r="GY75" s="65"/>
      <c r="GZ75" s="65"/>
      <c r="HA75" s="65"/>
      <c r="HB75" s="65"/>
      <c r="HC75" s="65"/>
      <c r="HD75" s="65"/>
      <c r="HE75" s="65"/>
      <c r="HF75" s="65"/>
      <c r="HG75" s="65"/>
    </row>
    <row r="79" spans="1:215" ht="35.25" customHeight="1" x14ac:dyDescent="0.2">
      <c r="A79" s="235" t="s">
        <v>249</v>
      </c>
      <c r="B79" s="235"/>
      <c r="C79" s="235"/>
      <c r="D79" s="235"/>
      <c r="E79" s="235"/>
      <c r="F79" s="235"/>
      <c r="G79" s="235"/>
      <c r="H79" s="235"/>
      <c r="I79" s="235"/>
      <c r="J79" s="235"/>
      <c r="K79" s="235"/>
      <c r="L79" s="235"/>
      <c r="M79" s="235"/>
    </row>
    <row r="80" spans="1:215" ht="12.75" x14ac:dyDescent="0.2">
      <c r="A80" s="236" t="s">
        <v>250</v>
      </c>
      <c r="B80" s="236"/>
      <c r="C80" s="236"/>
      <c r="D80" s="236"/>
      <c r="E80" s="236"/>
      <c r="F80" s="236"/>
      <c r="G80" s="236"/>
      <c r="H80" s="236"/>
      <c r="I80" s="236"/>
      <c r="J80" s="236"/>
      <c r="K80" s="236"/>
      <c r="L80" s="236"/>
      <c r="M80" s="236"/>
    </row>
  </sheetData>
  <mergeCells count="14">
    <mergeCell ref="A79:M79"/>
    <mergeCell ref="A80:M80"/>
    <mergeCell ref="I6:J6"/>
    <mergeCell ref="K6:L6"/>
    <mergeCell ref="M6:M7"/>
    <mergeCell ref="C3:F3"/>
    <mergeCell ref="A4:L4"/>
    <mergeCell ref="C5:F5"/>
    <mergeCell ref="A6:A7"/>
    <mergeCell ref="B6:B7"/>
    <mergeCell ref="C6:C7"/>
    <mergeCell ref="D6:D7"/>
    <mergeCell ref="E6:F6"/>
    <mergeCell ref="G6:H6"/>
  </mergeCells>
  <conditionalFormatting sqref="IR71 A71:IQ75 A39:IN40 A8:HY8 A46:IT50 F41:F43 J41:J43 L41:M43 F45 A44:IS44 J45:M45 A51:IN52 F53:F55 J53:J55 L53:M55 F57 A56:IS56 J57:M57 A9:IT38 A58:IT70">
    <cfRule type="cellIs" dxfId="31" priority="2" stopIfTrue="1" operator="equal">
      <formula>8223.307275</formula>
    </cfRule>
  </conditionalFormatting>
  <conditionalFormatting sqref="B55">
    <cfRule type="cellIs" dxfId="30" priority="1" stopIfTrue="1" operator="equal">
      <formula>8223.307275</formula>
    </cfRule>
  </conditionalFormatting>
  <pageMargins left="0.11811023622047245" right="0.11811023622047245" top="0.6692913385826772" bottom="0.27559055118110237" header="0.31496062992125984" footer="0.11811023622047245"/>
  <pageSetup paperSize="9" scale="110" orientation="landscape" cellComments="asDisplayed" verticalDpi="1200" r:id="rId1"/>
  <headerFoot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8"/>
  <sheetViews>
    <sheetView zoomScaleNormal="100" zoomScaleSheetLayoutView="100" workbookViewId="0">
      <selection activeCell="N1" sqref="N1"/>
    </sheetView>
  </sheetViews>
  <sheetFormatPr defaultRowHeight="13.5" x14ac:dyDescent="0.25"/>
  <cols>
    <col min="1" max="1" width="3" customWidth="1"/>
    <col min="2" max="2" width="9.28515625" bestFit="1" customWidth="1"/>
    <col min="3" max="3" width="25.42578125" style="2" customWidth="1"/>
    <col min="4" max="4" width="9.28515625" bestFit="1" customWidth="1"/>
    <col min="5" max="5" width="9.85546875" style="160" bestFit="1" customWidth="1"/>
    <col min="6" max="6" width="9.42578125" bestFit="1" customWidth="1"/>
    <col min="7" max="7" width="9.28515625" style="166" bestFit="1" customWidth="1"/>
    <col min="8" max="8" width="9.28515625" bestFit="1" customWidth="1"/>
    <col min="9" max="9" width="9.28515625" style="166" bestFit="1" customWidth="1"/>
    <col min="10" max="10" width="9.42578125" bestFit="1" customWidth="1"/>
    <col min="11" max="11" width="9.28515625" style="166" bestFit="1" customWidth="1"/>
    <col min="12" max="12" width="9.28515625" bestFit="1" customWidth="1"/>
    <col min="13" max="13" width="10.140625" bestFit="1" customWidth="1"/>
  </cols>
  <sheetData>
    <row r="1" spans="1:256" ht="15.75" x14ac:dyDescent="0.25">
      <c r="A1" s="75" t="s">
        <v>0</v>
      </c>
    </row>
    <row r="2" spans="1:256" ht="15.75" x14ac:dyDescent="0.25">
      <c r="A2" s="75" t="s">
        <v>1</v>
      </c>
    </row>
    <row r="3" spans="1:256" s="27" customFormat="1" ht="15.75" x14ac:dyDescent="0.2">
      <c r="A3" s="210" t="s">
        <v>170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</row>
    <row r="4" spans="1:256" s="27" customFormat="1" ht="14.25" customHeight="1" x14ac:dyDescent="0.2">
      <c r="A4" s="30"/>
      <c r="B4" s="31"/>
      <c r="C4" s="211" t="s">
        <v>25</v>
      </c>
      <c r="D4" s="211"/>
      <c r="E4" s="211"/>
      <c r="F4" s="211"/>
      <c r="G4" s="211"/>
      <c r="I4" s="167"/>
      <c r="J4" s="33"/>
      <c r="K4" s="167"/>
      <c r="L4" s="34"/>
      <c r="M4" s="30"/>
    </row>
    <row r="5" spans="1:256" s="35" customFormat="1" x14ac:dyDescent="0.2">
      <c r="A5" s="208" t="s">
        <v>2</v>
      </c>
      <c r="B5" s="212" t="s">
        <v>35</v>
      </c>
      <c r="C5" s="208" t="s">
        <v>36</v>
      </c>
      <c r="D5" s="208" t="s">
        <v>37</v>
      </c>
      <c r="E5" s="214" t="s">
        <v>38</v>
      </c>
      <c r="F5" s="215"/>
      <c r="G5" s="208" t="s">
        <v>39</v>
      </c>
      <c r="H5" s="208"/>
      <c r="I5" s="208" t="s">
        <v>40</v>
      </c>
      <c r="J5" s="208"/>
      <c r="K5" s="208" t="s">
        <v>41</v>
      </c>
      <c r="L5" s="208"/>
      <c r="M5" s="209" t="s">
        <v>42</v>
      </c>
    </row>
    <row r="6" spans="1:256" s="35" customFormat="1" ht="27" x14ac:dyDescent="0.2">
      <c r="A6" s="208"/>
      <c r="B6" s="213"/>
      <c r="C6" s="208"/>
      <c r="D6" s="208"/>
      <c r="E6" s="19" t="s">
        <v>43</v>
      </c>
      <c r="F6" s="19" t="s">
        <v>32</v>
      </c>
      <c r="G6" s="168" t="s">
        <v>44</v>
      </c>
      <c r="H6" s="36" t="s">
        <v>42</v>
      </c>
      <c r="I6" s="168" t="s">
        <v>44</v>
      </c>
      <c r="J6" s="19" t="s">
        <v>42</v>
      </c>
      <c r="K6" s="168" t="s">
        <v>44</v>
      </c>
      <c r="L6" s="38" t="s">
        <v>42</v>
      </c>
      <c r="M6" s="209"/>
    </row>
    <row r="7" spans="1:256" s="35" customFormat="1" x14ac:dyDescent="0.2">
      <c r="A7" s="139">
        <v>1</v>
      </c>
      <c r="B7" s="140">
        <v>2</v>
      </c>
      <c r="C7" s="139">
        <v>3</v>
      </c>
      <c r="D7" s="140">
        <v>4</v>
      </c>
      <c r="E7" s="139">
        <v>5</v>
      </c>
      <c r="F7" s="140">
        <v>6</v>
      </c>
      <c r="G7" s="169">
        <v>7</v>
      </c>
      <c r="H7" s="140">
        <v>8</v>
      </c>
      <c r="I7" s="169">
        <v>9</v>
      </c>
      <c r="J7" s="140">
        <v>10</v>
      </c>
      <c r="K7" s="169">
        <v>11</v>
      </c>
      <c r="L7" s="141">
        <v>12</v>
      </c>
      <c r="M7" s="140" t="s">
        <v>45</v>
      </c>
    </row>
    <row r="8" spans="1:256" s="101" customFormat="1" ht="57.75" customHeight="1" x14ac:dyDescent="0.2">
      <c r="A8" s="104">
        <v>1</v>
      </c>
      <c r="B8" s="98"/>
      <c r="C8" s="46" t="s">
        <v>55</v>
      </c>
      <c r="D8" s="97" t="s">
        <v>56</v>
      </c>
      <c r="E8" s="97"/>
      <c r="F8" s="103">
        <v>90.8</v>
      </c>
      <c r="G8" s="218"/>
      <c r="H8" s="218"/>
      <c r="I8" s="218"/>
      <c r="J8" s="218"/>
      <c r="K8" s="218"/>
      <c r="L8" s="218"/>
      <c r="M8" s="218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0"/>
      <c r="CF8" s="100"/>
      <c r="CG8" s="100"/>
      <c r="CH8" s="100"/>
      <c r="CI8" s="100"/>
      <c r="CJ8" s="100"/>
      <c r="CK8" s="100"/>
      <c r="CL8" s="100"/>
      <c r="CM8" s="100"/>
      <c r="CN8" s="100"/>
      <c r="CO8" s="100"/>
      <c r="CP8" s="100"/>
      <c r="CQ8" s="100"/>
      <c r="CR8" s="100"/>
      <c r="CS8" s="100"/>
      <c r="CT8" s="100"/>
      <c r="CU8" s="100"/>
      <c r="CV8" s="100"/>
      <c r="CW8" s="100"/>
      <c r="CX8" s="100"/>
      <c r="CY8" s="100"/>
      <c r="CZ8" s="100"/>
      <c r="DA8" s="100"/>
      <c r="DB8" s="100"/>
      <c r="DC8" s="100"/>
      <c r="DD8" s="100"/>
      <c r="DE8" s="100"/>
      <c r="DF8" s="100"/>
      <c r="DG8" s="100"/>
      <c r="DH8" s="100"/>
      <c r="DI8" s="100"/>
      <c r="DJ8" s="100"/>
      <c r="DK8" s="100"/>
      <c r="DL8" s="100"/>
      <c r="DM8" s="100"/>
      <c r="DN8" s="100"/>
      <c r="DO8" s="100"/>
      <c r="DP8" s="100"/>
      <c r="DQ8" s="100"/>
      <c r="DR8" s="100"/>
      <c r="DS8" s="100"/>
      <c r="DT8" s="100"/>
      <c r="DU8" s="100"/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/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100"/>
      <c r="GZ8" s="100"/>
      <c r="HA8" s="100"/>
      <c r="HB8" s="100"/>
      <c r="HC8" s="100"/>
      <c r="HD8" s="100"/>
      <c r="HE8" s="100"/>
      <c r="HF8" s="100"/>
      <c r="HG8" s="100"/>
      <c r="HH8" s="100"/>
      <c r="HI8" s="100"/>
      <c r="HJ8" s="100"/>
      <c r="HK8" s="100"/>
      <c r="HL8" s="100"/>
      <c r="HM8" s="100"/>
      <c r="HN8" s="100"/>
      <c r="HO8" s="100"/>
      <c r="HP8" s="100"/>
      <c r="HQ8" s="100"/>
      <c r="HR8" s="100"/>
      <c r="HS8" s="100"/>
      <c r="HT8" s="100"/>
      <c r="HU8" s="100"/>
      <c r="HV8" s="100"/>
      <c r="HW8" s="100"/>
      <c r="HX8" s="100"/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</row>
    <row r="9" spans="1:256" s="101" customFormat="1" x14ac:dyDescent="0.2">
      <c r="A9" s="97"/>
      <c r="B9" s="98"/>
      <c r="C9" s="99" t="s">
        <v>47</v>
      </c>
      <c r="D9" s="97" t="s">
        <v>48</v>
      </c>
      <c r="E9" s="97">
        <f>20*0.001</f>
        <v>0.02</v>
      </c>
      <c r="F9" s="97">
        <f>F8*E9</f>
        <v>1.8160000000000001</v>
      </c>
      <c r="G9" s="218"/>
      <c r="H9" s="219"/>
      <c r="I9" s="218"/>
      <c r="J9" s="218"/>
      <c r="K9" s="218"/>
      <c r="L9" s="219"/>
      <c r="M9" s="218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2"/>
      <c r="CO9" s="102"/>
      <c r="CP9" s="102"/>
      <c r="CQ9" s="102"/>
      <c r="CR9" s="102"/>
      <c r="CS9" s="102"/>
      <c r="CT9" s="102"/>
      <c r="CU9" s="102"/>
      <c r="CV9" s="102"/>
      <c r="CW9" s="102"/>
      <c r="CX9" s="102"/>
      <c r="CY9" s="102"/>
      <c r="CZ9" s="102"/>
      <c r="DA9" s="102"/>
      <c r="DB9" s="102"/>
      <c r="DC9" s="102"/>
      <c r="DD9" s="102"/>
      <c r="DE9" s="102"/>
      <c r="DF9" s="102"/>
      <c r="DG9" s="102"/>
      <c r="DH9" s="102"/>
      <c r="DI9" s="102"/>
      <c r="DJ9" s="102"/>
      <c r="DK9" s="102"/>
      <c r="DL9" s="102"/>
      <c r="DM9" s="102"/>
      <c r="DN9" s="102"/>
      <c r="DO9" s="102"/>
      <c r="DP9" s="102"/>
      <c r="DQ9" s="102"/>
      <c r="DR9" s="102"/>
      <c r="DS9" s="102"/>
      <c r="DT9" s="102"/>
      <c r="DU9" s="102"/>
      <c r="DV9" s="102"/>
      <c r="DW9" s="102"/>
      <c r="DX9" s="102"/>
      <c r="DY9" s="102"/>
      <c r="DZ9" s="102"/>
      <c r="EA9" s="102"/>
      <c r="EB9" s="102"/>
      <c r="EC9" s="102"/>
      <c r="ED9" s="102"/>
      <c r="EE9" s="102"/>
      <c r="EF9" s="102"/>
      <c r="EG9" s="102"/>
      <c r="EH9" s="102"/>
      <c r="EI9" s="102"/>
      <c r="EJ9" s="102"/>
      <c r="EK9" s="102"/>
      <c r="EL9" s="102"/>
      <c r="EM9" s="102"/>
      <c r="EN9" s="102"/>
      <c r="EO9" s="102"/>
      <c r="EP9" s="102"/>
      <c r="EQ9" s="102"/>
      <c r="ER9" s="102"/>
      <c r="ES9" s="102"/>
      <c r="ET9" s="102"/>
      <c r="EU9" s="102"/>
      <c r="EV9" s="102"/>
      <c r="EW9" s="102"/>
      <c r="EX9" s="102"/>
      <c r="EY9" s="102"/>
      <c r="EZ9" s="102"/>
      <c r="FA9" s="102"/>
      <c r="FB9" s="102"/>
      <c r="FC9" s="102"/>
      <c r="FD9" s="102"/>
      <c r="FE9" s="102"/>
      <c r="FF9" s="102"/>
      <c r="FG9" s="102"/>
      <c r="FH9" s="102"/>
      <c r="FI9" s="102"/>
      <c r="FJ9" s="102"/>
      <c r="FK9" s="102"/>
      <c r="FL9" s="102"/>
      <c r="FM9" s="102"/>
      <c r="FN9" s="102"/>
      <c r="FO9" s="102"/>
      <c r="FP9" s="102"/>
      <c r="FQ9" s="102"/>
      <c r="FR9" s="102"/>
      <c r="FS9" s="102"/>
      <c r="FT9" s="102"/>
      <c r="FU9" s="102"/>
      <c r="FV9" s="102"/>
      <c r="FW9" s="102"/>
      <c r="FX9" s="102"/>
      <c r="FY9" s="102"/>
      <c r="FZ9" s="102"/>
      <c r="GA9" s="102"/>
      <c r="GB9" s="102"/>
      <c r="GC9" s="102"/>
      <c r="GD9" s="102"/>
      <c r="GE9" s="102"/>
      <c r="GF9" s="102"/>
      <c r="GG9" s="102"/>
      <c r="GH9" s="102"/>
      <c r="GI9" s="102"/>
      <c r="GJ9" s="102"/>
      <c r="GK9" s="102"/>
      <c r="GL9" s="102"/>
      <c r="GM9" s="102"/>
      <c r="GN9" s="102"/>
      <c r="GO9" s="102"/>
      <c r="GP9" s="102"/>
      <c r="GQ9" s="102"/>
      <c r="GR9" s="102"/>
      <c r="GS9" s="102"/>
      <c r="GT9" s="102"/>
      <c r="GU9" s="102"/>
      <c r="GV9" s="102"/>
      <c r="GW9" s="102"/>
      <c r="GX9" s="102"/>
      <c r="GY9" s="102"/>
      <c r="GZ9" s="102"/>
      <c r="HA9" s="102"/>
      <c r="HB9" s="102"/>
      <c r="HC9" s="102"/>
      <c r="HD9" s="102"/>
      <c r="HE9" s="102"/>
      <c r="HF9" s="102"/>
      <c r="HG9" s="102"/>
      <c r="HH9" s="102"/>
      <c r="HI9" s="102"/>
      <c r="HJ9" s="102"/>
      <c r="HK9" s="102"/>
      <c r="HL9" s="102"/>
      <c r="HM9" s="102"/>
      <c r="HN9" s="102"/>
      <c r="HO9" s="102"/>
      <c r="HP9" s="102"/>
      <c r="HQ9" s="102"/>
      <c r="HR9" s="102"/>
      <c r="HS9" s="102"/>
      <c r="HT9" s="102"/>
      <c r="HU9" s="102"/>
      <c r="HV9" s="102"/>
      <c r="HW9" s="102"/>
      <c r="HX9" s="102"/>
      <c r="HY9" s="102"/>
      <c r="HZ9" s="102"/>
      <c r="IA9" s="102"/>
      <c r="IB9" s="102"/>
      <c r="IC9" s="102"/>
      <c r="ID9" s="102"/>
      <c r="IE9" s="102"/>
      <c r="IF9" s="102"/>
      <c r="IG9" s="102"/>
      <c r="IH9" s="102"/>
      <c r="II9" s="102"/>
      <c r="IJ9" s="102"/>
      <c r="IK9" s="102"/>
      <c r="IL9" s="102"/>
      <c r="IM9" s="102"/>
      <c r="IN9" s="102"/>
      <c r="IO9" s="102"/>
      <c r="IP9" s="102"/>
      <c r="IQ9" s="102"/>
      <c r="IR9" s="102"/>
      <c r="IS9" s="102"/>
      <c r="IT9" s="102"/>
      <c r="IU9" s="102"/>
      <c r="IV9" s="102"/>
    </row>
    <row r="10" spans="1:256" s="101" customFormat="1" x14ac:dyDescent="0.2">
      <c r="A10" s="97"/>
      <c r="B10" s="98"/>
      <c r="C10" s="99" t="s">
        <v>57</v>
      </c>
      <c r="D10" s="97" t="s">
        <v>58</v>
      </c>
      <c r="E10" s="97">
        <f>44.8*0.001</f>
        <v>4.48E-2</v>
      </c>
      <c r="F10" s="97">
        <f>E10*F8</f>
        <v>4.0678399999999995</v>
      </c>
      <c r="G10" s="218"/>
      <c r="H10" s="218"/>
      <c r="I10" s="218"/>
      <c r="J10" s="218"/>
      <c r="K10" s="218"/>
      <c r="L10" s="218"/>
      <c r="M10" s="218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0"/>
      <c r="DA10" s="100"/>
      <c r="DB10" s="100"/>
      <c r="DC10" s="100"/>
      <c r="DD10" s="100"/>
      <c r="DE10" s="100"/>
      <c r="DF10" s="100"/>
      <c r="DG10" s="100"/>
      <c r="DH10" s="100"/>
      <c r="DI10" s="100"/>
      <c r="DJ10" s="100"/>
      <c r="DK10" s="100"/>
      <c r="DL10" s="100"/>
      <c r="DM10" s="100"/>
      <c r="DN10" s="100"/>
      <c r="DO10" s="100"/>
      <c r="DP10" s="100"/>
      <c r="DQ10" s="100"/>
      <c r="DR10" s="100"/>
      <c r="DS10" s="100"/>
      <c r="DT10" s="100"/>
      <c r="DU10" s="100"/>
      <c r="DV10" s="100"/>
      <c r="DW10" s="100"/>
      <c r="DX10" s="100"/>
      <c r="DY10" s="100"/>
      <c r="DZ10" s="100"/>
      <c r="EA10" s="100"/>
      <c r="EB10" s="100"/>
      <c r="EC10" s="100"/>
      <c r="ED10" s="100"/>
      <c r="EE10" s="100"/>
      <c r="EF10" s="100"/>
      <c r="EG10" s="100"/>
      <c r="EH10" s="100"/>
      <c r="EI10" s="100"/>
      <c r="EJ10" s="100"/>
      <c r="EK10" s="100"/>
      <c r="EL10" s="100"/>
      <c r="EM10" s="100"/>
      <c r="EN10" s="100"/>
      <c r="EO10" s="100"/>
      <c r="EP10" s="100"/>
      <c r="EQ10" s="100"/>
      <c r="ER10" s="100"/>
      <c r="ES10" s="100"/>
      <c r="ET10" s="100"/>
      <c r="EU10" s="100"/>
      <c r="EV10" s="100"/>
      <c r="EW10" s="100"/>
      <c r="EX10" s="100"/>
      <c r="EY10" s="100"/>
      <c r="EZ10" s="100"/>
      <c r="FA10" s="100"/>
      <c r="FB10" s="100"/>
      <c r="FC10" s="100"/>
      <c r="FD10" s="100"/>
      <c r="FE10" s="100"/>
      <c r="FF10" s="100"/>
      <c r="FG10" s="100"/>
      <c r="FH10" s="100"/>
      <c r="FI10" s="100"/>
      <c r="FJ10" s="100"/>
      <c r="FK10" s="100"/>
      <c r="FL10" s="100"/>
      <c r="FM10" s="100"/>
      <c r="FN10" s="100"/>
      <c r="FO10" s="100"/>
      <c r="FP10" s="100"/>
      <c r="FQ10" s="100"/>
      <c r="FR10" s="100"/>
      <c r="FS10" s="100"/>
      <c r="FT10" s="100"/>
      <c r="FU10" s="100"/>
      <c r="FV10" s="100"/>
      <c r="FW10" s="100"/>
      <c r="FX10" s="100"/>
      <c r="FY10" s="100"/>
      <c r="FZ10" s="100"/>
      <c r="GA10" s="100"/>
      <c r="GB10" s="100"/>
      <c r="GC10" s="100"/>
      <c r="GD10" s="100"/>
      <c r="GE10" s="100"/>
      <c r="GF10" s="100"/>
      <c r="GG10" s="100"/>
      <c r="GH10" s="100"/>
      <c r="GI10" s="100"/>
      <c r="GJ10" s="100"/>
      <c r="GK10" s="100"/>
      <c r="GL10" s="100"/>
      <c r="GM10" s="100"/>
      <c r="GN10" s="100"/>
      <c r="GO10" s="100"/>
      <c r="GP10" s="100"/>
      <c r="GQ10" s="100"/>
      <c r="GR10" s="100"/>
      <c r="GS10" s="100"/>
      <c r="GT10" s="100"/>
      <c r="GU10" s="100"/>
      <c r="GV10" s="100"/>
      <c r="GW10" s="100"/>
      <c r="GX10" s="100"/>
      <c r="GY10" s="100"/>
      <c r="GZ10" s="100"/>
      <c r="HA10" s="100"/>
      <c r="HB10" s="100"/>
      <c r="HC10" s="100"/>
      <c r="HD10" s="100"/>
      <c r="HE10" s="100"/>
      <c r="HF10" s="100"/>
      <c r="HG10" s="100"/>
      <c r="HH10" s="100"/>
      <c r="HI10" s="100"/>
      <c r="HJ10" s="100"/>
      <c r="HK10" s="100"/>
      <c r="HL10" s="100"/>
      <c r="HM10" s="100"/>
      <c r="HN10" s="100"/>
      <c r="HO10" s="100"/>
      <c r="HP10" s="100"/>
      <c r="HQ10" s="100"/>
      <c r="HR10" s="100"/>
      <c r="HS10" s="100"/>
      <c r="HT10" s="100"/>
      <c r="HU10" s="100"/>
      <c r="HV10" s="100"/>
      <c r="HW10" s="100"/>
      <c r="HX10" s="100"/>
      <c r="HY10" s="100"/>
      <c r="HZ10" s="100"/>
      <c r="IA10" s="100"/>
      <c r="IB10" s="100"/>
      <c r="IC10" s="100"/>
      <c r="ID10" s="100"/>
      <c r="IE10" s="100"/>
      <c r="IF10" s="100"/>
      <c r="IG10" s="100"/>
      <c r="IH10" s="100"/>
      <c r="II10" s="100"/>
      <c r="IJ10" s="100"/>
      <c r="IK10" s="100"/>
      <c r="IL10" s="100"/>
      <c r="IM10" s="100"/>
      <c r="IN10" s="100"/>
      <c r="IO10" s="100"/>
      <c r="IP10" s="100"/>
      <c r="IQ10" s="100"/>
      <c r="IR10" s="100"/>
      <c r="IS10" s="100"/>
      <c r="IT10" s="100"/>
      <c r="IU10" s="100"/>
      <c r="IV10" s="100"/>
    </row>
    <row r="11" spans="1:256" s="101" customFormat="1" x14ac:dyDescent="0.2">
      <c r="A11" s="97"/>
      <c r="B11" s="98"/>
      <c r="C11" s="99" t="s">
        <v>59</v>
      </c>
      <c r="D11" s="97" t="s">
        <v>60</v>
      </c>
      <c r="E11" s="97">
        <f>2.1*0.001</f>
        <v>2.1000000000000003E-3</v>
      </c>
      <c r="F11" s="97">
        <f>E11*F8</f>
        <v>0.19068000000000002</v>
      </c>
      <c r="G11" s="218"/>
      <c r="H11" s="218"/>
      <c r="I11" s="218"/>
      <c r="J11" s="218"/>
      <c r="K11" s="218"/>
      <c r="L11" s="218"/>
      <c r="M11" s="218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0"/>
      <c r="DB11" s="100"/>
      <c r="DC11" s="100"/>
      <c r="DD11" s="100"/>
      <c r="DE11" s="100"/>
      <c r="DF11" s="100"/>
      <c r="DG11" s="100"/>
      <c r="DH11" s="100"/>
      <c r="DI11" s="100"/>
      <c r="DJ11" s="100"/>
      <c r="DK11" s="100"/>
      <c r="DL11" s="100"/>
      <c r="DM11" s="100"/>
      <c r="DN11" s="100"/>
      <c r="DO11" s="100"/>
      <c r="DP11" s="100"/>
      <c r="DQ11" s="100"/>
      <c r="DR11" s="100"/>
      <c r="DS11" s="100"/>
      <c r="DT11" s="100"/>
      <c r="DU11" s="100"/>
      <c r="DV11" s="100"/>
      <c r="DW11" s="100"/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0"/>
      <c r="EL11" s="100"/>
      <c r="EM11" s="100"/>
      <c r="EN11" s="100"/>
      <c r="EO11" s="100"/>
      <c r="EP11" s="100"/>
      <c r="EQ11" s="100"/>
      <c r="ER11" s="100"/>
      <c r="ES11" s="100"/>
      <c r="ET11" s="100"/>
      <c r="EU11" s="100"/>
      <c r="EV11" s="100"/>
      <c r="EW11" s="100"/>
      <c r="EX11" s="100"/>
      <c r="EY11" s="100"/>
      <c r="EZ11" s="100"/>
      <c r="FA11" s="100"/>
      <c r="FB11" s="100"/>
      <c r="FC11" s="100"/>
      <c r="FD11" s="100"/>
      <c r="FE11" s="100"/>
      <c r="FF11" s="100"/>
      <c r="FG11" s="100"/>
      <c r="FH11" s="100"/>
      <c r="FI11" s="100"/>
      <c r="FJ11" s="100"/>
      <c r="FK11" s="100"/>
      <c r="FL11" s="100"/>
      <c r="FM11" s="100"/>
      <c r="FN11" s="100"/>
      <c r="FO11" s="100"/>
      <c r="FP11" s="100"/>
      <c r="FQ11" s="100"/>
      <c r="FR11" s="100"/>
      <c r="FS11" s="100"/>
      <c r="FT11" s="100"/>
      <c r="FU11" s="100"/>
      <c r="FV11" s="100"/>
      <c r="FW11" s="100"/>
      <c r="FX11" s="100"/>
      <c r="FY11" s="100"/>
      <c r="FZ11" s="100"/>
      <c r="GA11" s="100"/>
      <c r="GB11" s="100"/>
      <c r="GC11" s="100"/>
      <c r="GD11" s="100"/>
      <c r="GE11" s="100"/>
      <c r="GF11" s="100"/>
      <c r="GG11" s="100"/>
      <c r="GH11" s="100"/>
      <c r="GI11" s="100"/>
      <c r="GJ11" s="100"/>
      <c r="GK11" s="100"/>
      <c r="GL11" s="100"/>
      <c r="GM11" s="100"/>
      <c r="GN11" s="100"/>
      <c r="GO11" s="100"/>
      <c r="GP11" s="100"/>
      <c r="GQ11" s="100"/>
      <c r="GR11" s="100"/>
      <c r="GS11" s="100"/>
      <c r="GT11" s="100"/>
      <c r="GU11" s="100"/>
      <c r="GV11" s="100"/>
      <c r="GW11" s="100"/>
      <c r="GX11" s="100"/>
      <c r="GY11" s="100"/>
      <c r="GZ11" s="100"/>
      <c r="HA11" s="100"/>
      <c r="HB11" s="100"/>
      <c r="HC11" s="100"/>
      <c r="HD11" s="100"/>
      <c r="HE11" s="100"/>
      <c r="HF11" s="100"/>
      <c r="HG11" s="100"/>
      <c r="HH11" s="100"/>
      <c r="HI11" s="100"/>
      <c r="HJ11" s="100"/>
      <c r="HK11" s="100"/>
      <c r="HL11" s="100"/>
      <c r="HM11" s="100"/>
      <c r="HN11" s="100"/>
      <c r="HO11" s="100"/>
      <c r="HP11" s="100"/>
      <c r="HQ11" s="100"/>
      <c r="HR11" s="100"/>
      <c r="HS11" s="100"/>
      <c r="HT11" s="100"/>
      <c r="HU11" s="100"/>
      <c r="HV11" s="100"/>
      <c r="HW11" s="100"/>
      <c r="HX11" s="100"/>
      <c r="HY11" s="100"/>
      <c r="HZ11" s="100"/>
      <c r="IA11" s="100"/>
      <c r="IB11" s="100"/>
      <c r="IC11" s="100"/>
      <c r="ID11" s="100"/>
      <c r="IE11" s="100"/>
      <c r="IF11" s="100"/>
      <c r="IG11" s="100"/>
      <c r="IH11" s="100"/>
      <c r="II11" s="100"/>
      <c r="IJ11" s="100"/>
      <c r="IK11" s="100"/>
      <c r="IL11" s="100"/>
      <c r="IM11" s="100"/>
      <c r="IN11" s="100"/>
      <c r="IO11" s="100"/>
      <c r="IP11" s="100"/>
      <c r="IQ11" s="100"/>
      <c r="IR11" s="100"/>
      <c r="IS11" s="100"/>
      <c r="IT11" s="100"/>
      <c r="IU11" s="100"/>
      <c r="IV11" s="100"/>
    </row>
    <row r="12" spans="1:256" s="101" customFormat="1" x14ac:dyDescent="0.2">
      <c r="A12" s="97"/>
      <c r="B12" s="98"/>
      <c r="C12" s="99" t="s">
        <v>61</v>
      </c>
      <c r="D12" s="97" t="s">
        <v>56</v>
      </c>
      <c r="E12" s="97">
        <f>0.05*0.001</f>
        <v>5.0000000000000002E-5</v>
      </c>
      <c r="F12" s="97">
        <f>E12*F8</f>
        <v>4.5399999999999998E-3</v>
      </c>
      <c r="G12" s="218"/>
      <c r="H12" s="218"/>
      <c r="I12" s="218"/>
      <c r="J12" s="218"/>
      <c r="K12" s="218"/>
      <c r="L12" s="218"/>
      <c r="M12" s="218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0"/>
      <c r="DB12" s="100"/>
      <c r="DC12" s="100"/>
      <c r="DD12" s="100"/>
      <c r="DE12" s="100"/>
      <c r="DF12" s="100"/>
      <c r="DG12" s="100"/>
      <c r="DH12" s="100"/>
      <c r="DI12" s="100"/>
      <c r="DJ12" s="100"/>
      <c r="DK12" s="100"/>
      <c r="DL12" s="100"/>
      <c r="DM12" s="100"/>
      <c r="DN12" s="100"/>
      <c r="DO12" s="100"/>
      <c r="DP12" s="100"/>
      <c r="DQ12" s="100"/>
      <c r="DR12" s="100"/>
      <c r="DS12" s="100"/>
      <c r="DT12" s="100"/>
      <c r="DU12" s="100"/>
      <c r="DV12" s="100"/>
      <c r="DW12" s="100"/>
      <c r="DX12" s="100"/>
      <c r="DY12" s="100"/>
      <c r="DZ12" s="100"/>
      <c r="EA12" s="100"/>
      <c r="EB12" s="100"/>
      <c r="EC12" s="100"/>
      <c r="ED12" s="100"/>
      <c r="EE12" s="100"/>
      <c r="EF12" s="100"/>
      <c r="EG12" s="100"/>
      <c r="EH12" s="100"/>
      <c r="EI12" s="100"/>
      <c r="EJ12" s="100"/>
      <c r="EK12" s="100"/>
      <c r="EL12" s="100"/>
      <c r="EM12" s="100"/>
      <c r="EN12" s="100"/>
      <c r="EO12" s="100"/>
      <c r="EP12" s="100"/>
      <c r="EQ12" s="100"/>
      <c r="ER12" s="100"/>
      <c r="ES12" s="100"/>
      <c r="ET12" s="100"/>
      <c r="EU12" s="100"/>
      <c r="EV12" s="100"/>
      <c r="EW12" s="100"/>
      <c r="EX12" s="100"/>
      <c r="EY12" s="100"/>
      <c r="EZ12" s="100"/>
      <c r="FA12" s="100"/>
      <c r="FB12" s="100"/>
      <c r="FC12" s="100"/>
      <c r="FD12" s="100"/>
      <c r="FE12" s="100"/>
      <c r="FF12" s="100"/>
      <c r="FG12" s="100"/>
      <c r="FH12" s="100"/>
      <c r="FI12" s="100"/>
      <c r="FJ12" s="100"/>
      <c r="FK12" s="100"/>
      <c r="FL12" s="100"/>
      <c r="FM12" s="100"/>
      <c r="FN12" s="100"/>
      <c r="FO12" s="100"/>
      <c r="FP12" s="100"/>
      <c r="FQ12" s="100"/>
      <c r="FR12" s="100"/>
      <c r="FS12" s="100"/>
      <c r="FT12" s="100"/>
      <c r="FU12" s="100"/>
      <c r="FV12" s="100"/>
      <c r="FW12" s="100"/>
      <c r="FX12" s="100"/>
      <c r="FY12" s="100"/>
      <c r="FZ12" s="100"/>
      <c r="GA12" s="100"/>
      <c r="GB12" s="100"/>
      <c r="GC12" s="100"/>
      <c r="GD12" s="100"/>
      <c r="GE12" s="100"/>
      <c r="GF12" s="100"/>
      <c r="GG12" s="100"/>
      <c r="GH12" s="100"/>
      <c r="GI12" s="100"/>
      <c r="GJ12" s="100"/>
      <c r="GK12" s="100"/>
      <c r="GL12" s="100"/>
      <c r="GM12" s="100"/>
      <c r="GN12" s="100"/>
      <c r="GO12" s="100"/>
      <c r="GP12" s="100"/>
      <c r="GQ12" s="100"/>
      <c r="GR12" s="100"/>
      <c r="GS12" s="100"/>
      <c r="GT12" s="100"/>
      <c r="GU12" s="100"/>
      <c r="GV12" s="100"/>
      <c r="GW12" s="100"/>
      <c r="GX12" s="100"/>
      <c r="GY12" s="100"/>
      <c r="GZ12" s="100"/>
      <c r="HA12" s="100"/>
      <c r="HB12" s="100"/>
      <c r="HC12" s="100"/>
      <c r="HD12" s="100"/>
      <c r="HE12" s="100"/>
      <c r="HF12" s="100"/>
      <c r="HG12" s="100"/>
      <c r="HH12" s="100"/>
      <c r="HI12" s="100"/>
      <c r="HJ12" s="100"/>
      <c r="HK12" s="100"/>
      <c r="HL12" s="100"/>
      <c r="HM12" s="100"/>
      <c r="HN12" s="100"/>
      <c r="HO12" s="100"/>
      <c r="HP12" s="100"/>
      <c r="HQ12" s="100"/>
      <c r="HR12" s="100"/>
      <c r="HS12" s="100"/>
      <c r="HT12" s="100"/>
      <c r="HU12" s="100"/>
      <c r="HV12" s="100"/>
      <c r="HW12" s="100"/>
      <c r="HX12" s="100"/>
      <c r="HY12" s="100"/>
      <c r="HZ12" s="100"/>
      <c r="IA12" s="100"/>
      <c r="IB12" s="100"/>
      <c r="IC12" s="100"/>
      <c r="ID12" s="100"/>
      <c r="IE12" s="100"/>
      <c r="IF12" s="100"/>
      <c r="IG12" s="100"/>
      <c r="IH12" s="100"/>
      <c r="II12" s="100"/>
      <c r="IJ12" s="100"/>
      <c r="IK12" s="100"/>
      <c r="IL12" s="100"/>
      <c r="IM12" s="100"/>
      <c r="IN12" s="100"/>
      <c r="IO12" s="100"/>
      <c r="IP12" s="100"/>
      <c r="IQ12" s="100"/>
      <c r="IR12" s="100"/>
      <c r="IS12" s="100"/>
      <c r="IT12" s="100"/>
      <c r="IU12" s="100"/>
      <c r="IV12" s="100"/>
    </row>
    <row r="13" spans="1:256" ht="27" x14ac:dyDescent="0.2">
      <c r="A13" s="39">
        <v>2</v>
      </c>
      <c r="B13" s="70"/>
      <c r="C13" s="151" t="s">
        <v>78</v>
      </c>
      <c r="D13" s="39" t="s">
        <v>50</v>
      </c>
      <c r="E13" s="39"/>
      <c r="F13" s="44">
        <v>164</v>
      </c>
      <c r="G13" s="13"/>
      <c r="H13" s="13"/>
      <c r="I13" s="13"/>
      <c r="J13" s="89"/>
      <c r="K13" s="13"/>
      <c r="L13" s="13"/>
      <c r="M13" s="13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7"/>
      <c r="IT13" s="27"/>
      <c r="IU13" s="27"/>
      <c r="IV13" s="27"/>
    </row>
    <row r="14" spans="1:256" x14ac:dyDescent="0.2">
      <c r="A14" s="39">
        <v>3</v>
      </c>
      <c r="B14" s="48"/>
      <c r="C14" s="41" t="s">
        <v>66</v>
      </c>
      <c r="D14" s="42" t="s">
        <v>56</v>
      </c>
      <c r="E14" s="42"/>
      <c r="F14" s="69">
        <v>164</v>
      </c>
      <c r="G14" s="13"/>
      <c r="H14" s="13"/>
      <c r="I14" s="13"/>
      <c r="J14" s="13"/>
      <c r="K14" s="13"/>
      <c r="L14" s="13"/>
      <c r="M14" s="13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</row>
    <row r="15" spans="1:256" x14ac:dyDescent="0.2">
      <c r="A15" s="39"/>
      <c r="B15" s="48"/>
      <c r="C15" s="46" t="s">
        <v>47</v>
      </c>
      <c r="D15" s="39" t="s">
        <v>48</v>
      </c>
      <c r="E15" s="39">
        <f>3.23*0.001</f>
        <v>3.2300000000000002E-3</v>
      </c>
      <c r="F15" s="13">
        <f>E15*F14</f>
        <v>0.52972000000000008</v>
      </c>
      <c r="G15" s="13"/>
      <c r="H15" s="89"/>
      <c r="I15" s="13"/>
      <c r="J15" s="13"/>
      <c r="K15" s="13"/>
      <c r="L15" s="89"/>
      <c r="M15" s="13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50"/>
      <c r="FE15" s="50"/>
      <c r="FF15" s="50"/>
      <c r="FG15" s="50"/>
      <c r="FH15" s="50"/>
      <c r="FI15" s="50"/>
      <c r="FJ15" s="50"/>
      <c r="FK15" s="50"/>
      <c r="FL15" s="50"/>
      <c r="FM15" s="50"/>
      <c r="FN15" s="50"/>
      <c r="FO15" s="50"/>
      <c r="FP15" s="50"/>
      <c r="FQ15" s="50"/>
      <c r="FR15" s="50"/>
      <c r="FS15" s="50"/>
      <c r="FT15" s="50"/>
      <c r="FU15" s="50"/>
      <c r="FV15" s="50"/>
      <c r="FW15" s="50"/>
      <c r="FX15" s="50"/>
      <c r="FY15" s="50"/>
      <c r="FZ15" s="50"/>
      <c r="GA15" s="50"/>
      <c r="GB15" s="50"/>
      <c r="GC15" s="50"/>
      <c r="GD15" s="50"/>
      <c r="GE15" s="50"/>
      <c r="GF15" s="50"/>
      <c r="GG15" s="50"/>
      <c r="GH15" s="50"/>
      <c r="GI15" s="50"/>
      <c r="GJ15" s="50"/>
      <c r="GK15" s="50"/>
      <c r="GL15" s="50"/>
      <c r="GM15" s="50"/>
      <c r="GN15" s="50"/>
      <c r="GO15" s="50"/>
      <c r="GP15" s="50"/>
      <c r="GQ15" s="50"/>
      <c r="GR15" s="50"/>
      <c r="GS15" s="50"/>
      <c r="GT15" s="50"/>
      <c r="GU15" s="50"/>
      <c r="GV15" s="50"/>
      <c r="GW15" s="50"/>
      <c r="GX15" s="50"/>
      <c r="GY15" s="50"/>
      <c r="GZ15" s="50"/>
      <c r="HA15" s="50"/>
      <c r="HB15" s="50"/>
      <c r="HC15" s="50"/>
      <c r="HD15" s="50"/>
      <c r="HE15" s="50"/>
      <c r="HF15" s="50"/>
      <c r="HG15" s="50"/>
      <c r="HH15" s="50"/>
      <c r="HI15" s="50"/>
      <c r="HJ15" s="50"/>
      <c r="HK15" s="50"/>
      <c r="HL15" s="50"/>
      <c r="HM15" s="50"/>
      <c r="HN15" s="50"/>
      <c r="HO15" s="50"/>
      <c r="HP15" s="50"/>
      <c r="HQ15" s="50"/>
      <c r="HR15" s="50"/>
      <c r="HS15" s="50"/>
      <c r="HT15" s="50"/>
      <c r="HU15" s="50"/>
      <c r="HV15" s="50"/>
      <c r="HW15" s="50"/>
      <c r="HX15" s="50"/>
      <c r="HY15" s="50"/>
      <c r="HZ15" s="50"/>
      <c r="IA15" s="50"/>
      <c r="IB15" s="50"/>
      <c r="IC15" s="50"/>
      <c r="ID15" s="50"/>
      <c r="IE15" s="50"/>
      <c r="IF15" s="50"/>
      <c r="IG15" s="50"/>
      <c r="IH15" s="50"/>
      <c r="II15" s="50"/>
      <c r="IJ15" s="50"/>
      <c r="IK15" s="50"/>
      <c r="IL15" s="50"/>
      <c r="IM15" s="50"/>
      <c r="IN15" s="50"/>
      <c r="IO15" s="50"/>
      <c r="IP15" s="50"/>
      <c r="IQ15" s="50"/>
      <c r="IR15" s="50"/>
      <c r="IS15" s="50"/>
      <c r="IT15" s="50"/>
      <c r="IU15" s="50"/>
      <c r="IV15" s="50"/>
    </row>
    <row r="16" spans="1:256" x14ac:dyDescent="0.2">
      <c r="A16" s="39"/>
      <c r="B16" s="45"/>
      <c r="C16" s="9" t="s">
        <v>63</v>
      </c>
      <c r="D16" s="39" t="s">
        <v>58</v>
      </c>
      <c r="E16" s="39">
        <f>3.62*0.001</f>
        <v>3.6200000000000004E-3</v>
      </c>
      <c r="F16" s="13">
        <f>E16*F14</f>
        <v>0.5936800000000001</v>
      </c>
      <c r="G16" s="13"/>
      <c r="H16" s="13"/>
      <c r="I16" s="13"/>
      <c r="J16" s="13"/>
      <c r="K16" s="13"/>
      <c r="L16" s="13"/>
      <c r="M16" s="13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</row>
    <row r="17" spans="1:256" x14ac:dyDescent="0.2">
      <c r="A17" s="39"/>
      <c r="B17" s="49"/>
      <c r="C17" s="46" t="s">
        <v>59</v>
      </c>
      <c r="D17" s="39" t="s">
        <v>60</v>
      </c>
      <c r="E17" s="39">
        <f>0.18*0.001</f>
        <v>1.7999999999999998E-4</v>
      </c>
      <c r="F17" s="71">
        <f>E17*F14</f>
        <v>2.9519999999999998E-2</v>
      </c>
      <c r="G17" s="13"/>
      <c r="H17" s="13"/>
      <c r="I17" s="13"/>
      <c r="J17" s="13"/>
      <c r="K17" s="13"/>
      <c r="L17" s="13"/>
      <c r="M17" s="13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  <c r="IR17" s="27"/>
      <c r="IS17" s="27"/>
      <c r="IT17" s="27"/>
      <c r="IU17" s="27"/>
      <c r="IV17" s="27"/>
    </row>
    <row r="18" spans="1:256" x14ac:dyDescent="0.2">
      <c r="A18" s="39"/>
      <c r="B18" s="49"/>
      <c r="C18" s="46" t="s">
        <v>61</v>
      </c>
      <c r="D18" s="39" t="s">
        <v>56</v>
      </c>
      <c r="E18" s="39">
        <f>0.04*0.001</f>
        <v>4.0000000000000003E-5</v>
      </c>
      <c r="F18" s="71">
        <f>E18*F14</f>
        <v>6.5600000000000007E-3</v>
      </c>
      <c r="G18" s="13"/>
      <c r="H18" s="13"/>
      <c r="I18" s="13"/>
      <c r="J18" s="13"/>
      <c r="K18" s="13"/>
      <c r="L18" s="13"/>
      <c r="M18" s="13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  <c r="IL18" s="27"/>
      <c r="IM18" s="27"/>
      <c r="IN18" s="27"/>
      <c r="IO18" s="27"/>
      <c r="IP18" s="27"/>
      <c r="IQ18" s="27"/>
      <c r="IR18" s="27"/>
      <c r="IS18" s="27"/>
      <c r="IT18" s="27"/>
      <c r="IU18" s="27"/>
      <c r="IV18" s="27"/>
    </row>
    <row r="19" spans="1:256" ht="27" x14ac:dyDescent="0.25">
      <c r="A19" s="39">
        <v>4</v>
      </c>
      <c r="B19" s="72"/>
      <c r="C19" s="73" t="s">
        <v>64</v>
      </c>
      <c r="D19" s="42" t="s">
        <v>56</v>
      </c>
      <c r="E19" s="42"/>
      <c r="F19" s="69">
        <v>9</v>
      </c>
      <c r="G19" s="13"/>
      <c r="H19" s="13"/>
      <c r="I19" s="13"/>
      <c r="J19" s="13"/>
      <c r="K19" s="13"/>
      <c r="L19" s="13"/>
      <c r="M19" s="13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7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27"/>
      <c r="IU19" s="27"/>
      <c r="IV19" s="27"/>
    </row>
    <row r="20" spans="1:256" x14ac:dyDescent="0.2">
      <c r="A20" s="39"/>
      <c r="B20" s="49"/>
      <c r="C20" s="46" t="s">
        <v>47</v>
      </c>
      <c r="D20" s="39" t="s">
        <v>48</v>
      </c>
      <c r="E20" s="39">
        <v>3.88</v>
      </c>
      <c r="F20" s="39">
        <f>F19*E20</f>
        <v>34.92</v>
      </c>
      <c r="G20" s="13"/>
      <c r="H20" s="89"/>
      <c r="I20" s="13"/>
      <c r="J20" s="13"/>
      <c r="K20" s="13"/>
      <c r="L20" s="89"/>
      <c r="M20" s="13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0"/>
      <c r="EV20" s="50"/>
      <c r="EW20" s="50"/>
      <c r="EX20" s="50"/>
      <c r="EY20" s="50"/>
      <c r="EZ20" s="50"/>
      <c r="FA20" s="50"/>
      <c r="FB20" s="50"/>
      <c r="FC20" s="50"/>
      <c r="FD20" s="50"/>
      <c r="FE20" s="50"/>
      <c r="FF20" s="50"/>
      <c r="FG20" s="50"/>
      <c r="FH20" s="50"/>
      <c r="FI20" s="50"/>
      <c r="FJ20" s="50"/>
      <c r="FK20" s="50"/>
      <c r="FL20" s="50"/>
      <c r="FM20" s="50"/>
      <c r="FN20" s="50"/>
      <c r="FO20" s="50"/>
      <c r="FP20" s="50"/>
      <c r="FQ20" s="50"/>
      <c r="FR20" s="50"/>
      <c r="FS20" s="50"/>
      <c r="FT20" s="50"/>
      <c r="FU20" s="50"/>
      <c r="FV20" s="50"/>
      <c r="FW20" s="50"/>
      <c r="FX20" s="50"/>
      <c r="FY20" s="50"/>
      <c r="FZ20" s="50"/>
      <c r="GA20" s="50"/>
      <c r="GB20" s="50"/>
      <c r="GC20" s="50"/>
      <c r="GD20" s="50"/>
      <c r="GE20" s="50"/>
      <c r="GF20" s="50"/>
      <c r="GG20" s="50"/>
      <c r="GH20" s="50"/>
      <c r="GI20" s="50"/>
      <c r="GJ20" s="50"/>
      <c r="GK20" s="50"/>
      <c r="GL20" s="50"/>
      <c r="GM20" s="50"/>
      <c r="GN20" s="50"/>
      <c r="GO20" s="50"/>
      <c r="GP20" s="50"/>
      <c r="GQ20" s="50"/>
      <c r="GR20" s="50"/>
      <c r="GS20" s="50"/>
      <c r="GT20" s="50"/>
      <c r="GU20" s="50"/>
      <c r="GV20" s="50"/>
      <c r="GW20" s="50"/>
      <c r="GX20" s="50"/>
      <c r="GY20" s="50"/>
      <c r="GZ20" s="50"/>
      <c r="HA20" s="50"/>
      <c r="HB20" s="50"/>
      <c r="HC20" s="50"/>
      <c r="HD20" s="50"/>
      <c r="HE20" s="50"/>
      <c r="HF20" s="50"/>
      <c r="HG20" s="50"/>
      <c r="HH20" s="50"/>
      <c r="HI20" s="50"/>
      <c r="HJ20" s="50"/>
      <c r="HK20" s="50"/>
      <c r="HL20" s="50"/>
      <c r="HM20" s="50"/>
      <c r="HN20" s="50"/>
      <c r="HO20" s="50"/>
      <c r="HP20" s="50"/>
      <c r="HQ20" s="50"/>
      <c r="HR20" s="50"/>
      <c r="HS20" s="50"/>
      <c r="HT20" s="50"/>
      <c r="HU20" s="50"/>
      <c r="HV20" s="50"/>
      <c r="HW20" s="50"/>
      <c r="HX20" s="50"/>
      <c r="HY20" s="50"/>
      <c r="HZ20" s="50"/>
      <c r="IA20" s="50"/>
      <c r="IB20" s="50"/>
      <c r="IC20" s="50"/>
      <c r="ID20" s="50"/>
      <c r="IE20" s="50"/>
      <c r="IF20" s="50"/>
      <c r="IG20" s="50"/>
      <c r="IH20" s="50"/>
      <c r="II20" s="50"/>
      <c r="IJ20" s="50"/>
      <c r="IK20" s="50"/>
      <c r="IL20" s="50"/>
      <c r="IM20" s="50"/>
      <c r="IN20" s="50"/>
      <c r="IO20" s="50"/>
      <c r="IP20" s="50"/>
      <c r="IQ20" s="50"/>
      <c r="IR20" s="50"/>
      <c r="IS20" s="50"/>
      <c r="IT20" s="50"/>
      <c r="IU20" s="50"/>
      <c r="IV20" s="50"/>
    </row>
    <row r="21" spans="1:256" s="4" customFormat="1" ht="27" x14ac:dyDescent="0.2">
      <c r="A21" s="39">
        <v>5</v>
      </c>
      <c r="B21" s="74"/>
      <c r="C21" s="55" t="s">
        <v>65</v>
      </c>
      <c r="D21" s="42" t="s">
        <v>56</v>
      </c>
      <c r="E21" s="42"/>
      <c r="F21" s="69">
        <f>F19</f>
        <v>9</v>
      </c>
      <c r="G21" s="13"/>
      <c r="H21" s="13"/>
      <c r="I21" s="13"/>
      <c r="J21" s="13"/>
      <c r="K21" s="13"/>
      <c r="L21" s="13"/>
      <c r="M21" s="13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</row>
    <row r="22" spans="1:256" s="4" customFormat="1" x14ac:dyDescent="0.2">
      <c r="A22" s="39"/>
      <c r="B22" s="48"/>
      <c r="C22" s="46" t="s">
        <v>47</v>
      </c>
      <c r="D22" s="39" t="s">
        <v>48</v>
      </c>
      <c r="E22" s="39">
        <f>154*0.01</f>
        <v>1.54</v>
      </c>
      <c r="F22" s="39">
        <f>F21*E22</f>
        <v>13.86</v>
      </c>
      <c r="G22" s="13"/>
      <c r="H22" s="89"/>
      <c r="I22" s="13"/>
      <c r="J22" s="13"/>
      <c r="K22" s="13"/>
      <c r="L22" s="89"/>
      <c r="M22" s="13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0"/>
      <c r="EQ22" s="50"/>
      <c r="ER22" s="50"/>
      <c r="ES22" s="50"/>
      <c r="ET22" s="50"/>
      <c r="EU22" s="50"/>
      <c r="EV22" s="50"/>
      <c r="EW22" s="50"/>
      <c r="EX22" s="50"/>
      <c r="EY22" s="50"/>
      <c r="EZ22" s="50"/>
      <c r="FA22" s="50"/>
      <c r="FB22" s="50"/>
      <c r="FC22" s="50"/>
      <c r="FD22" s="50"/>
      <c r="FE22" s="50"/>
      <c r="FF22" s="50"/>
      <c r="FG22" s="50"/>
      <c r="FH22" s="50"/>
      <c r="FI22" s="50"/>
      <c r="FJ22" s="50"/>
      <c r="FK22" s="50"/>
      <c r="FL22" s="50"/>
      <c r="FM22" s="50"/>
      <c r="FN22" s="50"/>
      <c r="FO22" s="50"/>
      <c r="FP22" s="50"/>
      <c r="FQ22" s="50"/>
      <c r="FR22" s="50"/>
      <c r="FS22" s="50"/>
      <c r="FT22" s="50"/>
      <c r="FU22" s="50"/>
      <c r="FV22" s="50"/>
      <c r="FW22" s="50"/>
      <c r="FX22" s="50"/>
      <c r="FY22" s="50"/>
      <c r="FZ22" s="50"/>
      <c r="GA22" s="50"/>
      <c r="GB22" s="50"/>
      <c r="GC22" s="50"/>
      <c r="GD22" s="50"/>
      <c r="GE22" s="50"/>
      <c r="GF22" s="50"/>
      <c r="GG22" s="50"/>
      <c r="GH22" s="50"/>
      <c r="GI22" s="50"/>
      <c r="GJ22" s="50"/>
      <c r="GK22" s="50"/>
      <c r="GL22" s="50"/>
      <c r="GM22" s="50"/>
      <c r="GN22" s="50"/>
      <c r="GO22" s="50"/>
      <c r="GP22" s="50"/>
      <c r="GQ22" s="50"/>
      <c r="GR22" s="50"/>
      <c r="GS22" s="50"/>
      <c r="GT22" s="50"/>
      <c r="GU22" s="50"/>
      <c r="GV22" s="50"/>
      <c r="GW22" s="50"/>
      <c r="GX22" s="50"/>
      <c r="GY22" s="50"/>
      <c r="GZ22" s="50"/>
      <c r="HA22" s="50"/>
      <c r="HB22" s="50"/>
      <c r="HC22" s="50"/>
      <c r="HD22" s="50"/>
      <c r="HE22" s="50"/>
      <c r="HF22" s="50"/>
      <c r="HG22" s="50"/>
      <c r="HH22" s="50"/>
      <c r="HI22" s="50"/>
      <c r="HJ22" s="50"/>
      <c r="HK22" s="50"/>
      <c r="HL22" s="50"/>
      <c r="HM22" s="50"/>
      <c r="HN22" s="50"/>
      <c r="HO22" s="50"/>
      <c r="HP22" s="50"/>
      <c r="HQ22" s="50"/>
      <c r="HR22" s="50"/>
      <c r="HS22" s="50"/>
      <c r="HT22" s="50"/>
      <c r="HU22" s="50"/>
      <c r="HV22" s="50"/>
      <c r="HW22" s="50"/>
      <c r="HX22" s="50"/>
      <c r="HY22" s="50"/>
    </row>
    <row r="23" spans="1:256" ht="40.5" x14ac:dyDescent="0.2">
      <c r="A23" s="39">
        <v>6</v>
      </c>
      <c r="B23" s="70"/>
      <c r="C23" s="151" t="s">
        <v>62</v>
      </c>
      <c r="D23" s="39" t="s">
        <v>50</v>
      </c>
      <c r="E23" s="39"/>
      <c r="F23" s="44">
        <f>F21*1.95</f>
        <v>17.55</v>
      </c>
      <c r="G23" s="13"/>
      <c r="H23" s="13"/>
      <c r="I23" s="13"/>
      <c r="J23" s="89"/>
      <c r="K23" s="13"/>
      <c r="L23" s="13"/>
      <c r="M23" s="13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  <c r="IA23" s="27"/>
      <c r="IB23" s="27"/>
      <c r="IC23" s="27"/>
      <c r="ID23" s="27"/>
      <c r="IE23" s="27"/>
      <c r="IF23" s="27"/>
      <c r="IG23" s="27"/>
      <c r="IH23" s="27"/>
      <c r="II23" s="27"/>
      <c r="IJ23" s="27"/>
      <c r="IK23" s="27"/>
      <c r="IL23" s="27"/>
      <c r="IM23" s="27"/>
      <c r="IN23" s="27"/>
      <c r="IO23" s="27"/>
      <c r="IP23" s="27"/>
      <c r="IQ23" s="27"/>
      <c r="IR23" s="27"/>
      <c r="IS23" s="27"/>
      <c r="IT23" s="27"/>
      <c r="IU23" s="27"/>
      <c r="IV23" s="27"/>
    </row>
    <row r="24" spans="1:256" s="27" customFormat="1" x14ac:dyDescent="0.2">
      <c r="A24" s="39"/>
      <c r="B24" s="49"/>
      <c r="C24" s="19" t="s">
        <v>171</v>
      </c>
      <c r="D24" s="39"/>
      <c r="E24" s="39"/>
      <c r="F24" s="44"/>
      <c r="G24" s="13"/>
      <c r="H24" s="13"/>
      <c r="I24" s="13"/>
      <c r="J24" s="13"/>
      <c r="K24" s="13"/>
      <c r="L24" s="13"/>
      <c r="M24" s="13"/>
    </row>
    <row r="25" spans="1:256" s="27" customFormat="1" ht="27" x14ac:dyDescent="0.2">
      <c r="A25" s="39">
        <v>8</v>
      </c>
      <c r="B25" s="18"/>
      <c r="C25" s="9" t="s">
        <v>208</v>
      </c>
      <c r="D25" s="39" t="s">
        <v>56</v>
      </c>
      <c r="E25" s="39"/>
      <c r="F25" s="194">
        <v>0.5</v>
      </c>
      <c r="G25" s="13"/>
      <c r="H25" s="10"/>
      <c r="I25" s="13"/>
      <c r="J25" s="13"/>
      <c r="K25" s="13"/>
      <c r="L25" s="13"/>
      <c r="M25" s="13"/>
    </row>
    <row r="26" spans="1:256" s="50" customFormat="1" x14ac:dyDescent="0.2">
      <c r="A26" s="39"/>
      <c r="B26" s="48"/>
      <c r="C26" s="46" t="s">
        <v>47</v>
      </c>
      <c r="D26" s="39" t="s">
        <v>48</v>
      </c>
      <c r="E26" s="13">
        <v>1.8</v>
      </c>
      <c r="F26" s="13">
        <f>E26*F25</f>
        <v>0.9</v>
      </c>
      <c r="G26" s="13"/>
      <c r="H26" s="89"/>
      <c r="I26" s="13"/>
      <c r="J26" s="13"/>
      <c r="K26" s="13"/>
      <c r="L26" s="89"/>
      <c r="M26" s="13"/>
    </row>
    <row r="27" spans="1:256" s="50" customFormat="1" x14ac:dyDescent="0.25">
      <c r="A27" s="39"/>
      <c r="B27" s="48"/>
      <c r="C27" s="46" t="s">
        <v>117</v>
      </c>
      <c r="D27" s="39" t="s">
        <v>56</v>
      </c>
      <c r="E27" s="13">
        <v>1.1000000000000001</v>
      </c>
      <c r="F27" s="13">
        <f>E27*F25</f>
        <v>0.55000000000000004</v>
      </c>
      <c r="G27" s="13"/>
      <c r="H27" s="60"/>
      <c r="I27" s="13"/>
      <c r="J27" s="13"/>
      <c r="K27" s="13"/>
      <c r="L27" s="89"/>
      <c r="M27" s="13"/>
    </row>
    <row r="28" spans="1:256" ht="40.5" x14ac:dyDescent="0.25">
      <c r="A28" s="51">
        <v>9</v>
      </c>
      <c r="B28" s="76"/>
      <c r="C28" s="83" t="s">
        <v>172</v>
      </c>
      <c r="D28" s="78" t="s">
        <v>67</v>
      </c>
      <c r="E28" s="23"/>
      <c r="F28" s="78">
        <v>6</v>
      </c>
      <c r="G28" s="109"/>
      <c r="H28" s="223"/>
      <c r="I28" s="109"/>
      <c r="J28" s="223"/>
      <c r="K28" s="109"/>
      <c r="L28" s="230"/>
      <c r="M28" s="230"/>
    </row>
    <row r="29" spans="1:256" x14ac:dyDescent="0.2">
      <c r="A29" s="39"/>
      <c r="B29" s="48"/>
      <c r="C29" s="46" t="s">
        <v>47</v>
      </c>
      <c r="D29" s="39" t="s">
        <v>48</v>
      </c>
      <c r="E29" s="39">
        <f>12.8</f>
        <v>12.8</v>
      </c>
      <c r="F29" s="13">
        <f>E29*F28</f>
        <v>76.800000000000011</v>
      </c>
      <c r="G29" s="13"/>
      <c r="H29" s="89"/>
      <c r="I29" s="13"/>
      <c r="J29" s="13"/>
      <c r="K29" s="13"/>
      <c r="L29" s="89"/>
      <c r="M29" s="13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50"/>
      <c r="FO29" s="50"/>
      <c r="FP29" s="50"/>
      <c r="FQ29" s="50"/>
      <c r="FR29" s="50"/>
      <c r="FS29" s="50"/>
      <c r="FT29" s="50"/>
      <c r="FU29" s="50"/>
      <c r="FV29" s="50"/>
      <c r="FW29" s="50"/>
      <c r="FX29" s="50"/>
      <c r="FY29" s="50"/>
      <c r="FZ29" s="50"/>
      <c r="GA29" s="50"/>
      <c r="GB29" s="50"/>
      <c r="GC29" s="50"/>
      <c r="GD29" s="50"/>
      <c r="GE29" s="50"/>
      <c r="GF29" s="50"/>
      <c r="GG29" s="50"/>
      <c r="GH29" s="50"/>
      <c r="GI29" s="50"/>
      <c r="GJ29" s="50"/>
      <c r="GK29" s="50"/>
      <c r="GL29" s="50"/>
      <c r="GM29" s="50"/>
      <c r="GN29" s="50"/>
      <c r="GO29" s="50"/>
      <c r="GP29" s="50"/>
      <c r="GQ29" s="50"/>
      <c r="GR29" s="50"/>
      <c r="GS29" s="50"/>
      <c r="GT29" s="50"/>
      <c r="GU29" s="50"/>
      <c r="GV29" s="50"/>
      <c r="GW29" s="50"/>
      <c r="GX29" s="50"/>
      <c r="GY29" s="50"/>
      <c r="GZ29" s="50"/>
      <c r="HA29" s="50"/>
      <c r="HB29" s="50"/>
      <c r="HC29" s="50"/>
      <c r="HD29" s="50"/>
      <c r="HE29" s="50"/>
      <c r="HF29" s="50"/>
      <c r="HG29" s="50"/>
      <c r="HH29" s="50"/>
      <c r="HI29" s="50"/>
      <c r="HJ29" s="50"/>
      <c r="HK29" s="50"/>
      <c r="HL29" s="50"/>
      <c r="HM29" s="50"/>
      <c r="HN29" s="50"/>
      <c r="HO29" s="50"/>
      <c r="HP29" s="50"/>
      <c r="HQ29" s="50"/>
      <c r="HR29" s="50"/>
      <c r="HS29" s="50"/>
      <c r="HT29" s="50"/>
      <c r="HU29" s="50"/>
      <c r="HV29" s="50"/>
      <c r="HW29" s="50"/>
      <c r="HX29" s="50"/>
      <c r="HY29" s="50"/>
      <c r="HZ29" s="50"/>
      <c r="IA29" s="50"/>
      <c r="IB29" s="50"/>
      <c r="IC29" s="50"/>
      <c r="ID29" s="50"/>
      <c r="IE29" s="50"/>
      <c r="IF29" s="50"/>
      <c r="IG29" s="50"/>
      <c r="IH29" s="50"/>
      <c r="II29" s="50"/>
      <c r="IJ29" s="50"/>
      <c r="IK29" s="50"/>
      <c r="IL29" s="50"/>
      <c r="IM29" s="50"/>
      <c r="IN29" s="50"/>
      <c r="IO29" s="50"/>
      <c r="IP29" s="50"/>
      <c r="IQ29" s="50"/>
      <c r="IR29" s="50"/>
      <c r="IS29" s="50"/>
      <c r="IT29" s="50"/>
      <c r="IU29" s="50"/>
      <c r="IV29" s="50"/>
    </row>
    <row r="30" spans="1:256" s="2" customFormat="1" x14ac:dyDescent="0.25">
      <c r="A30" s="77"/>
      <c r="B30" s="77"/>
      <c r="C30" s="77" t="s">
        <v>68</v>
      </c>
      <c r="D30" s="77" t="s">
        <v>58</v>
      </c>
      <c r="E30" s="23">
        <f>0.47</f>
        <v>0.47</v>
      </c>
      <c r="F30" s="13">
        <f>E30*F28</f>
        <v>2.82</v>
      </c>
      <c r="G30" s="109"/>
      <c r="H30" s="223"/>
      <c r="I30" s="109"/>
      <c r="J30" s="13"/>
      <c r="K30" s="109"/>
      <c r="L30" s="13"/>
      <c r="M30" s="13"/>
    </row>
    <row r="31" spans="1:256" x14ac:dyDescent="0.2">
      <c r="A31" s="39"/>
      <c r="B31" s="49"/>
      <c r="C31" s="46" t="s">
        <v>59</v>
      </c>
      <c r="D31" s="39" t="s">
        <v>60</v>
      </c>
      <c r="E31" s="39">
        <f>0.45</f>
        <v>0.45</v>
      </c>
      <c r="F31" s="13">
        <f>E31*F28</f>
        <v>2.7</v>
      </c>
      <c r="G31" s="13"/>
      <c r="H31" s="13"/>
      <c r="I31" s="13"/>
      <c r="J31" s="13"/>
      <c r="K31" s="13"/>
      <c r="L31" s="13"/>
      <c r="M31" s="13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  <c r="HO31" s="27"/>
      <c r="HP31" s="27"/>
      <c r="HQ31" s="27"/>
      <c r="HR31" s="27"/>
      <c r="HS31" s="27"/>
      <c r="HT31" s="27"/>
      <c r="HU31" s="27"/>
      <c r="HV31" s="27"/>
      <c r="HW31" s="27"/>
      <c r="HX31" s="27"/>
      <c r="HY31" s="27"/>
      <c r="HZ31" s="27"/>
      <c r="IA31" s="27"/>
      <c r="IB31" s="27"/>
      <c r="IC31" s="27"/>
      <c r="ID31" s="27"/>
      <c r="IE31" s="27"/>
      <c r="IF31" s="27"/>
      <c r="IG31" s="27"/>
      <c r="IH31" s="27"/>
      <c r="II31" s="27"/>
      <c r="IJ31" s="27"/>
      <c r="IK31" s="27"/>
      <c r="IL31" s="27"/>
      <c r="IM31" s="27"/>
      <c r="IN31" s="27"/>
      <c r="IO31" s="27"/>
      <c r="IP31" s="27"/>
      <c r="IQ31" s="27"/>
      <c r="IR31" s="27"/>
      <c r="IS31" s="27"/>
      <c r="IT31" s="27"/>
      <c r="IU31" s="27"/>
      <c r="IV31" s="27"/>
    </row>
    <row r="32" spans="1:256" x14ac:dyDescent="0.2">
      <c r="A32" s="39"/>
      <c r="B32" s="49"/>
      <c r="C32" s="105" t="s">
        <v>173</v>
      </c>
      <c r="D32" s="39" t="s">
        <v>67</v>
      </c>
      <c r="E32" s="39">
        <v>1</v>
      </c>
      <c r="F32" s="13">
        <f>F28*E32</f>
        <v>6</v>
      </c>
      <c r="G32" s="13"/>
      <c r="H32" s="13"/>
      <c r="I32" s="13"/>
      <c r="J32" s="13"/>
      <c r="K32" s="13"/>
      <c r="L32" s="13"/>
      <c r="M32" s="13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  <c r="GH32" s="27"/>
      <c r="GI32" s="27"/>
      <c r="GJ32" s="27"/>
      <c r="GK32" s="27"/>
      <c r="GL32" s="27"/>
      <c r="GM32" s="27"/>
      <c r="GN32" s="27"/>
      <c r="GO32" s="27"/>
      <c r="GP32" s="27"/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27"/>
      <c r="HJ32" s="27"/>
      <c r="HK32" s="27"/>
      <c r="HL32" s="27"/>
      <c r="HM32" s="27"/>
      <c r="HN32" s="27"/>
      <c r="HO32" s="27"/>
      <c r="HP32" s="27"/>
      <c r="HQ32" s="27"/>
      <c r="HR32" s="27"/>
      <c r="HS32" s="27"/>
      <c r="HT32" s="27"/>
      <c r="HU32" s="27"/>
      <c r="HV32" s="27"/>
      <c r="HW32" s="27"/>
      <c r="HX32" s="27"/>
      <c r="HY32" s="27"/>
      <c r="HZ32" s="27"/>
      <c r="IA32" s="27"/>
      <c r="IB32" s="27"/>
      <c r="IC32" s="27"/>
      <c r="ID32" s="27"/>
      <c r="IE32" s="27"/>
      <c r="IF32" s="27"/>
      <c r="IG32" s="27"/>
      <c r="IH32" s="27"/>
      <c r="II32" s="27"/>
      <c r="IJ32" s="27"/>
      <c r="IK32" s="27"/>
      <c r="IL32" s="27"/>
      <c r="IM32" s="27"/>
      <c r="IN32" s="27"/>
      <c r="IO32" s="27"/>
      <c r="IP32" s="27"/>
      <c r="IQ32" s="27"/>
      <c r="IR32" s="27"/>
      <c r="IS32" s="27"/>
      <c r="IT32" s="27"/>
      <c r="IU32" s="27"/>
      <c r="IV32" s="27"/>
    </row>
    <row r="33" spans="1:256" x14ac:dyDescent="0.25">
      <c r="A33" s="39"/>
      <c r="B33" s="49"/>
      <c r="C33" s="105" t="s">
        <v>174</v>
      </c>
      <c r="D33" s="39" t="s">
        <v>50</v>
      </c>
      <c r="E33" s="39">
        <v>0.1</v>
      </c>
      <c r="F33" s="13">
        <f>F29*E33</f>
        <v>7.6800000000000015</v>
      </c>
      <c r="G33" s="13"/>
      <c r="H33" s="60"/>
      <c r="I33" s="13"/>
      <c r="J33" s="13"/>
      <c r="K33" s="13"/>
      <c r="L33" s="13"/>
      <c r="M33" s="13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27"/>
      <c r="GF33" s="27"/>
      <c r="GG33" s="27"/>
      <c r="GH33" s="27"/>
      <c r="GI33" s="27"/>
      <c r="GJ33" s="27"/>
      <c r="GK33" s="27"/>
      <c r="GL33" s="27"/>
      <c r="GM33" s="27"/>
      <c r="GN33" s="27"/>
      <c r="GO33" s="27"/>
      <c r="GP33" s="27"/>
      <c r="GQ33" s="27"/>
      <c r="GR33" s="27"/>
      <c r="GS33" s="27"/>
      <c r="GT33" s="27"/>
      <c r="GU33" s="27"/>
      <c r="GV33" s="27"/>
      <c r="GW33" s="27"/>
      <c r="GX33" s="27"/>
      <c r="GY33" s="27"/>
      <c r="GZ33" s="27"/>
      <c r="HA33" s="27"/>
      <c r="HB33" s="27"/>
      <c r="HC33" s="27"/>
      <c r="HD33" s="27"/>
      <c r="HE33" s="27"/>
      <c r="HF33" s="27"/>
      <c r="HG33" s="27"/>
      <c r="HH33" s="27"/>
      <c r="HI33" s="27"/>
      <c r="HJ33" s="27"/>
      <c r="HK33" s="27"/>
      <c r="HL33" s="27"/>
      <c r="HM33" s="27"/>
      <c r="HN33" s="27"/>
      <c r="HO33" s="27"/>
      <c r="HP33" s="27"/>
      <c r="HQ33" s="27"/>
      <c r="HR33" s="27"/>
      <c r="HS33" s="27"/>
      <c r="HT33" s="27"/>
      <c r="HU33" s="27"/>
      <c r="HV33" s="27"/>
      <c r="HW33" s="27"/>
      <c r="HX33" s="27"/>
      <c r="HY33" s="27"/>
      <c r="HZ33" s="27"/>
      <c r="IA33" s="27"/>
      <c r="IB33" s="27"/>
      <c r="IC33" s="27"/>
      <c r="ID33" s="27"/>
      <c r="IE33" s="27"/>
      <c r="IF33" s="27"/>
      <c r="IG33" s="27"/>
      <c r="IH33" s="27"/>
      <c r="II33" s="27"/>
      <c r="IJ33" s="27"/>
      <c r="IK33" s="27"/>
      <c r="IL33" s="27"/>
      <c r="IM33" s="27"/>
      <c r="IN33" s="27"/>
      <c r="IO33" s="27"/>
      <c r="IP33" s="27"/>
      <c r="IQ33" s="27"/>
      <c r="IR33" s="27"/>
      <c r="IS33" s="27"/>
      <c r="IT33" s="27"/>
      <c r="IU33" s="27"/>
      <c r="IV33" s="27"/>
    </row>
    <row r="34" spans="1:256" s="27" customFormat="1" x14ac:dyDescent="0.2">
      <c r="A34" s="39"/>
      <c r="B34" s="49"/>
      <c r="C34" s="46" t="s">
        <v>96</v>
      </c>
      <c r="D34" s="39" t="s">
        <v>60</v>
      </c>
      <c r="E34" s="71">
        <v>6.06</v>
      </c>
      <c r="F34" s="13">
        <f>E34*F28</f>
        <v>36.36</v>
      </c>
      <c r="G34" s="13"/>
      <c r="H34" s="13"/>
      <c r="I34" s="13"/>
      <c r="J34" s="13"/>
      <c r="K34" s="13"/>
      <c r="L34" s="13"/>
      <c r="M34" s="13"/>
    </row>
    <row r="35" spans="1:256" s="27" customFormat="1" ht="35.25" customHeight="1" x14ac:dyDescent="0.25">
      <c r="A35" s="39">
        <v>10</v>
      </c>
      <c r="B35" s="70"/>
      <c r="C35" s="88" t="s">
        <v>109</v>
      </c>
      <c r="D35" s="62" t="s">
        <v>110</v>
      </c>
      <c r="E35" s="13"/>
      <c r="F35" s="54">
        <v>16</v>
      </c>
      <c r="G35" s="13"/>
      <c r="H35" s="13"/>
      <c r="I35" s="13"/>
      <c r="J35" s="13"/>
      <c r="K35" s="13"/>
      <c r="L35" s="13"/>
      <c r="M35" s="13"/>
    </row>
    <row r="36" spans="1:256" s="50" customFormat="1" x14ac:dyDescent="0.2">
      <c r="A36" s="39"/>
      <c r="B36" s="48"/>
      <c r="C36" s="46" t="s">
        <v>47</v>
      </c>
      <c r="D36" s="39" t="s">
        <v>48</v>
      </c>
      <c r="E36" s="39">
        <v>0.56399999999999995</v>
      </c>
      <c r="F36" s="44">
        <f>F35*E36</f>
        <v>9.0239999999999991</v>
      </c>
      <c r="G36" s="13"/>
      <c r="H36" s="89"/>
      <c r="I36" s="13"/>
      <c r="J36" s="13"/>
      <c r="K36" s="13"/>
      <c r="L36" s="89"/>
      <c r="M36" s="13"/>
    </row>
    <row r="37" spans="1:256" s="27" customFormat="1" x14ac:dyDescent="0.2">
      <c r="A37" s="39"/>
      <c r="B37" s="70"/>
      <c r="C37" s="46" t="s">
        <v>59</v>
      </c>
      <c r="D37" s="39" t="s">
        <v>60</v>
      </c>
      <c r="E37" s="39">
        <v>4.0899999999999999E-2</v>
      </c>
      <c r="F37" s="13">
        <f>E37*F35</f>
        <v>0.65439999999999998</v>
      </c>
      <c r="G37" s="13"/>
      <c r="H37" s="13"/>
      <c r="I37" s="13"/>
      <c r="J37" s="89"/>
      <c r="K37" s="13"/>
      <c r="L37" s="13"/>
      <c r="M37" s="13"/>
    </row>
    <row r="38" spans="1:256" s="4" customFormat="1" x14ac:dyDescent="0.25">
      <c r="A38" s="68"/>
      <c r="B38" s="68"/>
      <c r="C38" s="68" t="s">
        <v>111</v>
      </c>
      <c r="D38" s="62" t="s">
        <v>50</v>
      </c>
      <c r="E38" s="39">
        <f>0.16*0.01</f>
        <v>1.6000000000000001E-3</v>
      </c>
      <c r="F38" s="13">
        <f>E38*F35</f>
        <v>2.5600000000000001E-2</v>
      </c>
      <c r="G38" s="231"/>
      <c r="H38" s="60"/>
      <c r="I38" s="60"/>
      <c r="J38" s="67"/>
      <c r="K38" s="60"/>
      <c r="L38" s="67"/>
      <c r="M38" s="13"/>
    </row>
    <row r="39" spans="1:256" s="4" customFormat="1" x14ac:dyDescent="0.25">
      <c r="A39" s="68"/>
      <c r="B39" s="68"/>
      <c r="C39" s="68" t="s">
        <v>112</v>
      </c>
      <c r="D39" s="62" t="s">
        <v>50</v>
      </c>
      <c r="E39" s="39">
        <f>0.45*0.01</f>
        <v>4.5000000000000005E-3</v>
      </c>
      <c r="F39" s="13">
        <f>E39*F35</f>
        <v>7.2000000000000008E-2</v>
      </c>
      <c r="G39" s="60"/>
      <c r="H39" s="60"/>
      <c r="I39" s="60"/>
      <c r="J39" s="67"/>
      <c r="K39" s="60"/>
      <c r="L39" s="67"/>
      <c r="M39" s="13"/>
    </row>
    <row r="40" spans="1:256" s="4" customFormat="1" x14ac:dyDescent="0.25">
      <c r="A40" s="68"/>
      <c r="B40" s="68"/>
      <c r="C40" s="68" t="s">
        <v>113</v>
      </c>
      <c r="D40" s="62" t="s">
        <v>56</v>
      </c>
      <c r="E40" s="39">
        <f>0.75*0.01</f>
        <v>7.4999999999999997E-3</v>
      </c>
      <c r="F40" s="13">
        <f>E40*F35</f>
        <v>0.12</v>
      </c>
      <c r="G40" s="60"/>
      <c r="H40" s="60"/>
      <c r="I40" s="60"/>
      <c r="J40" s="67"/>
      <c r="K40" s="60"/>
      <c r="L40" s="67"/>
      <c r="M40" s="13"/>
    </row>
    <row r="41" spans="1:256" s="3" customFormat="1" x14ac:dyDescent="0.25">
      <c r="A41" s="62"/>
      <c r="B41" s="84"/>
      <c r="C41" s="85" t="s">
        <v>89</v>
      </c>
      <c r="D41" s="86" t="s">
        <v>90</v>
      </c>
      <c r="E41" s="90">
        <v>0.26500000000000001</v>
      </c>
      <c r="F41" s="87">
        <f>E41*F35</f>
        <v>4.24</v>
      </c>
      <c r="G41" s="13"/>
      <c r="H41" s="60"/>
      <c r="I41" s="13"/>
      <c r="J41" s="60"/>
      <c r="K41" s="60"/>
      <c r="L41" s="60"/>
      <c r="M41" s="13"/>
    </row>
    <row r="42" spans="1:256" s="35" customFormat="1" ht="60.75" customHeight="1" x14ac:dyDescent="0.2">
      <c r="A42" s="39">
        <v>11</v>
      </c>
      <c r="B42" s="18"/>
      <c r="C42" s="83" t="s">
        <v>97</v>
      </c>
      <c r="D42" s="42" t="s">
        <v>56</v>
      </c>
      <c r="E42" s="42"/>
      <c r="F42" s="69">
        <v>1.8</v>
      </c>
      <c r="G42" s="13"/>
      <c r="H42" s="13"/>
      <c r="I42" s="13"/>
      <c r="J42" s="13"/>
      <c r="K42" s="13"/>
      <c r="L42" s="13"/>
      <c r="M42" s="13"/>
    </row>
    <row r="43" spans="1:256" s="50" customFormat="1" x14ac:dyDescent="0.2">
      <c r="A43" s="39"/>
      <c r="B43" s="48"/>
      <c r="C43" s="46" t="s">
        <v>47</v>
      </c>
      <c r="D43" s="39" t="s">
        <v>48</v>
      </c>
      <c r="E43" s="39">
        <f>15*0.01</f>
        <v>0.15</v>
      </c>
      <c r="F43" s="13">
        <f>F42*E43</f>
        <v>0.27</v>
      </c>
      <c r="G43" s="13"/>
      <c r="H43" s="89"/>
      <c r="I43" s="13"/>
      <c r="J43" s="13"/>
      <c r="K43" s="13"/>
      <c r="L43" s="89"/>
      <c r="M43" s="13"/>
    </row>
    <row r="44" spans="1:256" s="35" customFormat="1" ht="40.5" x14ac:dyDescent="0.2">
      <c r="A44" s="39"/>
      <c r="B44" s="18"/>
      <c r="C44" s="46" t="s">
        <v>240</v>
      </c>
      <c r="D44" s="39" t="s">
        <v>58</v>
      </c>
      <c r="E44" s="39">
        <f>2.16*0.01</f>
        <v>2.1600000000000001E-2</v>
      </c>
      <c r="F44" s="13">
        <f>E44*F42</f>
        <v>3.8880000000000005E-2</v>
      </c>
      <c r="G44" s="13"/>
      <c r="H44" s="13"/>
      <c r="I44" s="13"/>
      <c r="J44" s="13"/>
      <c r="K44" s="13"/>
      <c r="L44" s="10"/>
      <c r="M44" s="13"/>
    </row>
    <row r="45" spans="1:256" s="35" customFormat="1" ht="40.5" x14ac:dyDescent="0.2">
      <c r="A45" s="39"/>
      <c r="B45" s="18"/>
      <c r="C45" s="46" t="s">
        <v>99</v>
      </c>
      <c r="D45" s="39" t="s">
        <v>58</v>
      </c>
      <c r="E45" s="39">
        <f>2.73*0.01</f>
        <v>2.7300000000000001E-2</v>
      </c>
      <c r="F45" s="13">
        <f>E45*F42</f>
        <v>4.9140000000000003E-2</v>
      </c>
      <c r="G45" s="13"/>
      <c r="H45" s="13"/>
      <c r="I45" s="13"/>
      <c r="J45" s="13"/>
      <c r="K45" s="13"/>
      <c r="L45" s="10"/>
      <c r="M45" s="13"/>
    </row>
    <row r="46" spans="1:256" s="35" customFormat="1" ht="18" customHeight="1" x14ac:dyDescent="0.2">
      <c r="A46" s="39"/>
      <c r="B46" s="18"/>
      <c r="C46" s="46" t="s">
        <v>100</v>
      </c>
      <c r="D46" s="39" t="s">
        <v>58</v>
      </c>
      <c r="E46" s="39">
        <f>0.97*0.01</f>
        <v>9.7000000000000003E-3</v>
      </c>
      <c r="F46" s="13">
        <f>E46*F42</f>
        <v>1.746E-2</v>
      </c>
      <c r="G46" s="13"/>
      <c r="H46" s="13"/>
      <c r="I46" s="13"/>
      <c r="J46" s="13"/>
      <c r="K46" s="13"/>
      <c r="L46" s="10"/>
      <c r="M46" s="13"/>
    </row>
    <row r="47" spans="1:256" s="35" customFormat="1" x14ac:dyDescent="0.2">
      <c r="A47" s="39"/>
      <c r="B47" s="18"/>
      <c r="C47" s="46" t="s">
        <v>101</v>
      </c>
      <c r="D47" s="39"/>
      <c r="E47" s="39"/>
      <c r="F47" s="13"/>
      <c r="G47" s="13"/>
      <c r="H47" s="13"/>
      <c r="I47" s="13"/>
      <c r="J47" s="13"/>
      <c r="K47" s="13"/>
      <c r="L47" s="10"/>
      <c r="M47" s="13"/>
    </row>
    <row r="48" spans="1:256" s="3" customFormat="1" x14ac:dyDescent="0.25">
      <c r="A48" s="194"/>
      <c r="B48" s="194"/>
      <c r="C48" s="9" t="s">
        <v>102</v>
      </c>
      <c r="D48" s="194" t="s">
        <v>56</v>
      </c>
      <c r="E48" s="179">
        <f>122*0.01</f>
        <v>1.22</v>
      </c>
      <c r="F48" s="96">
        <f>E48*F42</f>
        <v>2.1960000000000002</v>
      </c>
      <c r="G48" s="96"/>
      <c r="H48" s="10"/>
      <c r="I48" s="96"/>
      <c r="J48" s="96"/>
      <c r="K48" s="96"/>
      <c r="L48" s="96"/>
      <c r="M48" s="96"/>
    </row>
    <row r="49" spans="1:13" s="35" customFormat="1" x14ac:dyDescent="0.2">
      <c r="A49" s="39"/>
      <c r="B49" s="121"/>
      <c r="C49" s="88" t="s">
        <v>103</v>
      </c>
      <c r="D49" s="194" t="s">
        <v>56</v>
      </c>
      <c r="E49" s="179">
        <f>7*0.01</f>
        <v>7.0000000000000007E-2</v>
      </c>
      <c r="F49" s="96">
        <f>E49*F42</f>
        <v>0.12600000000000003</v>
      </c>
      <c r="G49" s="13"/>
      <c r="H49" s="13"/>
      <c r="I49" s="13"/>
      <c r="J49" s="13"/>
      <c r="K49" s="13"/>
      <c r="L49" s="13"/>
      <c r="M49" s="13"/>
    </row>
    <row r="50" spans="1:13" s="50" customFormat="1" x14ac:dyDescent="0.25">
      <c r="A50" s="39"/>
      <c r="B50" s="48"/>
      <c r="C50" s="132" t="s">
        <v>175</v>
      </c>
      <c r="D50" s="39"/>
      <c r="E50" s="13"/>
      <c r="F50" s="13"/>
      <c r="G50" s="13"/>
      <c r="H50" s="60"/>
      <c r="I50" s="13"/>
      <c r="J50" s="13"/>
      <c r="K50" s="13"/>
      <c r="L50" s="89"/>
      <c r="M50" s="13"/>
    </row>
    <row r="51" spans="1:13" s="4" customFormat="1" ht="44.25" customHeight="1" x14ac:dyDescent="0.25">
      <c r="A51" s="62">
        <v>1</v>
      </c>
      <c r="B51" s="121"/>
      <c r="C51" s="153" t="s">
        <v>176</v>
      </c>
      <c r="D51" s="62" t="s">
        <v>143</v>
      </c>
      <c r="E51" s="39"/>
      <c r="F51" s="64">
        <v>9.2999999999999999E-2</v>
      </c>
      <c r="G51" s="60"/>
      <c r="H51" s="67"/>
      <c r="I51" s="60"/>
      <c r="J51" s="67"/>
      <c r="K51" s="60"/>
      <c r="L51" s="67"/>
      <c r="M51" s="67"/>
    </row>
    <row r="52" spans="1:13" s="50" customFormat="1" x14ac:dyDescent="0.2">
      <c r="A52" s="39"/>
      <c r="B52" s="48"/>
      <c r="C52" s="46" t="s">
        <v>47</v>
      </c>
      <c r="D52" s="39" t="s">
        <v>48</v>
      </c>
      <c r="E52" s="39">
        <v>15</v>
      </c>
      <c r="F52" s="39">
        <f>F51*E52</f>
        <v>1.395</v>
      </c>
      <c r="G52" s="13"/>
      <c r="H52" s="89"/>
      <c r="I52" s="13"/>
      <c r="J52" s="13"/>
      <c r="K52" s="13"/>
      <c r="L52" s="89"/>
      <c r="M52" s="13"/>
    </row>
    <row r="53" spans="1:13" s="116" customFormat="1" ht="40.5" x14ac:dyDescent="0.2">
      <c r="A53" s="112"/>
      <c r="B53" s="164"/>
      <c r="C53" s="114" t="s">
        <v>98</v>
      </c>
      <c r="D53" s="112" t="s">
        <v>58</v>
      </c>
      <c r="E53" s="113">
        <v>2.16</v>
      </c>
      <c r="F53" s="13">
        <f>E53*F51</f>
        <v>0.20088</v>
      </c>
      <c r="G53" s="10"/>
      <c r="H53" s="13"/>
      <c r="I53" s="10"/>
      <c r="J53" s="13"/>
      <c r="K53" s="13"/>
      <c r="L53" s="13"/>
      <c r="M53" s="13"/>
    </row>
    <row r="54" spans="1:13" s="27" customFormat="1" x14ac:dyDescent="0.2">
      <c r="A54" s="39"/>
      <c r="B54" s="164"/>
      <c r="C54" s="114" t="s">
        <v>144</v>
      </c>
      <c r="D54" s="123" t="s">
        <v>58</v>
      </c>
      <c r="E54" s="124">
        <v>2.73</v>
      </c>
      <c r="F54" s="13">
        <f>E54*F51</f>
        <v>0.25389</v>
      </c>
      <c r="G54" s="13"/>
      <c r="H54" s="13"/>
      <c r="I54" s="13"/>
      <c r="J54" s="13"/>
      <c r="K54" s="13"/>
      <c r="L54" s="13"/>
      <c r="M54" s="13"/>
    </row>
    <row r="55" spans="1:13" s="27" customFormat="1" x14ac:dyDescent="0.2">
      <c r="A55" s="39"/>
      <c r="B55" s="164"/>
      <c r="C55" s="46" t="s">
        <v>145</v>
      </c>
      <c r="D55" s="39" t="s">
        <v>60</v>
      </c>
      <c r="E55" s="13">
        <v>0.97</v>
      </c>
      <c r="F55" s="13">
        <f>E55*F51</f>
        <v>9.0209999999999999E-2</v>
      </c>
      <c r="G55" s="13"/>
      <c r="H55" s="13"/>
      <c r="I55" s="13"/>
      <c r="J55" s="13"/>
      <c r="K55" s="13"/>
      <c r="L55" s="13"/>
      <c r="M55" s="13"/>
    </row>
    <row r="56" spans="1:13" s="27" customFormat="1" x14ac:dyDescent="0.2">
      <c r="A56" s="39"/>
      <c r="B56" s="49"/>
      <c r="C56" s="46" t="s">
        <v>146</v>
      </c>
      <c r="D56" s="39" t="s">
        <v>56</v>
      </c>
      <c r="E56" s="39">
        <v>122</v>
      </c>
      <c r="F56" s="54">
        <f>E56*F51</f>
        <v>11.346</v>
      </c>
      <c r="G56" s="13"/>
      <c r="H56" s="13"/>
      <c r="I56" s="13"/>
      <c r="J56" s="13"/>
      <c r="K56" s="13"/>
      <c r="L56" s="13"/>
      <c r="M56" s="13"/>
    </row>
    <row r="57" spans="1:13" s="27" customFormat="1" x14ac:dyDescent="0.2">
      <c r="A57" s="39"/>
      <c r="B57" s="49"/>
      <c r="C57" s="46" t="s">
        <v>103</v>
      </c>
      <c r="D57" s="39" t="s">
        <v>56</v>
      </c>
      <c r="E57" s="39">
        <v>7</v>
      </c>
      <c r="F57" s="44">
        <f>E57*F51</f>
        <v>0.65100000000000002</v>
      </c>
      <c r="G57" s="13"/>
      <c r="H57" s="13"/>
      <c r="I57" s="13"/>
      <c r="J57" s="13"/>
      <c r="K57" s="13"/>
      <c r="L57" s="13"/>
      <c r="M57" s="13"/>
    </row>
    <row r="58" spans="1:13" s="27" customFormat="1" ht="51" customHeight="1" x14ac:dyDescent="0.2">
      <c r="A58" s="39">
        <v>2</v>
      </c>
      <c r="B58" s="18"/>
      <c r="C58" s="9" t="s">
        <v>177</v>
      </c>
      <c r="D58" s="42" t="s">
        <v>110</v>
      </c>
      <c r="E58" s="42"/>
      <c r="F58" s="79">
        <v>133</v>
      </c>
      <c r="G58" s="13"/>
      <c r="H58" s="13"/>
      <c r="I58" s="13"/>
      <c r="J58" s="13"/>
      <c r="K58" s="13"/>
      <c r="L58" s="13"/>
      <c r="M58" s="13"/>
    </row>
    <row r="59" spans="1:13" s="50" customFormat="1" x14ac:dyDescent="0.2">
      <c r="A59" s="39"/>
      <c r="B59" s="48"/>
      <c r="C59" s="46" t="s">
        <v>47</v>
      </c>
      <c r="D59" s="39" t="s">
        <v>48</v>
      </c>
      <c r="E59" s="39">
        <f>0.001*49.2</f>
        <v>4.9200000000000001E-2</v>
      </c>
      <c r="F59" s="13">
        <f>F58*E59</f>
        <v>6.5436000000000005</v>
      </c>
      <c r="G59" s="13"/>
      <c r="H59" s="13"/>
      <c r="I59" s="13"/>
      <c r="J59" s="13"/>
      <c r="K59" s="13"/>
      <c r="L59" s="13"/>
      <c r="M59" s="13"/>
    </row>
    <row r="60" spans="1:13" s="50" customFormat="1" ht="40.5" x14ac:dyDescent="0.2">
      <c r="A60" s="39"/>
      <c r="B60" s="48"/>
      <c r="C60" s="46" t="s">
        <v>98</v>
      </c>
      <c r="D60" s="39" t="s">
        <v>48</v>
      </c>
      <c r="E60" s="71">
        <f>(2.69)*0.001</f>
        <v>2.6900000000000001E-3</v>
      </c>
      <c r="F60" s="13">
        <f>E60*F58</f>
        <v>0.35777000000000003</v>
      </c>
      <c r="G60" s="13"/>
      <c r="H60" s="13"/>
      <c r="I60" s="10"/>
      <c r="J60" s="13"/>
      <c r="K60" s="13"/>
      <c r="L60" s="13"/>
      <c r="M60" s="13"/>
    </row>
    <row r="61" spans="1:13" s="27" customFormat="1" ht="27" x14ac:dyDescent="0.2">
      <c r="A61" s="39"/>
      <c r="B61" s="49"/>
      <c r="C61" s="114" t="s">
        <v>233</v>
      </c>
      <c r="D61" s="123" t="s">
        <v>58</v>
      </c>
      <c r="E61" s="125">
        <f>0.41*0.001</f>
        <v>4.0999999999999999E-4</v>
      </c>
      <c r="F61" s="13">
        <f>E61*F58</f>
        <v>5.4530000000000002E-2</v>
      </c>
      <c r="G61" s="13"/>
      <c r="H61" s="13"/>
      <c r="I61" s="13"/>
      <c r="J61" s="13"/>
      <c r="K61" s="13"/>
      <c r="L61" s="13"/>
      <c r="M61" s="13"/>
    </row>
    <row r="62" spans="1:13" s="27" customFormat="1" ht="27" x14ac:dyDescent="0.25">
      <c r="A62" s="39"/>
      <c r="B62" s="49"/>
      <c r="C62" s="114" t="s">
        <v>234</v>
      </c>
      <c r="D62" s="123" t="s">
        <v>58</v>
      </c>
      <c r="E62" s="71">
        <f>(7.6)*0.001</f>
        <v>7.6E-3</v>
      </c>
      <c r="F62" s="13">
        <f>E62*F58</f>
        <v>1.0107999999999999</v>
      </c>
      <c r="G62" s="13"/>
      <c r="H62" s="13"/>
      <c r="I62" s="226"/>
      <c r="J62" s="96"/>
      <c r="K62" s="226"/>
      <c r="L62" s="13"/>
      <c r="M62" s="13"/>
    </row>
    <row r="63" spans="1:13" s="27" customFormat="1" ht="27" x14ac:dyDescent="0.25">
      <c r="A63" s="39"/>
      <c r="B63" s="49"/>
      <c r="C63" s="114" t="s">
        <v>235</v>
      </c>
      <c r="D63" s="123" t="s">
        <v>58</v>
      </c>
      <c r="E63" s="71">
        <f>(7.4)*0.001</f>
        <v>7.4000000000000003E-3</v>
      </c>
      <c r="F63" s="13">
        <f>E63*F58</f>
        <v>0.98420000000000007</v>
      </c>
      <c r="G63" s="13"/>
      <c r="H63" s="13"/>
      <c r="I63" s="226"/>
      <c r="J63" s="96"/>
      <c r="K63" s="226"/>
      <c r="L63" s="13"/>
      <c r="M63" s="13"/>
    </row>
    <row r="64" spans="1:13" s="27" customFormat="1" ht="27" x14ac:dyDescent="0.2">
      <c r="A64" s="39"/>
      <c r="B64" s="49"/>
      <c r="C64" s="46" t="s">
        <v>100</v>
      </c>
      <c r="D64" s="123" t="s">
        <v>58</v>
      </c>
      <c r="E64" s="71">
        <f>(1.48)*0.001</f>
        <v>1.48E-3</v>
      </c>
      <c r="F64" s="13">
        <f>E64*F58</f>
        <v>0.19683999999999999</v>
      </c>
      <c r="G64" s="13"/>
      <c r="H64" s="13"/>
      <c r="I64" s="13"/>
      <c r="J64" s="13"/>
      <c r="K64" s="13"/>
      <c r="L64" s="13"/>
      <c r="M64" s="13"/>
    </row>
    <row r="65" spans="1:256" s="27" customFormat="1" ht="15.75" x14ac:dyDescent="0.2">
      <c r="A65" s="39"/>
      <c r="B65" s="49"/>
      <c r="C65" s="9" t="s">
        <v>178</v>
      </c>
      <c r="D65" s="39" t="s">
        <v>129</v>
      </c>
      <c r="E65" s="71">
        <f>0.001*(149+12.4*3)</f>
        <v>0.1862</v>
      </c>
      <c r="F65" s="13">
        <f>E65*F58</f>
        <v>24.764600000000002</v>
      </c>
      <c r="G65" s="13"/>
      <c r="H65" s="13"/>
      <c r="I65" s="13"/>
      <c r="J65" s="13"/>
      <c r="K65" s="13"/>
      <c r="L65" s="13"/>
      <c r="M65" s="13"/>
    </row>
    <row r="66" spans="1:256" s="27" customFormat="1" ht="15.75" x14ac:dyDescent="0.2">
      <c r="A66" s="39"/>
      <c r="B66" s="49"/>
      <c r="C66" s="9" t="s">
        <v>103</v>
      </c>
      <c r="D66" s="39" t="s">
        <v>129</v>
      </c>
      <c r="E66" s="71">
        <f>(11)*0.001</f>
        <v>1.0999999999999999E-2</v>
      </c>
      <c r="F66" s="13">
        <f>E66*F58</f>
        <v>1.4629999999999999</v>
      </c>
      <c r="G66" s="13"/>
      <c r="H66" s="13"/>
      <c r="I66" s="13"/>
      <c r="J66" s="13"/>
      <c r="K66" s="13"/>
      <c r="L66" s="13"/>
      <c r="M66" s="13"/>
    </row>
    <row r="67" spans="1:256" s="27" customFormat="1" ht="40.5" x14ac:dyDescent="0.2">
      <c r="A67" s="39"/>
      <c r="B67" s="49"/>
      <c r="C67" s="19" t="s">
        <v>179</v>
      </c>
      <c r="D67" s="39"/>
      <c r="E67" s="71"/>
      <c r="F67" s="13"/>
      <c r="G67" s="13"/>
      <c r="H67" s="13"/>
      <c r="I67" s="13"/>
      <c r="J67" s="13"/>
      <c r="K67" s="13"/>
      <c r="L67" s="13"/>
      <c r="M67" s="13"/>
    </row>
    <row r="68" spans="1:256" s="27" customFormat="1" ht="54" x14ac:dyDescent="0.2">
      <c r="A68" s="39">
        <v>3</v>
      </c>
      <c r="B68" s="18"/>
      <c r="C68" s="117" t="s">
        <v>241</v>
      </c>
      <c r="D68" s="42" t="s">
        <v>110</v>
      </c>
      <c r="E68" s="42"/>
      <c r="F68" s="79">
        <v>133</v>
      </c>
      <c r="G68" s="13"/>
      <c r="H68" s="13"/>
      <c r="I68" s="13"/>
      <c r="J68" s="13"/>
      <c r="K68" s="13"/>
      <c r="L68" s="13"/>
      <c r="M68" s="13"/>
    </row>
    <row r="69" spans="1:256" s="27" customFormat="1" x14ac:dyDescent="0.2">
      <c r="A69" s="39"/>
      <c r="B69" s="48"/>
      <c r="C69" s="46" t="s">
        <v>47</v>
      </c>
      <c r="D69" s="39" t="s">
        <v>48</v>
      </c>
      <c r="E69" s="39">
        <f>0.0191</f>
        <v>1.9099999999999999E-2</v>
      </c>
      <c r="F69" s="80">
        <f>F68*E69</f>
        <v>2.5402999999999998</v>
      </c>
      <c r="G69" s="13"/>
      <c r="H69" s="89"/>
      <c r="I69" s="13"/>
      <c r="J69" s="13"/>
      <c r="K69" s="13"/>
      <c r="L69" s="89"/>
      <c r="M69" s="13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  <c r="DQ69" s="50"/>
      <c r="DR69" s="50"/>
      <c r="DS69" s="50"/>
      <c r="DT69" s="50"/>
      <c r="DU69" s="50"/>
      <c r="DV69" s="50"/>
      <c r="DW69" s="50"/>
      <c r="DX69" s="50"/>
      <c r="DY69" s="50"/>
      <c r="DZ69" s="50"/>
      <c r="EA69" s="50"/>
      <c r="EB69" s="50"/>
      <c r="EC69" s="50"/>
      <c r="ED69" s="50"/>
      <c r="EE69" s="50"/>
      <c r="EF69" s="50"/>
      <c r="EG69" s="50"/>
      <c r="EH69" s="50"/>
      <c r="EI69" s="50"/>
      <c r="EJ69" s="50"/>
      <c r="EK69" s="50"/>
      <c r="EL69" s="50"/>
      <c r="EM69" s="50"/>
      <c r="EN69" s="50"/>
      <c r="EO69" s="50"/>
      <c r="EP69" s="50"/>
      <c r="EQ69" s="50"/>
      <c r="ER69" s="50"/>
      <c r="ES69" s="50"/>
      <c r="ET69" s="50"/>
      <c r="EU69" s="50"/>
      <c r="EV69" s="50"/>
      <c r="EW69" s="50"/>
      <c r="EX69" s="50"/>
      <c r="EY69" s="50"/>
      <c r="EZ69" s="50"/>
      <c r="FA69" s="50"/>
      <c r="FB69" s="50"/>
      <c r="FC69" s="50"/>
      <c r="FD69" s="50"/>
      <c r="FE69" s="50"/>
      <c r="FF69" s="50"/>
      <c r="FG69" s="50"/>
      <c r="FH69" s="50"/>
      <c r="FI69" s="50"/>
      <c r="FJ69" s="50"/>
      <c r="FK69" s="50"/>
      <c r="FL69" s="50"/>
      <c r="FM69" s="50"/>
      <c r="FN69" s="50"/>
      <c r="FO69" s="50"/>
      <c r="FP69" s="50"/>
      <c r="FQ69" s="50"/>
      <c r="FR69" s="50"/>
      <c r="FS69" s="50"/>
      <c r="FT69" s="50"/>
      <c r="FU69" s="50"/>
      <c r="FV69" s="50"/>
      <c r="FW69" s="50"/>
      <c r="FX69" s="50"/>
      <c r="FY69" s="50"/>
      <c r="FZ69" s="50"/>
      <c r="GA69" s="50"/>
      <c r="GB69" s="50"/>
      <c r="GC69" s="50"/>
      <c r="GD69" s="50"/>
      <c r="GE69" s="50"/>
      <c r="GF69" s="50"/>
      <c r="GG69" s="50"/>
      <c r="GH69" s="50"/>
      <c r="GI69" s="50"/>
      <c r="GJ69" s="50"/>
      <c r="GK69" s="50"/>
      <c r="GL69" s="50"/>
      <c r="GM69" s="50"/>
      <c r="GN69" s="50"/>
      <c r="GO69" s="50"/>
      <c r="GP69" s="50"/>
      <c r="GQ69" s="50"/>
      <c r="GR69" s="50"/>
      <c r="GS69" s="50"/>
      <c r="GT69" s="50"/>
      <c r="GU69" s="50"/>
      <c r="GV69" s="50"/>
      <c r="GW69" s="50"/>
      <c r="GX69" s="50"/>
      <c r="GY69" s="50"/>
      <c r="GZ69" s="50"/>
      <c r="HA69" s="50"/>
      <c r="HB69" s="50"/>
      <c r="HC69" s="50"/>
      <c r="HD69" s="50"/>
      <c r="HE69" s="50"/>
      <c r="HF69" s="50"/>
      <c r="HG69" s="50"/>
      <c r="HH69" s="50"/>
      <c r="HI69" s="50"/>
      <c r="HJ69" s="50"/>
      <c r="HK69" s="50"/>
      <c r="HL69" s="50"/>
      <c r="HM69" s="50"/>
      <c r="HN69" s="50"/>
      <c r="HO69" s="50"/>
      <c r="HP69" s="50"/>
      <c r="HQ69" s="50"/>
      <c r="HR69" s="50"/>
      <c r="HS69" s="50"/>
      <c r="HT69" s="50"/>
      <c r="HU69" s="50"/>
      <c r="HV69" s="50"/>
      <c r="HW69" s="50"/>
      <c r="HX69" s="50"/>
      <c r="HY69" s="50"/>
      <c r="HZ69" s="50"/>
      <c r="IA69" s="50"/>
      <c r="IB69" s="50"/>
      <c r="IC69" s="50"/>
      <c r="ID69" s="50"/>
      <c r="IE69" s="50"/>
      <c r="IF69" s="50"/>
      <c r="IG69" s="50"/>
      <c r="IH69" s="50"/>
      <c r="II69" s="50"/>
      <c r="IJ69" s="50"/>
      <c r="IK69" s="50"/>
      <c r="IL69" s="50"/>
      <c r="IM69" s="50"/>
      <c r="IN69" s="50"/>
      <c r="IO69" s="50"/>
      <c r="IP69" s="50"/>
      <c r="IQ69" s="50"/>
      <c r="IR69" s="50"/>
      <c r="IS69" s="50"/>
      <c r="IT69" s="50"/>
      <c r="IU69" s="50"/>
      <c r="IV69" s="50"/>
    </row>
    <row r="70" spans="1:256" s="27" customFormat="1" ht="27" x14ac:dyDescent="0.2">
      <c r="A70" s="39"/>
      <c r="B70" s="121"/>
      <c r="C70" s="46" t="s">
        <v>151</v>
      </c>
      <c r="D70" s="39" t="s">
        <v>58</v>
      </c>
      <c r="E70" s="39">
        <f>9.5*0.001</f>
        <v>9.4999999999999998E-3</v>
      </c>
      <c r="F70" s="80">
        <f>E70*F68</f>
        <v>1.2635000000000001</v>
      </c>
      <c r="G70" s="13"/>
      <c r="H70" s="89"/>
      <c r="I70" s="13"/>
      <c r="J70" s="13"/>
      <c r="K70" s="13"/>
      <c r="L70" s="13"/>
      <c r="M70" s="13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  <c r="DA70" s="50"/>
      <c r="DB70" s="50"/>
      <c r="DC70" s="50"/>
      <c r="DD70" s="50"/>
      <c r="DE70" s="50"/>
      <c r="DF70" s="50"/>
      <c r="DG70" s="50"/>
      <c r="DH70" s="50"/>
      <c r="DI70" s="50"/>
      <c r="DJ70" s="50"/>
      <c r="DK70" s="50"/>
      <c r="DL70" s="50"/>
      <c r="DM70" s="50"/>
      <c r="DN70" s="50"/>
      <c r="DO70" s="50"/>
      <c r="DP70" s="50"/>
      <c r="DQ70" s="50"/>
      <c r="DR70" s="50"/>
      <c r="DS70" s="50"/>
      <c r="DT70" s="50"/>
      <c r="DU70" s="50"/>
      <c r="DV70" s="50"/>
      <c r="DW70" s="50"/>
      <c r="DX70" s="50"/>
      <c r="DY70" s="50"/>
      <c r="DZ70" s="50"/>
      <c r="EA70" s="50"/>
      <c r="EB70" s="50"/>
      <c r="EC70" s="50"/>
      <c r="ED70" s="50"/>
      <c r="EE70" s="50"/>
      <c r="EF70" s="50"/>
      <c r="EG70" s="50"/>
      <c r="EH70" s="50"/>
      <c r="EI70" s="50"/>
      <c r="EJ70" s="50"/>
      <c r="EK70" s="50"/>
      <c r="EL70" s="50"/>
      <c r="EM70" s="50"/>
      <c r="EN70" s="50"/>
      <c r="EO70" s="50"/>
      <c r="EP70" s="50"/>
      <c r="EQ70" s="50"/>
      <c r="ER70" s="50"/>
      <c r="ES70" s="50"/>
      <c r="ET70" s="50"/>
      <c r="EU70" s="50"/>
      <c r="EV70" s="50"/>
      <c r="EW70" s="50"/>
      <c r="EX70" s="50"/>
      <c r="EY70" s="50"/>
      <c r="EZ70" s="50"/>
      <c r="FA70" s="50"/>
      <c r="FB70" s="50"/>
      <c r="FC70" s="50"/>
      <c r="FD70" s="50"/>
      <c r="FE70" s="50"/>
      <c r="FF70" s="50"/>
      <c r="FG70" s="50"/>
      <c r="FH70" s="50"/>
      <c r="FI70" s="50"/>
      <c r="FJ70" s="50"/>
      <c r="FK70" s="50"/>
      <c r="FL70" s="50"/>
      <c r="FM70" s="50"/>
      <c r="FN70" s="50"/>
      <c r="FO70" s="50"/>
      <c r="FP70" s="50"/>
      <c r="FQ70" s="50"/>
      <c r="FR70" s="50"/>
      <c r="FS70" s="50"/>
      <c r="FT70" s="50"/>
      <c r="FU70" s="50"/>
      <c r="FV70" s="50"/>
      <c r="FW70" s="50"/>
      <c r="FX70" s="50"/>
      <c r="FY70" s="50"/>
      <c r="FZ70" s="50"/>
      <c r="GA70" s="50"/>
      <c r="GB70" s="50"/>
      <c r="GC70" s="50"/>
      <c r="GD70" s="50"/>
      <c r="GE70" s="50"/>
      <c r="GF70" s="50"/>
      <c r="GG70" s="50"/>
      <c r="GH70" s="50"/>
      <c r="GI70" s="50"/>
      <c r="GJ70" s="50"/>
      <c r="GK70" s="50"/>
      <c r="GL70" s="50"/>
      <c r="GM70" s="50"/>
      <c r="GN70" s="50"/>
      <c r="GO70" s="50"/>
      <c r="GP70" s="50"/>
      <c r="GQ70" s="50"/>
      <c r="GR70" s="50"/>
      <c r="GS70" s="50"/>
      <c r="GT70" s="50"/>
      <c r="GU70" s="50"/>
      <c r="GV70" s="50"/>
      <c r="GW70" s="50"/>
      <c r="GX70" s="50"/>
      <c r="GY70" s="50"/>
      <c r="GZ70" s="50"/>
      <c r="HA70" s="50"/>
      <c r="HB70" s="50"/>
      <c r="HC70" s="50"/>
      <c r="HD70" s="50"/>
      <c r="HE70" s="50"/>
      <c r="HF70" s="50"/>
      <c r="HG70" s="50"/>
      <c r="HH70" s="50"/>
      <c r="HI70" s="50"/>
      <c r="HJ70" s="50"/>
      <c r="HK70" s="50"/>
      <c r="HL70" s="50"/>
      <c r="HM70" s="50"/>
      <c r="HN70" s="50"/>
      <c r="HO70" s="50"/>
      <c r="HP70" s="50"/>
      <c r="HQ70" s="50"/>
      <c r="HR70" s="50"/>
      <c r="HS70" s="50"/>
      <c r="HT70" s="50"/>
      <c r="HU70" s="50"/>
      <c r="HV70" s="50"/>
      <c r="HW70" s="50"/>
      <c r="HX70" s="50"/>
      <c r="HY70" s="50"/>
      <c r="HZ70" s="50"/>
      <c r="IA70" s="50"/>
      <c r="IB70" s="50"/>
      <c r="IC70" s="50"/>
      <c r="ID70" s="50"/>
      <c r="IE70" s="50"/>
      <c r="IF70" s="50"/>
      <c r="IG70" s="50"/>
      <c r="IH70" s="50"/>
      <c r="II70" s="50"/>
      <c r="IJ70" s="50"/>
      <c r="IK70" s="50"/>
      <c r="IL70" s="50"/>
      <c r="IM70" s="50"/>
      <c r="IN70" s="50"/>
      <c r="IO70" s="50"/>
      <c r="IP70" s="50"/>
      <c r="IQ70" s="50"/>
      <c r="IR70" s="50"/>
      <c r="IS70" s="50"/>
      <c r="IT70" s="50"/>
      <c r="IU70" s="50"/>
      <c r="IV70" s="50"/>
    </row>
    <row r="71" spans="1:256" s="27" customFormat="1" ht="40.5" x14ac:dyDescent="0.2">
      <c r="A71" s="39"/>
      <c r="B71" s="121"/>
      <c r="C71" s="46" t="s">
        <v>152</v>
      </c>
      <c r="D71" s="39" t="s">
        <v>58</v>
      </c>
      <c r="E71" s="39">
        <f>0.0095</f>
        <v>9.4999999999999998E-3</v>
      </c>
      <c r="F71" s="80">
        <f>E71*F68</f>
        <v>1.2635000000000001</v>
      </c>
      <c r="G71" s="13"/>
      <c r="H71" s="89"/>
      <c r="I71" s="13"/>
      <c r="J71" s="13"/>
      <c r="K71" s="13"/>
      <c r="L71" s="13"/>
      <c r="M71" s="13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/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50"/>
      <c r="CZ71" s="50"/>
      <c r="DA71" s="50"/>
      <c r="DB71" s="50"/>
      <c r="DC71" s="50"/>
      <c r="DD71" s="50"/>
      <c r="DE71" s="50"/>
      <c r="DF71" s="50"/>
      <c r="DG71" s="50"/>
      <c r="DH71" s="50"/>
      <c r="DI71" s="50"/>
      <c r="DJ71" s="50"/>
      <c r="DK71" s="50"/>
      <c r="DL71" s="50"/>
      <c r="DM71" s="50"/>
      <c r="DN71" s="50"/>
      <c r="DO71" s="50"/>
      <c r="DP71" s="50"/>
      <c r="DQ71" s="50"/>
      <c r="DR71" s="50"/>
      <c r="DS71" s="50"/>
      <c r="DT71" s="50"/>
      <c r="DU71" s="50"/>
      <c r="DV71" s="50"/>
      <c r="DW71" s="50"/>
      <c r="DX71" s="50"/>
      <c r="DY71" s="50"/>
      <c r="DZ71" s="50"/>
      <c r="EA71" s="50"/>
      <c r="EB71" s="50"/>
      <c r="EC71" s="50"/>
      <c r="ED71" s="50"/>
      <c r="EE71" s="50"/>
      <c r="EF71" s="50"/>
      <c r="EG71" s="50"/>
      <c r="EH71" s="50"/>
      <c r="EI71" s="50"/>
      <c r="EJ71" s="50"/>
      <c r="EK71" s="50"/>
      <c r="EL71" s="50"/>
      <c r="EM71" s="50"/>
      <c r="EN71" s="50"/>
      <c r="EO71" s="50"/>
      <c r="EP71" s="50"/>
      <c r="EQ71" s="50"/>
      <c r="ER71" s="50"/>
      <c r="ES71" s="50"/>
      <c r="ET71" s="50"/>
      <c r="EU71" s="50"/>
      <c r="EV71" s="50"/>
      <c r="EW71" s="50"/>
      <c r="EX71" s="50"/>
      <c r="EY71" s="50"/>
      <c r="EZ71" s="50"/>
      <c r="FA71" s="50"/>
      <c r="FB71" s="50"/>
      <c r="FC71" s="50"/>
      <c r="FD71" s="50"/>
      <c r="FE71" s="50"/>
      <c r="FF71" s="50"/>
      <c r="FG71" s="50"/>
      <c r="FH71" s="50"/>
      <c r="FI71" s="50"/>
      <c r="FJ71" s="50"/>
      <c r="FK71" s="50"/>
      <c r="FL71" s="50"/>
      <c r="FM71" s="50"/>
      <c r="FN71" s="50"/>
      <c r="FO71" s="50"/>
      <c r="FP71" s="50"/>
      <c r="FQ71" s="50"/>
      <c r="FR71" s="50"/>
      <c r="FS71" s="50"/>
      <c r="FT71" s="50"/>
      <c r="FU71" s="50"/>
      <c r="FV71" s="50"/>
      <c r="FW71" s="50"/>
      <c r="FX71" s="50"/>
      <c r="FY71" s="50"/>
      <c r="FZ71" s="50"/>
      <c r="GA71" s="50"/>
      <c r="GB71" s="50"/>
      <c r="GC71" s="50"/>
      <c r="GD71" s="50"/>
      <c r="GE71" s="50"/>
      <c r="GF71" s="50"/>
      <c r="GG71" s="50"/>
      <c r="GH71" s="50"/>
      <c r="GI71" s="50"/>
      <c r="GJ71" s="50"/>
      <c r="GK71" s="50"/>
      <c r="GL71" s="50"/>
      <c r="GM71" s="50"/>
      <c r="GN71" s="50"/>
      <c r="GO71" s="50"/>
      <c r="GP71" s="50"/>
      <c r="GQ71" s="50"/>
      <c r="GR71" s="50"/>
      <c r="GS71" s="50"/>
      <c r="GT71" s="50"/>
      <c r="GU71" s="50"/>
      <c r="GV71" s="50"/>
      <c r="GW71" s="50"/>
      <c r="GX71" s="50"/>
      <c r="GY71" s="50"/>
      <c r="GZ71" s="50"/>
      <c r="HA71" s="50"/>
      <c r="HB71" s="50"/>
      <c r="HC71" s="50"/>
      <c r="HD71" s="50"/>
      <c r="HE71" s="50"/>
      <c r="HF71" s="50"/>
      <c r="HG71" s="50"/>
      <c r="HH71" s="50"/>
      <c r="HI71" s="50"/>
      <c r="HJ71" s="50"/>
      <c r="HK71" s="50"/>
      <c r="HL71" s="50"/>
      <c r="HM71" s="50"/>
      <c r="HN71" s="50"/>
      <c r="HO71" s="50"/>
      <c r="HP71" s="50"/>
      <c r="HQ71" s="50"/>
      <c r="HR71" s="50"/>
      <c r="HS71" s="50"/>
      <c r="HT71" s="50"/>
      <c r="HU71" s="50"/>
      <c r="HV71" s="50"/>
      <c r="HW71" s="50"/>
      <c r="HX71" s="50"/>
      <c r="HY71" s="50"/>
      <c r="HZ71" s="50"/>
      <c r="IA71" s="50"/>
      <c r="IB71" s="50"/>
      <c r="IC71" s="50"/>
      <c r="ID71" s="50"/>
      <c r="IE71" s="50"/>
      <c r="IF71" s="50"/>
      <c r="IG71" s="50"/>
      <c r="IH71" s="50"/>
      <c r="II71" s="50"/>
      <c r="IJ71" s="50"/>
      <c r="IK71" s="50"/>
      <c r="IL71" s="50"/>
      <c r="IM71" s="50"/>
      <c r="IN71" s="50"/>
      <c r="IO71" s="50"/>
      <c r="IP71" s="50"/>
      <c r="IQ71" s="50"/>
      <c r="IR71" s="50"/>
      <c r="IS71" s="50"/>
      <c r="IT71" s="50"/>
      <c r="IU71" s="50"/>
      <c r="IV71" s="50"/>
    </row>
    <row r="72" spans="1:256" s="27" customFormat="1" x14ac:dyDescent="0.2">
      <c r="A72" s="39"/>
      <c r="B72" s="121"/>
      <c r="C72" s="46" t="s">
        <v>153</v>
      </c>
      <c r="D72" s="39" t="s">
        <v>58</v>
      </c>
      <c r="E72" s="39">
        <f>0.0095</f>
        <v>9.4999999999999998E-3</v>
      </c>
      <c r="F72" s="80">
        <f>E72*F68</f>
        <v>1.2635000000000001</v>
      </c>
      <c r="G72" s="13"/>
      <c r="H72" s="89"/>
      <c r="I72" s="13"/>
      <c r="J72" s="13"/>
      <c r="K72" s="13"/>
      <c r="L72" s="13"/>
      <c r="M72" s="13"/>
      <c r="N72" s="50"/>
      <c r="O72" s="126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0"/>
      <c r="CV72" s="50"/>
      <c r="CW72" s="50"/>
      <c r="CX72" s="50"/>
      <c r="CY72" s="50"/>
      <c r="CZ72" s="50"/>
      <c r="DA72" s="50"/>
      <c r="DB72" s="50"/>
      <c r="DC72" s="50"/>
      <c r="DD72" s="50"/>
      <c r="DE72" s="50"/>
      <c r="DF72" s="50"/>
      <c r="DG72" s="50"/>
      <c r="DH72" s="50"/>
      <c r="DI72" s="50"/>
      <c r="DJ72" s="50"/>
      <c r="DK72" s="50"/>
      <c r="DL72" s="50"/>
      <c r="DM72" s="50"/>
      <c r="DN72" s="50"/>
      <c r="DO72" s="50"/>
      <c r="DP72" s="50"/>
      <c r="DQ72" s="50"/>
      <c r="DR72" s="50"/>
      <c r="DS72" s="50"/>
      <c r="DT72" s="50"/>
      <c r="DU72" s="50"/>
      <c r="DV72" s="50"/>
      <c r="DW72" s="50"/>
      <c r="DX72" s="50"/>
      <c r="DY72" s="50"/>
      <c r="DZ72" s="50"/>
      <c r="EA72" s="50"/>
      <c r="EB72" s="50"/>
      <c r="EC72" s="50"/>
      <c r="ED72" s="50"/>
      <c r="EE72" s="50"/>
      <c r="EF72" s="50"/>
      <c r="EG72" s="50"/>
      <c r="EH72" s="50"/>
      <c r="EI72" s="50"/>
      <c r="EJ72" s="50"/>
      <c r="EK72" s="50"/>
      <c r="EL72" s="50"/>
      <c r="EM72" s="50"/>
      <c r="EN72" s="50"/>
      <c r="EO72" s="50"/>
      <c r="EP72" s="50"/>
      <c r="EQ72" s="50"/>
      <c r="ER72" s="50"/>
      <c r="ES72" s="50"/>
      <c r="ET72" s="50"/>
      <c r="EU72" s="50"/>
      <c r="EV72" s="50"/>
      <c r="EW72" s="50"/>
      <c r="EX72" s="50"/>
      <c r="EY72" s="50"/>
      <c r="EZ72" s="50"/>
      <c r="FA72" s="50"/>
      <c r="FB72" s="50"/>
      <c r="FC72" s="50"/>
      <c r="FD72" s="50"/>
      <c r="FE72" s="50"/>
      <c r="FF72" s="50"/>
      <c r="FG72" s="50"/>
      <c r="FH72" s="50"/>
      <c r="FI72" s="50"/>
      <c r="FJ72" s="50"/>
      <c r="FK72" s="50"/>
      <c r="FL72" s="50"/>
      <c r="FM72" s="50"/>
      <c r="FN72" s="50"/>
      <c r="FO72" s="50"/>
      <c r="FP72" s="50"/>
      <c r="FQ72" s="50"/>
      <c r="FR72" s="50"/>
      <c r="FS72" s="50"/>
      <c r="FT72" s="50"/>
      <c r="FU72" s="50"/>
      <c r="FV72" s="50"/>
      <c r="FW72" s="50"/>
      <c r="FX72" s="50"/>
      <c r="FY72" s="50"/>
      <c r="FZ72" s="50"/>
      <c r="GA72" s="50"/>
      <c r="GB72" s="50"/>
      <c r="GC72" s="50"/>
      <c r="GD72" s="50"/>
      <c r="GE72" s="50"/>
      <c r="GF72" s="50"/>
      <c r="GG72" s="50"/>
      <c r="GH72" s="50"/>
      <c r="GI72" s="50"/>
      <c r="GJ72" s="50"/>
      <c r="GK72" s="50"/>
      <c r="GL72" s="50"/>
      <c r="GM72" s="50"/>
      <c r="GN72" s="50"/>
      <c r="GO72" s="50"/>
      <c r="GP72" s="50"/>
      <c r="GQ72" s="50"/>
      <c r="GR72" s="50"/>
      <c r="GS72" s="50"/>
      <c r="GT72" s="50"/>
      <c r="GU72" s="50"/>
      <c r="GV72" s="50"/>
      <c r="GW72" s="50"/>
      <c r="GX72" s="50"/>
      <c r="GY72" s="50"/>
      <c r="GZ72" s="50"/>
      <c r="HA72" s="50"/>
      <c r="HB72" s="50"/>
      <c r="HC72" s="50"/>
      <c r="HD72" s="50"/>
      <c r="HE72" s="50"/>
      <c r="HF72" s="50"/>
      <c r="HG72" s="50"/>
      <c r="HH72" s="50"/>
      <c r="HI72" s="50"/>
      <c r="HJ72" s="50"/>
      <c r="HK72" s="50"/>
      <c r="HL72" s="50"/>
      <c r="HM72" s="50"/>
      <c r="HN72" s="50"/>
      <c r="HO72" s="50"/>
      <c r="HP72" s="50"/>
      <c r="HQ72" s="50"/>
      <c r="HR72" s="50"/>
      <c r="HS72" s="50"/>
      <c r="HT72" s="50"/>
      <c r="HU72" s="50"/>
      <c r="HV72" s="50"/>
      <c r="HW72" s="50"/>
      <c r="HX72" s="50"/>
      <c r="HY72" s="50"/>
      <c r="HZ72" s="50"/>
      <c r="IA72" s="50"/>
      <c r="IB72" s="50"/>
      <c r="IC72" s="50"/>
      <c r="ID72" s="50"/>
      <c r="IE72" s="50"/>
      <c r="IF72" s="50"/>
      <c r="IG72" s="50"/>
      <c r="IH72" s="50"/>
      <c r="II72" s="50"/>
      <c r="IJ72" s="50"/>
      <c r="IK72" s="50"/>
      <c r="IL72" s="50"/>
      <c r="IM72" s="50"/>
      <c r="IN72" s="50"/>
      <c r="IO72" s="50"/>
      <c r="IP72" s="50"/>
      <c r="IQ72" s="50"/>
      <c r="IR72" s="50"/>
      <c r="IS72" s="50"/>
      <c r="IT72" s="50"/>
      <c r="IU72" s="50"/>
      <c r="IV72" s="50"/>
    </row>
    <row r="73" spans="1:256" s="27" customFormat="1" ht="67.5" x14ac:dyDescent="0.25">
      <c r="A73" s="39"/>
      <c r="B73" s="121"/>
      <c r="C73" s="127" t="s">
        <v>154</v>
      </c>
      <c r="D73" s="39" t="s">
        <v>58</v>
      </c>
      <c r="E73" s="39">
        <f>0.0095</f>
        <v>9.4999999999999998E-3</v>
      </c>
      <c r="F73" s="80">
        <f>E73*F68</f>
        <v>1.2635000000000001</v>
      </c>
      <c r="G73" s="13"/>
      <c r="H73" s="89"/>
      <c r="I73" s="13"/>
      <c r="J73" s="13"/>
      <c r="K73" s="13"/>
      <c r="L73" s="13"/>
      <c r="M73" s="13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  <c r="CA73" s="50"/>
      <c r="CB73" s="50"/>
      <c r="CC73" s="50"/>
      <c r="CD73" s="50"/>
      <c r="CE73" s="50"/>
      <c r="CF73" s="50"/>
      <c r="CG73" s="50"/>
      <c r="CH73" s="50"/>
      <c r="CI73" s="50"/>
      <c r="CJ73" s="50"/>
      <c r="CK73" s="50"/>
      <c r="CL73" s="50"/>
      <c r="CM73" s="50"/>
      <c r="CN73" s="50"/>
      <c r="CO73" s="50"/>
      <c r="CP73" s="50"/>
      <c r="CQ73" s="50"/>
      <c r="CR73" s="50"/>
      <c r="CS73" s="50"/>
      <c r="CT73" s="50"/>
      <c r="CU73" s="50"/>
      <c r="CV73" s="50"/>
      <c r="CW73" s="50"/>
      <c r="CX73" s="50"/>
      <c r="CY73" s="50"/>
      <c r="CZ73" s="50"/>
      <c r="DA73" s="50"/>
      <c r="DB73" s="50"/>
      <c r="DC73" s="50"/>
      <c r="DD73" s="50"/>
      <c r="DE73" s="50"/>
      <c r="DF73" s="50"/>
      <c r="DG73" s="50"/>
      <c r="DH73" s="50"/>
      <c r="DI73" s="50"/>
      <c r="DJ73" s="50"/>
      <c r="DK73" s="50"/>
      <c r="DL73" s="50"/>
      <c r="DM73" s="50"/>
      <c r="DN73" s="50"/>
      <c r="DO73" s="50"/>
      <c r="DP73" s="50"/>
      <c r="DQ73" s="50"/>
      <c r="DR73" s="50"/>
      <c r="DS73" s="50"/>
      <c r="DT73" s="50"/>
      <c r="DU73" s="50"/>
      <c r="DV73" s="50"/>
      <c r="DW73" s="50"/>
      <c r="DX73" s="50"/>
      <c r="DY73" s="50"/>
      <c r="DZ73" s="50"/>
      <c r="EA73" s="50"/>
      <c r="EB73" s="50"/>
      <c r="EC73" s="50"/>
      <c r="ED73" s="50"/>
      <c r="EE73" s="50"/>
      <c r="EF73" s="50"/>
      <c r="EG73" s="50"/>
      <c r="EH73" s="50"/>
      <c r="EI73" s="50"/>
      <c r="EJ73" s="50"/>
      <c r="EK73" s="50"/>
      <c r="EL73" s="50"/>
      <c r="EM73" s="50"/>
      <c r="EN73" s="50"/>
      <c r="EO73" s="50"/>
      <c r="EP73" s="50"/>
      <c r="EQ73" s="50"/>
      <c r="ER73" s="50"/>
      <c r="ES73" s="50"/>
      <c r="ET73" s="50"/>
      <c r="EU73" s="50"/>
      <c r="EV73" s="50"/>
      <c r="EW73" s="50"/>
      <c r="EX73" s="50"/>
      <c r="EY73" s="50"/>
      <c r="EZ73" s="50"/>
      <c r="FA73" s="50"/>
      <c r="FB73" s="50"/>
      <c r="FC73" s="50"/>
      <c r="FD73" s="50"/>
      <c r="FE73" s="50"/>
      <c r="FF73" s="50"/>
      <c r="FG73" s="50"/>
      <c r="FH73" s="50"/>
      <c r="FI73" s="50"/>
      <c r="FJ73" s="50"/>
      <c r="FK73" s="50"/>
      <c r="FL73" s="50"/>
      <c r="FM73" s="50"/>
      <c r="FN73" s="50"/>
      <c r="FO73" s="50"/>
      <c r="FP73" s="50"/>
      <c r="FQ73" s="50"/>
      <c r="FR73" s="50"/>
      <c r="FS73" s="50"/>
      <c r="FT73" s="50"/>
      <c r="FU73" s="50"/>
      <c r="FV73" s="50"/>
      <c r="FW73" s="50"/>
      <c r="FX73" s="50"/>
      <c r="FY73" s="50"/>
      <c r="FZ73" s="50"/>
      <c r="GA73" s="50"/>
      <c r="GB73" s="50"/>
      <c r="GC73" s="50"/>
      <c r="GD73" s="50"/>
      <c r="GE73" s="50"/>
      <c r="GF73" s="50"/>
      <c r="GG73" s="50"/>
      <c r="GH73" s="50"/>
      <c r="GI73" s="50"/>
      <c r="GJ73" s="50"/>
      <c r="GK73" s="50"/>
      <c r="GL73" s="50"/>
      <c r="GM73" s="50"/>
      <c r="GN73" s="50"/>
      <c r="GO73" s="50"/>
      <c r="GP73" s="50"/>
      <c r="GQ73" s="50"/>
      <c r="GR73" s="50"/>
      <c r="GS73" s="50"/>
      <c r="GT73" s="50"/>
      <c r="GU73" s="50"/>
      <c r="GV73" s="50"/>
      <c r="GW73" s="50"/>
      <c r="GX73" s="50"/>
      <c r="GY73" s="50"/>
      <c r="GZ73" s="50"/>
      <c r="HA73" s="50"/>
      <c r="HB73" s="50"/>
      <c r="HC73" s="50"/>
      <c r="HD73" s="50"/>
      <c r="HE73" s="50"/>
      <c r="HF73" s="50"/>
      <c r="HG73" s="50"/>
      <c r="HH73" s="50"/>
      <c r="HI73" s="50"/>
      <c r="HJ73" s="50"/>
      <c r="HK73" s="50"/>
      <c r="HL73" s="50"/>
      <c r="HM73" s="50"/>
      <c r="HN73" s="50"/>
      <c r="HO73" s="50"/>
      <c r="HP73" s="50"/>
      <c r="HQ73" s="50"/>
      <c r="HR73" s="50"/>
      <c r="HS73" s="50"/>
      <c r="HT73" s="50"/>
      <c r="HU73" s="50"/>
      <c r="HV73" s="50"/>
      <c r="HW73" s="50"/>
      <c r="HX73" s="50"/>
      <c r="HY73" s="50"/>
      <c r="HZ73" s="50"/>
      <c r="IA73" s="50"/>
      <c r="IB73" s="50"/>
      <c r="IC73" s="50"/>
      <c r="ID73" s="50"/>
      <c r="IE73" s="50"/>
      <c r="IF73" s="50"/>
      <c r="IG73" s="50"/>
      <c r="IH73" s="50"/>
      <c r="II73" s="50"/>
      <c r="IJ73" s="50"/>
      <c r="IK73" s="50"/>
      <c r="IL73" s="50"/>
      <c r="IM73" s="50"/>
      <c r="IN73" s="50"/>
      <c r="IO73" s="50"/>
      <c r="IP73" s="50"/>
      <c r="IQ73" s="50"/>
      <c r="IR73" s="50"/>
      <c r="IS73" s="50"/>
      <c r="IT73" s="50"/>
      <c r="IU73" s="50"/>
      <c r="IV73" s="50"/>
    </row>
    <row r="74" spans="1:256" s="27" customFormat="1" x14ac:dyDescent="0.2">
      <c r="A74" s="39"/>
      <c r="B74" s="121"/>
      <c r="C74" s="46" t="s">
        <v>155</v>
      </c>
      <c r="D74" s="39" t="s">
        <v>58</v>
      </c>
      <c r="E74" s="39">
        <f>0.0186</f>
        <v>1.8599999999999998E-2</v>
      </c>
      <c r="F74" s="80">
        <f>E74*F68</f>
        <v>2.4737999999999998</v>
      </c>
      <c r="G74" s="13"/>
      <c r="H74" s="89"/>
      <c r="I74" s="13"/>
      <c r="J74" s="13"/>
      <c r="K74" s="13"/>
      <c r="L74" s="13"/>
      <c r="M74" s="13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  <c r="DA74" s="50"/>
      <c r="DB74" s="50"/>
      <c r="DC74" s="50"/>
      <c r="DD74" s="50"/>
      <c r="DE74" s="50"/>
      <c r="DF74" s="50"/>
      <c r="DG74" s="50"/>
      <c r="DH74" s="50"/>
      <c r="DI74" s="50"/>
      <c r="DJ74" s="50"/>
      <c r="DK74" s="50"/>
      <c r="DL74" s="50"/>
      <c r="DM74" s="50"/>
      <c r="DN74" s="50"/>
      <c r="DO74" s="50"/>
      <c r="DP74" s="50"/>
      <c r="DQ74" s="50"/>
      <c r="DR74" s="50"/>
      <c r="DS74" s="50"/>
      <c r="DT74" s="50"/>
      <c r="DU74" s="50"/>
      <c r="DV74" s="50"/>
      <c r="DW74" s="50"/>
      <c r="DX74" s="50"/>
      <c r="DY74" s="50"/>
      <c r="DZ74" s="50"/>
      <c r="EA74" s="50"/>
      <c r="EB74" s="50"/>
      <c r="EC74" s="50"/>
      <c r="ED74" s="50"/>
      <c r="EE74" s="50"/>
      <c r="EF74" s="50"/>
      <c r="EG74" s="50"/>
      <c r="EH74" s="50"/>
      <c r="EI74" s="50"/>
      <c r="EJ74" s="50"/>
      <c r="EK74" s="50"/>
      <c r="EL74" s="50"/>
      <c r="EM74" s="50"/>
      <c r="EN74" s="50"/>
      <c r="EO74" s="50"/>
      <c r="EP74" s="50"/>
      <c r="EQ74" s="50"/>
      <c r="ER74" s="50"/>
      <c r="ES74" s="50"/>
      <c r="ET74" s="50"/>
      <c r="EU74" s="50"/>
      <c r="EV74" s="50"/>
      <c r="EW74" s="50"/>
      <c r="EX74" s="50"/>
      <c r="EY74" s="50"/>
      <c r="EZ74" s="50"/>
      <c r="FA74" s="50"/>
      <c r="FB74" s="50"/>
      <c r="FC74" s="50"/>
      <c r="FD74" s="50"/>
      <c r="FE74" s="50"/>
      <c r="FF74" s="50"/>
      <c r="FG74" s="50"/>
      <c r="FH74" s="50"/>
      <c r="FI74" s="50"/>
      <c r="FJ74" s="50"/>
      <c r="FK74" s="50"/>
      <c r="FL74" s="50"/>
      <c r="FM74" s="50"/>
      <c r="FN74" s="50"/>
      <c r="FO74" s="50"/>
      <c r="FP74" s="50"/>
      <c r="FQ74" s="50"/>
      <c r="FR74" s="50"/>
      <c r="FS74" s="50"/>
      <c r="FT74" s="50"/>
      <c r="FU74" s="50"/>
      <c r="FV74" s="50"/>
      <c r="FW74" s="50"/>
      <c r="FX74" s="50"/>
      <c r="FY74" s="50"/>
      <c r="FZ74" s="50"/>
      <c r="GA74" s="50"/>
      <c r="GB74" s="50"/>
      <c r="GC74" s="50"/>
      <c r="GD74" s="50"/>
      <c r="GE74" s="50"/>
      <c r="GF74" s="50"/>
      <c r="GG74" s="50"/>
      <c r="GH74" s="50"/>
      <c r="GI74" s="50"/>
      <c r="GJ74" s="50"/>
      <c r="GK74" s="50"/>
      <c r="GL74" s="50"/>
      <c r="GM74" s="50"/>
      <c r="GN74" s="50"/>
      <c r="GO74" s="50"/>
      <c r="GP74" s="50"/>
      <c r="GQ74" s="50"/>
      <c r="GR74" s="50"/>
      <c r="GS74" s="50"/>
      <c r="GT74" s="50"/>
      <c r="GU74" s="50"/>
      <c r="GV74" s="50"/>
      <c r="GW74" s="50"/>
      <c r="GX74" s="50"/>
      <c r="GY74" s="50"/>
      <c r="GZ74" s="50"/>
      <c r="HA74" s="50"/>
      <c r="HB74" s="50"/>
      <c r="HC74" s="50"/>
      <c r="HD74" s="50"/>
      <c r="HE74" s="50"/>
      <c r="HF74" s="50"/>
      <c r="HG74" s="50"/>
      <c r="HH74" s="50"/>
      <c r="HI74" s="50"/>
      <c r="HJ74" s="50"/>
      <c r="HK74" s="50"/>
      <c r="HL74" s="50"/>
      <c r="HM74" s="50"/>
      <c r="HN74" s="50"/>
      <c r="HO74" s="50"/>
      <c r="HP74" s="50"/>
      <c r="HQ74" s="50"/>
      <c r="HR74" s="50"/>
      <c r="HS74" s="50"/>
      <c r="HT74" s="50"/>
      <c r="HU74" s="50"/>
      <c r="HV74" s="50"/>
      <c r="HW74" s="50"/>
      <c r="HX74" s="50"/>
      <c r="HY74" s="50"/>
      <c r="HZ74" s="50"/>
      <c r="IA74" s="50"/>
      <c r="IB74" s="50"/>
      <c r="IC74" s="50"/>
      <c r="ID74" s="50"/>
      <c r="IE74" s="50"/>
      <c r="IF74" s="50"/>
      <c r="IG74" s="50"/>
      <c r="IH74" s="50"/>
      <c r="II74" s="50"/>
      <c r="IJ74" s="50"/>
      <c r="IK74" s="50"/>
      <c r="IL74" s="50"/>
      <c r="IM74" s="50"/>
      <c r="IN74" s="50"/>
      <c r="IO74" s="50"/>
      <c r="IP74" s="50"/>
      <c r="IQ74" s="50"/>
      <c r="IR74" s="50"/>
      <c r="IS74" s="50"/>
      <c r="IT74" s="50"/>
      <c r="IU74" s="50"/>
      <c r="IV74" s="50"/>
    </row>
    <row r="75" spans="1:256" s="27" customFormat="1" ht="27" x14ac:dyDescent="0.25">
      <c r="A75" s="68"/>
      <c r="B75" s="39"/>
      <c r="C75" s="146" t="s">
        <v>231</v>
      </c>
      <c r="D75" s="123" t="s">
        <v>58</v>
      </c>
      <c r="E75" s="39">
        <f>0.019</f>
        <v>1.9E-2</v>
      </c>
      <c r="F75" s="80">
        <f>E75*F68</f>
        <v>2.5270000000000001</v>
      </c>
      <c r="G75" s="60"/>
      <c r="H75" s="67"/>
      <c r="I75" s="13"/>
      <c r="J75" s="13"/>
      <c r="K75" s="13"/>
      <c r="L75" s="13"/>
      <c r="M75" s="1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</row>
    <row r="76" spans="1:256" s="27" customFormat="1" x14ac:dyDescent="0.2">
      <c r="A76" s="39"/>
      <c r="B76" s="49"/>
      <c r="C76" s="46" t="s">
        <v>59</v>
      </c>
      <c r="D76" s="39" t="s">
        <v>60</v>
      </c>
      <c r="E76" s="108">
        <v>2.63E-2</v>
      </c>
      <c r="F76" s="13">
        <f>E76*F68</f>
        <v>3.4979</v>
      </c>
      <c r="G76" s="13"/>
      <c r="H76" s="13"/>
      <c r="I76" s="13"/>
      <c r="J76" s="13"/>
      <c r="K76" s="13"/>
      <c r="L76" s="13"/>
      <c r="M76" s="13"/>
    </row>
    <row r="77" spans="1:256" s="27" customFormat="1" ht="27" x14ac:dyDescent="0.25">
      <c r="A77" s="128"/>
      <c r="B77" s="62"/>
      <c r="C77" s="63" t="s">
        <v>223</v>
      </c>
      <c r="D77" s="39" t="s">
        <v>56</v>
      </c>
      <c r="E77" s="39">
        <f>184*0.001</f>
        <v>0.184</v>
      </c>
      <c r="F77" s="13">
        <f>E77*F68</f>
        <v>24.472000000000001</v>
      </c>
      <c r="G77" s="60"/>
      <c r="H77" s="13"/>
      <c r="I77" s="13"/>
      <c r="J77" s="13"/>
      <c r="K77" s="13"/>
      <c r="L77" s="13"/>
      <c r="M77" s="13"/>
      <c r="N77" s="129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  <c r="IK77" s="4"/>
      <c r="IL77" s="4"/>
      <c r="IM77" s="4"/>
      <c r="IN77" s="4"/>
      <c r="IO77" s="4"/>
      <c r="IP77" s="4"/>
      <c r="IQ77" s="4"/>
      <c r="IR77" s="4"/>
      <c r="IS77" s="4"/>
      <c r="IT77" s="4"/>
      <c r="IU77" s="4"/>
      <c r="IV77" s="4"/>
    </row>
    <row r="78" spans="1:256" s="27" customFormat="1" ht="45.75" x14ac:dyDescent="0.2">
      <c r="A78" s="39">
        <v>4</v>
      </c>
      <c r="B78" s="18"/>
      <c r="C78" s="111" t="s">
        <v>216</v>
      </c>
      <c r="D78" s="42" t="s">
        <v>110</v>
      </c>
      <c r="E78" s="42"/>
      <c r="F78" s="79">
        <v>133</v>
      </c>
      <c r="G78" s="13"/>
      <c r="H78" s="13"/>
      <c r="I78" s="13"/>
      <c r="J78" s="13"/>
      <c r="K78" s="13"/>
      <c r="L78" s="13"/>
      <c r="M78" s="13"/>
      <c r="P78" s="29"/>
    </row>
    <row r="79" spans="1:256" s="27" customFormat="1" x14ac:dyDescent="0.2">
      <c r="A79" s="39"/>
      <c r="B79" s="48"/>
      <c r="C79" s="46" t="s">
        <v>47</v>
      </c>
      <c r="D79" s="39" t="s">
        <v>48</v>
      </c>
      <c r="E79" s="39">
        <f>0.0117</f>
        <v>1.17E-2</v>
      </c>
      <c r="F79" s="80">
        <f>F78*E79</f>
        <v>1.5561</v>
      </c>
      <c r="G79" s="13"/>
      <c r="H79" s="89"/>
      <c r="I79" s="13"/>
      <c r="J79" s="13"/>
      <c r="K79" s="13"/>
      <c r="L79" s="89"/>
      <c r="M79" s="13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  <c r="CW79" s="50"/>
      <c r="CX79" s="50"/>
      <c r="CY79" s="50"/>
      <c r="CZ79" s="50"/>
      <c r="DA79" s="50"/>
      <c r="DB79" s="50"/>
      <c r="DC79" s="50"/>
      <c r="DD79" s="50"/>
      <c r="DE79" s="50"/>
      <c r="DF79" s="50"/>
      <c r="DG79" s="50"/>
      <c r="DH79" s="50"/>
      <c r="DI79" s="50"/>
      <c r="DJ79" s="50"/>
      <c r="DK79" s="50"/>
      <c r="DL79" s="50"/>
      <c r="DM79" s="50"/>
      <c r="DN79" s="50"/>
      <c r="DO79" s="50"/>
      <c r="DP79" s="50"/>
      <c r="DQ79" s="50"/>
      <c r="DR79" s="50"/>
      <c r="DS79" s="50"/>
      <c r="DT79" s="50"/>
      <c r="DU79" s="50"/>
      <c r="DV79" s="50"/>
      <c r="DW79" s="50"/>
      <c r="DX79" s="50"/>
      <c r="DY79" s="50"/>
      <c r="DZ79" s="50"/>
      <c r="EA79" s="50"/>
      <c r="EB79" s="50"/>
      <c r="EC79" s="50"/>
      <c r="ED79" s="50"/>
      <c r="EE79" s="50"/>
      <c r="EF79" s="50"/>
      <c r="EG79" s="50"/>
      <c r="EH79" s="50"/>
      <c r="EI79" s="50"/>
      <c r="EJ79" s="50"/>
      <c r="EK79" s="50"/>
      <c r="EL79" s="50"/>
      <c r="EM79" s="50"/>
      <c r="EN79" s="50"/>
      <c r="EO79" s="50"/>
      <c r="EP79" s="50"/>
      <c r="EQ79" s="50"/>
      <c r="ER79" s="50"/>
      <c r="ES79" s="50"/>
      <c r="ET79" s="50"/>
      <c r="EU79" s="50"/>
      <c r="EV79" s="50"/>
      <c r="EW79" s="50"/>
      <c r="EX79" s="50"/>
      <c r="EY79" s="50"/>
      <c r="EZ79" s="50"/>
      <c r="FA79" s="50"/>
      <c r="FB79" s="50"/>
      <c r="FC79" s="50"/>
      <c r="FD79" s="50"/>
      <c r="FE79" s="50"/>
      <c r="FF79" s="50"/>
      <c r="FG79" s="50"/>
      <c r="FH79" s="50"/>
      <c r="FI79" s="50"/>
      <c r="FJ79" s="50"/>
      <c r="FK79" s="50"/>
      <c r="FL79" s="50"/>
      <c r="FM79" s="50"/>
      <c r="FN79" s="50"/>
      <c r="FO79" s="50"/>
      <c r="FP79" s="50"/>
      <c r="FQ79" s="50"/>
      <c r="FR79" s="50"/>
      <c r="FS79" s="50"/>
      <c r="FT79" s="50"/>
      <c r="FU79" s="50"/>
      <c r="FV79" s="50"/>
      <c r="FW79" s="50"/>
      <c r="FX79" s="50"/>
      <c r="FY79" s="50"/>
      <c r="FZ79" s="50"/>
      <c r="GA79" s="50"/>
      <c r="GB79" s="50"/>
      <c r="GC79" s="50"/>
      <c r="GD79" s="50"/>
      <c r="GE79" s="50"/>
      <c r="GF79" s="50"/>
      <c r="GG79" s="50"/>
      <c r="GH79" s="50"/>
      <c r="GI79" s="50"/>
      <c r="GJ79" s="50"/>
      <c r="GK79" s="50"/>
      <c r="GL79" s="50"/>
      <c r="GM79" s="50"/>
      <c r="GN79" s="50"/>
      <c r="GO79" s="50"/>
      <c r="GP79" s="50"/>
      <c r="GQ79" s="50"/>
      <c r="GR79" s="50"/>
      <c r="GS79" s="50"/>
      <c r="GT79" s="50"/>
      <c r="GU79" s="50"/>
      <c r="GV79" s="50"/>
      <c r="GW79" s="50"/>
      <c r="GX79" s="50"/>
      <c r="GY79" s="50"/>
      <c r="GZ79" s="50"/>
      <c r="HA79" s="50"/>
      <c r="HB79" s="50"/>
      <c r="HC79" s="50"/>
      <c r="HD79" s="50"/>
      <c r="HE79" s="50"/>
      <c r="HF79" s="50"/>
      <c r="HG79" s="50"/>
      <c r="HH79" s="50"/>
      <c r="HI79" s="50"/>
      <c r="HJ79" s="50"/>
      <c r="HK79" s="50"/>
      <c r="HL79" s="50"/>
      <c r="HM79" s="50"/>
      <c r="HN79" s="50"/>
      <c r="HO79" s="50"/>
      <c r="HP79" s="50"/>
      <c r="HQ79" s="50"/>
      <c r="HR79" s="50"/>
      <c r="HS79" s="50"/>
      <c r="HT79" s="50"/>
      <c r="HU79" s="50"/>
      <c r="HV79" s="50"/>
      <c r="HW79" s="50"/>
      <c r="HX79" s="50"/>
      <c r="HY79" s="50"/>
      <c r="HZ79" s="50"/>
      <c r="IA79" s="50"/>
      <c r="IB79" s="50"/>
      <c r="IC79" s="50"/>
      <c r="ID79" s="50"/>
      <c r="IE79" s="50"/>
      <c r="IF79" s="50"/>
      <c r="IG79" s="50"/>
      <c r="IH79" s="50"/>
      <c r="II79" s="50"/>
      <c r="IJ79" s="50"/>
      <c r="IK79" s="50"/>
      <c r="IL79" s="50"/>
      <c r="IM79" s="50"/>
      <c r="IN79" s="50"/>
      <c r="IO79" s="50"/>
      <c r="IP79" s="50"/>
      <c r="IQ79" s="50"/>
      <c r="IR79" s="50"/>
      <c r="IS79" s="50"/>
      <c r="IT79" s="50"/>
      <c r="IU79" s="50"/>
      <c r="IV79" s="50"/>
    </row>
    <row r="80" spans="1:256" s="27" customFormat="1" x14ac:dyDescent="0.25">
      <c r="A80" s="128"/>
      <c r="B80" s="68"/>
      <c r="C80" s="68" t="s">
        <v>156</v>
      </c>
      <c r="D80" s="62" t="s">
        <v>50</v>
      </c>
      <c r="E80" s="39"/>
      <c r="F80" s="62">
        <v>0.63</v>
      </c>
      <c r="G80" s="60"/>
      <c r="H80" s="13"/>
      <c r="I80" s="60"/>
      <c r="J80" s="60"/>
      <c r="K80" s="60"/>
      <c r="L80" s="60"/>
      <c r="M80" s="13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  <c r="IK80" s="4"/>
      <c r="IL80" s="4"/>
      <c r="IM80" s="4"/>
      <c r="IN80" s="4"/>
      <c r="IO80" s="4"/>
      <c r="IP80" s="4"/>
      <c r="IQ80" s="4"/>
      <c r="IR80" s="4"/>
      <c r="IS80" s="4"/>
      <c r="IT80" s="4"/>
      <c r="IU80" s="4"/>
      <c r="IV80" s="4"/>
    </row>
    <row r="81" spans="1:256" s="27" customFormat="1" ht="54" x14ac:dyDescent="0.25">
      <c r="A81" s="130">
        <v>5</v>
      </c>
      <c r="B81" s="68"/>
      <c r="C81" s="63" t="s">
        <v>215</v>
      </c>
      <c r="D81" s="62" t="s">
        <v>50</v>
      </c>
      <c r="E81" s="39"/>
      <c r="F81" s="62">
        <v>4.8000000000000001E-2</v>
      </c>
      <c r="G81" s="60"/>
      <c r="H81" s="13"/>
      <c r="I81" s="60"/>
      <c r="J81" s="60"/>
      <c r="K81" s="60"/>
      <c r="L81" s="60"/>
      <c r="M81" s="13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  <c r="IK81" s="4"/>
      <c r="IL81" s="4"/>
      <c r="IM81" s="4"/>
      <c r="IN81" s="4"/>
      <c r="IO81" s="4"/>
      <c r="IP81" s="4"/>
      <c r="IQ81" s="4"/>
      <c r="IR81" s="4"/>
      <c r="IS81" s="4"/>
      <c r="IT81" s="4"/>
      <c r="IU81" s="4"/>
      <c r="IV81" s="4"/>
    </row>
    <row r="82" spans="1:256" s="27" customFormat="1" ht="54" x14ac:dyDescent="0.2">
      <c r="A82" s="39">
        <v>6</v>
      </c>
      <c r="B82" s="40"/>
      <c r="C82" s="133" t="s">
        <v>180</v>
      </c>
      <c r="D82" s="42" t="s">
        <v>110</v>
      </c>
      <c r="E82" s="42"/>
      <c r="F82" s="79">
        <v>27</v>
      </c>
      <c r="G82" s="13"/>
      <c r="H82" s="13"/>
      <c r="I82" s="13"/>
      <c r="J82" s="13"/>
      <c r="K82" s="13"/>
      <c r="L82" s="13"/>
      <c r="M82" s="13"/>
      <c r="N82" s="56"/>
    </row>
    <row r="83" spans="1:256" s="2" customFormat="1" x14ac:dyDescent="0.25">
      <c r="A83" s="193"/>
      <c r="B83" s="193"/>
      <c r="C83" s="24" t="s">
        <v>130</v>
      </c>
      <c r="D83" s="193" t="s">
        <v>131</v>
      </c>
      <c r="E83" s="134">
        <f>44*0.001</f>
        <v>4.3999999999999997E-2</v>
      </c>
      <c r="F83" s="135">
        <f>E83*F82</f>
        <v>1.1879999999999999</v>
      </c>
      <c r="G83" s="135"/>
      <c r="H83" s="135"/>
      <c r="I83" s="135"/>
      <c r="J83" s="135"/>
      <c r="K83" s="135"/>
      <c r="L83" s="135"/>
      <c r="M83" s="135"/>
    </row>
    <row r="84" spans="1:256" s="50" customFormat="1" ht="40.5" x14ac:dyDescent="0.2">
      <c r="A84" s="39"/>
      <c r="B84" s="48"/>
      <c r="C84" s="46" t="s">
        <v>98</v>
      </c>
      <c r="D84" s="39" t="s">
        <v>48</v>
      </c>
      <c r="E84" s="71">
        <f>2.55*0.001</f>
        <v>2.5499999999999997E-3</v>
      </c>
      <c r="F84" s="39">
        <f>E84*F82</f>
        <v>6.8849999999999995E-2</v>
      </c>
      <c r="G84" s="13"/>
      <c r="H84" s="89"/>
      <c r="I84" s="10"/>
      <c r="J84" s="13"/>
      <c r="K84" s="13"/>
      <c r="L84" s="13"/>
      <c r="M84" s="13"/>
    </row>
    <row r="85" spans="1:256" s="27" customFormat="1" ht="27" x14ac:dyDescent="0.2">
      <c r="A85" s="39"/>
      <c r="B85" s="49"/>
      <c r="C85" s="114" t="s">
        <v>233</v>
      </c>
      <c r="D85" s="123" t="s">
        <v>58</v>
      </c>
      <c r="E85" s="108">
        <f>(0.41)*0.001</f>
        <v>4.0999999999999999E-4</v>
      </c>
      <c r="F85" s="71">
        <f>E85*F82</f>
        <v>1.107E-2</v>
      </c>
      <c r="G85" s="13"/>
      <c r="H85" s="13"/>
      <c r="I85" s="13"/>
      <c r="J85" s="13"/>
      <c r="K85" s="13"/>
      <c r="L85" s="13"/>
      <c r="M85" s="13"/>
    </row>
    <row r="86" spans="1:256" s="27" customFormat="1" ht="27" x14ac:dyDescent="0.25">
      <c r="A86" s="39"/>
      <c r="B86" s="49"/>
      <c r="C86" s="114" t="s">
        <v>234</v>
      </c>
      <c r="D86" s="123" t="s">
        <v>58</v>
      </c>
      <c r="E86" s="71">
        <f>(7.6)*0.001</f>
        <v>7.6E-3</v>
      </c>
      <c r="F86" s="71">
        <f>E86*F82</f>
        <v>0.20519999999999999</v>
      </c>
      <c r="G86" s="13"/>
      <c r="H86" s="13"/>
      <c r="I86" s="226"/>
      <c r="J86" s="96"/>
      <c r="K86" s="226"/>
      <c r="L86" s="13"/>
      <c r="M86" s="13"/>
    </row>
    <row r="87" spans="1:256" s="27" customFormat="1" ht="27" x14ac:dyDescent="0.25">
      <c r="A87" s="39"/>
      <c r="B87" s="49"/>
      <c r="C87" s="114" t="s">
        <v>235</v>
      </c>
      <c r="D87" s="123" t="s">
        <v>58</v>
      </c>
      <c r="E87" s="71">
        <f>(7.4)*0.001</f>
        <v>7.4000000000000003E-3</v>
      </c>
      <c r="F87" s="71">
        <f>E87*F82</f>
        <v>0.19980000000000001</v>
      </c>
      <c r="G87" s="13"/>
      <c r="H87" s="13"/>
      <c r="I87" s="226"/>
      <c r="J87" s="96"/>
      <c r="K87" s="226"/>
      <c r="L87" s="13"/>
      <c r="M87" s="13"/>
    </row>
    <row r="88" spans="1:256" s="27" customFormat="1" ht="21.75" customHeight="1" x14ac:dyDescent="0.2">
      <c r="A88" s="39"/>
      <c r="B88" s="49"/>
      <c r="C88" s="46" t="s">
        <v>100</v>
      </c>
      <c r="D88" s="123" t="s">
        <v>58</v>
      </c>
      <c r="E88" s="108">
        <f>(1.48)*0.001</f>
        <v>1.48E-3</v>
      </c>
      <c r="F88" s="13">
        <f>E88*F82</f>
        <v>3.9960000000000002E-2</v>
      </c>
      <c r="G88" s="13"/>
      <c r="H88" s="13"/>
      <c r="I88" s="13"/>
      <c r="J88" s="13"/>
      <c r="K88" s="13"/>
      <c r="L88" s="13"/>
      <c r="M88" s="13"/>
    </row>
    <row r="89" spans="1:256" s="3" customFormat="1" x14ac:dyDescent="0.25">
      <c r="A89" s="68"/>
      <c r="B89" s="68"/>
      <c r="C89" s="68" t="s">
        <v>146</v>
      </c>
      <c r="D89" s="62" t="s">
        <v>56</v>
      </c>
      <c r="E89" s="39">
        <f>(110+10.5*(25-12))*0.001</f>
        <v>0.2465</v>
      </c>
      <c r="F89" s="13">
        <f>E89*F82</f>
        <v>6.6555</v>
      </c>
      <c r="G89" s="60"/>
      <c r="H89" s="96"/>
      <c r="I89" s="60"/>
      <c r="J89" s="13"/>
      <c r="K89" s="60"/>
      <c r="L89" s="13"/>
      <c r="M89" s="13"/>
    </row>
    <row r="90" spans="1:256" s="27" customFormat="1" ht="15.75" x14ac:dyDescent="0.2">
      <c r="A90" s="39"/>
      <c r="B90" s="49"/>
      <c r="C90" s="9" t="s">
        <v>103</v>
      </c>
      <c r="D90" s="39" t="s">
        <v>129</v>
      </c>
      <c r="E90" s="71">
        <f>(11)*0.001</f>
        <v>1.0999999999999999E-2</v>
      </c>
      <c r="F90" s="13">
        <f>E90*F82</f>
        <v>0.29699999999999999</v>
      </c>
      <c r="G90" s="13"/>
      <c r="H90" s="13"/>
      <c r="I90" s="13"/>
      <c r="J90" s="13"/>
      <c r="K90" s="13"/>
      <c r="L90" s="13"/>
      <c r="M90" s="13"/>
    </row>
    <row r="91" spans="1:256" s="4" customFormat="1" ht="54" x14ac:dyDescent="0.3">
      <c r="A91" s="39">
        <v>9</v>
      </c>
      <c r="B91" s="182"/>
      <c r="C91" s="183" t="s">
        <v>165</v>
      </c>
      <c r="D91" s="39" t="s">
        <v>206</v>
      </c>
      <c r="E91" s="184"/>
      <c r="F91" s="192">
        <v>0.11</v>
      </c>
      <c r="G91" s="227"/>
      <c r="H91" s="228"/>
      <c r="I91" s="227"/>
      <c r="J91" s="228"/>
      <c r="K91" s="227"/>
      <c r="L91" s="228"/>
      <c r="M91" s="10"/>
      <c r="N91" s="186"/>
      <c r="O91" s="186"/>
      <c r="P91" s="186"/>
      <c r="Q91" s="186"/>
      <c r="R91" s="186"/>
      <c r="S91" s="186"/>
      <c r="T91" s="186"/>
      <c r="U91" s="186"/>
      <c r="V91" s="186"/>
    </row>
    <row r="92" spans="1:256" s="4" customFormat="1" ht="15.75" x14ac:dyDescent="0.3">
      <c r="A92" s="39"/>
      <c r="B92" s="182"/>
      <c r="C92" s="180" t="s">
        <v>166</v>
      </c>
      <c r="D92" s="62" t="s">
        <v>48</v>
      </c>
      <c r="E92" s="188">
        <v>31.7</v>
      </c>
      <c r="F92" s="185">
        <f>E92*F91</f>
        <v>3.4870000000000001</v>
      </c>
      <c r="G92" s="229"/>
      <c r="H92" s="185"/>
      <c r="I92" s="229"/>
      <c r="J92" s="218"/>
      <c r="K92" s="227"/>
      <c r="L92" s="228"/>
      <c r="M92" s="189"/>
      <c r="N92" s="186"/>
      <c r="O92" s="186"/>
      <c r="P92" s="186"/>
      <c r="Q92" s="186"/>
      <c r="R92" s="186"/>
      <c r="S92" s="186"/>
      <c r="T92" s="186"/>
      <c r="U92" s="186"/>
      <c r="V92" s="186"/>
    </row>
    <row r="93" spans="1:256" s="4" customFormat="1" ht="27" x14ac:dyDescent="0.3">
      <c r="A93" s="39"/>
      <c r="B93" s="113"/>
      <c r="C93" s="114" t="s">
        <v>226</v>
      </c>
      <c r="D93" s="112" t="s">
        <v>58</v>
      </c>
      <c r="E93" s="113">
        <v>3.51</v>
      </c>
      <c r="F93" s="13">
        <f>E93*F91</f>
        <v>0.3861</v>
      </c>
      <c r="G93" s="10"/>
      <c r="H93" s="13"/>
      <c r="I93" s="10"/>
      <c r="J93" s="13"/>
      <c r="K93" s="13"/>
      <c r="L93" s="13"/>
      <c r="M93" s="189"/>
      <c r="N93" s="186"/>
      <c r="O93" s="186"/>
      <c r="P93" s="186"/>
      <c r="Q93" s="186"/>
      <c r="R93" s="186"/>
      <c r="S93" s="186"/>
      <c r="T93" s="186"/>
      <c r="U93" s="186"/>
      <c r="V93" s="186"/>
    </row>
    <row r="94" spans="1:256" s="4" customFormat="1" ht="15.75" x14ac:dyDescent="0.3">
      <c r="A94" s="39"/>
      <c r="B94" s="62"/>
      <c r="C94" s="180" t="s">
        <v>168</v>
      </c>
      <c r="D94" s="62" t="s">
        <v>169</v>
      </c>
      <c r="E94" s="188">
        <v>11</v>
      </c>
      <c r="F94" s="185">
        <f>E94*F91</f>
        <v>1.21</v>
      </c>
      <c r="G94" s="229"/>
      <c r="H94" s="185"/>
      <c r="I94" s="229"/>
      <c r="J94" s="13"/>
      <c r="K94" s="229"/>
      <c r="L94" s="185"/>
      <c r="M94" s="189"/>
      <c r="N94" s="186"/>
      <c r="O94" s="186"/>
      <c r="P94" s="186"/>
      <c r="Q94" s="186"/>
      <c r="R94" s="186"/>
      <c r="S94" s="186"/>
      <c r="T94" s="186"/>
      <c r="U94" s="186"/>
      <c r="V94" s="186"/>
    </row>
    <row r="95" spans="1:256" s="4" customFormat="1" ht="27" x14ac:dyDescent="0.3">
      <c r="A95" s="39"/>
      <c r="B95" s="190"/>
      <c r="C95" s="46" t="s">
        <v>225</v>
      </c>
      <c r="D95" s="194" t="s">
        <v>169</v>
      </c>
      <c r="E95" s="13">
        <v>0.45</v>
      </c>
      <c r="F95" s="185">
        <f>E95*F91</f>
        <v>4.9500000000000002E-2</v>
      </c>
      <c r="G95" s="229"/>
      <c r="H95" s="185"/>
      <c r="I95" s="229"/>
      <c r="J95" s="13"/>
      <c r="K95" s="229"/>
      <c r="L95" s="185"/>
      <c r="M95" s="189"/>
      <c r="N95" s="186"/>
      <c r="O95" s="186"/>
      <c r="P95" s="186"/>
      <c r="Q95" s="186"/>
      <c r="R95" s="186"/>
      <c r="S95" s="186"/>
      <c r="T95" s="186"/>
      <c r="U95" s="186"/>
      <c r="V95" s="186"/>
    </row>
    <row r="96" spans="1:256" s="4" customFormat="1" ht="27" x14ac:dyDescent="0.3">
      <c r="A96" s="39"/>
      <c r="B96" s="18"/>
      <c r="C96" s="46" t="s">
        <v>100</v>
      </c>
      <c r="D96" s="39" t="s">
        <v>58</v>
      </c>
      <c r="E96" s="44">
        <v>0.97</v>
      </c>
      <c r="F96" s="13">
        <f>E96*F91</f>
        <v>0.1067</v>
      </c>
      <c r="G96" s="13"/>
      <c r="H96" s="13"/>
      <c r="I96" s="13"/>
      <c r="J96" s="13"/>
      <c r="K96" s="13"/>
      <c r="L96" s="10"/>
      <c r="M96" s="189"/>
      <c r="N96" s="186"/>
      <c r="O96" s="186"/>
      <c r="P96" s="186"/>
      <c r="Q96" s="186"/>
      <c r="R96" s="186"/>
      <c r="S96" s="186"/>
      <c r="T96" s="186"/>
      <c r="U96" s="186"/>
      <c r="V96" s="186"/>
    </row>
    <row r="97" spans="1:215" s="4" customFormat="1" ht="16.5" x14ac:dyDescent="0.3">
      <c r="A97" s="39"/>
      <c r="B97" s="62"/>
      <c r="C97" s="46" t="s">
        <v>167</v>
      </c>
      <c r="D97" s="62" t="s">
        <v>129</v>
      </c>
      <c r="E97" s="188">
        <v>124</v>
      </c>
      <c r="F97" s="13">
        <f>E97*F91</f>
        <v>13.64</v>
      </c>
      <c r="G97" s="229"/>
      <c r="H97" s="185"/>
      <c r="I97" s="218"/>
      <c r="J97" s="218"/>
      <c r="K97" s="218"/>
      <c r="L97" s="218"/>
      <c r="M97" s="189"/>
      <c r="N97" s="186"/>
      <c r="O97" s="186"/>
      <c r="P97" s="186"/>
      <c r="Q97" s="186"/>
      <c r="R97" s="186"/>
      <c r="S97" s="186"/>
      <c r="T97" s="186"/>
      <c r="U97" s="186"/>
      <c r="V97" s="186"/>
    </row>
    <row r="98" spans="1:215" s="4" customFormat="1" ht="15.75" x14ac:dyDescent="0.3">
      <c r="A98" s="39"/>
      <c r="B98" s="68"/>
      <c r="C98" s="68" t="s">
        <v>103</v>
      </c>
      <c r="D98" s="62" t="s">
        <v>56</v>
      </c>
      <c r="E98" s="44">
        <v>7</v>
      </c>
      <c r="F98" s="13">
        <f>E98*F91</f>
        <v>0.77</v>
      </c>
      <c r="G98" s="60"/>
      <c r="H98" s="67"/>
      <c r="I98" s="13"/>
      <c r="J98" s="67"/>
      <c r="K98" s="60"/>
      <c r="L98" s="67"/>
      <c r="M98" s="189"/>
      <c r="N98" s="186"/>
      <c r="O98" s="186"/>
      <c r="P98" s="186"/>
      <c r="Q98" s="186"/>
      <c r="R98" s="186"/>
      <c r="S98" s="186"/>
      <c r="T98" s="186"/>
      <c r="U98" s="186"/>
      <c r="V98" s="186"/>
    </row>
    <row r="99" spans="1:215" s="61" customFormat="1" x14ac:dyDescent="0.25">
      <c r="A99" s="194"/>
      <c r="B99" s="194"/>
      <c r="C99" s="57" t="s">
        <v>51</v>
      </c>
      <c r="D99" s="58"/>
      <c r="E99" s="165"/>
      <c r="F99" s="194"/>
      <c r="G99" s="60"/>
      <c r="H99" s="10"/>
      <c r="I99" s="60"/>
      <c r="J99" s="10"/>
      <c r="K99" s="60"/>
      <c r="L99" s="10"/>
      <c r="M99" s="10"/>
    </row>
    <row r="100" spans="1:215" s="66" customFormat="1" x14ac:dyDescent="0.25">
      <c r="A100" s="62"/>
      <c r="B100" s="62"/>
      <c r="C100" s="63" t="s">
        <v>245</v>
      </c>
      <c r="D100" s="60"/>
      <c r="E100" s="39"/>
      <c r="F100" s="60"/>
      <c r="G100" s="60"/>
      <c r="H100" s="60"/>
      <c r="I100" s="60"/>
      <c r="J100" s="60"/>
      <c r="K100" s="60"/>
      <c r="L100" s="60"/>
      <c r="M100" s="67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  <c r="AP100" s="65"/>
      <c r="AQ100" s="65"/>
      <c r="AR100" s="65"/>
      <c r="AS100" s="65"/>
      <c r="AT100" s="65"/>
      <c r="AU100" s="65"/>
      <c r="AV100" s="65"/>
      <c r="AW100" s="65"/>
      <c r="AX100" s="65"/>
      <c r="AY100" s="65"/>
      <c r="AZ100" s="65"/>
      <c r="BA100" s="65"/>
      <c r="BB100" s="65"/>
      <c r="BC100" s="65"/>
      <c r="BD100" s="65"/>
      <c r="BE100" s="65"/>
      <c r="BF100" s="65"/>
      <c r="BG100" s="65"/>
      <c r="BH100" s="65"/>
      <c r="BI100" s="65"/>
      <c r="BJ100" s="65"/>
      <c r="BK100" s="65"/>
      <c r="BL100" s="65"/>
      <c r="BM100" s="65"/>
      <c r="BN100" s="65"/>
      <c r="BO100" s="65"/>
      <c r="BP100" s="65"/>
      <c r="BQ100" s="65"/>
      <c r="BR100" s="65"/>
      <c r="BS100" s="65"/>
      <c r="BT100" s="65"/>
      <c r="BU100" s="65"/>
      <c r="BV100" s="65"/>
      <c r="BW100" s="65"/>
      <c r="BX100" s="65"/>
      <c r="BY100" s="65"/>
      <c r="BZ100" s="65"/>
      <c r="CA100" s="65"/>
      <c r="CB100" s="65"/>
      <c r="CC100" s="65"/>
      <c r="CD100" s="65"/>
      <c r="CE100" s="65"/>
      <c r="CF100" s="65"/>
      <c r="CG100" s="65"/>
      <c r="CH100" s="65"/>
      <c r="CI100" s="65"/>
      <c r="CJ100" s="65"/>
      <c r="CK100" s="65"/>
      <c r="CL100" s="65"/>
      <c r="CM100" s="65"/>
      <c r="CN100" s="65"/>
      <c r="CO100" s="65"/>
      <c r="CP100" s="65"/>
      <c r="CQ100" s="65"/>
      <c r="CR100" s="65"/>
      <c r="CS100" s="65"/>
      <c r="CT100" s="65"/>
      <c r="CU100" s="65"/>
      <c r="CV100" s="65"/>
      <c r="CW100" s="65"/>
      <c r="CX100" s="65"/>
      <c r="CY100" s="65"/>
      <c r="CZ100" s="65"/>
      <c r="DA100" s="65"/>
      <c r="DB100" s="65"/>
      <c r="DC100" s="65"/>
      <c r="DD100" s="65"/>
      <c r="DE100" s="65"/>
      <c r="DF100" s="65"/>
      <c r="DG100" s="65"/>
      <c r="DH100" s="65"/>
      <c r="DI100" s="65"/>
      <c r="DJ100" s="65"/>
      <c r="DK100" s="65"/>
      <c r="DL100" s="65"/>
      <c r="DM100" s="65"/>
      <c r="DN100" s="65"/>
      <c r="DO100" s="65"/>
      <c r="DP100" s="65"/>
      <c r="DQ100" s="65"/>
      <c r="DR100" s="65"/>
      <c r="DS100" s="65"/>
      <c r="DT100" s="65"/>
      <c r="DU100" s="65"/>
      <c r="DV100" s="65"/>
      <c r="DW100" s="65"/>
      <c r="DX100" s="65"/>
      <c r="DY100" s="65"/>
      <c r="DZ100" s="65"/>
      <c r="EA100" s="65"/>
      <c r="EB100" s="65"/>
      <c r="EC100" s="65"/>
      <c r="ED100" s="65"/>
      <c r="EE100" s="65"/>
      <c r="EF100" s="65"/>
      <c r="EG100" s="65"/>
      <c r="EH100" s="65"/>
      <c r="EI100" s="65"/>
      <c r="EJ100" s="65"/>
      <c r="EK100" s="65"/>
      <c r="EL100" s="65"/>
      <c r="EM100" s="65"/>
      <c r="EN100" s="65"/>
      <c r="EO100" s="65"/>
      <c r="EP100" s="65"/>
      <c r="EQ100" s="65"/>
      <c r="ER100" s="65"/>
      <c r="ES100" s="65"/>
      <c r="ET100" s="65"/>
      <c r="EU100" s="65"/>
      <c r="EV100" s="65"/>
      <c r="EW100" s="65"/>
      <c r="EX100" s="65"/>
      <c r="EY100" s="65"/>
      <c r="EZ100" s="65"/>
      <c r="FA100" s="65"/>
      <c r="FB100" s="65"/>
      <c r="FC100" s="65"/>
      <c r="FD100" s="65"/>
      <c r="FE100" s="65"/>
      <c r="FF100" s="65"/>
      <c r="FG100" s="65"/>
      <c r="FH100" s="65"/>
      <c r="FI100" s="65"/>
      <c r="FJ100" s="65"/>
      <c r="FK100" s="65"/>
      <c r="FL100" s="65"/>
      <c r="FM100" s="65"/>
      <c r="FN100" s="65"/>
      <c r="FO100" s="65"/>
      <c r="FP100" s="65"/>
      <c r="FQ100" s="65"/>
      <c r="FR100" s="65"/>
      <c r="FS100" s="65"/>
      <c r="FT100" s="65"/>
      <c r="FU100" s="65"/>
      <c r="FV100" s="65"/>
      <c r="FW100" s="65"/>
      <c r="FX100" s="65"/>
      <c r="FY100" s="65"/>
      <c r="FZ100" s="65"/>
      <c r="GA100" s="65"/>
      <c r="GB100" s="65"/>
      <c r="GC100" s="65"/>
      <c r="GD100" s="65"/>
      <c r="GE100" s="65"/>
      <c r="GF100" s="65"/>
      <c r="GG100" s="65"/>
      <c r="GH100" s="65"/>
      <c r="GI100" s="65"/>
      <c r="GJ100" s="65"/>
      <c r="GK100" s="65"/>
      <c r="GL100" s="65"/>
      <c r="GM100" s="65"/>
      <c r="GN100" s="65"/>
      <c r="GO100" s="65"/>
      <c r="GP100" s="65"/>
      <c r="GQ100" s="65"/>
      <c r="GR100" s="65"/>
      <c r="GS100" s="65"/>
      <c r="GT100" s="65"/>
      <c r="GU100" s="65"/>
      <c r="GV100" s="65"/>
      <c r="GW100" s="65"/>
      <c r="GX100" s="65"/>
      <c r="GY100" s="65"/>
      <c r="GZ100" s="65"/>
      <c r="HA100" s="65"/>
      <c r="HB100" s="65"/>
      <c r="HC100" s="65"/>
      <c r="HD100" s="65"/>
      <c r="HE100" s="65"/>
      <c r="HF100" s="65"/>
      <c r="HG100" s="65"/>
    </row>
    <row r="101" spans="1:215" s="66" customFormat="1" x14ac:dyDescent="0.25">
      <c r="A101" s="62"/>
      <c r="B101" s="62"/>
      <c r="C101" s="63" t="s">
        <v>52</v>
      </c>
      <c r="D101" s="60"/>
      <c r="E101" s="39"/>
      <c r="F101" s="60"/>
      <c r="G101" s="60"/>
      <c r="H101" s="60"/>
      <c r="I101" s="60"/>
      <c r="J101" s="60"/>
      <c r="K101" s="60"/>
      <c r="L101" s="60"/>
      <c r="M101" s="67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N101" s="65"/>
      <c r="AO101" s="65"/>
      <c r="AP101" s="65"/>
      <c r="AQ101" s="65"/>
      <c r="AR101" s="65"/>
      <c r="AS101" s="65"/>
      <c r="AT101" s="65"/>
      <c r="AU101" s="65"/>
      <c r="AV101" s="65"/>
      <c r="AW101" s="65"/>
      <c r="AX101" s="65"/>
      <c r="AY101" s="65"/>
      <c r="AZ101" s="65"/>
      <c r="BA101" s="65"/>
      <c r="BB101" s="65"/>
      <c r="BC101" s="65"/>
      <c r="BD101" s="65"/>
      <c r="BE101" s="65"/>
      <c r="BF101" s="65"/>
      <c r="BG101" s="65"/>
      <c r="BH101" s="65"/>
      <c r="BI101" s="65"/>
      <c r="BJ101" s="65"/>
      <c r="BK101" s="65"/>
      <c r="BL101" s="65"/>
      <c r="BM101" s="65"/>
      <c r="BN101" s="65"/>
      <c r="BO101" s="65"/>
      <c r="BP101" s="65"/>
      <c r="BQ101" s="65"/>
      <c r="BR101" s="65"/>
      <c r="BS101" s="65"/>
      <c r="BT101" s="65"/>
      <c r="BU101" s="65"/>
      <c r="BV101" s="65"/>
      <c r="BW101" s="65"/>
      <c r="BX101" s="65"/>
      <c r="BY101" s="65"/>
      <c r="BZ101" s="65"/>
      <c r="CA101" s="65"/>
      <c r="CB101" s="65"/>
      <c r="CC101" s="65"/>
      <c r="CD101" s="65"/>
      <c r="CE101" s="65"/>
      <c r="CF101" s="65"/>
      <c r="CG101" s="65"/>
      <c r="CH101" s="65"/>
      <c r="CI101" s="65"/>
      <c r="CJ101" s="65"/>
      <c r="CK101" s="65"/>
      <c r="CL101" s="65"/>
      <c r="CM101" s="65"/>
      <c r="CN101" s="65"/>
      <c r="CO101" s="65"/>
      <c r="CP101" s="65"/>
      <c r="CQ101" s="65"/>
      <c r="CR101" s="65"/>
      <c r="CS101" s="65"/>
      <c r="CT101" s="65"/>
      <c r="CU101" s="65"/>
      <c r="CV101" s="65"/>
      <c r="CW101" s="65"/>
      <c r="CX101" s="65"/>
      <c r="CY101" s="65"/>
      <c r="CZ101" s="65"/>
      <c r="DA101" s="65"/>
      <c r="DB101" s="65"/>
      <c r="DC101" s="65"/>
      <c r="DD101" s="65"/>
      <c r="DE101" s="65"/>
      <c r="DF101" s="65"/>
      <c r="DG101" s="65"/>
      <c r="DH101" s="65"/>
      <c r="DI101" s="65"/>
      <c r="DJ101" s="65"/>
      <c r="DK101" s="65"/>
      <c r="DL101" s="65"/>
      <c r="DM101" s="65"/>
      <c r="DN101" s="65"/>
      <c r="DO101" s="65"/>
      <c r="DP101" s="65"/>
      <c r="DQ101" s="65"/>
      <c r="DR101" s="65"/>
      <c r="DS101" s="65"/>
      <c r="DT101" s="65"/>
      <c r="DU101" s="65"/>
      <c r="DV101" s="65"/>
      <c r="DW101" s="65"/>
      <c r="DX101" s="65"/>
      <c r="DY101" s="65"/>
      <c r="DZ101" s="65"/>
      <c r="EA101" s="65"/>
      <c r="EB101" s="65"/>
      <c r="EC101" s="65"/>
      <c r="ED101" s="65"/>
      <c r="EE101" s="65"/>
      <c r="EF101" s="65"/>
      <c r="EG101" s="65"/>
      <c r="EH101" s="65"/>
      <c r="EI101" s="65"/>
      <c r="EJ101" s="65"/>
      <c r="EK101" s="65"/>
      <c r="EL101" s="65"/>
      <c r="EM101" s="65"/>
      <c r="EN101" s="65"/>
      <c r="EO101" s="65"/>
      <c r="EP101" s="65"/>
      <c r="EQ101" s="65"/>
      <c r="ER101" s="65"/>
      <c r="ES101" s="65"/>
      <c r="ET101" s="65"/>
      <c r="EU101" s="65"/>
      <c r="EV101" s="65"/>
      <c r="EW101" s="65"/>
      <c r="EX101" s="65"/>
      <c r="EY101" s="65"/>
      <c r="EZ101" s="65"/>
      <c r="FA101" s="65"/>
      <c r="FB101" s="65"/>
      <c r="FC101" s="65"/>
      <c r="FD101" s="65"/>
      <c r="FE101" s="65"/>
      <c r="FF101" s="65"/>
      <c r="FG101" s="65"/>
      <c r="FH101" s="65"/>
      <c r="FI101" s="65"/>
      <c r="FJ101" s="65"/>
      <c r="FK101" s="65"/>
      <c r="FL101" s="65"/>
      <c r="FM101" s="65"/>
      <c r="FN101" s="65"/>
      <c r="FO101" s="65"/>
      <c r="FP101" s="65"/>
      <c r="FQ101" s="65"/>
      <c r="FR101" s="65"/>
      <c r="FS101" s="65"/>
      <c r="FT101" s="65"/>
      <c r="FU101" s="65"/>
      <c r="FV101" s="65"/>
      <c r="FW101" s="65"/>
      <c r="FX101" s="65"/>
      <c r="FY101" s="65"/>
      <c r="FZ101" s="65"/>
      <c r="GA101" s="65"/>
      <c r="GB101" s="65"/>
      <c r="GC101" s="65"/>
      <c r="GD101" s="65"/>
      <c r="GE101" s="65"/>
      <c r="GF101" s="65"/>
      <c r="GG101" s="65"/>
      <c r="GH101" s="65"/>
      <c r="GI101" s="65"/>
      <c r="GJ101" s="65"/>
      <c r="GK101" s="65"/>
      <c r="GL101" s="65"/>
      <c r="GM101" s="65"/>
      <c r="GN101" s="65"/>
      <c r="GO101" s="65"/>
      <c r="GP101" s="65"/>
      <c r="GQ101" s="65"/>
      <c r="GR101" s="65"/>
      <c r="GS101" s="65"/>
      <c r="GT101" s="65"/>
      <c r="GU101" s="65"/>
      <c r="GV101" s="65"/>
      <c r="GW101" s="65"/>
      <c r="GX101" s="65"/>
      <c r="GY101" s="65"/>
      <c r="GZ101" s="65"/>
      <c r="HA101" s="65"/>
      <c r="HB101" s="65"/>
      <c r="HC101" s="65"/>
      <c r="HD101" s="65"/>
      <c r="HE101" s="65"/>
      <c r="HF101" s="65"/>
      <c r="HG101" s="65"/>
    </row>
    <row r="102" spans="1:215" s="66" customFormat="1" x14ac:dyDescent="0.25">
      <c r="A102" s="62"/>
      <c r="B102" s="62"/>
      <c r="C102" s="63" t="s">
        <v>246</v>
      </c>
      <c r="D102" s="60"/>
      <c r="E102" s="39"/>
      <c r="F102" s="60"/>
      <c r="G102" s="60"/>
      <c r="H102" s="60"/>
      <c r="I102" s="60"/>
      <c r="J102" s="60"/>
      <c r="K102" s="60"/>
      <c r="L102" s="60"/>
      <c r="M102" s="67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  <c r="BE102" s="65"/>
      <c r="BF102" s="65"/>
      <c r="BG102" s="65"/>
      <c r="BH102" s="65"/>
      <c r="BI102" s="65"/>
      <c r="BJ102" s="65"/>
      <c r="BK102" s="65"/>
      <c r="BL102" s="65"/>
      <c r="BM102" s="65"/>
      <c r="BN102" s="65"/>
      <c r="BO102" s="65"/>
      <c r="BP102" s="65"/>
      <c r="BQ102" s="65"/>
      <c r="BR102" s="65"/>
      <c r="BS102" s="65"/>
      <c r="BT102" s="65"/>
      <c r="BU102" s="65"/>
      <c r="BV102" s="65"/>
      <c r="BW102" s="65"/>
      <c r="BX102" s="65"/>
      <c r="BY102" s="65"/>
      <c r="BZ102" s="65"/>
      <c r="CA102" s="65"/>
      <c r="CB102" s="65"/>
      <c r="CC102" s="65"/>
      <c r="CD102" s="65"/>
      <c r="CE102" s="65"/>
      <c r="CF102" s="65"/>
      <c r="CG102" s="65"/>
      <c r="CH102" s="65"/>
      <c r="CI102" s="65"/>
      <c r="CJ102" s="65"/>
      <c r="CK102" s="65"/>
      <c r="CL102" s="65"/>
      <c r="CM102" s="65"/>
      <c r="CN102" s="65"/>
      <c r="CO102" s="65"/>
      <c r="CP102" s="65"/>
      <c r="CQ102" s="65"/>
      <c r="CR102" s="65"/>
      <c r="CS102" s="65"/>
      <c r="CT102" s="65"/>
      <c r="CU102" s="65"/>
      <c r="CV102" s="65"/>
      <c r="CW102" s="65"/>
      <c r="CX102" s="65"/>
      <c r="CY102" s="65"/>
      <c r="CZ102" s="65"/>
      <c r="DA102" s="65"/>
      <c r="DB102" s="65"/>
      <c r="DC102" s="65"/>
      <c r="DD102" s="65"/>
      <c r="DE102" s="65"/>
      <c r="DF102" s="65"/>
      <c r="DG102" s="65"/>
      <c r="DH102" s="65"/>
      <c r="DI102" s="65"/>
      <c r="DJ102" s="65"/>
      <c r="DK102" s="65"/>
      <c r="DL102" s="65"/>
      <c r="DM102" s="65"/>
      <c r="DN102" s="65"/>
      <c r="DO102" s="65"/>
      <c r="DP102" s="65"/>
      <c r="DQ102" s="65"/>
      <c r="DR102" s="65"/>
      <c r="DS102" s="65"/>
      <c r="DT102" s="65"/>
      <c r="DU102" s="65"/>
      <c r="DV102" s="65"/>
      <c r="DW102" s="65"/>
      <c r="DX102" s="65"/>
      <c r="DY102" s="65"/>
      <c r="DZ102" s="65"/>
      <c r="EA102" s="65"/>
      <c r="EB102" s="65"/>
      <c r="EC102" s="65"/>
      <c r="ED102" s="65"/>
      <c r="EE102" s="65"/>
      <c r="EF102" s="65"/>
      <c r="EG102" s="65"/>
      <c r="EH102" s="65"/>
      <c r="EI102" s="65"/>
      <c r="EJ102" s="65"/>
      <c r="EK102" s="65"/>
      <c r="EL102" s="65"/>
      <c r="EM102" s="65"/>
      <c r="EN102" s="65"/>
      <c r="EO102" s="65"/>
      <c r="EP102" s="65"/>
      <c r="EQ102" s="65"/>
      <c r="ER102" s="65"/>
      <c r="ES102" s="65"/>
      <c r="ET102" s="65"/>
      <c r="EU102" s="65"/>
      <c r="EV102" s="65"/>
      <c r="EW102" s="65"/>
      <c r="EX102" s="65"/>
      <c r="EY102" s="65"/>
      <c r="EZ102" s="65"/>
      <c r="FA102" s="65"/>
      <c r="FB102" s="65"/>
      <c r="FC102" s="65"/>
      <c r="FD102" s="65"/>
      <c r="FE102" s="65"/>
      <c r="FF102" s="65"/>
      <c r="FG102" s="65"/>
      <c r="FH102" s="65"/>
      <c r="FI102" s="65"/>
      <c r="FJ102" s="65"/>
      <c r="FK102" s="65"/>
      <c r="FL102" s="65"/>
      <c r="FM102" s="65"/>
      <c r="FN102" s="65"/>
      <c r="FO102" s="65"/>
      <c r="FP102" s="65"/>
      <c r="FQ102" s="65"/>
      <c r="FR102" s="65"/>
      <c r="FS102" s="65"/>
      <c r="FT102" s="65"/>
      <c r="FU102" s="65"/>
      <c r="FV102" s="65"/>
      <c r="FW102" s="65"/>
      <c r="FX102" s="65"/>
      <c r="FY102" s="65"/>
      <c r="FZ102" s="65"/>
      <c r="GA102" s="65"/>
      <c r="GB102" s="65"/>
      <c r="GC102" s="65"/>
      <c r="GD102" s="65"/>
      <c r="GE102" s="65"/>
      <c r="GF102" s="65"/>
      <c r="GG102" s="65"/>
      <c r="GH102" s="65"/>
      <c r="GI102" s="65"/>
      <c r="GJ102" s="65"/>
      <c r="GK102" s="65"/>
      <c r="GL102" s="65"/>
      <c r="GM102" s="65"/>
      <c r="GN102" s="65"/>
      <c r="GO102" s="65"/>
      <c r="GP102" s="65"/>
      <c r="GQ102" s="65"/>
      <c r="GR102" s="65"/>
      <c r="GS102" s="65"/>
      <c r="GT102" s="65"/>
      <c r="GU102" s="65"/>
      <c r="GV102" s="65"/>
      <c r="GW102" s="65"/>
      <c r="GX102" s="65"/>
      <c r="GY102" s="65"/>
      <c r="GZ102" s="65"/>
      <c r="HA102" s="65"/>
      <c r="HB102" s="65"/>
      <c r="HC102" s="65"/>
      <c r="HD102" s="65"/>
      <c r="HE102" s="65"/>
      <c r="HF102" s="65"/>
      <c r="HG102" s="65"/>
    </row>
    <row r="103" spans="1:215" s="66" customFormat="1" x14ac:dyDescent="0.25">
      <c r="A103" s="62"/>
      <c r="B103" s="62"/>
      <c r="C103" s="68" t="s">
        <v>51</v>
      </c>
      <c r="D103" s="62"/>
      <c r="E103" s="39"/>
      <c r="F103" s="62"/>
      <c r="G103" s="60"/>
      <c r="H103" s="60"/>
      <c r="I103" s="60"/>
      <c r="J103" s="60"/>
      <c r="K103" s="60"/>
      <c r="L103" s="60"/>
      <c r="M103" s="67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5"/>
      <c r="BD103" s="65"/>
      <c r="BE103" s="65"/>
      <c r="BF103" s="65"/>
      <c r="BG103" s="65"/>
      <c r="BH103" s="65"/>
      <c r="BI103" s="65"/>
      <c r="BJ103" s="65"/>
      <c r="BK103" s="65"/>
      <c r="BL103" s="65"/>
      <c r="BM103" s="65"/>
      <c r="BN103" s="65"/>
      <c r="BO103" s="65"/>
      <c r="BP103" s="65"/>
      <c r="BQ103" s="65"/>
      <c r="BR103" s="65"/>
      <c r="BS103" s="65"/>
      <c r="BT103" s="65"/>
      <c r="BU103" s="65"/>
      <c r="BV103" s="65"/>
      <c r="BW103" s="65"/>
      <c r="BX103" s="65"/>
      <c r="BY103" s="65"/>
      <c r="BZ103" s="65"/>
      <c r="CA103" s="65"/>
      <c r="CB103" s="65"/>
      <c r="CC103" s="65"/>
      <c r="CD103" s="65"/>
      <c r="CE103" s="65"/>
      <c r="CF103" s="65"/>
      <c r="CG103" s="65"/>
      <c r="CH103" s="65"/>
      <c r="CI103" s="65"/>
      <c r="CJ103" s="65"/>
      <c r="CK103" s="65"/>
      <c r="CL103" s="65"/>
      <c r="CM103" s="65"/>
      <c r="CN103" s="65"/>
      <c r="CO103" s="65"/>
      <c r="CP103" s="65"/>
      <c r="CQ103" s="65"/>
      <c r="CR103" s="65"/>
      <c r="CS103" s="65"/>
      <c r="CT103" s="65"/>
      <c r="CU103" s="65"/>
      <c r="CV103" s="65"/>
      <c r="CW103" s="65"/>
      <c r="CX103" s="65"/>
      <c r="CY103" s="65"/>
      <c r="CZ103" s="65"/>
      <c r="DA103" s="65"/>
      <c r="DB103" s="65"/>
      <c r="DC103" s="65"/>
      <c r="DD103" s="65"/>
      <c r="DE103" s="65"/>
      <c r="DF103" s="65"/>
      <c r="DG103" s="65"/>
      <c r="DH103" s="65"/>
      <c r="DI103" s="65"/>
      <c r="DJ103" s="65"/>
      <c r="DK103" s="65"/>
      <c r="DL103" s="65"/>
      <c r="DM103" s="65"/>
      <c r="DN103" s="65"/>
      <c r="DO103" s="65"/>
      <c r="DP103" s="65"/>
      <c r="DQ103" s="65"/>
      <c r="DR103" s="65"/>
      <c r="DS103" s="65"/>
      <c r="DT103" s="65"/>
      <c r="DU103" s="65"/>
      <c r="DV103" s="65"/>
      <c r="DW103" s="65"/>
      <c r="DX103" s="65"/>
      <c r="DY103" s="65"/>
      <c r="DZ103" s="65"/>
      <c r="EA103" s="65"/>
      <c r="EB103" s="65"/>
      <c r="EC103" s="65"/>
      <c r="ED103" s="65"/>
      <c r="EE103" s="65"/>
      <c r="EF103" s="65"/>
      <c r="EG103" s="65"/>
      <c r="EH103" s="65"/>
      <c r="EI103" s="65"/>
      <c r="EJ103" s="65"/>
      <c r="EK103" s="65"/>
      <c r="EL103" s="65"/>
      <c r="EM103" s="65"/>
      <c r="EN103" s="65"/>
      <c r="EO103" s="65"/>
      <c r="EP103" s="65"/>
      <c r="EQ103" s="65"/>
      <c r="ER103" s="65"/>
      <c r="ES103" s="65"/>
      <c r="ET103" s="65"/>
      <c r="EU103" s="65"/>
      <c r="EV103" s="65"/>
      <c r="EW103" s="65"/>
      <c r="EX103" s="65"/>
      <c r="EY103" s="65"/>
      <c r="EZ103" s="65"/>
      <c r="FA103" s="65"/>
      <c r="FB103" s="65"/>
      <c r="FC103" s="65"/>
      <c r="FD103" s="65"/>
      <c r="FE103" s="65"/>
      <c r="FF103" s="65"/>
      <c r="FG103" s="65"/>
      <c r="FH103" s="65"/>
      <c r="FI103" s="65"/>
      <c r="FJ103" s="65"/>
      <c r="FK103" s="65"/>
      <c r="FL103" s="65"/>
      <c r="FM103" s="65"/>
      <c r="FN103" s="65"/>
      <c r="FO103" s="65"/>
      <c r="FP103" s="65"/>
      <c r="FQ103" s="65"/>
      <c r="FR103" s="65"/>
      <c r="FS103" s="65"/>
      <c r="FT103" s="65"/>
      <c r="FU103" s="65"/>
      <c r="FV103" s="65"/>
      <c r="FW103" s="65"/>
      <c r="FX103" s="65"/>
      <c r="FY103" s="65"/>
      <c r="FZ103" s="65"/>
      <c r="GA103" s="65"/>
      <c r="GB103" s="65"/>
      <c r="GC103" s="65"/>
      <c r="GD103" s="65"/>
      <c r="GE103" s="65"/>
      <c r="GF103" s="65"/>
      <c r="GG103" s="65"/>
      <c r="GH103" s="65"/>
      <c r="GI103" s="65"/>
      <c r="GJ103" s="65"/>
      <c r="GK103" s="65"/>
      <c r="GL103" s="65"/>
      <c r="GM103" s="65"/>
      <c r="GN103" s="65"/>
      <c r="GO103" s="65"/>
      <c r="GP103" s="65"/>
      <c r="GQ103" s="65"/>
      <c r="GR103" s="65"/>
      <c r="GS103" s="65"/>
      <c r="GT103" s="65"/>
      <c r="GU103" s="65"/>
      <c r="GV103" s="65"/>
      <c r="GW103" s="65"/>
      <c r="GX103" s="65"/>
      <c r="GY103" s="65"/>
      <c r="GZ103" s="65"/>
      <c r="HA103" s="65"/>
      <c r="HB103" s="65"/>
      <c r="HC103" s="65"/>
      <c r="HD103" s="65"/>
      <c r="HE103" s="65"/>
      <c r="HF103" s="65"/>
      <c r="HG103" s="65"/>
    </row>
    <row r="107" spans="1:215" ht="34.5" customHeight="1" x14ac:dyDescent="0.2">
      <c r="A107" s="235" t="s">
        <v>249</v>
      </c>
      <c r="B107" s="235"/>
      <c r="C107" s="235"/>
      <c r="D107" s="235"/>
      <c r="E107" s="235"/>
      <c r="F107" s="235"/>
      <c r="G107" s="235"/>
      <c r="H107" s="235"/>
      <c r="I107" s="235"/>
      <c r="J107" s="235"/>
      <c r="K107" s="235"/>
      <c r="L107" s="235"/>
      <c r="M107" s="235"/>
    </row>
    <row r="108" spans="1:215" ht="12.75" x14ac:dyDescent="0.2">
      <c r="A108" s="236" t="s">
        <v>250</v>
      </c>
      <c r="B108" s="236"/>
      <c r="C108" s="236"/>
      <c r="D108" s="236"/>
      <c r="E108" s="236"/>
      <c r="F108" s="236"/>
      <c r="G108" s="236"/>
      <c r="H108" s="236"/>
      <c r="I108" s="236"/>
      <c r="J108" s="236"/>
      <c r="K108" s="236"/>
      <c r="L108" s="236"/>
      <c r="M108" s="236"/>
    </row>
  </sheetData>
  <mergeCells count="13">
    <mergeCell ref="A107:M107"/>
    <mergeCell ref="A108:M108"/>
    <mergeCell ref="K5:L5"/>
    <mergeCell ref="M5:M6"/>
    <mergeCell ref="A3:L3"/>
    <mergeCell ref="C4:G4"/>
    <mergeCell ref="A5:A6"/>
    <mergeCell ref="B5:B6"/>
    <mergeCell ref="C5:C6"/>
    <mergeCell ref="D5:D6"/>
    <mergeCell ref="E5:F5"/>
    <mergeCell ref="G5:H5"/>
    <mergeCell ref="I5:J5"/>
  </mergeCells>
  <conditionalFormatting sqref="IL51:IS57 IL58:IT81 A50:IU50 A8:IT20 A7:HY7 A23:IT23 A24:IS24 A21:HV22 A25:IT33 A34:IU42 A43:IS47 A51:IK69 A78:IK81 A70:A75 C70:H74 A76:H77 N70:IK77 D75:H75 A82:IT90">
    <cfRule type="cellIs" dxfId="29" priority="14" stopIfTrue="1" operator="equal">
      <formula>8223.307275</formula>
    </cfRule>
  </conditionalFormatting>
  <conditionalFormatting sqref="I86:K87">
    <cfRule type="cellIs" dxfId="28" priority="13" stopIfTrue="1" operator="equal">
      <formula>8223.307275</formula>
    </cfRule>
  </conditionalFormatting>
  <conditionalFormatting sqref="I88:K88">
    <cfRule type="cellIs" dxfId="27" priority="12" stopIfTrue="1" operator="equal">
      <formula>8223.307275</formula>
    </cfRule>
  </conditionalFormatting>
  <conditionalFormatting sqref="IR99 A99:IQ103">
    <cfRule type="cellIs" dxfId="26" priority="11" stopIfTrue="1" operator="equal">
      <formula>8223.307275</formula>
    </cfRule>
  </conditionalFormatting>
  <conditionalFormatting sqref="A48:IU48">
    <cfRule type="cellIs" dxfId="25" priority="10" stopIfTrue="1" operator="equal">
      <formula>8223.307275</formula>
    </cfRule>
  </conditionalFormatting>
  <conditionalFormatting sqref="A49:C49 G49:IS49">
    <cfRule type="cellIs" dxfId="24" priority="9" stopIfTrue="1" operator="equal">
      <formula>8223.307275</formula>
    </cfRule>
  </conditionalFormatting>
  <conditionalFormatting sqref="D49">
    <cfRule type="cellIs" dxfId="23" priority="8" stopIfTrue="1" operator="equal">
      <formula>8223.307275</formula>
    </cfRule>
  </conditionalFormatting>
  <conditionalFormatting sqref="E49">
    <cfRule type="cellIs" dxfId="22" priority="7" stopIfTrue="1" operator="equal">
      <formula>8223.307275</formula>
    </cfRule>
  </conditionalFormatting>
  <conditionalFormatting sqref="F49">
    <cfRule type="cellIs" dxfId="21" priority="6" stopIfTrue="1" operator="equal">
      <formula>8223.307275</formula>
    </cfRule>
  </conditionalFormatting>
  <conditionalFormatting sqref="A91:A98 N91:IT98">
    <cfRule type="cellIs" dxfId="20" priority="5" stopIfTrue="1" operator="equal">
      <formula>8223.307275</formula>
    </cfRule>
  </conditionalFormatting>
  <conditionalFormatting sqref="B70:B75">
    <cfRule type="cellIs" dxfId="19" priority="4" stopIfTrue="1" operator="equal">
      <formula>8223.307275</formula>
    </cfRule>
  </conditionalFormatting>
  <conditionalFormatting sqref="C75">
    <cfRule type="cellIs" dxfId="18" priority="2" stopIfTrue="1" operator="equal">
      <formula>8223.307275</formula>
    </cfRule>
  </conditionalFormatting>
  <conditionalFormatting sqref="I70:M77">
    <cfRule type="cellIs" dxfId="17" priority="3" stopIfTrue="1" operator="equal">
      <formula>8223.307275</formula>
    </cfRule>
  </conditionalFormatting>
  <conditionalFormatting sqref="B91:M98">
    <cfRule type="cellIs" dxfId="16" priority="1" stopIfTrue="1" operator="equal">
      <formula>8223.307275</formula>
    </cfRule>
  </conditionalFormatting>
  <pageMargins left="0.11811023622047245" right="0.11811023622047245" top="0.47244094488188981" bottom="7.874015748031496E-2" header="0.31496062992125984" footer="0.11811023622047245"/>
  <pageSetup paperSize="9" scale="110" orientation="landscape" cellComments="asDisplayed" verticalDpi="1200" r:id="rId1"/>
  <headerFooter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3"/>
  <sheetViews>
    <sheetView zoomScaleNormal="100" zoomScaleSheetLayoutView="100" workbookViewId="0">
      <selection activeCell="N1" sqref="N1"/>
    </sheetView>
  </sheetViews>
  <sheetFormatPr defaultRowHeight="13.5" x14ac:dyDescent="0.25"/>
  <cols>
    <col min="1" max="1" width="3" customWidth="1"/>
    <col min="2" max="2" width="7.5703125" customWidth="1"/>
    <col min="3" max="3" width="26.5703125" style="2" customWidth="1"/>
    <col min="4" max="4" width="9.28515625" bestFit="1" customWidth="1"/>
    <col min="5" max="5" width="9.85546875" bestFit="1" customWidth="1"/>
    <col min="6" max="13" width="9.28515625" bestFit="1" customWidth="1"/>
  </cols>
  <sheetData>
    <row r="1" spans="1:13" ht="15.75" x14ac:dyDescent="0.25">
      <c r="A1" s="75" t="s">
        <v>0</v>
      </c>
    </row>
    <row r="2" spans="1:13" ht="15.75" x14ac:dyDescent="0.25">
      <c r="A2" s="75" t="s">
        <v>1</v>
      </c>
    </row>
    <row r="3" spans="1:13" s="27" customFormat="1" ht="15" x14ac:dyDescent="0.2">
      <c r="A3" s="26"/>
      <c r="C3" s="216"/>
      <c r="D3" s="216"/>
      <c r="E3" s="216"/>
      <c r="F3" s="216"/>
      <c r="G3" s="28"/>
      <c r="H3" s="28"/>
      <c r="I3" s="28"/>
      <c r="J3" s="28"/>
      <c r="K3" s="28"/>
      <c r="L3" s="29"/>
    </row>
    <row r="4" spans="1:13" s="27" customFormat="1" ht="15.75" x14ac:dyDescent="0.2">
      <c r="A4" s="210" t="s">
        <v>181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</row>
    <row r="5" spans="1:13" s="27" customFormat="1" ht="14.25" customHeight="1" x14ac:dyDescent="0.2">
      <c r="A5" s="30"/>
      <c r="B5" s="31"/>
      <c r="C5" s="211" t="s">
        <v>26</v>
      </c>
      <c r="D5" s="211"/>
      <c r="E5" s="211"/>
      <c r="F5" s="211"/>
      <c r="G5" s="211"/>
      <c r="I5" s="32"/>
      <c r="J5" s="33"/>
      <c r="K5" s="33"/>
      <c r="L5" s="34"/>
      <c r="M5" s="30"/>
    </row>
    <row r="6" spans="1:13" s="35" customFormat="1" x14ac:dyDescent="0.2">
      <c r="A6" s="208" t="s">
        <v>2</v>
      </c>
      <c r="B6" s="212" t="s">
        <v>35</v>
      </c>
      <c r="C6" s="208" t="s">
        <v>36</v>
      </c>
      <c r="D6" s="208" t="s">
        <v>37</v>
      </c>
      <c r="E6" s="214" t="s">
        <v>38</v>
      </c>
      <c r="F6" s="215"/>
      <c r="G6" s="208" t="s">
        <v>39</v>
      </c>
      <c r="H6" s="208"/>
      <c r="I6" s="208" t="s">
        <v>40</v>
      </c>
      <c r="J6" s="208"/>
      <c r="K6" s="208" t="s">
        <v>41</v>
      </c>
      <c r="L6" s="208"/>
      <c r="M6" s="209" t="s">
        <v>42</v>
      </c>
    </row>
    <row r="7" spans="1:13" s="35" customFormat="1" ht="27" x14ac:dyDescent="0.2">
      <c r="A7" s="208"/>
      <c r="B7" s="213"/>
      <c r="C7" s="208"/>
      <c r="D7" s="208"/>
      <c r="E7" s="19" t="s">
        <v>43</v>
      </c>
      <c r="F7" s="19" t="s">
        <v>32</v>
      </c>
      <c r="G7" s="19" t="s">
        <v>44</v>
      </c>
      <c r="H7" s="36" t="s">
        <v>42</v>
      </c>
      <c r="I7" s="37" t="s">
        <v>44</v>
      </c>
      <c r="J7" s="19" t="s">
        <v>42</v>
      </c>
      <c r="K7" s="19" t="s">
        <v>44</v>
      </c>
      <c r="L7" s="38" t="s">
        <v>42</v>
      </c>
      <c r="M7" s="209"/>
    </row>
    <row r="8" spans="1:13" s="35" customFormat="1" x14ac:dyDescent="0.2">
      <c r="A8" s="139">
        <v>1</v>
      </c>
      <c r="B8" s="140">
        <v>2</v>
      </c>
      <c r="C8" s="139">
        <v>3</v>
      </c>
      <c r="D8" s="140">
        <v>4</v>
      </c>
      <c r="E8" s="139">
        <v>5</v>
      </c>
      <c r="F8" s="140">
        <v>6</v>
      </c>
      <c r="G8" s="141">
        <v>7</v>
      </c>
      <c r="H8" s="140">
        <v>8</v>
      </c>
      <c r="I8" s="139">
        <v>9</v>
      </c>
      <c r="J8" s="140">
        <v>10</v>
      </c>
      <c r="K8" s="139">
        <v>11</v>
      </c>
      <c r="L8" s="141">
        <v>12</v>
      </c>
      <c r="M8" s="140" t="s">
        <v>45</v>
      </c>
    </row>
    <row r="9" spans="1:13" x14ac:dyDescent="0.25">
      <c r="A9" s="78"/>
      <c r="B9" s="77"/>
      <c r="C9" s="136" t="s">
        <v>182</v>
      </c>
      <c r="D9" s="77"/>
      <c r="E9" s="77"/>
      <c r="F9" s="77"/>
      <c r="G9" s="77"/>
      <c r="H9" s="77"/>
      <c r="I9" s="77"/>
      <c r="J9" s="77"/>
      <c r="K9" s="77"/>
      <c r="L9" s="77"/>
      <c r="M9" s="77"/>
    </row>
    <row r="10" spans="1:13" s="50" customFormat="1" ht="40.5" x14ac:dyDescent="0.25">
      <c r="A10" s="39">
        <v>1</v>
      </c>
      <c r="B10" s="48"/>
      <c r="C10" s="137" t="s">
        <v>183</v>
      </c>
      <c r="D10" s="39" t="s">
        <v>56</v>
      </c>
      <c r="E10" s="39"/>
      <c r="F10" s="39">
        <v>11</v>
      </c>
      <c r="G10" s="89"/>
      <c r="H10" s="89"/>
      <c r="I10" s="13"/>
      <c r="J10" s="13"/>
      <c r="K10" s="89"/>
      <c r="L10" s="89"/>
      <c r="M10" s="13"/>
    </row>
    <row r="11" spans="1:13" s="50" customFormat="1" x14ac:dyDescent="0.2">
      <c r="A11" s="39"/>
      <c r="B11" s="48"/>
      <c r="C11" s="46" t="s">
        <v>47</v>
      </c>
      <c r="D11" s="39" t="s">
        <v>48</v>
      </c>
      <c r="E11" s="39">
        <v>1.6</v>
      </c>
      <c r="F11" s="39">
        <f>F10*E11</f>
        <v>17.600000000000001</v>
      </c>
      <c r="G11" s="89"/>
      <c r="H11" s="89"/>
      <c r="I11" s="13"/>
      <c r="J11" s="13"/>
      <c r="K11" s="89"/>
      <c r="L11" s="89"/>
      <c r="M11" s="13"/>
    </row>
    <row r="12" spans="1:13" s="116" customFormat="1" ht="27" x14ac:dyDescent="0.2">
      <c r="A12" s="112"/>
      <c r="B12" s="113"/>
      <c r="C12" s="170" t="s">
        <v>226</v>
      </c>
      <c r="D12" s="112" t="s">
        <v>58</v>
      </c>
      <c r="E12" s="115">
        <v>1.9099999999999999E-2</v>
      </c>
      <c r="F12" s="13">
        <f>E12*F10</f>
        <v>0.21009999999999998</v>
      </c>
      <c r="G12" s="10"/>
      <c r="H12" s="13"/>
      <c r="I12" s="10"/>
      <c r="J12" s="13"/>
      <c r="K12" s="89"/>
      <c r="L12" s="13"/>
      <c r="M12" s="13"/>
    </row>
    <row r="13" spans="1:13" s="50" customFormat="1" x14ac:dyDescent="0.2">
      <c r="A13" s="49"/>
      <c r="B13" s="49"/>
      <c r="C13" s="46" t="s">
        <v>184</v>
      </c>
      <c r="D13" s="49" t="s">
        <v>58</v>
      </c>
      <c r="E13" s="49">
        <v>0.77500000000000002</v>
      </c>
      <c r="F13" s="13">
        <f>E13*F10</f>
        <v>8.5250000000000004</v>
      </c>
      <c r="G13" s="89"/>
      <c r="H13" s="89"/>
      <c r="I13" s="13"/>
      <c r="J13" s="13"/>
      <c r="K13" s="13"/>
      <c r="L13" s="13"/>
      <c r="M13" s="13"/>
    </row>
    <row r="14" spans="1:13" s="27" customFormat="1" ht="54" x14ac:dyDescent="0.2">
      <c r="A14" s="39">
        <v>2</v>
      </c>
      <c r="B14" s="98"/>
      <c r="C14" s="46" t="s">
        <v>185</v>
      </c>
      <c r="D14" s="42" t="s">
        <v>56</v>
      </c>
      <c r="E14" s="42"/>
      <c r="F14" s="69">
        <v>11</v>
      </c>
      <c r="G14" s="13"/>
      <c r="H14" s="13"/>
      <c r="I14" s="13"/>
      <c r="J14" s="13"/>
      <c r="K14" s="13"/>
      <c r="L14" s="13"/>
      <c r="M14" s="13"/>
    </row>
    <row r="15" spans="1:13" s="50" customFormat="1" x14ac:dyDescent="0.2">
      <c r="A15" s="39"/>
      <c r="B15" s="48"/>
      <c r="C15" s="46" t="s">
        <v>47</v>
      </c>
      <c r="D15" s="39" t="s">
        <v>48</v>
      </c>
      <c r="E15" s="39">
        <f>27*0.001</f>
        <v>2.7E-2</v>
      </c>
      <c r="F15" s="39">
        <f>F14*E15</f>
        <v>0.29699999999999999</v>
      </c>
      <c r="G15" s="89"/>
      <c r="H15" s="89"/>
      <c r="I15" s="13"/>
      <c r="J15" s="13"/>
      <c r="K15" s="13"/>
      <c r="L15" s="89"/>
      <c r="M15" s="13"/>
    </row>
    <row r="16" spans="1:13" s="27" customFormat="1" x14ac:dyDescent="0.2">
      <c r="A16" s="39"/>
      <c r="B16" s="49"/>
      <c r="C16" s="49" t="s">
        <v>57</v>
      </c>
      <c r="D16" s="39" t="s">
        <v>58</v>
      </c>
      <c r="E16" s="39">
        <f>60.5*0.001</f>
        <v>6.0499999999999998E-2</v>
      </c>
      <c r="F16" s="13">
        <f>E16*F14</f>
        <v>0.66549999999999998</v>
      </c>
      <c r="G16" s="13"/>
      <c r="H16" s="13"/>
      <c r="I16" s="218"/>
      <c r="J16" s="218"/>
      <c r="K16" s="218"/>
      <c r="L16" s="218"/>
      <c r="M16" s="13"/>
    </row>
    <row r="17" spans="1:256" s="27" customFormat="1" x14ac:dyDescent="0.2">
      <c r="A17" s="39"/>
      <c r="B17" s="49"/>
      <c r="C17" s="46" t="s">
        <v>59</v>
      </c>
      <c r="D17" s="39" t="s">
        <v>60</v>
      </c>
      <c r="E17" s="39">
        <f>2.21*0.001</f>
        <v>2.2100000000000002E-3</v>
      </c>
      <c r="F17" s="13">
        <f>E17*F14</f>
        <v>2.4310000000000002E-2</v>
      </c>
      <c r="G17" s="13"/>
      <c r="H17" s="13"/>
      <c r="I17" s="13"/>
      <c r="J17" s="13"/>
      <c r="K17" s="13"/>
      <c r="L17" s="13"/>
      <c r="M17" s="13"/>
    </row>
    <row r="18" spans="1:256" s="27" customFormat="1" x14ac:dyDescent="0.2">
      <c r="A18" s="39"/>
      <c r="B18" s="49"/>
      <c r="C18" s="46" t="s">
        <v>61</v>
      </c>
      <c r="D18" s="39" t="s">
        <v>56</v>
      </c>
      <c r="E18" s="39">
        <f>0.06*0.001</f>
        <v>6.0000000000000002E-5</v>
      </c>
      <c r="F18" s="13">
        <f>E18*F14</f>
        <v>6.6E-4</v>
      </c>
      <c r="G18" s="13"/>
      <c r="H18" s="13"/>
      <c r="I18" s="13"/>
      <c r="J18" s="13"/>
      <c r="K18" s="13"/>
      <c r="L18" s="13"/>
      <c r="M18" s="13"/>
    </row>
    <row r="19" spans="1:256" s="27" customFormat="1" ht="40.5" x14ac:dyDescent="0.2">
      <c r="A19" s="39">
        <v>3</v>
      </c>
      <c r="B19" s="70"/>
      <c r="C19" s="154" t="s">
        <v>186</v>
      </c>
      <c r="D19" s="39" t="s">
        <v>50</v>
      </c>
      <c r="E19" s="39"/>
      <c r="F19" s="44">
        <v>19.8</v>
      </c>
      <c r="G19" s="13"/>
      <c r="H19" s="13"/>
      <c r="I19" s="13"/>
      <c r="J19" s="89"/>
      <c r="K19" s="13"/>
      <c r="L19" s="13"/>
      <c r="M19" s="13"/>
    </row>
    <row r="20" spans="1:256" s="27" customFormat="1" ht="40.5" x14ac:dyDescent="0.2">
      <c r="A20" s="39">
        <v>5</v>
      </c>
      <c r="B20" s="74"/>
      <c r="C20" s="55" t="s">
        <v>187</v>
      </c>
      <c r="D20" s="42" t="s">
        <v>56</v>
      </c>
      <c r="E20" s="42"/>
      <c r="F20" s="43">
        <v>1.6</v>
      </c>
      <c r="G20" s="13"/>
      <c r="H20" s="13"/>
      <c r="I20" s="13"/>
      <c r="J20" s="13"/>
      <c r="K20" s="13"/>
      <c r="L20" s="13"/>
      <c r="M20" s="13"/>
      <c r="O20" s="56"/>
    </row>
    <row r="21" spans="1:256" s="50" customFormat="1" x14ac:dyDescent="0.2">
      <c r="A21" s="39"/>
      <c r="B21" s="48"/>
      <c r="C21" s="46" t="s">
        <v>47</v>
      </c>
      <c r="D21" s="39" t="s">
        <v>48</v>
      </c>
      <c r="E21" s="39">
        <v>10.199999999999999</v>
      </c>
      <c r="F21" s="13">
        <f>F20*E21</f>
        <v>16.32</v>
      </c>
      <c r="G21" s="89"/>
      <c r="H21" s="89"/>
      <c r="I21" s="13"/>
      <c r="J21" s="13"/>
      <c r="K21" s="89"/>
      <c r="L21" s="89"/>
      <c r="M21" s="13"/>
    </row>
    <row r="22" spans="1:256" s="35" customFormat="1" x14ac:dyDescent="0.2">
      <c r="A22" s="39"/>
      <c r="B22" s="45"/>
      <c r="C22" s="9" t="s">
        <v>59</v>
      </c>
      <c r="D22" s="39" t="s">
        <v>60</v>
      </c>
      <c r="E22" s="39">
        <v>7.99</v>
      </c>
      <c r="F22" s="13">
        <f>E22*F20</f>
        <v>12.784000000000001</v>
      </c>
      <c r="G22" s="13"/>
      <c r="H22" s="13"/>
      <c r="I22" s="13"/>
      <c r="J22" s="13"/>
      <c r="K22" s="13"/>
      <c r="L22" s="13"/>
      <c r="M22" s="13"/>
      <c r="N22" s="27"/>
    </row>
    <row r="23" spans="1:256" s="27" customFormat="1" ht="27" x14ac:dyDescent="0.2">
      <c r="A23" s="39">
        <v>6</v>
      </c>
      <c r="B23" s="74"/>
      <c r="C23" s="55" t="s">
        <v>72</v>
      </c>
      <c r="D23" s="42" t="s">
        <v>50</v>
      </c>
      <c r="E23" s="42"/>
      <c r="F23" s="43">
        <f>F20*2.5</f>
        <v>4</v>
      </c>
      <c r="G23" s="13"/>
      <c r="H23" s="13"/>
      <c r="I23" s="13"/>
      <c r="J23" s="13"/>
      <c r="K23" s="13"/>
      <c r="L23" s="13"/>
      <c r="M23" s="13"/>
      <c r="O23" s="56"/>
    </row>
    <row r="24" spans="1:256" s="4" customFormat="1" ht="54" x14ac:dyDescent="0.25">
      <c r="A24" s="130">
        <v>7</v>
      </c>
      <c r="B24" s="173"/>
      <c r="C24" s="83" t="s">
        <v>212</v>
      </c>
      <c r="D24" s="62" t="s">
        <v>67</v>
      </c>
      <c r="E24" s="62"/>
      <c r="F24" s="62">
        <v>7</v>
      </c>
      <c r="G24" s="67"/>
      <c r="H24" s="67"/>
      <c r="I24" s="67"/>
      <c r="J24" s="67"/>
      <c r="K24" s="67"/>
      <c r="L24" s="220"/>
      <c r="M24" s="220"/>
    </row>
    <row r="25" spans="1:256" s="4" customFormat="1" x14ac:dyDescent="0.2">
      <c r="A25" s="39"/>
      <c r="B25" s="48"/>
      <c r="C25" s="46" t="s">
        <v>47</v>
      </c>
      <c r="D25" s="39" t="s">
        <v>48</v>
      </c>
      <c r="E25" s="39">
        <f>12.8*0.6</f>
        <v>7.68</v>
      </c>
      <c r="F25" s="13">
        <f>E25*F24</f>
        <v>53.76</v>
      </c>
      <c r="G25" s="89"/>
      <c r="H25" s="89"/>
      <c r="I25" s="13"/>
      <c r="J25" s="13"/>
      <c r="K25" s="89"/>
      <c r="L25" s="89"/>
      <c r="M25" s="13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50"/>
      <c r="FE25" s="50"/>
      <c r="FF25" s="50"/>
      <c r="FG25" s="50"/>
      <c r="FH25" s="50"/>
      <c r="FI25" s="50"/>
      <c r="FJ25" s="50"/>
      <c r="FK25" s="50"/>
      <c r="FL25" s="50"/>
      <c r="FM25" s="50"/>
      <c r="FN25" s="50"/>
      <c r="FO25" s="50"/>
      <c r="FP25" s="50"/>
      <c r="FQ25" s="50"/>
      <c r="FR25" s="50"/>
      <c r="FS25" s="50"/>
      <c r="FT25" s="50"/>
      <c r="FU25" s="50"/>
      <c r="FV25" s="50"/>
      <c r="FW25" s="50"/>
      <c r="FX25" s="50"/>
      <c r="FY25" s="50"/>
      <c r="FZ25" s="50"/>
      <c r="GA25" s="50"/>
      <c r="GB25" s="50"/>
      <c r="GC25" s="50"/>
      <c r="GD25" s="50"/>
      <c r="GE25" s="50"/>
      <c r="GF25" s="50"/>
      <c r="GG25" s="50"/>
      <c r="GH25" s="50"/>
      <c r="GI25" s="50"/>
      <c r="GJ25" s="50"/>
      <c r="GK25" s="50"/>
      <c r="GL25" s="50"/>
      <c r="GM25" s="50"/>
      <c r="GN25" s="50"/>
      <c r="GO25" s="50"/>
      <c r="GP25" s="50"/>
      <c r="GQ25" s="50"/>
      <c r="GR25" s="50"/>
      <c r="GS25" s="50"/>
      <c r="GT25" s="50"/>
      <c r="GU25" s="50"/>
      <c r="GV25" s="50"/>
      <c r="GW25" s="50"/>
      <c r="GX25" s="50"/>
      <c r="GY25" s="50"/>
      <c r="GZ25" s="50"/>
      <c r="HA25" s="50"/>
      <c r="HB25" s="50"/>
      <c r="HC25" s="50"/>
      <c r="HD25" s="50"/>
      <c r="HE25" s="50"/>
      <c r="HF25" s="50"/>
      <c r="HG25" s="50"/>
      <c r="HH25" s="50"/>
      <c r="HI25" s="50"/>
      <c r="HJ25" s="50"/>
      <c r="HK25" s="50"/>
      <c r="HL25" s="50"/>
      <c r="HM25" s="50"/>
      <c r="HN25" s="50"/>
      <c r="HO25" s="50"/>
      <c r="HP25" s="50"/>
      <c r="HQ25" s="50"/>
      <c r="HR25" s="50"/>
      <c r="HS25" s="50"/>
      <c r="HT25" s="50"/>
      <c r="HU25" s="50"/>
      <c r="HV25" s="50"/>
      <c r="HW25" s="50"/>
      <c r="HX25" s="50"/>
      <c r="HY25" s="50"/>
    </row>
    <row r="26" spans="1:256" s="3" customFormat="1" x14ac:dyDescent="0.25">
      <c r="A26" s="68"/>
      <c r="B26" s="68"/>
      <c r="C26" s="68" t="s">
        <v>68</v>
      </c>
      <c r="D26" s="68" t="s">
        <v>58</v>
      </c>
      <c r="E26" s="68">
        <f>0.47*0.6</f>
        <v>0.28199999999999997</v>
      </c>
      <c r="F26" s="13">
        <f>E26*F24</f>
        <v>1.9739999999999998</v>
      </c>
      <c r="G26" s="67"/>
      <c r="H26" s="67"/>
      <c r="I26" s="60"/>
      <c r="J26" s="13"/>
      <c r="K26" s="60"/>
      <c r="L26" s="13"/>
      <c r="M26" s="13"/>
    </row>
    <row r="27" spans="1:256" s="4" customFormat="1" x14ac:dyDescent="0.2">
      <c r="A27" s="39"/>
      <c r="B27" s="49"/>
      <c r="C27" s="46" t="s">
        <v>59</v>
      </c>
      <c r="D27" s="39" t="s">
        <v>60</v>
      </c>
      <c r="E27" s="39">
        <f>0.45*0.6</f>
        <v>0.27</v>
      </c>
      <c r="F27" s="13">
        <f>E27*F24</f>
        <v>1.8900000000000001</v>
      </c>
      <c r="G27" s="13"/>
      <c r="H27" s="13"/>
      <c r="I27" s="13"/>
      <c r="J27" s="13"/>
      <c r="K27" s="13"/>
      <c r="L27" s="13"/>
      <c r="M27" s="13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  <c r="HY27" s="27"/>
    </row>
    <row r="28" spans="1:256" s="27" customFormat="1" x14ac:dyDescent="0.2">
      <c r="A28" s="39">
        <v>8</v>
      </c>
      <c r="B28" s="52"/>
      <c r="C28" s="55" t="s">
        <v>69</v>
      </c>
      <c r="D28" s="42" t="s">
        <v>50</v>
      </c>
      <c r="E28" s="42"/>
      <c r="F28" s="47">
        <v>0.438</v>
      </c>
      <c r="G28" s="13"/>
      <c r="H28" s="13"/>
      <c r="I28" s="13"/>
      <c r="J28" s="13"/>
      <c r="K28" s="13"/>
      <c r="L28" s="13"/>
      <c r="M28" s="13"/>
    </row>
    <row r="29" spans="1:256" s="101" customFormat="1" ht="57.75" customHeight="1" x14ac:dyDescent="0.2">
      <c r="A29" s="104">
        <v>12</v>
      </c>
      <c r="B29" s="98"/>
      <c r="C29" s="46" t="s">
        <v>55</v>
      </c>
      <c r="D29" s="97" t="s">
        <v>56</v>
      </c>
      <c r="E29" s="97"/>
      <c r="F29" s="103">
        <v>164</v>
      </c>
      <c r="G29" s="218"/>
      <c r="H29" s="218"/>
      <c r="I29" s="218"/>
      <c r="J29" s="218"/>
      <c r="K29" s="218"/>
      <c r="L29" s="218"/>
      <c r="M29" s="218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100"/>
      <c r="BS29" s="100"/>
      <c r="BT29" s="100"/>
      <c r="BU29" s="100"/>
      <c r="BV29" s="100"/>
      <c r="BW29" s="100"/>
      <c r="BX29" s="100"/>
      <c r="BY29" s="100"/>
      <c r="BZ29" s="100"/>
      <c r="CA29" s="100"/>
      <c r="CB29" s="100"/>
      <c r="CC29" s="100"/>
      <c r="CD29" s="100"/>
      <c r="CE29" s="100"/>
      <c r="CF29" s="100"/>
      <c r="CG29" s="100"/>
      <c r="CH29" s="100"/>
      <c r="CI29" s="100"/>
      <c r="CJ29" s="100"/>
      <c r="CK29" s="100"/>
      <c r="CL29" s="100"/>
      <c r="CM29" s="100"/>
      <c r="CN29" s="100"/>
      <c r="CO29" s="100"/>
      <c r="CP29" s="100"/>
      <c r="CQ29" s="100"/>
      <c r="CR29" s="100"/>
      <c r="CS29" s="100"/>
      <c r="CT29" s="100"/>
      <c r="CU29" s="100"/>
      <c r="CV29" s="100"/>
      <c r="CW29" s="100"/>
      <c r="CX29" s="100"/>
      <c r="CY29" s="100"/>
      <c r="CZ29" s="100"/>
      <c r="DA29" s="100"/>
      <c r="DB29" s="100"/>
      <c r="DC29" s="100"/>
      <c r="DD29" s="100"/>
      <c r="DE29" s="100"/>
      <c r="DF29" s="100"/>
      <c r="DG29" s="100"/>
      <c r="DH29" s="100"/>
      <c r="DI29" s="100"/>
      <c r="DJ29" s="100"/>
      <c r="DK29" s="100"/>
      <c r="DL29" s="100"/>
      <c r="DM29" s="100"/>
      <c r="DN29" s="100"/>
      <c r="DO29" s="100"/>
      <c r="DP29" s="100"/>
      <c r="DQ29" s="100"/>
      <c r="DR29" s="100"/>
      <c r="DS29" s="100"/>
      <c r="DT29" s="100"/>
      <c r="DU29" s="100"/>
      <c r="DV29" s="100"/>
      <c r="DW29" s="100"/>
      <c r="DX29" s="100"/>
      <c r="DY29" s="100"/>
      <c r="DZ29" s="100"/>
      <c r="EA29" s="100"/>
      <c r="EB29" s="100"/>
      <c r="EC29" s="100"/>
      <c r="ED29" s="100"/>
      <c r="EE29" s="100"/>
      <c r="EF29" s="100"/>
      <c r="EG29" s="100"/>
      <c r="EH29" s="100"/>
      <c r="EI29" s="100"/>
      <c r="EJ29" s="100"/>
      <c r="EK29" s="100"/>
      <c r="EL29" s="100"/>
      <c r="EM29" s="100"/>
      <c r="EN29" s="100"/>
      <c r="EO29" s="100"/>
      <c r="EP29" s="100"/>
      <c r="EQ29" s="100"/>
      <c r="ER29" s="100"/>
      <c r="ES29" s="100"/>
      <c r="ET29" s="100"/>
      <c r="EU29" s="100"/>
      <c r="EV29" s="100"/>
      <c r="EW29" s="100"/>
      <c r="EX29" s="100"/>
      <c r="EY29" s="100"/>
      <c r="EZ29" s="100"/>
      <c r="FA29" s="100"/>
      <c r="FB29" s="100"/>
      <c r="FC29" s="100"/>
      <c r="FD29" s="100"/>
      <c r="FE29" s="100"/>
      <c r="FF29" s="100"/>
      <c r="FG29" s="100"/>
      <c r="FH29" s="100"/>
      <c r="FI29" s="100"/>
      <c r="FJ29" s="100"/>
      <c r="FK29" s="100"/>
      <c r="FL29" s="100"/>
      <c r="FM29" s="100"/>
      <c r="FN29" s="100"/>
      <c r="FO29" s="100"/>
      <c r="FP29" s="100"/>
      <c r="FQ29" s="100"/>
      <c r="FR29" s="100"/>
      <c r="FS29" s="100"/>
      <c r="FT29" s="100"/>
      <c r="FU29" s="100"/>
      <c r="FV29" s="100"/>
      <c r="FW29" s="100"/>
      <c r="FX29" s="100"/>
      <c r="FY29" s="100"/>
      <c r="FZ29" s="100"/>
      <c r="GA29" s="100"/>
      <c r="GB29" s="100"/>
      <c r="GC29" s="100"/>
      <c r="GD29" s="100"/>
      <c r="GE29" s="100"/>
      <c r="GF29" s="100"/>
      <c r="GG29" s="100"/>
      <c r="GH29" s="100"/>
      <c r="GI29" s="100"/>
      <c r="GJ29" s="100"/>
      <c r="GK29" s="100"/>
      <c r="GL29" s="100"/>
      <c r="GM29" s="100"/>
      <c r="GN29" s="100"/>
      <c r="GO29" s="100"/>
      <c r="GP29" s="100"/>
      <c r="GQ29" s="100"/>
      <c r="GR29" s="100"/>
      <c r="GS29" s="100"/>
      <c r="GT29" s="100"/>
      <c r="GU29" s="100"/>
      <c r="GV29" s="100"/>
      <c r="GW29" s="100"/>
      <c r="GX29" s="100"/>
      <c r="GY29" s="100"/>
      <c r="GZ29" s="100"/>
      <c r="HA29" s="100"/>
      <c r="HB29" s="100"/>
      <c r="HC29" s="100"/>
      <c r="HD29" s="100"/>
      <c r="HE29" s="100"/>
      <c r="HF29" s="100"/>
      <c r="HG29" s="100"/>
      <c r="HH29" s="100"/>
      <c r="HI29" s="100"/>
      <c r="HJ29" s="100"/>
      <c r="HK29" s="100"/>
      <c r="HL29" s="100"/>
      <c r="HM29" s="100"/>
      <c r="HN29" s="100"/>
      <c r="HO29" s="100"/>
      <c r="HP29" s="100"/>
      <c r="HQ29" s="100"/>
      <c r="HR29" s="100"/>
      <c r="HS29" s="100"/>
      <c r="HT29" s="100"/>
      <c r="HU29" s="100"/>
      <c r="HV29" s="100"/>
      <c r="HW29" s="100"/>
      <c r="HX29" s="100"/>
      <c r="HY29" s="100"/>
      <c r="HZ29" s="100"/>
      <c r="IA29" s="100"/>
      <c r="IB29" s="100"/>
      <c r="IC29" s="100"/>
      <c r="ID29" s="100"/>
      <c r="IE29" s="100"/>
      <c r="IF29" s="100"/>
      <c r="IG29" s="100"/>
      <c r="IH29" s="100"/>
      <c r="II29" s="100"/>
      <c r="IJ29" s="100"/>
      <c r="IK29" s="100"/>
      <c r="IL29" s="100"/>
      <c r="IM29" s="100"/>
      <c r="IN29" s="100"/>
      <c r="IO29" s="100"/>
      <c r="IP29" s="100"/>
      <c r="IQ29" s="100"/>
      <c r="IR29" s="100"/>
      <c r="IS29" s="100"/>
      <c r="IT29" s="100"/>
      <c r="IU29" s="100"/>
      <c r="IV29" s="100"/>
    </row>
    <row r="30" spans="1:256" s="101" customFormat="1" x14ac:dyDescent="0.2">
      <c r="A30" s="97"/>
      <c r="B30" s="98"/>
      <c r="C30" s="99" t="s">
        <v>47</v>
      </c>
      <c r="D30" s="97" t="s">
        <v>48</v>
      </c>
      <c r="E30" s="97">
        <f>20*0.001</f>
        <v>0.02</v>
      </c>
      <c r="F30" s="97">
        <f>F29*E30</f>
        <v>3.2800000000000002</v>
      </c>
      <c r="G30" s="219"/>
      <c r="H30" s="219"/>
      <c r="I30" s="218"/>
      <c r="J30" s="218"/>
      <c r="K30" s="218"/>
      <c r="L30" s="219"/>
      <c r="M30" s="218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  <c r="BM30" s="102"/>
      <c r="BN30" s="102"/>
      <c r="BO30" s="102"/>
      <c r="BP30" s="102"/>
      <c r="BQ30" s="102"/>
      <c r="BR30" s="102"/>
      <c r="BS30" s="102"/>
      <c r="BT30" s="102"/>
      <c r="BU30" s="102"/>
      <c r="BV30" s="102"/>
      <c r="BW30" s="102"/>
      <c r="BX30" s="102"/>
      <c r="BY30" s="102"/>
      <c r="BZ30" s="102"/>
      <c r="CA30" s="102"/>
      <c r="CB30" s="102"/>
      <c r="CC30" s="102"/>
      <c r="CD30" s="102"/>
      <c r="CE30" s="102"/>
      <c r="CF30" s="102"/>
      <c r="CG30" s="102"/>
      <c r="CH30" s="102"/>
      <c r="CI30" s="102"/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2"/>
      <c r="DN30" s="102"/>
      <c r="DO30" s="102"/>
      <c r="DP30" s="102"/>
      <c r="DQ30" s="102"/>
      <c r="DR30" s="102"/>
      <c r="DS30" s="102"/>
      <c r="DT30" s="102"/>
      <c r="DU30" s="102"/>
      <c r="DV30" s="102"/>
      <c r="DW30" s="102"/>
      <c r="DX30" s="102"/>
      <c r="DY30" s="102"/>
      <c r="DZ30" s="102"/>
      <c r="EA30" s="102"/>
      <c r="EB30" s="102"/>
      <c r="EC30" s="102"/>
      <c r="ED30" s="102"/>
      <c r="EE30" s="102"/>
      <c r="EF30" s="102"/>
      <c r="EG30" s="102"/>
      <c r="EH30" s="102"/>
      <c r="EI30" s="102"/>
      <c r="EJ30" s="102"/>
      <c r="EK30" s="102"/>
      <c r="EL30" s="102"/>
      <c r="EM30" s="102"/>
      <c r="EN30" s="102"/>
      <c r="EO30" s="102"/>
      <c r="EP30" s="102"/>
      <c r="EQ30" s="102"/>
      <c r="ER30" s="102"/>
      <c r="ES30" s="102"/>
      <c r="ET30" s="102"/>
      <c r="EU30" s="102"/>
      <c r="EV30" s="102"/>
      <c r="EW30" s="102"/>
      <c r="EX30" s="102"/>
      <c r="EY30" s="102"/>
      <c r="EZ30" s="102"/>
      <c r="FA30" s="102"/>
      <c r="FB30" s="102"/>
      <c r="FC30" s="102"/>
      <c r="FD30" s="102"/>
      <c r="FE30" s="102"/>
      <c r="FF30" s="102"/>
      <c r="FG30" s="102"/>
      <c r="FH30" s="102"/>
      <c r="FI30" s="102"/>
      <c r="FJ30" s="102"/>
      <c r="FK30" s="102"/>
      <c r="FL30" s="102"/>
      <c r="FM30" s="102"/>
      <c r="FN30" s="102"/>
      <c r="FO30" s="102"/>
      <c r="FP30" s="102"/>
      <c r="FQ30" s="102"/>
      <c r="FR30" s="102"/>
      <c r="FS30" s="102"/>
      <c r="FT30" s="102"/>
      <c r="FU30" s="102"/>
      <c r="FV30" s="102"/>
      <c r="FW30" s="102"/>
      <c r="FX30" s="102"/>
      <c r="FY30" s="102"/>
      <c r="FZ30" s="102"/>
      <c r="GA30" s="102"/>
      <c r="GB30" s="102"/>
      <c r="GC30" s="102"/>
      <c r="GD30" s="102"/>
      <c r="GE30" s="102"/>
      <c r="GF30" s="102"/>
      <c r="GG30" s="102"/>
      <c r="GH30" s="102"/>
      <c r="GI30" s="102"/>
      <c r="GJ30" s="102"/>
      <c r="GK30" s="102"/>
      <c r="GL30" s="102"/>
      <c r="GM30" s="102"/>
      <c r="GN30" s="102"/>
      <c r="GO30" s="102"/>
      <c r="GP30" s="102"/>
      <c r="GQ30" s="102"/>
      <c r="GR30" s="102"/>
      <c r="GS30" s="102"/>
      <c r="GT30" s="102"/>
      <c r="GU30" s="102"/>
      <c r="GV30" s="102"/>
      <c r="GW30" s="102"/>
      <c r="GX30" s="102"/>
      <c r="GY30" s="102"/>
      <c r="GZ30" s="102"/>
      <c r="HA30" s="102"/>
      <c r="HB30" s="102"/>
      <c r="HC30" s="102"/>
      <c r="HD30" s="102"/>
      <c r="HE30" s="102"/>
      <c r="HF30" s="102"/>
      <c r="HG30" s="102"/>
      <c r="HH30" s="102"/>
      <c r="HI30" s="102"/>
      <c r="HJ30" s="102"/>
      <c r="HK30" s="102"/>
      <c r="HL30" s="102"/>
      <c r="HM30" s="102"/>
      <c r="HN30" s="102"/>
      <c r="HO30" s="102"/>
      <c r="HP30" s="102"/>
      <c r="HQ30" s="102"/>
      <c r="HR30" s="102"/>
      <c r="HS30" s="102"/>
      <c r="HT30" s="102"/>
      <c r="HU30" s="102"/>
      <c r="HV30" s="102"/>
      <c r="HW30" s="102"/>
      <c r="HX30" s="102"/>
      <c r="HY30" s="102"/>
      <c r="HZ30" s="102"/>
      <c r="IA30" s="102"/>
      <c r="IB30" s="102"/>
      <c r="IC30" s="102"/>
      <c r="ID30" s="102"/>
      <c r="IE30" s="102"/>
      <c r="IF30" s="102"/>
      <c r="IG30" s="102"/>
      <c r="IH30" s="102"/>
      <c r="II30" s="102"/>
      <c r="IJ30" s="102"/>
      <c r="IK30" s="102"/>
      <c r="IL30" s="102"/>
      <c r="IM30" s="102"/>
      <c r="IN30" s="102"/>
      <c r="IO30" s="102"/>
      <c r="IP30" s="102"/>
      <c r="IQ30" s="102"/>
      <c r="IR30" s="102"/>
      <c r="IS30" s="102"/>
      <c r="IT30" s="102"/>
      <c r="IU30" s="102"/>
      <c r="IV30" s="102"/>
    </row>
    <row r="31" spans="1:256" s="101" customFormat="1" x14ac:dyDescent="0.2">
      <c r="A31" s="97"/>
      <c r="B31" s="98"/>
      <c r="C31" s="99" t="s">
        <v>57</v>
      </c>
      <c r="D31" s="97" t="s">
        <v>58</v>
      </c>
      <c r="E31" s="97">
        <f>44.8*0.001</f>
        <v>4.48E-2</v>
      </c>
      <c r="F31" s="97">
        <f>E31*F29</f>
        <v>7.3472</v>
      </c>
      <c r="G31" s="218"/>
      <c r="H31" s="218"/>
      <c r="I31" s="218"/>
      <c r="J31" s="218"/>
      <c r="K31" s="218"/>
      <c r="L31" s="218"/>
      <c r="M31" s="218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  <c r="BM31" s="100"/>
      <c r="BN31" s="100"/>
      <c r="BO31" s="100"/>
      <c r="BP31" s="100"/>
      <c r="BQ31" s="100"/>
      <c r="BR31" s="100"/>
      <c r="BS31" s="100"/>
      <c r="BT31" s="100"/>
      <c r="BU31" s="100"/>
      <c r="BV31" s="100"/>
      <c r="BW31" s="100"/>
      <c r="BX31" s="100"/>
      <c r="BY31" s="100"/>
      <c r="BZ31" s="100"/>
      <c r="CA31" s="100"/>
      <c r="CB31" s="100"/>
      <c r="CC31" s="100"/>
      <c r="CD31" s="100"/>
      <c r="CE31" s="100"/>
      <c r="CF31" s="100"/>
      <c r="CG31" s="100"/>
      <c r="CH31" s="100"/>
      <c r="CI31" s="100"/>
      <c r="CJ31" s="100"/>
      <c r="CK31" s="100"/>
      <c r="CL31" s="100"/>
      <c r="CM31" s="100"/>
      <c r="CN31" s="100"/>
      <c r="CO31" s="100"/>
      <c r="CP31" s="100"/>
      <c r="CQ31" s="100"/>
      <c r="CR31" s="100"/>
      <c r="CS31" s="100"/>
      <c r="CT31" s="100"/>
      <c r="CU31" s="100"/>
      <c r="CV31" s="100"/>
      <c r="CW31" s="100"/>
      <c r="CX31" s="100"/>
      <c r="CY31" s="100"/>
      <c r="CZ31" s="100"/>
      <c r="DA31" s="100"/>
      <c r="DB31" s="100"/>
      <c r="DC31" s="100"/>
      <c r="DD31" s="100"/>
      <c r="DE31" s="100"/>
      <c r="DF31" s="100"/>
      <c r="DG31" s="100"/>
      <c r="DH31" s="100"/>
      <c r="DI31" s="100"/>
      <c r="DJ31" s="100"/>
      <c r="DK31" s="100"/>
      <c r="DL31" s="100"/>
      <c r="DM31" s="100"/>
      <c r="DN31" s="100"/>
      <c r="DO31" s="100"/>
      <c r="DP31" s="100"/>
      <c r="DQ31" s="100"/>
      <c r="DR31" s="100"/>
      <c r="DS31" s="100"/>
      <c r="DT31" s="100"/>
      <c r="DU31" s="100"/>
      <c r="DV31" s="100"/>
      <c r="DW31" s="100"/>
      <c r="DX31" s="100"/>
      <c r="DY31" s="100"/>
      <c r="DZ31" s="100"/>
      <c r="EA31" s="100"/>
      <c r="EB31" s="100"/>
      <c r="EC31" s="100"/>
      <c r="ED31" s="100"/>
      <c r="EE31" s="100"/>
      <c r="EF31" s="100"/>
      <c r="EG31" s="100"/>
      <c r="EH31" s="100"/>
      <c r="EI31" s="100"/>
      <c r="EJ31" s="100"/>
      <c r="EK31" s="100"/>
      <c r="EL31" s="100"/>
      <c r="EM31" s="100"/>
      <c r="EN31" s="100"/>
      <c r="EO31" s="100"/>
      <c r="EP31" s="100"/>
      <c r="EQ31" s="100"/>
      <c r="ER31" s="100"/>
      <c r="ES31" s="100"/>
      <c r="ET31" s="100"/>
      <c r="EU31" s="100"/>
      <c r="EV31" s="100"/>
      <c r="EW31" s="100"/>
      <c r="EX31" s="100"/>
      <c r="EY31" s="100"/>
      <c r="EZ31" s="100"/>
      <c r="FA31" s="100"/>
      <c r="FB31" s="100"/>
      <c r="FC31" s="100"/>
      <c r="FD31" s="100"/>
      <c r="FE31" s="100"/>
      <c r="FF31" s="100"/>
      <c r="FG31" s="100"/>
      <c r="FH31" s="100"/>
      <c r="FI31" s="100"/>
      <c r="FJ31" s="100"/>
      <c r="FK31" s="100"/>
      <c r="FL31" s="100"/>
      <c r="FM31" s="100"/>
      <c r="FN31" s="100"/>
      <c r="FO31" s="100"/>
      <c r="FP31" s="100"/>
      <c r="FQ31" s="100"/>
      <c r="FR31" s="100"/>
      <c r="FS31" s="100"/>
      <c r="FT31" s="100"/>
      <c r="FU31" s="100"/>
      <c r="FV31" s="100"/>
      <c r="FW31" s="100"/>
      <c r="FX31" s="100"/>
      <c r="FY31" s="100"/>
      <c r="FZ31" s="100"/>
      <c r="GA31" s="100"/>
      <c r="GB31" s="100"/>
      <c r="GC31" s="100"/>
      <c r="GD31" s="100"/>
      <c r="GE31" s="100"/>
      <c r="GF31" s="100"/>
      <c r="GG31" s="100"/>
      <c r="GH31" s="100"/>
      <c r="GI31" s="100"/>
      <c r="GJ31" s="100"/>
      <c r="GK31" s="100"/>
      <c r="GL31" s="100"/>
      <c r="GM31" s="100"/>
      <c r="GN31" s="100"/>
      <c r="GO31" s="100"/>
      <c r="GP31" s="100"/>
      <c r="GQ31" s="100"/>
      <c r="GR31" s="100"/>
      <c r="GS31" s="100"/>
      <c r="GT31" s="100"/>
      <c r="GU31" s="100"/>
      <c r="GV31" s="100"/>
      <c r="GW31" s="100"/>
      <c r="GX31" s="100"/>
      <c r="GY31" s="100"/>
      <c r="GZ31" s="100"/>
      <c r="HA31" s="100"/>
      <c r="HB31" s="100"/>
      <c r="HC31" s="100"/>
      <c r="HD31" s="100"/>
      <c r="HE31" s="100"/>
      <c r="HF31" s="100"/>
      <c r="HG31" s="100"/>
      <c r="HH31" s="100"/>
      <c r="HI31" s="100"/>
      <c r="HJ31" s="100"/>
      <c r="HK31" s="100"/>
      <c r="HL31" s="100"/>
      <c r="HM31" s="100"/>
      <c r="HN31" s="100"/>
      <c r="HO31" s="100"/>
      <c r="HP31" s="100"/>
      <c r="HQ31" s="100"/>
      <c r="HR31" s="100"/>
      <c r="HS31" s="100"/>
      <c r="HT31" s="100"/>
      <c r="HU31" s="100"/>
      <c r="HV31" s="100"/>
      <c r="HW31" s="100"/>
      <c r="HX31" s="100"/>
      <c r="HY31" s="100"/>
      <c r="HZ31" s="100"/>
      <c r="IA31" s="100"/>
      <c r="IB31" s="100"/>
      <c r="IC31" s="100"/>
      <c r="ID31" s="100"/>
      <c r="IE31" s="100"/>
      <c r="IF31" s="100"/>
      <c r="IG31" s="100"/>
      <c r="IH31" s="100"/>
      <c r="II31" s="100"/>
      <c r="IJ31" s="100"/>
      <c r="IK31" s="100"/>
      <c r="IL31" s="100"/>
      <c r="IM31" s="100"/>
      <c r="IN31" s="100"/>
      <c r="IO31" s="100"/>
      <c r="IP31" s="100"/>
      <c r="IQ31" s="100"/>
      <c r="IR31" s="100"/>
      <c r="IS31" s="100"/>
      <c r="IT31" s="100"/>
      <c r="IU31" s="100"/>
      <c r="IV31" s="100"/>
    </row>
    <row r="32" spans="1:256" s="101" customFormat="1" x14ac:dyDescent="0.2">
      <c r="A32" s="97"/>
      <c r="B32" s="98"/>
      <c r="C32" s="99" t="s">
        <v>59</v>
      </c>
      <c r="D32" s="97" t="s">
        <v>60</v>
      </c>
      <c r="E32" s="97">
        <f>2.1*0.001</f>
        <v>2.1000000000000003E-3</v>
      </c>
      <c r="F32" s="97">
        <f>E32*F29</f>
        <v>0.34440000000000004</v>
      </c>
      <c r="G32" s="218"/>
      <c r="H32" s="218"/>
      <c r="I32" s="218"/>
      <c r="J32" s="218"/>
      <c r="K32" s="218"/>
      <c r="L32" s="218"/>
      <c r="M32" s="218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  <c r="CA32" s="100"/>
      <c r="CB32" s="100"/>
      <c r="CC32" s="100"/>
      <c r="CD32" s="100"/>
      <c r="CE32" s="100"/>
      <c r="CF32" s="100"/>
      <c r="CG32" s="100"/>
      <c r="CH32" s="100"/>
      <c r="CI32" s="100"/>
      <c r="CJ32" s="100"/>
      <c r="CK32" s="100"/>
      <c r="CL32" s="100"/>
      <c r="CM32" s="100"/>
      <c r="CN32" s="100"/>
      <c r="CO32" s="100"/>
      <c r="CP32" s="100"/>
      <c r="CQ32" s="100"/>
      <c r="CR32" s="100"/>
      <c r="CS32" s="100"/>
      <c r="CT32" s="100"/>
      <c r="CU32" s="100"/>
      <c r="CV32" s="100"/>
      <c r="CW32" s="100"/>
      <c r="CX32" s="100"/>
      <c r="CY32" s="100"/>
      <c r="CZ32" s="100"/>
      <c r="DA32" s="100"/>
      <c r="DB32" s="100"/>
      <c r="DC32" s="100"/>
      <c r="DD32" s="100"/>
      <c r="DE32" s="100"/>
      <c r="DF32" s="100"/>
      <c r="DG32" s="100"/>
      <c r="DH32" s="100"/>
      <c r="DI32" s="100"/>
      <c r="DJ32" s="100"/>
      <c r="DK32" s="100"/>
      <c r="DL32" s="100"/>
      <c r="DM32" s="100"/>
      <c r="DN32" s="100"/>
      <c r="DO32" s="100"/>
      <c r="DP32" s="100"/>
      <c r="DQ32" s="100"/>
      <c r="DR32" s="100"/>
      <c r="DS32" s="100"/>
      <c r="DT32" s="100"/>
      <c r="DU32" s="100"/>
      <c r="DV32" s="100"/>
      <c r="DW32" s="100"/>
      <c r="DX32" s="100"/>
      <c r="DY32" s="100"/>
      <c r="DZ32" s="100"/>
      <c r="EA32" s="100"/>
      <c r="EB32" s="100"/>
      <c r="EC32" s="100"/>
      <c r="ED32" s="100"/>
      <c r="EE32" s="100"/>
      <c r="EF32" s="100"/>
      <c r="EG32" s="100"/>
      <c r="EH32" s="100"/>
      <c r="EI32" s="100"/>
      <c r="EJ32" s="100"/>
      <c r="EK32" s="100"/>
      <c r="EL32" s="100"/>
      <c r="EM32" s="100"/>
      <c r="EN32" s="100"/>
      <c r="EO32" s="100"/>
      <c r="EP32" s="100"/>
      <c r="EQ32" s="100"/>
      <c r="ER32" s="100"/>
      <c r="ES32" s="100"/>
      <c r="ET32" s="100"/>
      <c r="EU32" s="100"/>
      <c r="EV32" s="100"/>
      <c r="EW32" s="100"/>
      <c r="EX32" s="100"/>
      <c r="EY32" s="100"/>
      <c r="EZ32" s="100"/>
      <c r="FA32" s="100"/>
      <c r="FB32" s="100"/>
      <c r="FC32" s="100"/>
      <c r="FD32" s="100"/>
      <c r="FE32" s="100"/>
      <c r="FF32" s="100"/>
      <c r="FG32" s="100"/>
      <c r="FH32" s="100"/>
      <c r="FI32" s="100"/>
      <c r="FJ32" s="100"/>
      <c r="FK32" s="100"/>
      <c r="FL32" s="100"/>
      <c r="FM32" s="100"/>
      <c r="FN32" s="100"/>
      <c r="FO32" s="100"/>
      <c r="FP32" s="100"/>
      <c r="FQ32" s="100"/>
      <c r="FR32" s="100"/>
      <c r="FS32" s="100"/>
      <c r="FT32" s="100"/>
      <c r="FU32" s="100"/>
      <c r="FV32" s="100"/>
      <c r="FW32" s="100"/>
      <c r="FX32" s="100"/>
      <c r="FY32" s="100"/>
      <c r="FZ32" s="100"/>
      <c r="GA32" s="100"/>
      <c r="GB32" s="100"/>
      <c r="GC32" s="100"/>
      <c r="GD32" s="100"/>
      <c r="GE32" s="100"/>
      <c r="GF32" s="100"/>
      <c r="GG32" s="100"/>
      <c r="GH32" s="100"/>
      <c r="GI32" s="100"/>
      <c r="GJ32" s="100"/>
      <c r="GK32" s="100"/>
      <c r="GL32" s="100"/>
      <c r="GM32" s="100"/>
      <c r="GN32" s="100"/>
      <c r="GO32" s="100"/>
      <c r="GP32" s="100"/>
      <c r="GQ32" s="100"/>
      <c r="GR32" s="100"/>
      <c r="GS32" s="100"/>
      <c r="GT32" s="100"/>
      <c r="GU32" s="100"/>
      <c r="GV32" s="100"/>
      <c r="GW32" s="100"/>
      <c r="GX32" s="100"/>
      <c r="GY32" s="100"/>
      <c r="GZ32" s="100"/>
      <c r="HA32" s="100"/>
      <c r="HB32" s="100"/>
      <c r="HC32" s="100"/>
      <c r="HD32" s="100"/>
      <c r="HE32" s="100"/>
      <c r="HF32" s="100"/>
      <c r="HG32" s="100"/>
      <c r="HH32" s="100"/>
      <c r="HI32" s="100"/>
      <c r="HJ32" s="100"/>
      <c r="HK32" s="100"/>
      <c r="HL32" s="100"/>
      <c r="HM32" s="100"/>
      <c r="HN32" s="100"/>
      <c r="HO32" s="100"/>
      <c r="HP32" s="100"/>
      <c r="HQ32" s="100"/>
      <c r="HR32" s="100"/>
      <c r="HS32" s="100"/>
      <c r="HT32" s="100"/>
      <c r="HU32" s="100"/>
      <c r="HV32" s="100"/>
      <c r="HW32" s="100"/>
      <c r="HX32" s="100"/>
      <c r="HY32" s="100"/>
      <c r="HZ32" s="100"/>
      <c r="IA32" s="100"/>
      <c r="IB32" s="100"/>
      <c r="IC32" s="100"/>
      <c r="ID32" s="100"/>
      <c r="IE32" s="100"/>
      <c r="IF32" s="100"/>
      <c r="IG32" s="100"/>
      <c r="IH32" s="100"/>
      <c r="II32" s="100"/>
      <c r="IJ32" s="100"/>
      <c r="IK32" s="100"/>
      <c r="IL32" s="100"/>
      <c r="IM32" s="100"/>
      <c r="IN32" s="100"/>
      <c r="IO32" s="100"/>
      <c r="IP32" s="100"/>
      <c r="IQ32" s="100"/>
      <c r="IR32" s="100"/>
      <c r="IS32" s="100"/>
      <c r="IT32" s="100"/>
      <c r="IU32" s="100"/>
      <c r="IV32" s="100"/>
    </row>
    <row r="33" spans="1:256" s="101" customFormat="1" x14ac:dyDescent="0.2">
      <c r="A33" s="97"/>
      <c r="B33" s="98"/>
      <c r="C33" s="99" t="s">
        <v>61</v>
      </c>
      <c r="D33" s="97" t="s">
        <v>56</v>
      </c>
      <c r="E33" s="97">
        <f>0.05*0.001</f>
        <v>5.0000000000000002E-5</v>
      </c>
      <c r="F33" s="97">
        <f>E33*F29</f>
        <v>8.2000000000000007E-3</v>
      </c>
      <c r="G33" s="218"/>
      <c r="H33" s="218"/>
      <c r="I33" s="218"/>
      <c r="J33" s="218"/>
      <c r="K33" s="218"/>
      <c r="L33" s="218"/>
      <c r="M33" s="218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0"/>
      <c r="BX33" s="100"/>
      <c r="BY33" s="100"/>
      <c r="BZ33" s="100"/>
      <c r="CA33" s="100"/>
      <c r="CB33" s="100"/>
      <c r="CC33" s="100"/>
      <c r="CD33" s="100"/>
      <c r="CE33" s="100"/>
      <c r="CF33" s="100"/>
      <c r="CG33" s="100"/>
      <c r="CH33" s="100"/>
      <c r="CI33" s="100"/>
      <c r="CJ33" s="100"/>
      <c r="CK33" s="100"/>
      <c r="CL33" s="100"/>
      <c r="CM33" s="100"/>
      <c r="CN33" s="100"/>
      <c r="CO33" s="100"/>
      <c r="CP33" s="100"/>
      <c r="CQ33" s="100"/>
      <c r="CR33" s="100"/>
      <c r="CS33" s="100"/>
      <c r="CT33" s="100"/>
      <c r="CU33" s="100"/>
      <c r="CV33" s="100"/>
      <c r="CW33" s="100"/>
      <c r="CX33" s="100"/>
      <c r="CY33" s="100"/>
      <c r="CZ33" s="100"/>
      <c r="DA33" s="100"/>
      <c r="DB33" s="100"/>
      <c r="DC33" s="100"/>
      <c r="DD33" s="100"/>
      <c r="DE33" s="100"/>
      <c r="DF33" s="100"/>
      <c r="DG33" s="100"/>
      <c r="DH33" s="100"/>
      <c r="DI33" s="100"/>
      <c r="DJ33" s="100"/>
      <c r="DK33" s="100"/>
      <c r="DL33" s="100"/>
      <c r="DM33" s="100"/>
      <c r="DN33" s="100"/>
      <c r="DO33" s="100"/>
      <c r="DP33" s="100"/>
      <c r="DQ33" s="100"/>
      <c r="DR33" s="100"/>
      <c r="DS33" s="100"/>
      <c r="DT33" s="100"/>
      <c r="DU33" s="100"/>
      <c r="DV33" s="100"/>
      <c r="DW33" s="100"/>
      <c r="DX33" s="100"/>
      <c r="DY33" s="100"/>
      <c r="DZ33" s="100"/>
      <c r="EA33" s="100"/>
      <c r="EB33" s="100"/>
      <c r="EC33" s="100"/>
      <c r="ED33" s="100"/>
      <c r="EE33" s="100"/>
      <c r="EF33" s="100"/>
      <c r="EG33" s="100"/>
      <c r="EH33" s="100"/>
      <c r="EI33" s="100"/>
      <c r="EJ33" s="100"/>
      <c r="EK33" s="100"/>
      <c r="EL33" s="100"/>
      <c r="EM33" s="100"/>
      <c r="EN33" s="100"/>
      <c r="EO33" s="100"/>
      <c r="EP33" s="100"/>
      <c r="EQ33" s="100"/>
      <c r="ER33" s="100"/>
      <c r="ES33" s="100"/>
      <c r="ET33" s="100"/>
      <c r="EU33" s="100"/>
      <c r="EV33" s="100"/>
      <c r="EW33" s="100"/>
      <c r="EX33" s="100"/>
      <c r="EY33" s="100"/>
      <c r="EZ33" s="100"/>
      <c r="FA33" s="100"/>
      <c r="FB33" s="100"/>
      <c r="FC33" s="100"/>
      <c r="FD33" s="100"/>
      <c r="FE33" s="100"/>
      <c r="FF33" s="100"/>
      <c r="FG33" s="100"/>
      <c r="FH33" s="100"/>
      <c r="FI33" s="100"/>
      <c r="FJ33" s="100"/>
      <c r="FK33" s="100"/>
      <c r="FL33" s="100"/>
      <c r="FM33" s="100"/>
      <c r="FN33" s="100"/>
      <c r="FO33" s="100"/>
      <c r="FP33" s="100"/>
      <c r="FQ33" s="100"/>
      <c r="FR33" s="100"/>
      <c r="FS33" s="100"/>
      <c r="FT33" s="100"/>
      <c r="FU33" s="100"/>
      <c r="FV33" s="100"/>
      <c r="FW33" s="100"/>
      <c r="FX33" s="100"/>
      <c r="FY33" s="100"/>
      <c r="FZ33" s="100"/>
      <c r="GA33" s="100"/>
      <c r="GB33" s="100"/>
      <c r="GC33" s="100"/>
      <c r="GD33" s="100"/>
      <c r="GE33" s="100"/>
      <c r="GF33" s="100"/>
      <c r="GG33" s="100"/>
      <c r="GH33" s="100"/>
      <c r="GI33" s="100"/>
      <c r="GJ33" s="100"/>
      <c r="GK33" s="100"/>
      <c r="GL33" s="100"/>
      <c r="GM33" s="100"/>
      <c r="GN33" s="100"/>
      <c r="GO33" s="100"/>
      <c r="GP33" s="100"/>
      <c r="GQ33" s="100"/>
      <c r="GR33" s="100"/>
      <c r="GS33" s="100"/>
      <c r="GT33" s="100"/>
      <c r="GU33" s="100"/>
      <c r="GV33" s="100"/>
      <c r="GW33" s="100"/>
      <c r="GX33" s="100"/>
      <c r="GY33" s="100"/>
      <c r="GZ33" s="100"/>
      <c r="HA33" s="100"/>
      <c r="HB33" s="100"/>
      <c r="HC33" s="100"/>
      <c r="HD33" s="100"/>
      <c r="HE33" s="100"/>
      <c r="HF33" s="100"/>
      <c r="HG33" s="100"/>
      <c r="HH33" s="100"/>
      <c r="HI33" s="100"/>
      <c r="HJ33" s="100"/>
      <c r="HK33" s="100"/>
      <c r="HL33" s="100"/>
      <c r="HM33" s="100"/>
      <c r="HN33" s="100"/>
      <c r="HO33" s="100"/>
      <c r="HP33" s="100"/>
      <c r="HQ33" s="100"/>
      <c r="HR33" s="100"/>
      <c r="HS33" s="100"/>
      <c r="HT33" s="100"/>
      <c r="HU33" s="100"/>
      <c r="HV33" s="100"/>
      <c r="HW33" s="100"/>
      <c r="HX33" s="100"/>
      <c r="HY33" s="100"/>
      <c r="HZ33" s="100"/>
      <c r="IA33" s="100"/>
      <c r="IB33" s="100"/>
      <c r="IC33" s="100"/>
      <c r="ID33" s="100"/>
      <c r="IE33" s="100"/>
      <c r="IF33" s="100"/>
      <c r="IG33" s="100"/>
      <c r="IH33" s="100"/>
      <c r="II33" s="100"/>
      <c r="IJ33" s="100"/>
      <c r="IK33" s="100"/>
      <c r="IL33" s="100"/>
      <c r="IM33" s="100"/>
      <c r="IN33" s="100"/>
      <c r="IO33" s="100"/>
      <c r="IP33" s="100"/>
      <c r="IQ33" s="100"/>
      <c r="IR33" s="100"/>
      <c r="IS33" s="100"/>
      <c r="IT33" s="100"/>
      <c r="IU33" s="100"/>
      <c r="IV33" s="100"/>
    </row>
    <row r="34" spans="1:256" ht="27" x14ac:dyDescent="0.2">
      <c r="A34" s="39">
        <v>9</v>
      </c>
      <c r="B34" s="70"/>
      <c r="C34" s="151" t="s">
        <v>78</v>
      </c>
      <c r="D34" s="39" t="s">
        <v>50</v>
      </c>
      <c r="E34" s="39"/>
      <c r="F34" s="44">
        <f>F29*1.95</f>
        <v>319.8</v>
      </c>
      <c r="G34" s="13"/>
      <c r="H34" s="13"/>
      <c r="I34" s="13"/>
      <c r="J34" s="89"/>
      <c r="K34" s="13"/>
      <c r="L34" s="13"/>
      <c r="M34" s="13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  <c r="GG34" s="27"/>
      <c r="GH34" s="27"/>
      <c r="GI34" s="27"/>
      <c r="GJ34" s="27"/>
      <c r="GK34" s="27"/>
      <c r="GL34" s="27"/>
      <c r="GM34" s="27"/>
      <c r="GN34" s="27"/>
      <c r="GO34" s="27"/>
      <c r="GP34" s="27"/>
      <c r="GQ34" s="27"/>
      <c r="GR34" s="27"/>
      <c r="GS34" s="27"/>
      <c r="GT34" s="27"/>
      <c r="GU34" s="27"/>
      <c r="GV34" s="27"/>
      <c r="GW34" s="27"/>
      <c r="GX34" s="27"/>
      <c r="GY34" s="27"/>
      <c r="GZ34" s="27"/>
      <c r="HA34" s="27"/>
      <c r="HB34" s="27"/>
      <c r="HC34" s="27"/>
      <c r="HD34" s="27"/>
      <c r="HE34" s="27"/>
      <c r="HF34" s="27"/>
      <c r="HG34" s="27"/>
      <c r="HH34" s="27"/>
      <c r="HI34" s="27"/>
      <c r="HJ34" s="27"/>
      <c r="HK34" s="27"/>
      <c r="HL34" s="27"/>
      <c r="HM34" s="27"/>
      <c r="HN34" s="27"/>
      <c r="HO34" s="27"/>
      <c r="HP34" s="27"/>
      <c r="HQ34" s="27"/>
      <c r="HR34" s="27"/>
      <c r="HS34" s="27"/>
      <c r="HT34" s="27"/>
      <c r="HU34" s="27"/>
      <c r="HV34" s="27"/>
      <c r="HW34" s="27"/>
      <c r="HX34" s="27"/>
      <c r="HY34" s="27"/>
      <c r="HZ34" s="27"/>
      <c r="IA34" s="27"/>
      <c r="IB34" s="27"/>
      <c r="IC34" s="27"/>
      <c r="ID34" s="27"/>
      <c r="IE34" s="27"/>
      <c r="IF34" s="27"/>
      <c r="IG34" s="27"/>
      <c r="IH34" s="27"/>
      <c r="II34" s="27"/>
      <c r="IJ34" s="27"/>
      <c r="IK34" s="27"/>
      <c r="IL34" s="27"/>
      <c r="IM34" s="27"/>
      <c r="IN34" s="27"/>
      <c r="IO34" s="27"/>
      <c r="IP34" s="27"/>
      <c r="IQ34" s="27"/>
      <c r="IR34" s="27"/>
      <c r="IS34" s="27"/>
      <c r="IT34" s="27"/>
      <c r="IU34" s="27"/>
      <c r="IV34" s="27"/>
    </row>
    <row r="35" spans="1:256" s="4" customFormat="1" ht="27" x14ac:dyDescent="0.25">
      <c r="A35" s="39">
        <v>11</v>
      </c>
      <c r="B35" s="72"/>
      <c r="C35" s="73" t="s">
        <v>64</v>
      </c>
      <c r="D35" s="42" t="s">
        <v>56</v>
      </c>
      <c r="E35" s="42"/>
      <c r="F35" s="69">
        <v>16</v>
      </c>
      <c r="G35" s="13"/>
      <c r="H35" s="13"/>
      <c r="I35" s="13"/>
      <c r="J35" s="13"/>
      <c r="K35" s="13"/>
      <c r="L35" s="13"/>
      <c r="M35" s="13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  <c r="GA35" s="27"/>
      <c r="GB35" s="27"/>
      <c r="GC35" s="27"/>
      <c r="GD35" s="27"/>
      <c r="GE35" s="27"/>
      <c r="GF35" s="27"/>
      <c r="GG35" s="27"/>
      <c r="GH35" s="27"/>
      <c r="GI35" s="27"/>
      <c r="GJ35" s="27"/>
      <c r="GK35" s="27"/>
      <c r="GL35" s="27"/>
      <c r="GM35" s="27"/>
      <c r="GN35" s="27"/>
      <c r="GO35" s="27"/>
      <c r="GP35" s="27"/>
      <c r="GQ35" s="27"/>
      <c r="GR35" s="27"/>
      <c r="GS35" s="27"/>
      <c r="GT35" s="27"/>
      <c r="GU35" s="27"/>
      <c r="GV35" s="27"/>
      <c r="GW35" s="27"/>
      <c r="GX35" s="27"/>
      <c r="GY35" s="27"/>
      <c r="GZ35" s="27"/>
      <c r="HA35" s="27"/>
      <c r="HB35" s="27"/>
      <c r="HC35" s="27"/>
      <c r="HD35" s="27"/>
      <c r="HE35" s="27"/>
      <c r="HF35" s="27"/>
      <c r="HG35" s="27"/>
      <c r="HH35" s="27"/>
      <c r="HI35" s="27"/>
      <c r="HJ35" s="27"/>
      <c r="HK35" s="27"/>
      <c r="HL35" s="27"/>
      <c r="HM35" s="27"/>
      <c r="HN35" s="27"/>
      <c r="HO35" s="27"/>
      <c r="HP35" s="27"/>
      <c r="HQ35" s="27"/>
      <c r="HR35" s="27"/>
      <c r="HS35" s="27"/>
      <c r="HT35" s="27"/>
      <c r="HU35" s="27"/>
      <c r="HV35" s="27"/>
      <c r="HW35" s="27"/>
      <c r="HX35" s="27"/>
      <c r="HY35" s="27"/>
      <c r="HZ35" s="27"/>
      <c r="IA35" s="27"/>
      <c r="IB35" s="27"/>
      <c r="IC35" s="27"/>
      <c r="ID35" s="27"/>
      <c r="IE35" s="27"/>
      <c r="IF35" s="27"/>
      <c r="IG35" s="27"/>
      <c r="IH35" s="27"/>
      <c r="II35" s="27"/>
      <c r="IJ35" s="27"/>
      <c r="IK35" s="27"/>
      <c r="IL35" s="27"/>
      <c r="IM35" s="27"/>
      <c r="IN35" s="27"/>
      <c r="IO35" s="27"/>
      <c r="IP35" s="27"/>
      <c r="IQ35" s="27"/>
      <c r="IR35" s="27"/>
      <c r="IS35" s="27"/>
      <c r="IT35" s="27"/>
      <c r="IU35" s="27"/>
      <c r="IV35" s="27"/>
    </row>
    <row r="36" spans="1:256" s="4" customFormat="1" x14ac:dyDescent="0.2">
      <c r="A36" s="39"/>
      <c r="B36" s="49"/>
      <c r="C36" s="46" t="s">
        <v>47</v>
      </c>
      <c r="D36" s="39" t="s">
        <v>48</v>
      </c>
      <c r="E36" s="39">
        <v>2.06</v>
      </c>
      <c r="F36" s="39">
        <f>F35*E36</f>
        <v>32.96</v>
      </c>
      <c r="G36" s="89"/>
      <c r="H36" s="89"/>
      <c r="I36" s="13"/>
      <c r="J36" s="13"/>
      <c r="K36" s="89"/>
      <c r="L36" s="89"/>
      <c r="M36" s="13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  <c r="FM36" s="50"/>
      <c r="FN36" s="50"/>
      <c r="FO36" s="50"/>
      <c r="FP36" s="50"/>
      <c r="FQ36" s="50"/>
      <c r="FR36" s="50"/>
      <c r="FS36" s="50"/>
      <c r="FT36" s="50"/>
      <c r="FU36" s="50"/>
      <c r="FV36" s="50"/>
      <c r="FW36" s="50"/>
      <c r="FX36" s="50"/>
      <c r="FY36" s="50"/>
      <c r="FZ36" s="50"/>
      <c r="GA36" s="50"/>
      <c r="GB36" s="50"/>
      <c r="GC36" s="50"/>
      <c r="GD36" s="50"/>
      <c r="GE36" s="50"/>
      <c r="GF36" s="50"/>
      <c r="GG36" s="50"/>
      <c r="GH36" s="50"/>
      <c r="GI36" s="50"/>
      <c r="GJ36" s="50"/>
      <c r="GK36" s="50"/>
      <c r="GL36" s="50"/>
      <c r="GM36" s="50"/>
      <c r="GN36" s="50"/>
      <c r="GO36" s="50"/>
      <c r="GP36" s="50"/>
      <c r="GQ36" s="50"/>
      <c r="GR36" s="50"/>
      <c r="GS36" s="50"/>
      <c r="GT36" s="50"/>
      <c r="GU36" s="50"/>
      <c r="GV36" s="50"/>
      <c r="GW36" s="50"/>
      <c r="GX36" s="50"/>
      <c r="GY36" s="50"/>
      <c r="GZ36" s="50"/>
      <c r="HA36" s="50"/>
      <c r="HB36" s="50"/>
      <c r="HC36" s="50"/>
      <c r="HD36" s="50"/>
      <c r="HE36" s="50"/>
      <c r="HF36" s="50"/>
      <c r="HG36" s="50"/>
      <c r="HH36" s="50"/>
      <c r="HI36" s="50"/>
      <c r="HJ36" s="50"/>
      <c r="HK36" s="50"/>
      <c r="HL36" s="50"/>
      <c r="HM36" s="50"/>
      <c r="HN36" s="50"/>
      <c r="HO36" s="50"/>
      <c r="HP36" s="50"/>
      <c r="HQ36" s="50"/>
      <c r="HR36" s="50"/>
      <c r="HS36" s="50"/>
      <c r="HT36" s="50"/>
      <c r="HU36" s="50"/>
      <c r="HV36" s="50"/>
      <c r="HW36" s="50"/>
      <c r="HX36" s="50"/>
      <c r="HY36" s="50"/>
      <c r="HZ36" s="50"/>
      <c r="IA36" s="50"/>
      <c r="IB36" s="50"/>
      <c r="IC36" s="50"/>
      <c r="ID36" s="50"/>
      <c r="IE36" s="50"/>
      <c r="IF36" s="50"/>
      <c r="IG36" s="50"/>
      <c r="IH36" s="50"/>
      <c r="II36" s="50"/>
      <c r="IJ36" s="50"/>
      <c r="IK36" s="50"/>
      <c r="IL36" s="50"/>
      <c r="IM36" s="50"/>
      <c r="IN36" s="50"/>
      <c r="IO36" s="50"/>
      <c r="IP36" s="50"/>
      <c r="IQ36" s="50"/>
      <c r="IR36" s="50"/>
      <c r="IS36" s="50"/>
      <c r="IT36" s="50"/>
      <c r="IU36" s="50"/>
      <c r="IV36" s="50"/>
    </row>
    <row r="37" spans="1:256" s="4" customFormat="1" ht="27" x14ac:dyDescent="0.2">
      <c r="A37" s="39">
        <v>12</v>
      </c>
      <c r="B37" s="74"/>
      <c r="C37" s="55" t="s">
        <v>65</v>
      </c>
      <c r="D37" s="42" t="s">
        <v>56</v>
      </c>
      <c r="E37" s="42"/>
      <c r="F37" s="69">
        <v>16</v>
      </c>
      <c r="G37" s="13"/>
      <c r="H37" s="13"/>
      <c r="I37" s="13"/>
      <c r="J37" s="13"/>
      <c r="K37" s="13"/>
      <c r="L37" s="13"/>
      <c r="M37" s="13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  <c r="GG37" s="27"/>
      <c r="GH37" s="27"/>
      <c r="GI37" s="27"/>
      <c r="GJ37" s="27"/>
      <c r="GK37" s="27"/>
      <c r="GL37" s="27"/>
      <c r="GM37" s="27"/>
      <c r="GN37" s="27"/>
      <c r="GO37" s="27"/>
      <c r="GP37" s="27"/>
      <c r="GQ37" s="27"/>
      <c r="GR37" s="27"/>
      <c r="GS37" s="27"/>
      <c r="GT37" s="27"/>
      <c r="GU37" s="27"/>
      <c r="GV37" s="27"/>
      <c r="GW37" s="27"/>
      <c r="GX37" s="27"/>
      <c r="GY37" s="27"/>
      <c r="GZ37" s="27"/>
      <c r="HA37" s="27"/>
      <c r="HB37" s="27"/>
      <c r="HC37" s="27"/>
      <c r="HD37" s="27"/>
      <c r="HE37" s="27"/>
      <c r="HF37" s="27"/>
      <c r="HG37" s="27"/>
      <c r="HH37" s="27"/>
      <c r="HI37" s="27"/>
      <c r="HJ37" s="27"/>
      <c r="HK37" s="27"/>
      <c r="HL37" s="27"/>
      <c r="HM37" s="27"/>
      <c r="HN37" s="27"/>
      <c r="HO37" s="27"/>
      <c r="HP37" s="27"/>
      <c r="HQ37" s="27"/>
      <c r="HR37" s="27"/>
      <c r="HS37" s="27"/>
      <c r="HT37" s="27"/>
      <c r="HU37" s="27"/>
      <c r="HV37" s="27"/>
      <c r="HW37" s="27"/>
      <c r="HX37" s="27"/>
      <c r="HY37" s="27"/>
    </row>
    <row r="38" spans="1:256" s="4" customFormat="1" x14ac:dyDescent="0.2">
      <c r="A38" s="39"/>
      <c r="B38" s="48"/>
      <c r="C38" s="46" t="s">
        <v>47</v>
      </c>
      <c r="D38" s="39" t="s">
        <v>48</v>
      </c>
      <c r="E38" s="39">
        <f>154*0.01</f>
        <v>1.54</v>
      </c>
      <c r="F38" s="39">
        <f>F37*E38</f>
        <v>24.64</v>
      </c>
      <c r="G38" s="89"/>
      <c r="H38" s="89"/>
      <c r="I38" s="13"/>
      <c r="J38" s="13"/>
      <c r="K38" s="89"/>
      <c r="L38" s="89"/>
      <c r="M38" s="13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  <c r="FM38" s="50"/>
      <c r="FN38" s="50"/>
      <c r="FO38" s="50"/>
      <c r="FP38" s="50"/>
      <c r="FQ38" s="50"/>
      <c r="FR38" s="50"/>
      <c r="FS38" s="50"/>
      <c r="FT38" s="50"/>
      <c r="FU38" s="50"/>
      <c r="FV38" s="50"/>
      <c r="FW38" s="50"/>
      <c r="FX38" s="50"/>
      <c r="FY38" s="50"/>
      <c r="FZ38" s="50"/>
      <c r="GA38" s="50"/>
      <c r="GB38" s="50"/>
      <c r="GC38" s="50"/>
      <c r="GD38" s="50"/>
      <c r="GE38" s="50"/>
      <c r="GF38" s="50"/>
      <c r="GG38" s="50"/>
      <c r="GH38" s="50"/>
      <c r="GI38" s="50"/>
      <c r="GJ38" s="50"/>
      <c r="GK38" s="50"/>
      <c r="GL38" s="50"/>
      <c r="GM38" s="50"/>
      <c r="GN38" s="50"/>
      <c r="GO38" s="50"/>
      <c r="GP38" s="50"/>
      <c r="GQ38" s="50"/>
      <c r="GR38" s="50"/>
      <c r="GS38" s="50"/>
      <c r="GT38" s="50"/>
      <c r="GU38" s="50"/>
      <c r="GV38" s="50"/>
      <c r="GW38" s="50"/>
      <c r="GX38" s="50"/>
      <c r="GY38" s="50"/>
      <c r="GZ38" s="50"/>
      <c r="HA38" s="50"/>
      <c r="HB38" s="50"/>
      <c r="HC38" s="50"/>
      <c r="HD38" s="50"/>
      <c r="HE38" s="50"/>
      <c r="HF38" s="50"/>
      <c r="HG38" s="50"/>
      <c r="HH38" s="50"/>
      <c r="HI38" s="50"/>
      <c r="HJ38" s="50"/>
      <c r="HK38" s="50"/>
      <c r="HL38" s="50"/>
      <c r="HM38" s="50"/>
      <c r="HN38" s="50"/>
      <c r="HO38" s="50"/>
      <c r="HP38" s="50"/>
      <c r="HQ38" s="50"/>
      <c r="HR38" s="50"/>
      <c r="HS38" s="50"/>
      <c r="HT38" s="50"/>
      <c r="HU38" s="50"/>
      <c r="HV38" s="50"/>
      <c r="HW38" s="50"/>
      <c r="HX38" s="50"/>
      <c r="HY38" s="50"/>
    </row>
    <row r="39" spans="1:256" ht="40.5" x14ac:dyDescent="0.2">
      <c r="A39" s="39">
        <v>13</v>
      </c>
      <c r="B39" s="70"/>
      <c r="C39" s="151" t="s">
        <v>62</v>
      </c>
      <c r="D39" s="39" t="s">
        <v>50</v>
      </c>
      <c r="E39" s="39"/>
      <c r="F39" s="44">
        <v>28</v>
      </c>
      <c r="G39" s="13"/>
      <c r="H39" s="13"/>
      <c r="I39" s="13"/>
      <c r="J39" s="89"/>
      <c r="K39" s="13"/>
      <c r="L39" s="13"/>
      <c r="M39" s="13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/>
      <c r="HM39" s="27"/>
      <c r="HN39" s="27"/>
      <c r="HO39" s="27"/>
      <c r="HP39" s="27"/>
      <c r="HQ39" s="27"/>
      <c r="HR39" s="27"/>
      <c r="HS39" s="27"/>
      <c r="HT39" s="27"/>
      <c r="HU39" s="27"/>
      <c r="HV39" s="27"/>
      <c r="HW39" s="27"/>
      <c r="HX39" s="27"/>
      <c r="HY39" s="27"/>
      <c r="HZ39" s="27"/>
      <c r="IA39" s="27"/>
      <c r="IB39" s="27"/>
      <c r="IC39" s="27"/>
      <c r="ID39" s="27"/>
      <c r="IE39" s="27"/>
      <c r="IF39" s="27"/>
      <c r="IG39" s="27"/>
      <c r="IH39" s="27"/>
      <c r="II39" s="27"/>
      <c r="IJ39" s="27"/>
      <c r="IK39" s="27"/>
      <c r="IL39" s="27"/>
      <c r="IM39" s="27"/>
      <c r="IN39" s="27"/>
      <c r="IO39" s="27"/>
      <c r="IP39" s="27"/>
      <c r="IQ39" s="27"/>
      <c r="IR39" s="27"/>
      <c r="IS39" s="27"/>
      <c r="IT39" s="27"/>
      <c r="IU39" s="27"/>
      <c r="IV39" s="27"/>
    </row>
    <row r="40" spans="1:256" x14ac:dyDescent="0.25">
      <c r="A40" s="77"/>
      <c r="B40" s="77"/>
      <c r="C40" s="138" t="s">
        <v>242</v>
      </c>
      <c r="D40" s="77"/>
      <c r="E40" s="77"/>
      <c r="F40" s="77"/>
      <c r="G40" s="223"/>
      <c r="H40" s="223"/>
      <c r="I40" s="223"/>
      <c r="J40" s="223"/>
      <c r="K40" s="223"/>
      <c r="L40" s="223"/>
      <c r="M40" s="223"/>
    </row>
    <row r="41" spans="1:256" s="27" customFormat="1" ht="27" x14ac:dyDescent="0.2">
      <c r="A41" s="39">
        <v>1</v>
      </c>
      <c r="B41" s="18"/>
      <c r="C41" s="9" t="s">
        <v>208</v>
      </c>
      <c r="D41" s="39" t="s">
        <v>56</v>
      </c>
      <c r="E41" s="39"/>
      <c r="F41" s="194">
        <v>1.8</v>
      </c>
      <c r="G41" s="13"/>
      <c r="H41" s="10"/>
      <c r="I41" s="13"/>
      <c r="J41" s="13"/>
      <c r="K41" s="13"/>
      <c r="L41" s="13"/>
      <c r="M41" s="13"/>
    </row>
    <row r="42" spans="1:256" s="50" customFormat="1" x14ac:dyDescent="0.2">
      <c r="A42" s="39"/>
      <c r="B42" s="48"/>
      <c r="C42" s="46" t="s">
        <v>47</v>
      </c>
      <c r="D42" s="39" t="s">
        <v>48</v>
      </c>
      <c r="E42" s="13">
        <v>1.63</v>
      </c>
      <c r="F42" s="13">
        <f>E42*F41</f>
        <v>2.9339999999999997</v>
      </c>
      <c r="G42" s="89"/>
      <c r="H42" s="89"/>
      <c r="I42" s="13"/>
      <c r="J42" s="13"/>
      <c r="K42" s="89"/>
      <c r="L42" s="89"/>
      <c r="M42" s="13"/>
    </row>
    <row r="43" spans="1:256" s="50" customFormat="1" x14ac:dyDescent="0.2">
      <c r="A43" s="39"/>
      <c r="B43" s="48"/>
      <c r="C43" s="46" t="s">
        <v>188</v>
      </c>
      <c r="D43" s="39" t="s">
        <v>58</v>
      </c>
      <c r="E43" s="13">
        <v>0.44</v>
      </c>
      <c r="F43" s="13">
        <f>E43*F41</f>
        <v>0.79200000000000004</v>
      </c>
      <c r="G43" s="89"/>
      <c r="H43" s="89"/>
      <c r="I43" s="13"/>
      <c r="J43" s="13"/>
      <c r="K43" s="89"/>
      <c r="L43" s="13"/>
      <c r="M43" s="13"/>
    </row>
    <row r="44" spans="1:256" x14ac:dyDescent="0.2">
      <c r="A44" s="39"/>
      <c r="B44" s="49"/>
      <c r="C44" s="46" t="s">
        <v>59</v>
      </c>
      <c r="D44" s="39" t="s">
        <v>60</v>
      </c>
      <c r="E44" s="39">
        <v>0.06</v>
      </c>
      <c r="F44" s="71">
        <f>E44*F41</f>
        <v>0.108</v>
      </c>
      <c r="G44" s="13"/>
      <c r="H44" s="13"/>
      <c r="I44" s="13"/>
      <c r="J44" s="13"/>
      <c r="K44" s="13"/>
      <c r="L44" s="13"/>
      <c r="M44" s="13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/>
      <c r="FS44" s="27"/>
      <c r="FT44" s="27"/>
      <c r="FU44" s="27"/>
      <c r="FV44" s="27"/>
      <c r="FW44" s="27"/>
      <c r="FX44" s="27"/>
      <c r="FY44" s="27"/>
      <c r="FZ44" s="27"/>
      <c r="GA44" s="27"/>
      <c r="GB44" s="27"/>
      <c r="GC44" s="27"/>
      <c r="GD44" s="27"/>
      <c r="GE44" s="27"/>
      <c r="GF44" s="27"/>
      <c r="GG44" s="27"/>
      <c r="GH44" s="27"/>
      <c r="GI44" s="27"/>
      <c r="GJ44" s="27"/>
      <c r="GK44" s="27"/>
      <c r="GL44" s="27"/>
      <c r="GM44" s="27"/>
      <c r="GN44" s="27"/>
      <c r="GO44" s="27"/>
      <c r="GP44" s="27"/>
      <c r="GQ44" s="27"/>
      <c r="GR44" s="27"/>
      <c r="GS44" s="27"/>
      <c r="GT44" s="27"/>
      <c r="GU44" s="27"/>
      <c r="GV44" s="27"/>
      <c r="GW44" s="27"/>
      <c r="GX44" s="27"/>
      <c r="GY44" s="27"/>
      <c r="GZ44" s="27"/>
      <c r="HA44" s="27"/>
      <c r="HB44" s="27"/>
      <c r="HC44" s="27"/>
      <c r="HD44" s="27"/>
      <c r="HE44" s="27"/>
      <c r="HF44" s="27"/>
      <c r="HG44" s="27"/>
      <c r="HH44" s="27"/>
      <c r="HI44" s="27"/>
      <c r="HJ44" s="27"/>
      <c r="HK44" s="27"/>
      <c r="HL44" s="27"/>
      <c r="HM44" s="27"/>
      <c r="HN44" s="27"/>
      <c r="HO44" s="27"/>
      <c r="HP44" s="27"/>
      <c r="HQ44" s="27"/>
      <c r="HR44" s="27"/>
      <c r="HS44" s="27"/>
      <c r="HT44" s="27"/>
      <c r="HU44" s="27"/>
      <c r="HV44" s="27"/>
      <c r="HW44" s="27"/>
      <c r="HX44" s="27"/>
      <c r="HY44" s="27"/>
      <c r="HZ44" s="27"/>
      <c r="IA44" s="27"/>
      <c r="IB44" s="27"/>
      <c r="IC44" s="27"/>
      <c r="ID44" s="27"/>
      <c r="IE44" s="27"/>
      <c r="IF44" s="27"/>
      <c r="IG44" s="27"/>
      <c r="IH44" s="27"/>
      <c r="II44" s="27"/>
      <c r="IJ44" s="27"/>
      <c r="IK44" s="27"/>
      <c r="IL44" s="27"/>
      <c r="IM44" s="27"/>
      <c r="IN44" s="27"/>
      <c r="IO44" s="27"/>
      <c r="IP44" s="27"/>
      <c r="IQ44" s="27"/>
      <c r="IR44" s="27"/>
      <c r="IS44" s="27"/>
      <c r="IT44" s="27"/>
      <c r="IU44" s="27"/>
      <c r="IV44" s="27"/>
    </row>
    <row r="45" spans="1:256" s="50" customFormat="1" x14ac:dyDescent="0.25">
      <c r="A45" s="39"/>
      <c r="B45" s="48"/>
      <c r="C45" s="46" t="s">
        <v>146</v>
      </c>
      <c r="D45" s="39" t="s">
        <v>56</v>
      </c>
      <c r="E45" s="13">
        <v>1.29</v>
      </c>
      <c r="F45" s="13">
        <f>E45*F41</f>
        <v>2.3220000000000001</v>
      </c>
      <c r="G45" s="13"/>
      <c r="H45" s="60"/>
      <c r="I45" s="13"/>
      <c r="J45" s="13"/>
      <c r="K45" s="89"/>
      <c r="L45" s="89"/>
      <c r="M45" s="13"/>
    </row>
    <row r="46" spans="1:256" ht="40.5" x14ac:dyDescent="0.25">
      <c r="A46" s="51">
        <v>2</v>
      </c>
      <c r="B46" s="76"/>
      <c r="C46" s="83" t="s">
        <v>172</v>
      </c>
      <c r="D46" s="78" t="s">
        <v>67</v>
      </c>
      <c r="E46" s="78"/>
      <c r="F46" s="78">
        <v>30</v>
      </c>
      <c r="G46" s="223"/>
      <c r="H46" s="223"/>
      <c r="I46" s="223"/>
      <c r="J46" s="223"/>
      <c r="K46" s="223"/>
      <c r="L46" s="230"/>
      <c r="M46" s="230"/>
    </row>
    <row r="47" spans="1:256" x14ac:dyDescent="0.2">
      <c r="A47" s="39"/>
      <c r="B47" s="48"/>
      <c r="C47" s="46" t="s">
        <v>47</v>
      </c>
      <c r="D47" s="39" t="s">
        <v>48</v>
      </c>
      <c r="E47" s="39">
        <f>12.8</f>
        <v>12.8</v>
      </c>
      <c r="F47" s="13">
        <f>E47*F46</f>
        <v>384</v>
      </c>
      <c r="G47" s="89"/>
      <c r="H47" s="89"/>
      <c r="I47" s="13"/>
      <c r="J47" s="13"/>
      <c r="K47" s="89"/>
      <c r="L47" s="89"/>
      <c r="M47" s="13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  <c r="DK47" s="50"/>
      <c r="DL47" s="50"/>
      <c r="DM47" s="50"/>
      <c r="DN47" s="50"/>
      <c r="DO47" s="50"/>
      <c r="DP47" s="50"/>
      <c r="DQ47" s="50"/>
      <c r="DR47" s="50"/>
      <c r="DS47" s="50"/>
      <c r="DT47" s="50"/>
      <c r="DU47" s="50"/>
      <c r="DV47" s="50"/>
      <c r="DW47" s="50"/>
      <c r="DX47" s="50"/>
      <c r="DY47" s="50"/>
      <c r="DZ47" s="50"/>
      <c r="EA47" s="50"/>
      <c r="EB47" s="50"/>
      <c r="EC47" s="50"/>
      <c r="ED47" s="50"/>
      <c r="EE47" s="50"/>
      <c r="EF47" s="50"/>
      <c r="EG47" s="50"/>
      <c r="EH47" s="50"/>
      <c r="EI47" s="50"/>
      <c r="EJ47" s="50"/>
      <c r="EK47" s="50"/>
      <c r="EL47" s="50"/>
      <c r="EM47" s="50"/>
      <c r="EN47" s="50"/>
      <c r="EO47" s="50"/>
      <c r="EP47" s="50"/>
      <c r="EQ47" s="50"/>
      <c r="ER47" s="50"/>
      <c r="ES47" s="50"/>
      <c r="ET47" s="50"/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50"/>
      <c r="FF47" s="50"/>
      <c r="FG47" s="50"/>
      <c r="FH47" s="50"/>
      <c r="FI47" s="50"/>
      <c r="FJ47" s="50"/>
      <c r="FK47" s="50"/>
      <c r="FL47" s="50"/>
      <c r="FM47" s="50"/>
      <c r="FN47" s="50"/>
      <c r="FO47" s="50"/>
      <c r="FP47" s="50"/>
      <c r="FQ47" s="50"/>
      <c r="FR47" s="50"/>
      <c r="FS47" s="50"/>
      <c r="FT47" s="50"/>
      <c r="FU47" s="50"/>
      <c r="FV47" s="50"/>
      <c r="FW47" s="50"/>
      <c r="FX47" s="50"/>
      <c r="FY47" s="50"/>
      <c r="FZ47" s="50"/>
      <c r="GA47" s="50"/>
      <c r="GB47" s="50"/>
      <c r="GC47" s="50"/>
      <c r="GD47" s="50"/>
      <c r="GE47" s="50"/>
      <c r="GF47" s="50"/>
      <c r="GG47" s="50"/>
      <c r="GH47" s="50"/>
      <c r="GI47" s="50"/>
      <c r="GJ47" s="50"/>
      <c r="GK47" s="50"/>
      <c r="GL47" s="50"/>
      <c r="GM47" s="50"/>
      <c r="GN47" s="50"/>
      <c r="GO47" s="50"/>
      <c r="GP47" s="50"/>
      <c r="GQ47" s="50"/>
      <c r="GR47" s="50"/>
      <c r="GS47" s="50"/>
      <c r="GT47" s="50"/>
      <c r="GU47" s="50"/>
      <c r="GV47" s="50"/>
      <c r="GW47" s="50"/>
      <c r="GX47" s="50"/>
      <c r="GY47" s="50"/>
      <c r="GZ47" s="50"/>
      <c r="HA47" s="50"/>
      <c r="HB47" s="50"/>
      <c r="HC47" s="50"/>
      <c r="HD47" s="50"/>
      <c r="HE47" s="50"/>
      <c r="HF47" s="50"/>
      <c r="HG47" s="50"/>
      <c r="HH47" s="50"/>
      <c r="HI47" s="50"/>
      <c r="HJ47" s="50"/>
      <c r="HK47" s="50"/>
      <c r="HL47" s="50"/>
      <c r="HM47" s="50"/>
      <c r="HN47" s="50"/>
      <c r="HO47" s="50"/>
      <c r="HP47" s="50"/>
      <c r="HQ47" s="50"/>
      <c r="HR47" s="50"/>
      <c r="HS47" s="50"/>
      <c r="HT47" s="50"/>
      <c r="HU47" s="50"/>
      <c r="HV47" s="50"/>
      <c r="HW47" s="50"/>
      <c r="HX47" s="50"/>
      <c r="HY47" s="50"/>
      <c r="HZ47" s="50"/>
      <c r="IA47" s="50"/>
      <c r="IB47" s="50"/>
      <c r="IC47" s="50"/>
      <c r="ID47" s="50"/>
      <c r="IE47" s="50"/>
      <c r="IF47" s="50"/>
      <c r="IG47" s="50"/>
      <c r="IH47" s="50"/>
      <c r="II47" s="50"/>
      <c r="IJ47" s="50"/>
      <c r="IK47" s="50"/>
      <c r="IL47" s="50"/>
      <c r="IM47" s="50"/>
      <c r="IN47" s="50"/>
      <c r="IO47" s="50"/>
      <c r="IP47" s="50"/>
      <c r="IQ47" s="50"/>
      <c r="IR47" s="50"/>
      <c r="IS47" s="50"/>
      <c r="IT47" s="50"/>
      <c r="IU47" s="50"/>
      <c r="IV47" s="50"/>
    </row>
    <row r="48" spans="1:256" s="2" customFormat="1" x14ac:dyDescent="0.25">
      <c r="A48" s="77"/>
      <c r="B48" s="77"/>
      <c r="C48" s="77" t="s">
        <v>68</v>
      </c>
      <c r="D48" s="77" t="s">
        <v>58</v>
      </c>
      <c r="E48" s="77">
        <f>0.47</f>
        <v>0.47</v>
      </c>
      <c r="F48" s="13">
        <f>E48*F46</f>
        <v>14.1</v>
      </c>
      <c r="G48" s="223"/>
      <c r="H48" s="223"/>
      <c r="I48" s="223"/>
      <c r="J48" s="13"/>
      <c r="K48" s="223"/>
      <c r="L48" s="13"/>
      <c r="M48" s="13"/>
    </row>
    <row r="49" spans="1:256" x14ac:dyDescent="0.2">
      <c r="A49" s="39"/>
      <c r="B49" s="49"/>
      <c r="C49" s="46" t="s">
        <v>59</v>
      </c>
      <c r="D49" s="39" t="s">
        <v>60</v>
      </c>
      <c r="E49" s="39">
        <f>0.45</f>
        <v>0.45</v>
      </c>
      <c r="F49" s="13">
        <f>E49*F46</f>
        <v>13.5</v>
      </c>
      <c r="G49" s="13"/>
      <c r="H49" s="13"/>
      <c r="I49" s="13"/>
      <c r="J49" s="13"/>
      <c r="K49" s="13"/>
      <c r="L49" s="13"/>
      <c r="M49" s="13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/>
      <c r="FF49" s="27"/>
      <c r="FG49" s="27"/>
      <c r="FH49" s="27"/>
      <c r="FI49" s="27"/>
      <c r="FJ49" s="27"/>
      <c r="FK49" s="27"/>
      <c r="FL49" s="27"/>
      <c r="FM49" s="27"/>
      <c r="FN49" s="27"/>
      <c r="FO49" s="27"/>
      <c r="FP49" s="27"/>
      <c r="FQ49" s="27"/>
      <c r="FR49" s="27"/>
      <c r="FS49" s="27"/>
      <c r="FT49" s="27"/>
      <c r="FU49" s="27"/>
      <c r="FV49" s="27"/>
      <c r="FW49" s="27"/>
      <c r="FX49" s="27"/>
      <c r="FY49" s="27"/>
      <c r="FZ49" s="27"/>
      <c r="GA49" s="27"/>
      <c r="GB49" s="27"/>
      <c r="GC49" s="27"/>
      <c r="GD49" s="27"/>
      <c r="GE49" s="27"/>
      <c r="GF49" s="27"/>
      <c r="GG49" s="27"/>
      <c r="GH49" s="27"/>
      <c r="GI49" s="27"/>
      <c r="GJ49" s="27"/>
      <c r="GK49" s="27"/>
      <c r="GL49" s="27"/>
      <c r="GM49" s="27"/>
      <c r="GN49" s="27"/>
      <c r="GO49" s="27"/>
      <c r="GP49" s="27"/>
      <c r="GQ49" s="27"/>
      <c r="GR49" s="27"/>
      <c r="GS49" s="27"/>
      <c r="GT49" s="27"/>
      <c r="GU49" s="27"/>
      <c r="GV49" s="27"/>
      <c r="GW49" s="27"/>
      <c r="GX49" s="27"/>
      <c r="GY49" s="27"/>
      <c r="GZ49" s="27"/>
      <c r="HA49" s="27"/>
      <c r="HB49" s="27"/>
      <c r="HC49" s="27"/>
      <c r="HD49" s="27"/>
      <c r="HE49" s="27"/>
      <c r="HF49" s="27"/>
      <c r="HG49" s="27"/>
      <c r="HH49" s="27"/>
      <c r="HI49" s="27"/>
      <c r="HJ49" s="27"/>
      <c r="HK49" s="27"/>
      <c r="HL49" s="27"/>
      <c r="HM49" s="27"/>
      <c r="HN49" s="27"/>
      <c r="HO49" s="27"/>
      <c r="HP49" s="27"/>
      <c r="HQ49" s="27"/>
      <c r="HR49" s="27"/>
      <c r="HS49" s="27"/>
      <c r="HT49" s="27"/>
      <c r="HU49" s="27"/>
      <c r="HV49" s="27"/>
      <c r="HW49" s="27"/>
      <c r="HX49" s="27"/>
      <c r="HY49" s="27"/>
      <c r="HZ49" s="27"/>
      <c r="IA49" s="27"/>
      <c r="IB49" s="27"/>
      <c r="IC49" s="27"/>
      <c r="ID49" s="27"/>
      <c r="IE49" s="27"/>
      <c r="IF49" s="27"/>
      <c r="IG49" s="27"/>
      <c r="IH49" s="27"/>
      <c r="II49" s="27"/>
      <c r="IJ49" s="27"/>
      <c r="IK49" s="27"/>
      <c r="IL49" s="27"/>
      <c r="IM49" s="27"/>
      <c r="IN49" s="27"/>
      <c r="IO49" s="27"/>
      <c r="IP49" s="27"/>
      <c r="IQ49" s="27"/>
      <c r="IR49" s="27"/>
      <c r="IS49" s="27"/>
      <c r="IT49" s="27"/>
      <c r="IU49" s="27"/>
      <c r="IV49" s="27"/>
    </row>
    <row r="50" spans="1:256" x14ac:dyDescent="0.2">
      <c r="A50" s="39"/>
      <c r="B50" s="49"/>
      <c r="C50" s="105" t="s">
        <v>173</v>
      </c>
      <c r="D50" s="39" t="s">
        <v>67</v>
      </c>
      <c r="E50" s="39">
        <v>1</v>
      </c>
      <c r="F50" s="13">
        <f>F46*E50</f>
        <v>30</v>
      </c>
      <c r="G50" s="13"/>
      <c r="H50" s="13"/>
      <c r="I50" s="13"/>
      <c r="J50" s="13"/>
      <c r="K50" s="13"/>
      <c r="L50" s="13"/>
      <c r="M50" s="13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  <c r="EY50" s="27"/>
      <c r="EZ50" s="27"/>
      <c r="FA50" s="27"/>
      <c r="FB50" s="27"/>
      <c r="FC50" s="27"/>
      <c r="FD50" s="27"/>
      <c r="FE50" s="27"/>
      <c r="FF50" s="27"/>
      <c r="FG50" s="27"/>
      <c r="FH50" s="27"/>
      <c r="FI50" s="27"/>
      <c r="FJ50" s="27"/>
      <c r="FK50" s="27"/>
      <c r="FL50" s="27"/>
      <c r="FM50" s="27"/>
      <c r="FN50" s="27"/>
      <c r="FO50" s="27"/>
      <c r="FP50" s="27"/>
      <c r="FQ50" s="27"/>
      <c r="FR50" s="27"/>
      <c r="FS50" s="27"/>
      <c r="FT50" s="27"/>
      <c r="FU50" s="27"/>
      <c r="FV50" s="27"/>
      <c r="FW50" s="27"/>
      <c r="FX50" s="27"/>
      <c r="FY50" s="27"/>
      <c r="FZ50" s="27"/>
      <c r="GA50" s="27"/>
      <c r="GB50" s="27"/>
      <c r="GC50" s="27"/>
      <c r="GD50" s="27"/>
      <c r="GE50" s="27"/>
      <c r="GF50" s="27"/>
      <c r="GG50" s="27"/>
      <c r="GH50" s="27"/>
      <c r="GI50" s="27"/>
      <c r="GJ50" s="27"/>
      <c r="GK50" s="27"/>
      <c r="GL50" s="27"/>
      <c r="GM50" s="27"/>
      <c r="GN50" s="27"/>
      <c r="GO50" s="27"/>
      <c r="GP50" s="27"/>
      <c r="GQ50" s="27"/>
      <c r="GR50" s="27"/>
      <c r="GS50" s="27"/>
      <c r="GT50" s="27"/>
      <c r="GU50" s="27"/>
      <c r="GV50" s="27"/>
      <c r="GW50" s="27"/>
      <c r="GX50" s="27"/>
      <c r="GY50" s="27"/>
      <c r="GZ50" s="27"/>
      <c r="HA50" s="27"/>
      <c r="HB50" s="27"/>
      <c r="HC50" s="27"/>
      <c r="HD50" s="27"/>
      <c r="HE50" s="27"/>
      <c r="HF50" s="27"/>
      <c r="HG50" s="27"/>
      <c r="HH50" s="27"/>
      <c r="HI50" s="27"/>
      <c r="HJ50" s="27"/>
      <c r="HK50" s="27"/>
      <c r="HL50" s="27"/>
      <c r="HM50" s="27"/>
      <c r="HN50" s="27"/>
      <c r="HO50" s="27"/>
      <c r="HP50" s="27"/>
      <c r="HQ50" s="27"/>
      <c r="HR50" s="27"/>
      <c r="HS50" s="27"/>
      <c r="HT50" s="27"/>
      <c r="HU50" s="27"/>
      <c r="HV50" s="27"/>
      <c r="HW50" s="27"/>
      <c r="HX50" s="27"/>
      <c r="HY50" s="27"/>
      <c r="HZ50" s="27"/>
      <c r="IA50" s="27"/>
      <c r="IB50" s="27"/>
      <c r="IC50" s="27"/>
      <c r="ID50" s="27"/>
      <c r="IE50" s="27"/>
      <c r="IF50" s="27"/>
      <c r="IG50" s="27"/>
      <c r="IH50" s="27"/>
      <c r="II50" s="27"/>
      <c r="IJ50" s="27"/>
      <c r="IK50" s="27"/>
      <c r="IL50" s="27"/>
      <c r="IM50" s="27"/>
      <c r="IN50" s="27"/>
      <c r="IO50" s="27"/>
      <c r="IP50" s="27"/>
      <c r="IQ50" s="27"/>
      <c r="IR50" s="27"/>
      <c r="IS50" s="27"/>
      <c r="IT50" s="27"/>
      <c r="IU50" s="27"/>
      <c r="IV50" s="27"/>
    </row>
    <row r="51" spans="1:256" s="4" customFormat="1" x14ac:dyDescent="0.25">
      <c r="A51" s="39"/>
      <c r="B51" s="49"/>
      <c r="C51" s="105" t="s">
        <v>174</v>
      </c>
      <c r="D51" s="39" t="s">
        <v>50</v>
      </c>
      <c r="E51" s="39">
        <v>0.1</v>
      </c>
      <c r="F51" s="13">
        <f>F46*E51</f>
        <v>3</v>
      </c>
      <c r="G51" s="13"/>
      <c r="H51" s="60"/>
      <c r="I51" s="13"/>
      <c r="J51" s="13"/>
      <c r="K51" s="13"/>
      <c r="L51" s="13"/>
      <c r="M51" s="13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/>
      <c r="EY51" s="27"/>
      <c r="EZ51" s="27"/>
      <c r="FA51" s="27"/>
      <c r="FB51" s="27"/>
      <c r="FC51" s="27"/>
      <c r="FD51" s="27"/>
      <c r="FE51" s="27"/>
      <c r="FF51" s="27"/>
      <c r="FG51" s="27"/>
      <c r="FH51" s="27"/>
      <c r="FI51" s="27"/>
      <c r="FJ51" s="27"/>
      <c r="FK51" s="27"/>
      <c r="FL51" s="27"/>
      <c r="FM51" s="27"/>
      <c r="FN51" s="27"/>
      <c r="FO51" s="27"/>
      <c r="FP51" s="27"/>
      <c r="FQ51" s="27"/>
      <c r="FR51" s="27"/>
      <c r="FS51" s="27"/>
      <c r="FT51" s="27"/>
      <c r="FU51" s="27"/>
      <c r="FV51" s="27"/>
      <c r="FW51" s="27"/>
      <c r="FX51" s="27"/>
      <c r="FY51" s="27"/>
      <c r="FZ51" s="27"/>
      <c r="GA51" s="27"/>
      <c r="GB51" s="27"/>
      <c r="GC51" s="27"/>
      <c r="GD51" s="27"/>
      <c r="GE51" s="27"/>
      <c r="GF51" s="27"/>
      <c r="GG51" s="27"/>
      <c r="GH51" s="27"/>
      <c r="GI51" s="27"/>
      <c r="GJ51" s="27"/>
      <c r="GK51" s="27"/>
      <c r="GL51" s="27"/>
      <c r="GM51" s="27"/>
      <c r="GN51" s="27"/>
      <c r="GO51" s="27"/>
      <c r="GP51" s="27"/>
      <c r="GQ51" s="27"/>
      <c r="GR51" s="27"/>
      <c r="GS51" s="27"/>
      <c r="GT51" s="27"/>
      <c r="GU51" s="27"/>
      <c r="GV51" s="27"/>
      <c r="GW51" s="27"/>
      <c r="GX51" s="27"/>
      <c r="GY51" s="27"/>
      <c r="GZ51" s="27"/>
      <c r="HA51" s="27"/>
      <c r="HB51" s="27"/>
      <c r="HC51" s="27"/>
      <c r="HD51" s="27"/>
      <c r="HE51" s="27"/>
      <c r="HF51" s="27"/>
      <c r="HG51" s="27"/>
      <c r="HH51" s="27"/>
      <c r="HI51" s="27"/>
      <c r="HJ51" s="27"/>
      <c r="HK51" s="27"/>
      <c r="HL51" s="27"/>
      <c r="HM51" s="27"/>
      <c r="HN51" s="27"/>
      <c r="HO51" s="27"/>
      <c r="HP51" s="27"/>
      <c r="HQ51" s="27"/>
      <c r="HR51" s="27"/>
      <c r="HS51" s="27"/>
      <c r="HT51" s="27"/>
      <c r="HU51" s="27"/>
      <c r="HV51" s="27"/>
      <c r="HW51" s="27"/>
      <c r="HX51" s="27"/>
      <c r="HY51" s="27"/>
      <c r="HZ51" s="27"/>
      <c r="IA51" s="27"/>
      <c r="IB51" s="27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27"/>
      <c r="IS51" s="27"/>
      <c r="IT51" s="27"/>
      <c r="IU51" s="27"/>
      <c r="IV51" s="27"/>
    </row>
    <row r="52" spans="1:256" s="27" customFormat="1" x14ac:dyDescent="0.2">
      <c r="A52" s="39"/>
      <c r="B52" s="49"/>
      <c r="C52" s="46" t="s">
        <v>96</v>
      </c>
      <c r="D52" s="39" t="s">
        <v>60</v>
      </c>
      <c r="E52" s="71">
        <v>6.06</v>
      </c>
      <c r="F52" s="13">
        <f>E52*F46</f>
        <v>181.79999999999998</v>
      </c>
      <c r="G52" s="13"/>
      <c r="H52" s="13"/>
      <c r="I52" s="13"/>
      <c r="J52" s="13"/>
      <c r="K52" s="13"/>
      <c r="L52" s="13"/>
      <c r="M52" s="13"/>
    </row>
    <row r="53" spans="1:256" s="27" customFormat="1" ht="35.25" customHeight="1" x14ac:dyDescent="0.25">
      <c r="A53" s="39">
        <v>3</v>
      </c>
      <c r="B53" s="70"/>
      <c r="C53" s="88" t="s">
        <v>109</v>
      </c>
      <c r="D53" s="62" t="s">
        <v>110</v>
      </c>
      <c r="E53" s="13"/>
      <c r="F53" s="54">
        <v>78</v>
      </c>
      <c r="G53" s="13"/>
      <c r="H53" s="13"/>
      <c r="I53" s="13"/>
      <c r="J53" s="13"/>
      <c r="K53" s="13"/>
      <c r="L53" s="13"/>
      <c r="M53" s="13"/>
    </row>
    <row r="54" spans="1:256" s="50" customFormat="1" x14ac:dyDescent="0.2">
      <c r="A54" s="39"/>
      <c r="B54" s="48"/>
      <c r="C54" s="46" t="s">
        <v>47</v>
      </c>
      <c r="D54" s="39" t="s">
        <v>48</v>
      </c>
      <c r="E54" s="39">
        <v>0.56399999999999995</v>
      </c>
      <c r="F54" s="44">
        <f>F53*E54</f>
        <v>43.991999999999997</v>
      </c>
      <c r="G54" s="89"/>
      <c r="H54" s="89"/>
      <c r="I54" s="13"/>
      <c r="J54" s="13"/>
      <c r="K54" s="89"/>
      <c r="L54" s="89"/>
      <c r="M54" s="13"/>
    </row>
    <row r="55" spans="1:256" s="27" customFormat="1" x14ac:dyDescent="0.2">
      <c r="A55" s="39"/>
      <c r="B55" s="70"/>
      <c r="C55" s="46" t="s">
        <v>59</v>
      </c>
      <c r="D55" s="39" t="s">
        <v>60</v>
      </c>
      <c r="E55" s="39">
        <v>4.0899999999999999E-2</v>
      </c>
      <c r="F55" s="13">
        <f>E55*F53</f>
        <v>3.1901999999999999</v>
      </c>
      <c r="G55" s="13"/>
      <c r="H55" s="13"/>
      <c r="I55" s="13"/>
      <c r="J55" s="89"/>
      <c r="K55" s="13"/>
      <c r="L55" s="13"/>
      <c r="M55" s="13"/>
    </row>
    <row r="56" spans="1:256" s="4" customFormat="1" x14ac:dyDescent="0.25">
      <c r="A56" s="68"/>
      <c r="B56" s="68"/>
      <c r="C56" s="68" t="s">
        <v>111</v>
      </c>
      <c r="D56" s="62" t="s">
        <v>50</v>
      </c>
      <c r="E56" s="68">
        <f>0.16*0.01</f>
        <v>1.6000000000000001E-3</v>
      </c>
      <c r="F56" s="13">
        <f>E56*F53</f>
        <v>0.12480000000000001</v>
      </c>
      <c r="G56" s="224"/>
      <c r="H56" s="60"/>
      <c r="I56" s="67"/>
      <c r="J56" s="67"/>
      <c r="K56" s="67"/>
      <c r="L56" s="67"/>
      <c r="M56" s="13"/>
    </row>
    <row r="57" spans="1:256" s="4" customFormat="1" x14ac:dyDescent="0.25">
      <c r="A57" s="68"/>
      <c r="B57" s="68"/>
      <c r="C57" s="68" t="s">
        <v>112</v>
      </c>
      <c r="D57" s="62" t="s">
        <v>50</v>
      </c>
      <c r="E57" s="68">
        <f>0.45*0.01</f>
        <v>4.5000000000000005E-3</v>
      </c>
      <c r="F57" s="13">
        <f>E57*F53</f>
        <v>0.35100000000000003</v>
      </c>
      <c r="G57" s="60"/>
      <c r="H57" s="60"/>
      <c r="I57" s="67"/>
      <c r="J57" s="67"/>
      <c r="K57" s="67"/>
      <c r="L57" s="67"/>
      <c r="M57" s="13"/>
    </row>
    <row r="58" spans="1:256" s="4" customFormat="1" x14ac:dyDescent="0.25">
      <c r="A58" s="68"/>
      <c r="B58" s="68"/>
      <c r="C58" s="68" t="s">
        <v>113</v>
      </c>
      <c r="D58" s="62" t="s">
        <v>56</v>
      </c>
      <c r="E58" s="68">
        <f>0.75*0.01</f>
        <v>7.4999999999999997E-3</v>
      </c>
      <c r="F58" s="13">
        <f>E58*F53</f>
        <v>0.58499999999999996</v>
      </c>
      <c r="G58" s="60"/>
      <c r="H58" s="60"/>
      <c r="I58" s="67"/>
      <c r="J58" s="67"/>
      <c r="K58" s="67"/>
      <c r="L58" s="67"/>
      <c r="M58" s="13"/>
    </row>
    <row r="59" spans="1:256" s="3" customFormat="1" x14ac:dyDescent="0.25">
      <c r="A59" s="62"/>
      <c r="B59" s="84"/>
      <c r="C59" s="85" t="s">
        <v>89</v>
      </c>
      <c r="D59" s="86" t="s">
        <v>90</v>
      </c>
      <c r="E59" s="90">
        <v>0.26500000000000001</v>
      </c>
      <c r="F59" s="87">
        <f>E59*F53</f>
        <v>20.67</v>
      </c>
      <c r="G59" s="13"/>
      <c r="H59" s="60"/>
      <c r="I59" s="13"/>
      <c r="J59" s="60"/>
      <c r="K59" s="60"/>
      <c r="L59" s="60"/>
      <c r="M59" s="13"/>
    </row>
    <row r="60" spans="1:256" s="27" customFormat="1" ht="25.5" customHeight="1" x14ac:dyDescent="0.2">
      <c r="A60" s="39">
        <v>4</v>
      </c>
      <c r="B60" s="18"/>
      <c r="C60" s="9" t="s">
        <v>189</v>
      </c>
      <c r="D60" s="39" t="s">
        <v>56</v>
      </c>
      <c r="E60" s="39"/>
      <c r="F60" s="194">
        <v>13.2</v>
      </c>
      <c r="G60" s="13"/>
      <c r="H60" s="10"/>
      <c r="I60" s="13"/>
      <c r="J60" s="13"/>
      <c r="K60" s="13"/>
      <c r="L60" s="13"/>
      <c r="M60" s="13"/>
    </row>
    <row r="61" spans="1:256" s="50" customFormat="1" x14ac:dyDescent="0.2">
      <c r="A61" s="39"/>
      <c r="B61" s="48"/>
      <c r="C61" s="46" t="s">
        <v>47</v>
      </c>
      <c r="D61" s="39" t="s">
        <v>48</v>
      </c>
      <c r="E61" s="13">
        <v>1.8</v>
      </c>
      <c r="F61" s="13">
        <f>E61*F60</f>
        <v>23.759999999999998</v>
      </c>
      <c r="G61" s="89"/>
      <c r="H61" s="89"/>
      <c r="I61" s="13"/>
      <c r="J61" s="13"/>
      <c r="K61" s="89"/>
      <c r="L61" s="89"/>
      <c r="M61" s="13"/>
    </row>
    <row r="62" spans="1:256" s="50" customFormat="1" x14ac:dyDescent="0.25">
      <c r="A62" s="39"/>
      <c r="B62" s="48"/>
      <c r="C62" s="46" t="s">
        <v>117</v>
      </c>
      <c r="D62" s="39" t="s">
        <v>56</v>
      </c>
      <c r="E62" s="13">
        <v>1.1000000000000001</v>
      </c>
      <c r="F62" s="13">
        <f>E62*F60</f>
        <v>14.52</v>
      </c>
      <c r="G62" s="13"/>
      <c r="H62" s="60"/>
      <c r="I62" s="13"/>
      <c r="J62" s="13"/>
      <c r="K62" s="89"/>
      <c r="L62" s="89"/>
      <c r="M62" s="13"/>
    </row>
    <row r="63" spans="1:256" x14ac:dyDescent="0.25">
      <c r="A63" s="77"/>
      <c r="B63" s="77"/>
      <c r="C63" s="138" t="s">
        <v>175</v>
      </c>
      <c r="D63" s="77"/>
      <c r="E63" s="77"/>
      <c r="F63" s="77"/>
      <c r="G63" s="223"/>
      <c r="H63" s="223"/>
      <c r="I63" s="223"/>
      <c r="J63" s="223"/>
      <c r="K63" s="223"/>
      <c r="L63" s="223"/>
      <c r="M63" s="223"/>
    </row>
    <row r="64" spans="1:256" s="4" customFormat="1" ht="44.25" customHeight="1" x14ac:dyDescent="0.25">
      <c r="A64" s="62">
        <v>1</v>
      </c>
      <c r="B64" s="122"/>
      <c r="C64" s="153" t="s">
        <v>176</v>
      </c>
      <c r="D64" s="62" t="s">
        <v>143</v>
      </c>
      <c r="E64" s="68"/>
      <c r="F64" s="64">
        <v>0.14000000000000001</v>
      </c>
      <c r="G64" s="67"/>
      <c r="H64" s="67"/>
      <c r="I64" s="67"/>
      <c r="J64" s="67"/>
      <c r="K64" s="67"/>
      <c r="L64" s="67"/>
      <c r="M64" s="67"/>
    </row>
    <row r="65" spans="1:13" s="50" customFormat="1" x14ac:dyDescent="0.2">
      <c r="A65" s="39"/>
      <c r="B65" s="48"/>
      <c r="C65" s="46" t="s">
        <v>47</v>
      </c>
      <c r="D65" s="39" t="s">
        <v>48</v>
      </c>
      <c r="E65" s="39">
        <v>15</v>
      </c>
      <c r="F65" s="39">
        <f>F64*E65</f>
        <v>2.1</v>
      </c>
      <c r="G65" s="89"/>
      <c r="H65" s="89"/>
      <c r="I65" s="13"/>
      <c r="J65" s="13"/>
      <c r="K65" s="89"/>
      <c r="L65" s="89"/>
      <c r="M65" s="13"/>
    </row>
    <row r="66" spans="1:13" s="116" customFormat="1" ht="40.5" x14ac:dyDescent="0.2">
      <c r="A66" s="112"/>
      <c r="B66" s="18"/>
      <c r="C66" s="46" t="s">
        <v>98</v>
      </c>
      <c r="D66" s="112" t="s">
        <v>58</v>
      </c>
      <c r="E66" s="113">
        <v>2.16</v>
      </c>
      <c r="F66" s="13">
        <f>E66*F64</f>
        <v>0.30240000000000006</v>
      </c>
      <c r="G66" s="10"/>
      <c r="H66" s="13"/>
      <c r="I66" s="10"/>
      <c r="J66" s="13"/>
      <c r="K66" s="89"/>
      <c r="L66" s="13"/>
      <c r="M66" s="13"/>
    </row>
    <row r="67" spans="1:13" s="27" customFormat="1" ht="40.5" x14ac:dyDescent="0.2">
      <c r="A67" s="39"/>
      <c r="B67" s="18"/>
      <c r="C67" s="46" t="s">
        <v>99</v>
      </c>
      <c r="D67" s="123" t="s">
        <v>58</v>
      </c>
      <c r="E67" s="124">
        <v>2.73</v>
      </c>
      <c r="F67" s="13">
        <f>E67*F64</f>
        <v>0.38220000000000004</v>
      </c>
      <c r="G67" s="13"/>
      <c r="H67" s="13"/>
      <c r="I67" s="13"/>
      <c r="J67" s="13"/>
      <c r="K67" s="13"/>
      <c r="L67" s="13"/>
      <c r="M67" s="13"/>
    </row>
    <row r="68" spans="1:13" s="27" customFormat="1" x14ac:dyDescent="0.2">
      <c r="A68" s="39"/>
      <c r="B68" s="18"/>
      <c r="C68" s="46" t="s">
        <v>100</v>
      </c>
      <c r="D68" s="39" t="s">
        <v>60</v>
      </c>
      <c r="E68" s="13">
        <v>0.97</v>
      </c>
      <c r="F68" s="13">
        <f>E68*F64</f>
        <v>0.1358</v>
      </c>
      <c r="G68" s="13"/>
      <c r="H68" s="13"/>
      <c r="I68" s="13"/>
      <c r="J68" s="13"/>
      <c r="K68" s="13"/>
      <c r="L68" s="13"/>
      <c r="M68" s="13"/>
    </row>
    <row r="69" spans="1:13" s="27" customFormat="1" x14ac:dyDescent="0.2">
      <c r="A69" s="39"/>
      <c r="B69" s="49"/>
      <c r="C69" s="46" t="s">
        <v>146</v>
      </c>
      <c r="D69" s="39" t="s">
        <v>56</v>
      </c>
      <c r="E69" s="39">
        <v>122</v>
      </c>
      <c r="F69" s="54">
        <f>E69*F64</f>
        <v>17.080000000000002</v>
      </c>
      <c r="G69" s="13"/>
      <c r="H69" s="13"/>
      <c r="I69" s="13"/>
      <c r="J69" s="13"/>
      <c r="K69" s="13"/>
      <c r="L69" s="13"/>
      <c r="M69" s="13"/>
    </row>
    <row r="70" spans="1:13" s="27" customFormat="1" x14ac:dyDescent="0.2">
      <c r="A70" s="39"/>
      <c r="B70" s="49"/>
      <c r="C70" s="46" t="s">
        <v>103</v>
      </c>
      <c r="D70" s="39" t="s">
        <v>56</v>
      </c>
      <c r="E70" s="39">
        <v>7</v>
      </c>
      <c r="F70" s="44">
        <f>E70*F64</f>
        <v>0.98000000000000009</v>
      </c>
      <c r="G70" s="13"/>
      <c r="H70" s="13"/>
      <c r="I70" s="13"/>
      <c r="J70" s="13"/>
      <c r="K70" s="13"/>
      <c r="L70" s="13"/>
      <c r="M70" s="13"/>
    </row>
    <row r="71" spans="1:13" s="27" customFormat="1" ht="51" customHeight="1" x14ac:dyDescent="0.2">
      <c r="A71" s="39">
        <v>2</v>
      </c>
      <c r="B71" s="18"/>
      <c r="C71" s="9" t="s">
        <v>177</v>
      </c>
      <c r="D71" s="42" t="s">
        <v>110</v>
      </c>
      <c r="E71" s="42"/>
      <c r="F71" s="79">
        <v>230</v>
      </c>
      <c r="G71" s="13"/>
      <c r="H71" s="13"/>
      <c r="I71" s="13"/>
      <c r="J71" s="13"/>
      <c r="K71" s="13"/>
      <c r="L71" s="13"/>
      <c r="M71" s="13"/>
    </row>
    <row r="72" spans="1:13" s="50" customFormat="1" x14ac:dyDescent="0.2">
      <c r="A72" s="39"/>
      <c r="B72" s="48"/>
      <c r="C72" s="46" t="s">
        <v>47</v>
      </c>
      <c r="D72" s="39" t="s">
        <v>48</v>
      </c>
      <c r="E72" s="39">
        <f>0.001*49.2</f>
        <v>4.9200000000000001E-2</v>
      </c>
      <c r="F72" s="13">
        <f>F71*E72</f>
        <v>11.316000000000001</v>
      </c>
      <c r="G72" s="89"/>
      <c r="H72" s="13"/>
      <c r="I72" s="13"/>
      <c r="J72" s="13"/>
      <c r="K72" s="13"/>
      <c r="L72" s="13"/>
      <c r="M72" s="13"/>
    </row>
    <row r="73" spans="1:13" s="50" customFormat="1" ht="40.5" x14ac:dyDescent="0.2">
      <c r="A73" s="39"/>
      <c r="B73" s="48"/>
      <c r="C73" s="46" t="s">
        <v>98</v>
      </c>
      <c r="D73" s="39" t="s">
        <v>48</v>
      </c>
      <c r="E73" s="71">
        <f>(2.69)*0.001</f>
        <v>2.6900000000000001E-3</v>
      </c>
      <c r="F73" s="13">
        <f>E73*F71</f>
        <v>0.61870000000000003</v>
      </c>
      <c r="G73" s="89"/>
      <c r="H73" s="13"/>
      <c r="I73" s="10"/>
      <c r="J73" s="13"/>
      <c r="K73" s="89"/>
      <c r="L73" s="13"/>
      <c r="M73" s="13"/>
    </row>
    <row r="74" spans="1:13" s="27" customFormat="1" ht="27" x14ac:dyDescent="0.2">
      <c r="A74" s="39"/>
      <c r="B74" s="49"/>
      <c r="C74" s="114" t="s">
        <v>233</v>
      </c>
      <c r="D74" s="123" t="s">
        <v>58</v>
      </c>
      <c r="E74" s="125">
        <f>0.41*0.001</f>
        <v>4.0999999999999999E-4</v>
      </c>
      <c r="F74" s="13">
        <f>E74*F71</f>
        <v>9.4299999999999995E-2</v>
      </c>
      <c r="G74" s="13"/>
      <c r="H74" s="13"/>
      <c r="I74" s="13"/>
      <c r="J74" s="13"/>
      <c r="K74" s="13"/>
      <c r="L74" s="13"/>
      <c r="M74" s="13"/>
    </row>
    <row r="75" spans="1:13" s="27" customFormat="1" ht="27" x14ac:dyDescent="0.25">
      <c r="A75" s="39"/>
      <c r="B75" s="49"/>
      <c r="C75" s="114" t="s">
        <v>234</v>
      </c>
      <c r="D75" s="123" t="s">
        <v>58</v>
      </c>
      <c r="E75" s="71">
        <f>(7.6)*0.001</f>
        <v>7.6E-3</v>
      </c>
      <c r="F75" s="13">
        <f>E75*F71</f>
        <v>1.748</v>
      </c>
      <c r="G75" s="13"/>
      <c r="H75" s="13"/>
      <c r="I75" s="226"/>
      <c r="J75" s="96"/>
      <c r="K75" s="232"/>
      <c r="L75" s="13"/>
      <c r="M75" s="13"/>
    </row>
    <row r="76" spans="1:13" s="27" customFormat="1" ht="27" x14ac:dyDescent="0.25">
      <c r="A76" s="39"/>
      <c r="B76" s="49"/>
      <c r="C76" s="114" t="s">
        <v>235</v>
      </c>
      <c r="D76" s="123" t="s">
        <v>58</v>
      </c>
      <c r="E76" s="71">
        <f>(7.4)*0.001</f>
        <v>7.4000000000000003E-3</v>
      </c>
      <c r="F76" s="13">
        <f>E76*F71</f>
        <v>1.7020000000000002</v>
      </c>
      <c r="G76" s="13"/>
      <c r="H76" s="13"/>
      <c r="I76" s="226"/>
      <c r="J76" s="96"/>
      <c r="K76" s="232"/>
      <c r="L76" s="13"/>
      <c r="M76" s="13"/>
    </row>
    <row r="77" spans="1:13" s="27" customFormat="1" x14ac:dyDescent="0.2">
      <c r="A77" s="39"/>
      <c r="B77" s="49"/>
      <c r="C77" s="46" t="s">
        <v>100</v>
      </c>
      <c r="D77" s="123" t="s">
        <v>58</v>
      </c>
      <c r="E77" s="71">
        <f>(1.48)*0.001</f>
        <v>1.48E-3</v>
      </c>
      <c r="F77" s="13">
        <f>E77*F71</f>
        <v>0.34039999999999998</v>
      </c>
      <c r="G77" s="13"/>
      <c r="H77" s="13"/>
      <c r="I77" s="13"/>
      <c r="J77" s="13"/>
      <c r="K77" s="13"/>
      <c r="L77" s="13"/>
      <c r="M77" s="13"/>
    </row>
    <row r="78" spans="1:13" s="27" customFormat="1" ht="15.75" x14ac:dyDescent="0.2">
      <c r="A78" s="39"/>
      <c r="B78" s="49"/>
      <c r="C78" s="9" t="s">
        <v>178</v>
      </c>
      <c r="D78" s="39" t="s">
        <v>129</v>
      </c>
      <c r="E78" s="71">
        <f>0.001*(149+12.4*3)</f>
        <v>0.1862</v>
      </c>
      <c r="F78" s="13">
        <f>E78*F71</f>
        <v>42.826000000000001</v>
      </c>
      <c r="G78" s="13"/>
      <c r="H78" s="13"/>
      <c r="I78" s="13"/>
      <c r="J78" s="13"/>
      <c r="K78" s="13"/>
      <c r="L78" s="13"/>
      <c r="M78" s="13"/>
    </row>
    <row r="79" spans="1:13" s="27" customFormat="1" ht="15.75" x14ac:dyDescent="0.2">
      <c r="A79" s="39"/>
      <c r="B79" s="49"/>
      <c r="C79" s="9" t="s">
        <v>103</v>
      </c>
      <c r="D79" s="39" t="s">
        <v>129</v>
      </c>
      <c r="E79" s="71">
        <f>(11)*0.001</f>
        <v>1.0999999999999999E-2</v>
      </c>
      <c r="F79" s="13">
        <f>E79*F71</f>
        <v>2.5299999999999998</v>
      </c>
      <c r="G79" s="13"/>
      <c r="H79" s="13"/>
      <c r="I79" s="13"/>
      <c r="J79" s="13"/>
      <c r="K79" s="13"/>
      <c r="L79" s="13"/>
      <c r="M79" s="13"/>
    </row>
    <row r="80" spans="1:13" ht="40.5" x14ac:dyDescent="0.25">
      <c r="A80" s="77"/>
      <c r="B80" s="77"/>
      <c r="C80" s="19" t="s">
        <v>179</v>
      </c>
      <c r="D80" s="77"/>
      <c r="E80" s="77"/>
      <c r="F80" s="77"/>
      <c r="G80" s="223"/>
      <c r="H80" s="223"/>
      <c r="I80" s="223"/>
      <c r="J80" s="223"/>
      <c r="K80" s="223"/>
      <c r="L80" s="223"/>
      <c r="M80" s="223"/>
    </row>
    <row r="81" spans="1:256" s="27" customFormat="1" ht="53.25" x14ac:dyDescent="0.2">
      <c r="A81" s="39">
        <v>3</v>
      </c>
      <c r="B81" s="18"/>
      <c r="C81" s="117" t="s">
        <v>224</v>
      </c>
      <c r="D81" s="42" t="s">
        <v>110</v>
      </c>
      <c r="E81" s="42"/>
      <c r="F81" s="79">
        <v>230</v>
      </c>
      <c r="G81" s="13"/>
      <c r="H81" s="13"/>
      <c r="I81" s="13"/>
      <c r="J81" s="13"/>
      <c r="K81" s="13"/>
      <c r="L81" s="13"/>
      <c r="M81" s="13"/>
    </row>
    <row r="82" spans="1:256" s="27" customFormat="1" x14ac:dyDescent="0.2">
      <c r="A82" s="39"/>
      <c r="B82" s="48"/>
      <c r="C82" s="46" t="s">
        <v>47</v>
      </c>
      <c r="D82" s="39" t="s">
        <v>48</v>
      </c>
      <c r="E82" s="39">
        <f>0.0191</f>
        <v>1.9099999999999999E-2</v>
      </c>
      <c r="F82" s="80">
        <f>F81*E82</f>
        <v>4.3929999999999998</v>
      </c>
      <c r="G82" s="89"/>
      <c r="H82" s="89"/>
      <c r="I82" s="13"/>
      <c r="J82" s="13"/>
      <c r="K82" s="89"/>
      <c r="L82" s="89"/>
      <c r="M82" s="13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50"/>
      <c r="CS82" s="50"/>
      <c r="CT82" s="50"/>
      <c r="CU82" s="50"/>
      <c r="CV82" s="50"/>
      <c r="CW82" s="50"/>
      <c r="CX82" s="50"/>
      <c r="CY82" s="50"/>
      <c r="CZ82" s="50"/>
      <c r="DA82" s="50"/>
      <c r="DB82" s="50"/>
      <c r="DC82" s="50"/>
      <c r="DD82" s="50"/>
      <c r="DE82" s="50"/>
      <c r="DF82" s="50"/>
      <c r="DG82" s="50"/>
      <c r="DH82" s="50"/>
      <c r="DI82" s="50"/>
      <c r="DJ82" s="50"/>
      <c r="DK82" s="50"/>
      <c r="DL82" s="50"/>
      <c r="DM82" s="50"/>
      <c r="DN82" s="50"/>
      <c r="DO82" s="50"/>
      <c r="DP82" s="50"/>
      <c r="DQ82" s="50"/>
      <c r="DR82" s="50"/>
      <c r="DS82" s="50"/>
      <c r="DT82" s="50"/>
      <c r="DU82" s="50"/>
      <c r="DV82" s="50"/>
      <c r="DW82" s="50"/>
      <c r="DX82" s="50"/>
      <c r="DY82" s="50"/>
      <c r="DZ82" s="50"/>
      <c r="EA82" s="50"/>
      <c r="EB82" s="50"/>
      <c r="EC82" s="50"/>
      <c r="ED82" s="50"/>
      <c r="EE82" s="50"/>
      <c r="EF82" s="50"/>
      <c r="EG82" s="50"/>
      <c r="EH82" s="50"/>
      <c r="EI82" s="50"/>
      <c r="EJ82" s="50"/>
      <c r="EK82" s="50"/>
      <c r="EL82" s="50"/>
      <c r="EM82" s="50"/>
      <c r="EN82" s="50"/>
      <c r="EO82" s="50"/>
      <c r="EP82" s="50"/>
      <c r="EQ82" s="50"/>
      <c r="ER82" s="50"/>
      <c r="ES82" s="50"/>
      <c r="ET82" s="50"/>
      <c r="EU82" s="50"/>
      <c r="EV82" s="50"/>
      <c r="EW82" s="50"/>
      <c r="EX82" s="50"/>
      <c r="EY82" s="50"/>
      <c r="EZ82" s="50"/>
      <c r="FA82" s="50"/>
      <c r="FB82" s="50"/>
      <c r="FC82" s="50"/>
      <c r="FD82" s="50"/>
      <c r="FE82" s="50"/>
      <c r="FF82" s="50"/>
      <c r="FG82" s="50"/>
      <c r="FH82" s="50"/>
      <c r="FI82" s="50"/>
      <c r="FJ82" s="50"/>
      <c r="FK82" s="50"/>
      <c r="FL82" s="50"/>
      <c r="FM82" s="50"/>
      <c r="FN82" s="50"/>
      <c r="FO82" s="50"/>
      <c r="FP82" s="50"/>
      <c r="FQ82" s="50"/>
      <c r="FR82" s="50"/>
      <c r="FS82" s="50"/>
      <c r="FT82" s="50"/>
      <c r="FU82" s="50"/>
      <c r="FV82" s="50"/>
      <c r="FW82" s="50"/>
      <c r="FX82" s="50"/>
      <c r="FY82" s="50"/>
      <c r="FZ82" s="50"/>
      <c r="GA82" s="50"/>
      <c r="GB82" s="50"/>
      <c r="GC82" s="50"/>
      <c r="GD82" s="50"/>
      <c r="GE82" s="50"/>
      <c r="GF82" s="50"/>
      <c r="GG82" s="50"/>
      <c r="GH82" s="50"/>
      <c r="GI82" s="50"/>
      <c r="GJ82" s="50"/>
      <c r="GK82" s="50"/>
      <c r="GL82" s="50"/>
      <c r="GM82" s="50"/>
      <c r="GN82" s="50"/>
      <c r="GO82" s="50"/>
      <c r="GP82" s="50"/>
      <c r="GQ82" s="50"/>
      <c r="GR82" s="50"/>
      <c r="GS82" s="50"/>
      <c r="GT82" s="50"/>
      <c r="GU82" s="50"/>
      <c r="GV82" s="50"/>
      <c r="GW82" s="50"/>
      <c r="GX82" s="50"/>
      <c r="GY82" s="50"/>
      <c r="GZ82" s="50"/>
      <c r="HA82" s="50"/>
      <c r="HB82" s="50"/>
      <c r="HC82" s="50"/>
      <c r="HD82" s="50"/>
      <c r="HE82" s="50"/>
      <c r="HF82" s="50"/>
      <c r="HG82" s="50"/>
      <c r="HH82" s="50"/>
      <c r="HI82" s="50"/>
      <c r="HJ82" s="50"/>
      <c r="HK82" s="50"/>
      <c r="HL82" s="50"/>
      <c r="HM82" s="50"/>
      <c r="HN82" s="50"/>
      <c r="HO82" s="50"/>
      <c r="HP82" s="50"/>
      <c r="HQ82" s="50"/>
      <c r="HR82" s="50"/>
      <c r="HS82" s="50"/>
      <c r="HT82" s="50"/>
      <c r="HU82" s="50"/>
      <c r="HV82" s="50"/>
      <c r="HW82" s="50"/>
      <c r="HX82" s="50"/>
      <c r="HY82" s="50"/>
      <c r="HZ82" s="50"/>
      <c r="IA82" s="50"/>
      <c r="IB82" s="50"/>
      <c r="IC82" s="50"/>
      <c r="ID82" s="50"/>
      <c r="IE82" s="50"/>
      <c r="IF82" s="50"/>
      <c r="IG82" s="50"/>
      <c r="IH82" s="50"/>
      <c r="II82" s="50"/>
      <c r="IJ82" s="50"/>
      <c r="IK82" s="50"/>
      <c r="IL82" s="50"/>
      <c r="IM82" s="50"/>
      <c r="IN82" s="50"/>
      <c r="IO82" s="50"/>
      <c r="IP82" s="50"/>
      <c r="IQ82" s="50"/>
      <c r="IR82" s="50"/>
      <c r="IS82" s="50"/>
      <c r="IT82" s="50"/>
      <c r="IU82" s="50"/>
      <c r="IV82" s="50"/>
    </row>
    <row r="83" spans="1:256" s="27" customFormat="1" ht="27" x14ac:dyDescent="0.2">
      <c r="A83" s="39"/>
      <c r="B83" s="121"/>
      <c r="C83" s="46" t="s">
        <v>151</v>
      </c>
      <c r="D83" s="39" t="s">
        <v>58</v>
      </c>
      <c r="E83" s="39">
        <f>9.5*0.001</f>
        <v>9.4999999999999998E-3</v>
      </c>
      <c r="F83" s="80">
        <f>E83*F81</f>
        <v>2.1850000000000001</v>
      </c>
      <c r="G83" s="89"/>
      <c r="H83" s="89"/>
      <c r="I83" s="13"/>
      <c r="J83" s="13"/>
      <c r="K83" s="13"/>
      <c r="L83" s="13"/>
      <c r="M83" s="13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0"/>
      <c r="CJ83" s="50"/>
      <c r="CK83" s="50"/>
      <c r="CL83" s="50"/>
      <c r="CM83" s="50"/>
      <c r="CN83" s="50"/>
      <c r="CO83" s="50"/>
      <c r="CP83" s="50"/>
      <c r="CQ83" s="50"/>
      <c r="CR83" s="50"/>
      <c r="CS83" s="50"/>
      <c r="CT83" s="50"/>
      <c r="CU83" s="50"/>
      <c r="CV83" s="50"/>
      <c r="CW83" s="50"/>
      <c r="CX83" s="50"/>
      <c r="CY83" s="50"/>
      <c r="CZ83" s="50"/>
      <c r="DA83" s="50"/>
      <c r="DB83" s="50"/>
      <c r="DC83" s="50"/>
      <c r="DD83" s="50"/>
      <c r="DE83" s="50"/>
      <c r="DF83" s="50"/>
      <c r="DG83" s="50"/>
      <c r="DH83" s="50"/>
      <c r="DI83" s="50"/>
      <c r="DJ83" s="50"/>
      <c r="DK83" s="50"/>
      <c r="DL83" s="50"/>
      <c r="DM83" s="50"/>
      <c r="DN83" s="50"/>
      <c r="DO83" s="50"/>
      <c r="DP83" s="50"/>
      <c r="DQ83" s="50"/>
      <c r="DR83" s="50"/>
      <c r="DS83" s="50"/>
      <c r="DT83" s="50"/>
      <c r="DU83" s="50"/>
      <c r="DV83" s="50"/>
      <c r="DW83" s="50"/>
      <c r="DX83" s="50"/>
      <c r="DY83" s="50"/>
      <c r="DZ83" s="50"/>
      <c r="EA83" s="50"/>
      <c r="EB83" s="50"/>
      <c r="EC83" s="50"/>
      <c r="ED83" s="50"/>
      <c r="EE83" s="50"/>
      <c r="EF83" s="50"/>
      <c r="EG83" s="50"/>
      <c r="EH83" s="50"/>
      <c r="EI83" s="50"/>
      <c r="EJ83" s="50"/>
      <c r="EK83" s="50"/>
      <c r="EL83" s="50"/>
      <c r="EM83" s="50"/>
      <c r="EN83" s="50"/>
      <c r="EO83" s="50"/>
      <c r="EP83" s="50"/>
      <c r="EQ83" s="50"/>
      <c r="ER83" s="50"/>
      <c r="ES83" s="50"/>
      <c r="ET83" s="50"/>
      <c r="EU83" s="50"/>
      <c r="EV83" s="50"/>
      <c r="EW83" s="50"/>
      <c r="EX83" s="50"/>
      <c r="EY83" s="50"/>
      <c r="EZ83" s="50"/>
      <c r="FA83" s="50"/>
      <c r="FB83" s="50"/>
      <c r="FC83" s="50"/>
      <c r="FD83" s="50"/>
      <c r="FE83" s="50"/>
      <c r="FF83" s="50"/>
      <c r="FG83" s="50"/>
      <c r="FH83" s="50"/>
      <c r="FI83" s="50"/>
      <c r="FJ83" s="50"/>
      <c r="FK83" s="50"/>
      <c r="FL83" s="50"/>
      <c r="FM83" s="50"/>
      <c r="FN83" s="50"/>
      <c r="FO83" s="50"/>
      <c r="FP83" s="50"/>
      <c r="FQ83" s="50"/>
      <c r="FR83" s="50"/>
      <c r="FS83" s="50"/>
      <c r="FT83" s="50"/>
      <c r="FU83" s="50"/>
      <c r="FV83" s="50"/>
      <c r="FW83" s="50"/>
      <c r="FX83" s="50"/>
      <c r="FY83" s="50"/>
      <c r="FZ83" s="50"/>
      <c r="GA83" s="50"/>
      <c r="GB83" s="50"/>
      <c r="GC83" s="50"/>
      <c r="GD83" s="50"/>
      <c r="GE83" s="50"/>
      <c r="GF83" s="50"/>
      <c r="GG83" s="50"/>
      <c r="GH83" s="50"/>
      <c r="GI83" s="50"/>
      <c r="GJ83" s="50"/>
      <c r="GK83" s="50"/>
      <c r="GL83" s="50"/>
      <c r="GM83" s="50"/>
      <c r="GN83" s="50"/>
      <c r="GO83" s="50"/>
      <c r="GP83" s="50"/>
      <c r="GQ83" s="50"/>
      <c r="GR83" s="50"/>
      <c r="GS83" s="50"/>
      <c r="GT83" s="50"/>
      <c r="GU83" s="50"/>
      <c r="GV83" s="50"/>
      <c r="GW83" s="50"/>
      <c r="GX83" s="50"/>
      <c r="GY83" s="50"/>
      <c r="GZ83" s="50"/>
      <c r="HA83" s="50"/>
      <c r="HB83" s="50"/>
      <c r="HC83" s="50"/>
      <c r="HD83" s="50"/>
      <c r="HE83" s="50"/>
      <c r="HF83" s="50"/>
      <c r="HG83" s="50"/>
      <c r="HH83" s="50"/>
      <c r="HI83" s="50"/>
      <c r="HJ83" s="50"/>
      <c r="HK83" s="50"/>
      <c r="HL83" s="50"/>
      <c r="HM83" s="50"/>
      <c r="HN83" s="50"/>
      <c r="HO83" s="50"/>
      <c r="HP83" s="50"/>
      <c r="HQ83" s="50"/>
      <c r="HR83" s="50"/>
      <c r="HS83" s="50"/>
      <c r="HT83" s="50"/>
      <c r="HU83" s="50"/>
      <c r="HV83" s="50"/>
      <c r="HW83" s="50"/>
      <c r="HX83" s="50"/>
      <c r="HY83" s="50"/>
      <c r="HZ83" s="50"/>
      <c r="IA83" s="50"/>
      <c r="IB83" s="50"/>
      <c r="IC83" s="50"/>
      <c r="ID83" s="50"/>
      <c r="IE83" s="50"/>
      <c r="IF83" s="50"/>
      <c r="IG83" s="50"/>
      <c r="IH83" s="50"/>
      <c r="II83" s="50"/>
      <c r="IJ83" s="50"/>
      <c r="IK83" s="50"/>
      <c r="IL83" s="50"/>
      <c r="IM83" s="50"/>
      <c r="IN83" s="50"/>
      <c r="IO83" s="50"/>
      <c r="IP83" s="50"/>
      <c r="IQ83" s="50"/>
      <c r="IR83" s="50"/>
      <c r="IS83" s="50"/>
      <c r="IT83" s="50"/>
      <c r="IU83" s="50"/>
      <c r="IV83" s="50"/>
    </row>
    <row r="84" spans="1:256" s="27" customFormat="1" ht="40.5" x14ac:dyDescent="0.2">
      <c r="A84" s="39"/>
      <c r="B84" s="121"/>
      <c r="C84" s="46" t="s">
        <v>152</v>
      </c>
      <c r="D84" s="39" t="s">
        <v>58</v>
      </c>
      <c r="E84" s="39">
        <f>0.0095</f>
        <v>9.4999999999999998E-3</v>
      </c>
      <c r="F84" s="80">
        <f>E84*F81</f>
        <v>2.1850000000000001</v>
      </c>
      <c r="G84" s="89"/>
      <c r="H84" s="89"/>
      <c r="I84" s="13"/>
      <c r="J84" s="13"/>
      <c r="K84" s="13"/>
      <c r="L84" s="13"/>
      <c r="M84" s="13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0"/>
      <c r="BW84" s="50"/>
      <c r="BX84" s="50"/>
      <c r="BY84" s="50"/>
      <c r="BZ84" s="50"/>
      <c r="CA84" s="50"/>
      <c r="CB84" s="50"/>
      <c r="CC84" s="50"/>
      <c r="CD84" s="50"/>
      <c r="CE84" s="50"/>
      <c r="CF84" s="50"/>
      <c r="CG84" s="50"/>
      <c r="CH84" s="50"/>
      <c r="CI84" s="50"/>
      <c r="CJ84" s="50"/>
      <c r="CK84" s="50"/>
      <c r="CL84" s="50"/>
      <c r="CM84" s="50"/>
      <c r="CN84" s="50"/>
      <c r="CO84" s="50"/>
      <c r="CP84" s="50"/>
      <c r="CQ84" s="50"/>
      <c r="CR84" s="50"/>
      <c r="CS84" s="50"/>
      <c r="CT84" s="50"/>
      <c r="CU84" s="50"/>
      <c r="CV84" s="50"/>
      <c r="CW84" s="50"/>
      <c r="CX84" s="50"/>
      <c r="CY84" s="50"/>
      <c r="CZ84" s="50"/>
      <c r="DA84" s="50"/>
      <c r="DB84" s="50"/>
      <c r="DC84" s="50"/>
      <c r="DD84" s="50"/>
      <c r="DE84" s="50"/>
      <c r="DF84" s="50"/>
      <c r="DG84" s="50"/>
      <c r="DH84" s="50"/>
      <c r="DI84" s="50"/>
      <c r="DJ84" s="50"/>
      <c r="DK84" s="50"/>
      <c r="DL84" s="50"/>
      <c r="DM84" s="50"/>
      <c r="DN84" s="50"/>
      <c r="DO84" s="50"/>
      <c r="DP84" s="50"/>
      <c r="DQ84" s="50"/>
      <c r="DR84" s="50"/>
      <c r="DS84" s="50"/>
      <c r="DT84" s="50"/>
      <c r="DU84" s="50"/>
      <c r="DV84" s="50"/>
      <c r="DW84" s="50"/>
      <c r="DX84" s="50"/>
      <c r="DY84" s="50"/>
      <c r="DZ84" s="50"/>
      <c r="EA84" s="50"/>
      <c r="EB84" s="50"/>
      <c r="EC84" s="50"/>
      <c r="ED84" s="50"/>
      <c r="EE84" s="50"/>
      <c r="EF84" s="50"/>
      <c r="EG84" s="50"/>
      <c r="EH84" s="50"/>
      <c r="EI84" s="50"/>
      <c r="EJ84" s="50"/>
      <c r="EK84" s="50"/>
      <c r="EL84" s="50"/>
      <c r="EM84" s="50"/>
      <c r="EN84" s="50"/>
      <c r="EO84" s="50"/>
      <c r="EP84" s="50"/>
      <c r="EQ84" s="50"/>
      <c r="ER84" s="50"/>
      <c r="ES84" s="50"/>
      <c r="ET84" s="50"/>
      <c r="EU84" s="50"/>
      <c r="EV84" s="50"/>
      <c r="EW84" s="50"/>
      <c r="EX84" s="50"/>
      <c r="EY84" s="50"/>
      <c r="EZ84" s="50"/>
      <c r="FA84" s="50"/>
      <c r="FB84" s="50"/>
      <c r="FC84" s="50"/>
      <c r="FD84" s="50"/>
      <c r="FE84" s="50"/>
      <c r="FF84" s="50"/>
      <c r="FG84" s="50"/>
      <c r="FH84" s="50"/>
      <c r="FI84" s="50"/>
      <c r="FJ84" s="50"/>
      <c r="FK84" s="50"/>
      <c r="FL84" s="50"/>
      <c r="FM84" s="50"/>
      <c r="FN84" s="50"/>
      <c r="FO84" s="50"/>
      <c r="FP84" s="50"/>
      <c r="FQ84" s="50"/>
      <c r="FR84" s="50"/>
      <c r="FS84" s="50"/>
      <c r="FT84" s="50"/>
      <c r="FU84" s="50"/>
      <c r="FV84" s="50"/>
      <c r="FW84" s="50"/>
      <c r="FX84" s="50"/>
      <c r="FY84" s="50"/>
      <c r="FZ84" s="50"/>
      <c r="GA84" s="50"/>
      <c r="GB84" s="50"/>
      <c r="GC84" s="50"/>
      <c r="GD84" s="50"/>
      <c r="GE84" s="50"/>
      <c r="GF84" s="50"/>
      <c r="GG84" s="50"/>
      <c r="GH84" s="50"/>
      <c r="GI84" s="50"/>
      <c r="GJ84" s="50"/>
      <c r="GK84" s="50"/>
      <c r="GL84" s="50"/>
      <c r="GM84" s="50"/>
      <c r="GN84" s="50"/>
      <c r="GO84" s="50"/>
      <c r="GP84" s="50"/>
      <c r="GQ84" s="50"/>
      <c r="GR84" s="50"/>
      <c r="GS84" s="50"/>
      <c r="GT84" s="50"/>
      <c r="GU84" s="50"/>
      <c r="GV84" s="50"/>
      <c r="GW84" s="50"/>
      <c r="GX84" s="50"/>
      <c r="GY84" s="50"/>
      <c r="GZ84" s="50"/>
      <c r="HA84" s="50"/>
      <c r="HB84" s="50"/>
      <c r="HC84" s="50"/>
      <c r="HD84" s="50"/>
      <c r="HE84" s="50"/>
      <c r="HF84" s="50"/>
      <c r="HG84" s="50"/>
      <c r="HH84" s="50"/>
      <c r="HI84" s="50"/>
      <c r="HJ84" s="50"/>
      <c r="HK84" s="50"/>
      <c r="HL84" s="50"/>
      <c r="HM84" s="50"/>
      <c r="HN84" s="50"/>
      <c r="HO84" s="50"/>
      <c r="HP84" s="50"/>
      <c r="HQ84" s="50"/>
      <c r="HR84" s="50"/>
      <c r="HS84" s="50"/>
      <c r="HT84" s="50"/>
      <c r="HU84" s="50"/>
      <c r="HV84" s="50"/>
      <c r="HW84" s="50"/>
      <c r="HX84" s="50"/>
      <c r="HY84" s="50"/>
      <c r="HZ84" s="50"/>
      <c r="IA84" s="50"/>
      <c r="IB84" s="50"/>
      <c r="IC84" s="50"/>
      <c r="ID84" s="50"/>
      <c r="IE84" s="50"/>
      <c r="IF84" s="50"/>
      <c r="IG84" s="50"/>
      <c r="IH84" s="50"/>
      <c r="II84" s="50"/>
      <c r="IJ84" s="50"/>
      <c r="IK84" s="50"/>
      <c r="IL84" s="50"/>
      <c r="IM84" s="50"/>
      <c r="IN84" s="50"/>
      <c r="IO84" s="50"/>
      <c r="IP84" s="50"/>
      <c r="IQ84" s="50"/>
      <c r="IR84" s="50"/>
      <c r="IS84" s="50"/>
      <c r="IT84" s="50"/>
      <c r="IU84" s="50"/>
      <c r="IV84" s="50"/>
    </row>
    <row r="85" spans="1:256" s="27" customFormat="1" x14ac:dyDescent="0.2">
      <c r="A85" s="39"/>
      <c r="B85" s="121"/>
      <c r="C85" s="46" t="s">
        <v>153</v>
      </c>
      <c r="D85" s="39" t="s">
        <v>58</v>
      </c>
      <c r="E85" s="39">
        <f>0.0095</f>
        <v>9.4999999999999998E-3</v>
      </c>
      <c r="F85" s="80">
        <f>E85*F81</f>
        <v>2.1850000000000001</v>
      </c>
      <c r="G85" s="89"/>
      <c r="H85" s="89"/>
      <c r="I85" s="13"/>
      <c r="J85" s="13"/>
      <c r="K85" s="13"/>
      <c r="L85" s="13"/>
      <c r="M85" s="13"/>
      <c r="N85" s="50"/>
      <c r="O85" s="126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0"/>
      <c r="CI85" s="50"/>
      <c r="CJ85" s="50"/>
      <c r="CK85" s="50"/>
      <c r="CL85" s="50"/>
      <c r="CM85" s="50"/>
      <c r="CN85" s="50"/>
      <c r="CO85" s="50"/>
      <c r="CP85" s="50"/>
      <c r="CQ85" s="50"/>
      <c r="CR85" s="50"/>
      <c r="CS85" s="50"/>
      <c r="CT85" s="50"/>
      <c r="CU85" s="50"/>
      <c r="CV85" s="50"/>
      <c r="CW85" s="50"/>
      <c r="CX85" s="50"/>
      <c r="CY85" s="50"/>
      <c r="CZ85" s="50"/>
      <c r="DA85" s="50"/>
      <c r="DB85" s="50"/>
      <c r="DC85" s="50"/>
      <c r="DD85" s="50"/>
      <c r="DE85" s="50"/>
      <c r="DF85" s="50"/>
      <c r="DG85" s="50"/>
      <c r="DH85" s="50"/>
      <c r="DI85" s="50"/>
      <c r="DJ85" s="50"/>
      <c r="DK85" s="50"/>
      <c r="DL85" s="50"/>
      <c r="DM85" s="50"/>
      <c r="DN85" s="50"/>
      <c r="DO85" s="50"/>
      <c r="DP85" s="50"/>
      <c r="DQ85" s="50"/>
      <c r="DR85" s="50"/>
      <c r="DS85" s="50"/>
      <c r="DT85" s="50"/>
      <c r="DU85" s="50"/>
      <c r="DV85" s="50"/>
      <c r="DW85" s="50"/>
      <c r="DX85" s="50"/>
      <c r="DY85" s="50"/>
      <c r="DZ85" s="50"/>
      <c r="EA85" s="50"/>
      <c r="EB85" s="50"/>
      <c r="EC85" s="50"/>
      <c r="ED85" s="50"/>
      <c r="EE85" s="50"/>
      <c r="EF85" s="50"/>
      <c r="EG85" s="50"/>
      <c r="EH85" s="50"/>
      <c r="EI85" s="50"/>
      <c r="EJ85" s="50"/>
      <c r="EK85" s="50"/>
      <c r="EL85" s="50"/>
      <c r="EM85" s="50"/>
      <c r="EN85" s="50"/>
      <c r="EO85" s="50"/>
      <c r="EP85" s="50"/>
      <c r="EQ85" s="50"/>
      <c r="ER85" s="50"/>
      <c r="ES85" s="50"/>
      <c r="ET85" s="50"/>
      <c r="EU85" s="50"/>
      <c r="EV85" s="50"/>
      <c r="EW85" s="50"/>
      <c r="EX85" s="50"/>
      <c r="EY85" s="50"/>
      <c r="EZ85" s="50"/>
      <c r="FA85" s="50"/>
      <c r="FB85" s="50"/>
      <c r="FC85" s="50"/>
      <c r="FD85" s="50"/>
      <c r="FE85" s="50"/>
      <c r="FF85" s="50"/>
      <c r="FG85" s="50"/>
      <c r="FH85" s="50"/>
      <c r="FI85" s="50"/>
      <c r="FJ85" s="50"/>
      <c r="FK85" s="50"/>
      <c r="FL85" s="50"/>
      <c r="FM85" s="50"/>
      <c r="FN85" s="50"/>
      <c r="FO85" s="50"/>
      <c r="FP85" s="50"/>
      <c r="FQ85" s="50"/>
      <c r="FR85" s="50"/>
      <c r="FS85" s="50"/>
      <c r="FT85" s="50"/>
      <c r="FU85" s="50"/>
      <c r="FV85" s="50"/>
      <c r="FW85" s="50"/>
      <c r="FX85" s="50"/>
      <c r="FY85" s="50"/>
      <c r="FZ85" s="50"/>
      <c r="GA85" s="50"/>
      <c r="GB85" s="50"/>
      <c r="GC85" s="50"/>
      <c r="GD85" s="50"/>
      <c r="GE85" s="50"/>
      <c r="GF85" s="50"/>
      <c r="GG85" s="50"/>
      <c r="GH85" s="50"/>
      <c r="GI85" s="50"/>
      <c r="GJ85" s="50"/>
      <c r="GK85" s="50"/>
      <c r="GL85" s="50"/>
      <c r="GM85" s="50"/>
      <c r="GN85" s="50"/>
      <c r="GO85" s="50"/>
      <c r="GP85" s="50"/>
      <c r="GQ85" s="50"/>
      <c r="GR85" s="50"/>
      <c r="GS85" s="50"/>
      <c r="GT85" s="50"/>
      <c r="GU85" s="50"/>
      <c r="GV85" s="50"/>
      <c r="GW85" s="50"/>
      <c r="GX85" s="50"/>
      <c r="GY85" s="50"/>
      <c r="GZ85" s="50"/>
      <c r="HA85" s="50"/>
      <c r="HB85" s="50"/>
      <c r="HC85" s="50"/>
      <c r="HD85" s="50"/>
      <c r="HE85" s="50"/>
      <c r="HF85" s="50"/>
      <c r="HG85" s="50"/>
      <c r="HH85" s="50"/>
      <c r="HI85" s="50"/>
      <c r="HJ85" s="50"/>
      <c r="HK85" s="50"/>
      <c r="HL85" s="50"/>
      <c r="HM85" s="50"/>
      <c r="HN85" s="50"/>
      <c r="HO85" s="50"/>
      <c r="HP85" s="50"/>
      <c r="HQ85" s="50"/>
      <c r="HR85" s="50"/>
      <c r="HS85" s="50"/>
      <c r="HT85" s="50"/>
      <c r="HU85" s="50"/>
      <c r="HV85" s="50"/>
      <c r="HW85" s="50"/>
      <c r="HX85" s="50"/>
      <c r="HY85" s="50"/>
      <c r="HZ85" s="50"/>
      <c r="IA85" s="50"/>
      <c r="IB85" s="50"/>
      <c r="IC85" s="50"/>
      <c r="ID85" s="50"/>
      <c r="IE85" s="50"/>
      <c r="IF85" s="50"/>
      <c r="IG85" s="50"/>
      <c r="IH85" s="50"/>
      <c r="II85" s="50"/>
      <c r="IJ85" s="50"/>
      <c r="IK85" s="50"/>
      <c r="IL85" s="50"/>
      <c r="IM85" s="50"/>
      <c r="IN85" s="50"/>
      <c r="IO85" s="50"/>
      <c r="IP85" s="50"/>
      <c r="IQ85" s="50"/>
      <c r="IR85" s="50"/>
      <c r="IS85" s="50"/>
      <c r="IT85" s="50"/>
      <c r="IU85" s="50"/>
      <c r="IV85" s="50"/>
    </row>
    <row r="86" spans="1:256" s="27" customFormat="1" ht="58.5" customHeight="1" x14ac:dyDescent="0.25">
      <c r="A86" s="39"/>
      <c r="B86" s="121"/>
      <c r="C86" s="127" t="s">
        <v>154</v>
      </c>
      <c r="D86" s="39" t="s">
        <v>58</v>
      </c>
      <c r="E86" s="39">
        <f>0.0095</f>
        <v>9.4999999999999998E-3</v>
      </c>
      <c r="F86" s="80">
        <f>E86*F81</f>
        <v>2.1850000000000001</v>
      </c>
      <c r="G86" s="89"/>
      <c r="H86" s="89"/>
      <c r="I86" s="13"/>
      <c r="J86" s="13"/>
      <c r="K86" s="13"/>
      <c r="L86" s="13"/>
      <c r="M86" s="13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  <c r="CW86" s="50"/>
      <c r="CX86" s="50"/>
      <c r="CY86" s="50"/>
      <c r="CZ86" s="50"/>
      <c r="DA86" s="50"/>
      <c r="DB86" s="50"/>
      <c r="DC86" s="50"/>
      <c r="DD86" s="50"/>
      <c r="DE86" s="50"/>
      <c r="DF86" s="50"/>
      <c r="DG86" s="50"/>
      <c r="DH86" s="50"/>
      <c r="DI86" s="50"/>
      <c r="DJ86" s="50"/>
      <c r="DK86" s="50"/>
      <c r="DL86" s="50"/>
      <c r="DM86" s="50"/>
      <c r="DN86" s="50"/>
      <c r="DO86" s="50"/>
      <c r="DP86" s="50"/>
      <c r="DQ86" s="50"/>
      <c r="DR86" s="50"/>
      <c r="DS86" s="50"/>
      <c r="DT86" s="50"/>
      <c r="DU86" s="50"/>
      <c r="DV86" s="50"/>
      <c r="DW86" s="50"/>
      <c r="DX86" s="50"/>
      <c r="DY86" s="50"/>
      <c r="DZ86" s="50"/>
      <c r="EA86" s="50"/>
      <c r="EB86" s="50"/>
      <c r="EC86" s="50"/>
      <c r="ED86" s="50"/>
      <c r="EE86" s="50"/>
      <c r="EF86" s="50"/>
      <c r="EG86" s="50"/>
      <c r="EH86" s="50"/>
      <c r="EI86" s="50"/>
      <c r="EJ86" s="50"/>
      <c r="EK86" s="50"/>
      <c r="EL86" s="50"/>
      <c r="EM86" s="50"/>
      <c r="EN86" s="50"/>
      <c r="EO86" s="50"/>
      <c r="EP86" s="50"/>
      <c r="EQ86" s="50"/>
      <c r="ER86" s="50"/>
      <c r="ES86" s="50"/>
      <c r="ET86" s="50"/>
      <c r="EU86" s="50"/>
      <c r="EV86" s="50"/>
      <c r="EW86" s="50"/>
      <c r="EX86" s="50"/>
      <c r="EY86" s="50"/>
      <c r="EZ86" s="50"/>
      <c r="FA86" s="50"/>
      <c r="FB86" s="50"/>
      <c r="FC86" s="50"/>
      <c r="FD86" s="50"/>
      <c r="FE86" s="50"/>
      <c r="FF86" s="50"/>
      <c r="FG86" s="50"/>
      <c r="FH86" s="50"/>
      <c r="FI86" s="50"/>
      <c r="FJ86" s="50"/>
      <c r="FK86" s="50"/>
      <c r="FL86" s="50"/>
      <c r="FM86" s="50"/>
      <c r="FN86" s="50"/>
      <c r="FO86" s="50"/>
      <c r="FP86" s="50"/>
      <c r="FQ86" s="50"/>
      <c r="FR86" s="50"/>
      <c r="FS86" s="50"/>
      <c r="FT86" s="50"/>
      <c r="FU86" s="50"/>
      <c r="FV86" s="50"/>
      <c r="FW86" s="50"/>
      <c r="FX86" s="50"/>
      <c r="FY86" s="50"/>
      <c r="FZ86" s="50"/>
      <c r="GA86" s="50"/>
      <c r="GB86" s="50"/>
      <c r="GC86" s="50"/>
      <c r="GD86" s="50"/>
      <c r="GE86" s="50"/>
      <c r="GF86" s="50"/>
      <c r="GG86" s="50"/>
      <c r="GH86" s="50"/>
      <c r="GI86" s="50"/>
      <c r="GJ86" s="50"/>
      <c r="GK86" s="50"/>
      <c r="GL86" s="50"/>
      <c r="GM86" s="50"/>
      <c r="GN86" s="50"/>
      <c r="GO86" s="50"/>
      <c r="GP86" s="50"/>
      <c r="GQ86" s="50"/>
      <c r="GR86" s="50"/>
      <c r="GS86" s="50"/>
      <c r="GT86" s="50"/>
      <c r="GU86" s="50"/>
      <c r="GV86" s="50"/>
      <c r="GW86" s="50"/>
      <c r="GX86" s="50"/>
      <c r="GY86" s="50"/>
      <c r="GZ86" s="50"/>
      <c r="HA86" s="50"/>
      <c r="HB86" s="50"/>
      <c r="HC86" s="50"/>
      <c r="HD86" s="50"/>
      <c r="HE86" s="50"/>
      <c r="HF86" s="50"/>
      <c r="HG86" s="50"/>
      <c r="HH86" s="50"/>
      <c r="HI86" s="50"/>
      <c r="HJ86" s="50"/>
      <c r="HK86" s="50"/>
      <c r="HL86" s="50"/>
      <c r="HM86" s="50"/>
      <c r="HN86" s="50"/>
      <c r="HO86" s="50"/>
      <c r="HP86" s="50"/>
      <c r="HQ86" s="50"/>
      <c r="HR86" s="50"/>
      <c r="HS86" s="50"/>
      <c r="HT86" s="50"/>
      <c r="HU86" s="50"/>
      <c r="HV86" s="50"/>
      <c r="HW86" s="50"/>
      <c r="HX86" s="50"/>
      <c r="HY86" s="50"/>
      <c r="HZ86" s="50"/>
      <c r="IA86" s="50"/>
      <c r="IB86" s="50"/>
      <c r="IC86" s="50"/>
      <c r="ID86" s="50"/>
      <c r="IE86" s="50"/>
      <c r="IF86" s="50"/>
      <c r="IG86" s="50"/>
      <c r="IH86" s="50"/>
      <c r="II86" s="50"/>
      <c r="IJ86" s="50"/>
      <c r="IK86" s="50"/>
      <c r="IL86" s="50"/>
      <c r="IM86" s="50"/>
      <c r="IN86" s="50"/>
      <c r="IO86" s="50"/>
      <c r="IP86" s="50"/>
      <c r="IQ86" s="50"/>
      <c r="IR86" s="50"/>
      <c r="IS86" s="50"/>
      <c r="IT86" s="50"/>
      <c r="IU86" s="50"/>
      <c r="IV86" s="50"/>
    </row>
    <row r="87" spans="1:256" s="27" customFormat="1" x14ac:dyDescent="0.2">
      <c r="A87" s="39"/>
      <c r="B87" s="121"/>
      <c r="C87" s="46" t="s">
        <v>155</v>
      </c>
      <c r="D87" s="39" t="s">
        <v>58</v>
      </c>
      <c r="E87" s="39">
        <f>0.0186</f>
        <v>1.8599999999999998E-2</v>
      </c>
      <c r="F87" s="80">
        <f>E87*F81</f>
        <v>4.2779999999999996</v>
      </c>
      <c r="G87" s="89"/>
      <c r="H87" s="89"/>
      <c r="I87" s="13"/>
      <c r="J87" s="13"/>
      <c r="K87" s="13"/>
      <c r="L87" s="13"/>
      <c r="M87" s="13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  <c r="DR87" s="50"/>
      <c r="DS87" s="50"/>
      <c r="DT87" s="50"/>
      <c r="DU87" s="50"/>
      <c r="DV87" s="50"/>
      <c r="DW87" s="50"/>
      <c r="DX87" s="50"/>
      <c r="DY87" s="50"/>
      <c r="DZ87" s="50"/>
      <c r="EA87" s="50"/>
      <c r="EB87" s="50"/>
      <c r="EC87" s="50"/>
      <c r="ED87" s="50"/>
      <c r="EE87" s="50"/>
      <c r="EF87" s="50"/>
      <c r="EG87" s="50"/>
      <c r="EH87" s="50"/>
      <c r="EI87" s="50"/>
      <c r="EJ87" s="50"/>
      <c r="EK87" s="50"/>
      <c r="EL87" s="50"/>
      <c r="EM87" s="50"/>
      <c r="EN87" s="50"/>
      <c r="EO87" s="50"/>
      <c r="EP87" s="50"/>
      <c r="EQ87" s="50"/>
      <c r="ER87" s="50"/>
      <c r="ES87" s="50"/>
      <c r="ET87" s="50"/>
      <c r="EU87" s="50"/>
      <c r="EV87" s="50"/>
      <c r="EW87" s="50"/>
      <c r="EX87" s="50"/>
      <c r="EY87" s="50"/>
      <c r="EZ87" s="50"/>
      <c r="FA87" s="50"/>
      <c r="FB87" s="50"/>
      <c r="FC87" s="50"/>
      <c r="FD87" s="50"/>
      <c r="FE87" s="50"/>
      <c r="FF87" s="50"/>
      <c r="FG87" s="50"/>
      <c r="FH87" s="50"/>
      <c r="FI87" s="50"/>
      <c r="FJ87" s="50"/>
      <c r="FK87" s="50"/>
      <c r="FL87" s="50"/>
      <c r="FM87" s="50"/>
      <c r="FN87" s="50"/>
      <c r="FO87" s="50"/>
      <c r="FP87" s="50"/>
      <c r="FQ87" s="50"/>
      <c r="FR87" s="50"/>
      <c r="FS87" s="50"/>
      <c r="FT87" s="50"/>
      <c r="FU87" s="50"/>
      <c r="FV87" s="50"/>
      <c r="FW87" s="50"/>
      <c r="FX87" s="50"/>
      <c r="FY87" s="50"/>
      <c r="FZ87" s="50"/>
      <c r="GA87" s="50"/>
      <c r="GB87" s="50"/>
      <c r="GC87" s="50"/>
      <c r="GD87" s="50"/>
      <c r="GE87" s="50"/>
      <c r="GF87" s="50"/>
      <c r="GG87" s="50"/>
      <c r="GH87" s="50"/>
      <c r="GI87" s="50"/>
      <c r="GJ87" s="50"/>
      <c r="GK87" s="50"/>
      <c r="GL87" s="50"/>
      <c r="GM87" s="50"/>
      <c r="GN87" s="50"/>
      <c r="GO87" s="50"/>
      <c r="GP87" s="50"/>
      <c r="GQ87" s="50"/>
      <c r="GR87" s="50"/>
      <c r="GS87" s="50"/>
      <c r="GT87" s="50"/>
      <c r="GU87" s="50"/>
      <c r="GV87" s="50"/>
      <c r="GW87" s="50"/>
      <c r="GX87" s="50"/>
      <c r="GY87" s="50"/>
      <c r="GZ87" s="50"/>
      <c r="HA87" s="50"/>
      <c r="HB87" s="50"/>
      <c r="HC87" s="50"/>
      <c r="HD87" s="50"/>
      <c r="HE87" s="50"/>
      <c r="HF87" s="50"/>
      <c r="HG87" s="50"/>
      <c r="HH87" s="50"/>
      <c r="HI87" s="50"/>
      <c r="HJ87" s="50"/>
      <c r="HK87" s="50"/>
      <c r="HL87" s="50"/>
      <c r="HM87" s="50"/>
      <c r="HN87" s="50"/>
      <c r="HO87" s="50"/>
      <c r="HP87" s="50"/>
      <c r="HQ87" s="50"/>
      <c r="HR87" s="50"/>
      <c r="HS87" s="50"/>
      <c r="HT87" s="50"/>
      <c r="HU87" s="50"/>
      <c r="HV87" s="50"/>
      <c r="HW87" s="50"/>
      <c r="HX87" s="50"/>
      <c r="HY87" s="50"/>
      <c r="HZ87" s="50"/>
      <c r="IA87" s="50"/>
      <c r="IB87" s="50"/>
      <c r="IC87" s="50"/>
      <c r="ID87" s="50"/>
      <c r="IE87" s="50"/>
      <c r="IF87" s="50"/>
      <c r="IG87" s="50"/>
      <c r="IH87" s="50"/>
      <c r="II87" s="50"/>
      <c r="IJ87" s="50"/>
      <c r="IK87" s="50"/>
      <c r="IL87" s="50"/>
      <c r="IM87" s="50"/>
      <c r="IN87" s="50"/>
      <c r="IO87" s="50"/>
      <c r="IP87" s="50"/>
      <c r="IQ87" s="50"/>
      <c r="IR87" s="50"/>
      <c r="IS87" s="50"/>
      <c r="IT87" s="50"/>
      <c r="IU87" s="50"/>
      <c r="IV87" s="50"/>
    </row>
    <row r="88" spans="1:256" s="27" customFormat="1" ht="27" x14ac:dyDescent="0.25">
      <c r="A88" s="68"/>
      <c r="B88" s="39"/>
      <c r="C88" s="146" t="s">
        <v>231</v>
      </c>
      <c r="D88" s="123" t="s">
        <v>58</v>
      </c>
      <c r="E88" s="62">
        <f>0.019</f>
        <v>1.9E-2</v>
      </c>
      <c r="F88" s="80">
        <f>E88*F81</f>
        <v>4.37</v>
      </c>
      <c r="G88" s="67"/>
      <c r="H88" s="67"/>
      <c r="I88" s="13"/>
      <c r="J88" s="13"/>
      <c r="K88" s="13"/>
      <c r="L88" s="13"/>
      <c r="M88" s="1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</row>
    <row r="89" spans="1:256" s="27" customFormat="1" x14ac:dyDescent="0.2">
      <c r="A89" s="39"/>
      <c r="B89" s="49"/>
      <c r="C89" s="46" t="s">
        <v>59</v>
      </c>
      <c r="D89" s="39" t="s">
        <v>60</v>
      </c>
      <c r="E89" s="108">
        <v>2.63E-2</v>
      </c>
      <c r="F89" s="13">
        <f>E89*F81</f>
        <v>6.0490000000000004</v>
      </c>
      <c r="G89" s="13"/>
      <c r="H89" s="13"/>
      <c r="I89" s="13"/>
      <c r="J89" s="13"/>
      <c r="K89" s="13"/>
      <c r="L89" s="13"/>
      <c r="M89" s="13"/>
    </row>
    <row r="90" spans="1:256" s="27" customFormat="1" ht="27" x14ac:dyDescent="0.25">
      <c r="A90" s="128"/>
      <c r="B90" s="62"/>
      <c r="C90" s="63" t="s">
        <v>222</v>
      </c>
      <c r="D90" s="62" t="s">
        <v>56</v>
      </c>
      <c r="E90" s="39">
        <f>184*0.001</f>
        <v>0.184</v>
      </c>
      <c r="F90" s="13">
        <f>E90*F81</f>
        <v>42.32</v>
      </c>
      <c r="G90" s="13"/>
      <c r="H90" s="13"/>
      <c r="I90" s="60"/>
      <c r="J90" s="60"/>
      <c r="K90" s="60"/>
      <c r="L90" s="60"/>
      <c r="M90" s="13"/>
      <c r="N90" s="129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  <c r="IL90" s="4"/>
      <c r="IM90" s="4"/>
      <c r="IN90" s="4"/>
      <c r="IO90" s="4"/>
      <c r="IP90" s="4"/>
      <c r="IQ90" s="4"/>
      <c r="IR90" s="4"/>
      <c r="IS90" s="4"/>
      <c r="IT90" s="4"/>
      <c r="IU90" s="4"/>
      <c r="IV90" s="4"/>
    </row>
    <row r="91" spans="1:256" s="27" customFormat="1" ht="45.75" x14ac:dyDescent="0.2">
      <c r="A91" s="39">
        <v>4</v>
      </c>
      <c r="B91" s="18"/>
      <c r="C91" s="117" t="s">
        <v>216</v>
      </c>
      <c r="D91" s="42" t="s">
        <v>110</v>
      </c>
      <c r="E91" s="42"/>
      <c r="F91" s="79">
        <v>230</v>
      </c>
      <c r="G91" s="13"/>
      <c r="H91" s="13"/>
      <c r="I91" s="13"/>
      <c r="J91" s="13"/>
      <c r="K91" s="13"/>
      <c r="L91" s="13"/>
      <c r="M91" s="13"/>
      <c r="P91" s="29"/>
    </row>
    <row r="92" spans="1:256" s="27" customFormat="1" x14ac:dyDescent="0.2">
      <c r="A92" s="39"/>
      <c r="B92" s="48"/>
      <c r="C92" s="46" t="s">
        <v>47</v>
      </c>
      <c r="D92" s="39" t="s">
        <v>48</v>
      </c>
      <c r="E92" s="39">
        <f>0.0117</f>
        <v>1.17E-2</v>
      </c>
      <c r="F92" s="80">
        <f>F91*E92</f>
        <v>2.6910000000000003</v>
      </c>
      <c r="G92" s="89"/>
      <c r="H92" s="89"/>
      <c r="I92" s="13"/>
      <c r="J92" s="13"/>
      <c r="K92" s="89"/>
      <c r="L92" s="89"/>
      <c r="M92" s="13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  <c r="CA92" s="50"/>
      <c r="CB92" s="50"/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  <c r="CO92" s="50"/>
      <c r="CP92" s="50"/>
      <c r="CQ92" s="50"/>
      <c r="CR92" s="50"/>
      <c r="CS92" s="50"/>
      <c r="CT92" s="50"/>
      <c r="CU92" s="50"/>
      <c r="CV92" s="50"/>
      <c r="CW92" s="50"/>
      <c r="CX92" s="50"/>
      <c r="CY92" s="50"/>
      <c r="CZ92" s="50"/>
      <c r="DA92" s="50"/>
      <c r="DB92" s="50"/>
      <c r="DC92" s="50"/>
      <c r="DD92" s="50"/>
      <c r="DE92" s="50"/>
      <c r="DF92" s="50"/>
      <c r="DG92" s="50"/>
      <c r="DH92" s="50"/>
      <c r="DI92" s="50"/>
      <c r="DJ92" s="50"/>
      <c r="DK92" s="50"/>
      <c r="DL92" s="50"/>
      <c r="DM92" s="50"/>
      <c r="DN92" s="50"/>
      <c r="DO92" s="50"/>
      <c r="DP92" s="50"/>
      <c r="DQ92" s="50"/>
      <c r="DR92" s="50"/>
      <c r="DS92" s="50"/>
      <c r="DT92" s="50"/>
      <c r="DU92" s="50"/>
      <c r="DV92" s="50"/>
      <c r="DW92" s="50"/>
      <c r="DX92" s="50"/>
      <c r="DY92" s="50"/>
      <c r="DZ92" s="50"/>
      <c r="EA92" s="50"/>
      <c r="EB92" s="50"/>
      <c r="EC92" s="50"/>
      <c r="ED92" s="50"/>
      <c r="EE92" s="50"/>
      <c r="EF92" s="50"/>
      <c r="EG92" s="50"/>
      <c r="EH92" s="50"/>
      <c r="EI92" s="50"/>
      <c r="EJ92" s="50"/>
      <c r="EK92" s="50"/>
      <c r="EL92" s="50"/>
      <c r="EM92" s="50"/>
      <c r="EN92" s="50"/>
      <c r="EO92" s="50"/>
      <c r="EP92" s="50"/>
      <c r="EQ92" s="50"/>
      <c r="ER92" s="50"/>
      <c r="ES92" s="50"/>
      <c r="ET92" s="50"/>
      <c r="EU92" s="50"/>
      <c r="EV92" s="50"/>
      <c r="EW92" s="50"/>
      <c r="EX92" s="50"/>
      <c r="EY92" s="50"/>
      <c r="EZ92" s="50"/>
      <c r="FA92" s="50"/>
      <c r="FB92" s="50"/>
      <c r="FC92" s="50"/>
      <c r="FD92" s="50"/>
      <c r="FE92" s="50"/>
      <c r="FF92" s="50"/>
      <c r="FG92" s="50"/>
      <c r="FH92" s="50"/>
      <c r="FI92" s="50"/>
      <c r="FJ92" s="50"/>
      <c r="FK92" s="50"/>
      <c r="FL92" s="50"/>
      <c r="FM92" s="50"/>
      <c r="FN92" s="50"/>
      <c r="FO92" s="50"/>
      <c r="FP92" s="50"/>
      <c r="FQ92" s="50"/>
      <c r="FR92" s="50"/>
      <c r="FS92" s="50"/>
      <c r="FT92" s="50"/>
      <c r="FU92" s="50"/>
      <c r="FV92" s="50"/>
      <c r="FW92" s="50"/>
      <c r="FX92" s="50"/>
      <c r="FY92" s="50"/>
      <c r="FZ92" s="50"/>
      <c r="GA92" s="50"/>
      <c r="GB92" s="50"/>
      <c r="GC92" s="50"/>
      <c r="GD92" s="50"/>
      <c r="GE92" s="50"/>
      <c r="GF92" s="50"/>
      <c r="GG92" s="50"/>
      <c r="GH92" s="50"/>
      <c r="GI92" s="50"/>
      <c r="GJ92" s="50"/>
      <c r="GK92" s="50"/>
      <c r="GL92" s="50"/>
      <c r="GM92" s="50"/>
      <c r="GN92" s="50"/>
      <c r="GO92" s="50"/>
      <c r="GP92" s="50"/>
      <c r="GQ92" s="50"/>
      <c r="GR92" s="50"/>
      <c r="GS92" s="50"/>
      <c r="GT92" s="50"/>
      <c r="GU92" s="50"/>
      <c r="GV92" s="50"/>
      <c r="GW92" s="50"/>
      <c r="GX92" s="50"/>
      <c r="GY92" s="50"/>
      <c r="GZ92" s="50"/>
      <c r="HA92" s="50"/>
      <c r="HB92" s="50"/>
      <c r="HC92" s="50"/>
      <c r="HD92" s="50"/>
      <c r="HE92" s="50"/>
      <c r="HF92" s="50"/>
      <c r="HG92" s="50"/>
      <c r="HH92" s="50"/>
      <c r="HI92" s="50"/>
      <c r="HJ92" s="50"/>
      <c r="HK92" s="50"/>
      <c r="HL92" s="50"/>
      <c r="HM92" s="50"/>
      <c r="HN92" s="50"/>
      <c r="HO92" s="50"/>
      <c r="HP92" s="50"/>
      <c r="HQ92" s="50"/>
      <c r="HR92" s="50"/>
      <c r="HS92" s="50"/>
      <c r="HT92" s="50"/>
      <c r="HU92" s="50"/>
      <c r="HV92" s="50"/>
      <c r="HW92" s="50"/>
      <c r="HX92" s="50"/>
      <c r="HY92" s="50"/>
      <c r="HZ92" s="50"/>
      <c r="IA92" s="50"/>
      <c r="IB92" s="50"/>
      <c r="IC92" s="50"/>
      <c r="ID92" s="50"/>
      <c r="IE92" s="50"/>
      <c r="IF92" s="50"/>
      <c r="IG92" s="50"/>
      <c r="IH92" s="50"/>
      <c r="II92" s="50"/>
      <c r="IJ92" s="50"/>
      <c r="IK92" s="50"/>
      <c r="IL92" s="50"/>
      <c r="IM92" s="50"/>
      <c r="IN92" s="50"/>
      <c r="IO92" s="50"/>
      <c r="IP92" s="50"/>
      <c r="IQ92" s="50"/>
      <c r="IR92" s="50"/>
      <c r="IS92" s="50"/>
      <c r="IT92" s="50"/>
      <c r="IU92" s="50"/>
      <c r="IV92" s="50"/>
    </row>
    <row r="93" spans="1:256" s="27" customFormat="1" x14ac:dyDescent="0.25">
      <c r="A93" s="128"/>
      <c r="B93" s="68"/>
      <c r="C93" s="68" t="s">
        <v>156</v>
      </c>
      <c r="D93" s="62" t="s">
        <v>50</v>
      </c>
      <c r="E93" s="62"/>
      <c r="F93" s="62">
        <v>1.0900000000000001</v>
      </c>
      <c r="G93" s="60"/>
      <c r="H93" s="13"/>
      <c r="I93" s="60"/>
      <c r="J93" s="60"/>
      <c r="K93" s="60"/>
      <c r="L93" s="60"/>
      <c r="M93" s="13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  <c r="IO93" s="4"/>
      <c r="IP93" s="4"/>
      <c r="IQ93" s="4"/>
      <c r="IR93" s="4"/>
      <c r="IS93" s="4"/>
      <c r="IT93" s="4"/>
      <c r="IU93" s="4"/>
      <c r="IV93" s="4"/>
    </row>
    <row r="94" spans="1:256" s="61" customFormat="1" x14ac:dyDescent="0.25">
      <c r="A94" s="194"/>
      <c r="B94" s="194"/>
      <c r="C94" s="57" t="s">
        <v>51</v>
      </c>
      <c r="D94" s="58"/>
      <c r="E94" s="59"/>
      <c r="F94" s="194"/>
      <c r="G94" s="60"/>
      <c r="H94" s="10"/>
      <c r="I94" s="60"/>
      <c r="J94" s="10"/>
      <c r="K94" s="60"/>
      <c r="L94" s="10"/>
      <c r="M94" s="10"/>
    </row>
    <row r="95" spans="1:256" s="66" customFormat="1" x14ac:dyDescent="0.25">
      <c r="A95" s="62"/>
      <c r="B95" s="62"/>
      <c r="C95" s="63" t="s">
        <v>245</v>
      </c>
      <c r="D95" s="60"/>
      <c r="E95" s="62"/>
      <c r="F95" s="60"/>
      <c r="G95" s="60"/>
      <c r="H95" s="60"/>
      <c r="I95" s="60"/>
      <c r="J95" s="60"/>
      <c r="K95" s="60"/>
      <c r="L95" s="60"/>
      <c r="M95" s="67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65"/>
      <c r="AU95" s="65"/>
      <c r="AV95" s="65"/>
      <c r="AW95" s="65"/>
      <c r="AX95" s="65"/>
      <c r="AY95" s="65"/>
      <c r="AZ95" s="65"/>
      <c r="BA95" s="65"/>
      <c r="BB95" s="65"/>
      <c r="BC95" s="65"/>
      <c r="BD95" s="65"/>
      <c r="BE95" s="65"/>
      <c r="BF95" s="65"/>
      <c r="BG95" s="65"/>
      <c r="BH95" s="65"/>
      <c r="BI95" s="65"/>
      <c r="BJ95" s="65"/>
      <c r="BK95" s="65"/>
      <c r="BL95" s="65"/>
      <c r="BM95" s="65"/>
      <c r="BN95" s="65"/>
      <c r="BO95" s="65"/>
      <c r="BP95" s="65"/>
      <c r="BQ95" s="65"/>
      <c r="BR95" s="65"/>
      <c r="BS95" s="65"/>
      <c r="BT95" s="65"/>
      <c r="BU95" s="65"/>
      <c r="BV95" s="65"/>
      <c r="BW95" s="65"/>
      <c r="BX95" s="65"/>
      <c r="BY95" s="65"/>
      <c r="BZ95" s="65"/>
      <c r="CA95" s="65"/>
      <c r="CB95" s="65"/>
      <c r="CC95" s="65"/>
      <c r="CD95" s="65"/>
      <c r="CE95" s="65"/>
      <c r="CF95" s="65"/>
      <c r="CG95" s="65"/>
      <c r="CH95" s="65"/>
      <c r="CI95" s="65"/>
      <c r="CJ95" s="65"/>
      <c r="CK95" s="65"/>
      <c r="CL95" s="65"/>
      <c r="CM95" s="65"/>
      <c r="CN95" s="65"/>
      <c r="CO95" s="65"/>
      <c r="CP95" s="65"/>
      <c r="CQ95" s="65"/>
      <c r="CR95" s="65"/>
      <c r="CS95" s="65"/>
      <c r="CT95" s="65"/>
      <c r="CU95" s="65"/>
      <c r="CV95" s="65"/>
      <c r="CW95" s="65"/>
      <c r="CX95" s="65"/>
      <c r="CY95" s="65"/>
      <c r="CZ95" s="65"/>
      <c r="DA95" s="65"/>
      <c r="DB95" s="65"/>
      <c r="DC95" s="65"/>
      <c r="DD95" s="65"/>
      <c r="DE95" s="65"/>
      <c r="DF95" s="65"/>
      <c r="DG95" s="65"/>
      <c r="DH95" s="65"/>
      <c r="DI95" s="65"/>
      <c r="DJ95" s="65"/>
      <c r="DK95" s="65"/>
      <c r="DL95" s="65"/>
      <c r="DM95" s="65"/>
      <c r="DN95" s="65"/>
      <c r="DO95" s="65"/>
      <c r="DP95" s="65"/>
      <c r="DQ95" s="65"/>
      <c r="DR95" s="65"/>
      <c r="DS95" s="65"/>
      <c r="DT95" s="65"/>
      <c r="DU95" s="65"/>
      <c r="DV95" s="65"/>
      <c r="DW95" s="65"/>
      <c r="DX95" s="65"/>
      <c r="DY95" s="65"/>
      <c r="DZ95" s="65"/>
      <c r="EA95" s="65"/>
      <c r="EB95" s="65"/>
      <c r="EC95" s="65"/>
      <c r="ED95" s="65"/>
      <c r="EE95" s="65"/>
      <c r="EF95" s="65"/>
      <c r="EG95" s="65"/>
      <c r="EH95" s="65"/>
      <c r="EI95" s="65"/>
      <c r="EJ95" s="65"/>
      <c r="EK95" s="65"/>
      <c r="EL95" s="65"/>
      <c r="EM95" s="65"/>
      <c r="EN95" s="65"/>
      <c r="EO95" s="65"/>
      <c r="EP95" s="65"/>
      <c r="EQ95" s="65"/>
      <c r="ER95" s="65"/>
      <c r="ES95" s="65"/>
      <c r="ET95" s="65"/>
      <c r="EU95" s="65"/>
      <c r="EV95" s="65"/>
      <c r="EW95" s="65"/>
      <c r="EX95" s="65"/>
      <c r="EY95" s="65"/>
      <c r="EZ95" s="65"/>
      <c r="FA95" s="65"/>
      <c r="FB95" s="65"/>
      <c r="FC95" s="65"/>
      <c r="FD95" s="65"/>
      <c r="FE95" s="65"/>
      <c r="FF95" s="65"/>
      <c r="FG95" s="65"/>
      <c r="FH95" s="65"/>
      <c r="FI95" s="65"/>
      <c r="FJ95" s="65"/>
      <c r="FK95" s="65"/>
      <c r="FL95" s="65"/>
      <c r="FM95" s="65"/>
      <c r="FN95" s="65"/>
      <c r="FO95" s="65"/>
      <c r="FP95" s="65"/>
      <c r="FQ95" s="65"/>
      <c r="FR95" s="65"/>
      <c r="FS95" s="65"/>
      <c r="FT95" s="65"/>
      <c r="FU95" s="65"/>
      <c r="FV95" s="65"/>
      <c r="FW95" s="65"/>
      <c r="FX95" s="65"/>
      <c r="FY95" s="65"/>
      <c r="FZ95" s="65"/>
      <c r="GA95" s="65"/>
      <c r="GB95" s="65"/>
      <c r="GC95" s="65"/>
      <c r="GD95" s="65"/>
      <c r="GE95" s="65"/>
      <c r="GF95" s="65"/>
      <c r="GG95" s="65"/>
      <c r="GH95" s="65"/>
      <c r="GI95" s="65"/>
      <c r="GJ95" s="65"/>
      <c r="GK95" s="65"/>
      <c r="GL95" s="65"/>
      <c r="GM95" s="65"/>
      <c r="GN95" s="65"/>
      <c r="GO95" s="65"/>
      <c r="GP95" s="65"/>
      <c r="GQ95" s="65"/>
      <c r="GR95" s="65"/>
      <c r="GS95" s="65"/>
      <c r="GT95" s="65"/>
      <c r="GU95" s="65"/>
      <c r="GV95" s="65"/>
      <c r="GW95" s="65"/>
      <c r="GX95" s="65"/>
      <c r="GY95" s="65"/>
      <c r="GZ95" s="65"/>
      <c r="HA95" s="65"/>
      <c r="HB95" s="65"/>
      <c r="HC95" s="65"/>
      <c r="HD95" s="65"/>
      <c r="HE95" s="65"/>
      <c r="HF95" s="65"/>
      <c r="HG95" s="65"/>
    </row>
    <row r="96" spans="1:256" s="66" customFormat="1" x14ac:dyDescent="0.25">
      <c r="A96" s="62"/>
      <c r="B96" s="62"/>
      <c r="C96" s="63" t="s">
        <v>52</v>
      </c>
      <c r="D96" s="60"/>
      <c r="E96" s="62"/>
      <c r="F96" s="60"/>
      <c r="G96" s="60"/>
      <c r="H96" s="60"/>
      <c r="I96" s="60"/>
      <c r="J96" s="60"/>
      <c r="K96" s="60"/>
      <c r="L96" s="60"/>
      <c r="M96" s="67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65"/>
      <c r="BG96" s="65"/>
      <c r="BH96" s="65"/>
      <c r="BI96" s="65"/>
      <c r="BJ96" s="65"/>
      <c r="BK96" s="65"/>
      <c r="BL96" s="65"/>
      <c r="BM96" s="65"/>
      <c r="BN96" s="65"/>
      <c r="BO96" s="65"/>
      <c r="BP96" s="65"/>
      <c r="BQ96" s="65"/>
      <c r="BR96" s="65"/>
      <c r="BS96" s="65"/>
      <c r="BT96" s="65"/>
      <c r="BU96" s="65"/>
      <c r="BV96" s="65"/>
      <c r="BW96" s="65"/>
      <c r="BX96" s="65"/>
      <c r="BY96" s="65"/>
      <c r="BZ96" s="65"/>
      <c r="CA96" s="65"/>
      <c r="CB96" s="65"/>
      <c r="CC96" s="65"/>
      <c r="CD96" s="65"/>
      <c r="CE96" s="65"/>
      <c r="CF96" s="65"/>
      <c r="CG96" s="65"/>
      <c r="CH96" s="65"/>
      <c r="CI96" s="65"/>
      <c r="CJ96" s="65"/>
      <c r="CK96" s="65"/>
      <c r="CL96" s="65"/>
      <c r="CM96" s="65"/>
      <c r="CN96" s="65"/>
      <c r="CO96" s="65"/>
      <c r="CP96" s="65"/>
      <c r="CQ96" s="65"/>
      <c r="CR96" s="65"/>
      <c r="CS96" s="65"/>
      <c r="CT96" s="65"/>
      <c r="CU96" s="65"/>
      <c r="CV96" s="65"/>
      <c r="CW96" s="65"/>
      <c r="CX96" s="65"/>
      <c r="CY96" s="65"/>
      <c r="CZ96" s="65"/>
      <c r="DA96" s="65"/>
      <c r="DB96" s="65"/>
      <c r="DC96" s="65"/>
      <c r="DD96" s="65"/>
      <c r="DE96" s="65"/>
      <c r="DF96" s="65"/>
      <c r="DG96" s="65"/>
      <c r="DH96" s="65"/>
      <c r="DI96" s="65"/>
      <c r="DJ96" s="65"/>
      <c r="DK96" s="65"/>
      <c r="DL96" s="65"/>
      <c r="DM96" s="65"/>
      <c r="DN96" s="65"/>
      <c r="DO96" s="65"/>
      <c r="DP96" s="65"/>
      <c r="DQ96" s="65"/>
      <c r="DR96" s="65"/>
      <c r="DS96" s="65"/>
      <c r="DT96" s="65"/>
      <c r="DU96" s="65"/>
      <c r="DV96" s="65"/>
      <c r="DW96" s="65"/>
      <c r="DX96" s="65"/>
      <c r="DY96" s="65"/>
      <c r="DZ96" s="65"/>
      <c r="EA96" s="65"/>
      <c r="EB96" s="65"/>
      <c r="EC96" s="65"/>
      <c r="ED96" s="65"/>
      <c r="EE96" s="65"/>
      <c r="EF96" s="65"/>
      <c r="EG96" s="65"/>
      <c r="EH96" s="65"/>
      <c r="EI96" s="65"/>
      <c r="EJ96" s="65"/>
      <c r="EK96" s="65"/>
      <c r="EL96" s="65"/>
      <c r="EM96" s="65"/>
      <c r="EN96" s="65"/>
      <c r="EO96" s="65"/>
      <c r="EP96" s="65"/>
      <c r="EQ96" s="65"/>
      <c r="ER96" s="65"/>
      <c r="ES96" s="65"/>
      <c r="ET96" s="65"/>
      <c r="EU96" s="65"/>
      <c r="EV96" s="65"/>
      <c r="EW96" s="65"/>
      <c r="EX96" s="65"/>
      <c r="EY96" s="65"/>
      <c r="EZ96" s="65"/>
      <c r="FA96" s="65"/>
      <c r="FB96" s="65"/>
      <c r="FC96" s="65"/>
      <c r="FD96" s="65"/>
      <c r="FE96" s="65"/>
      <c r="FF96" s="65"/>
      <c r="FG96" s="65"/>
      <c r="FH96" s="65"/>
      <c r="FI96" s="65"/>
      <c r="FJ96" s="65"/>
      <c r="FK96" s="65"/>
      <c r="FL96" s="65"/>
      <c r="FM96" s="65"/>
      <c r="FN96" s="65"/>
      <c r="FO96" s="65"/>
      <c r="FP96" s="65"/>
      <c r="FQ96" s="65"/>
      <c r="FR96" s="65"/>
      <c r="FS96" s="65"/>
      <c r="FT96" s="65"/>
      <c r="FU96" s="65"/>
      <c r="FV96" s="65"/>
      <c r="FW96" s="65"/>
      <c r="FX96" s="65"/>
      <c r="FY96" s="65"/>
      <c r="FZ96" s="65"/>
      <c r="GA96" s="65"/>
      <c r="GB96" s="65"/>
      <c r="GC96" s="65"/>
      <c r="GD96" s="65"/>
      <c r="GE96" s="65"/>
      <c r="GF96" s="65"/>
      <c r="GG96" s="65"/>
      <c r="GH96" s="65"/>
      <c r="GI96" s="65"/>
      <c r="GJ96" s="65"/>
      <c r="GK96" s="65"/>
      <c r="GL96" s="65"/>
      <c r="GM96" s="65"/>
      <c r="GN96" s="65"/>
      <c r="GO96" s="65"/>
      <c r="GP96" s="65"/>
      <c r="GQ96" s="65"/>
      <c r="GR96" s="65"/>
      <c r="GS96" s="65"/>
      <c r="GT96" s="65"/>
      <c r="GU96" s="65"/>
      <c r="GV96" s="65"/>
      <c r="GW96" s="65"/>
      <c r="GX96" s="65"/>
      <c r="GY96" s="65"/>
      <c r="GZ96" s="65"/>
      <c r="HA96" s="65"/>
      <c r="HB96" s="65"/>
      <c r="HC96" s="65"/>
      <c r="HD96" s="65"/>
      <c r="HE96" s="65"/>
      <c r="HF96" s="65"/>
      <c r="HG96" s="65"/>
    </row>
    <row r="97" spans="1:215" s="66" customFormat="1" x14ac:dyDescent="0.25">
      <c r="A97" s="62"/>
      <c r="B97" s="62"/>
      <c r="C97" s="63" t="s">
        <v>247</v>
      </c>
      <c r="D97" s="60"/>
      <c r="E97" s="62"/>
      <c r="F97" s="60"/>
      <c r="G97" s="60"/>
      <c r="H97" s="60"/>
      <c r="I97" s="60"/>
      <c r="J97" s="60"/>
      <c r="K97" s="60"/>
      <c r="L97" s="60"/>
      <c r="M97" s="67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  <c r="BA97" s="65"/>
      <c r="BB97" s="65"/>
      <c r="BC97" s="65"/>
      <c r="BD97" s="65"/>
      <c r="BE97" s="65"/>
      <c r="BF97" s="65"/>
      <c r="BG97" s="65"/>
      <c r="BH97" s="65"/>
      <c r="BI97" s="65"/>
      <c r="BJ97" s="65"/>
      <c r="BK97" s="65"/>
      <c r="BL97" s="65"/>
      <c r="BM97" s="65"/>
      <c r="BN97" s="65"/>
      <c r="BO97" s="65"/>
      <c r="BP97" s="65"/>
      <c r="BQ97" s="65"/>
      <c r="BR97" s="65"/>
      <c r="BS97" s="65"/>
      <c r="BT97" s="65"/>
      <c r="BU97" s="65"/>
      <c r="BV97" s="65"/>
      <c r="BW97" s="65"/>
      <c r="BX97" s="65"/>
      <c r="BY97" s="65"/>
      <c r="BZ97" s="65"/>
      <c r="CA97" s="65"/>
      <c r="CB97" s="65"/>
      <c r="CC97" s="65"/>
      <c r="CD97" s="65"/>
      <c r="CE97" s="65"/>
      <c r="CF97" s="65"/>
      <c r="CG97" s="65"/>
      <c r="CH97" s="65"/>
      <c r="CI97" s="65"/>
      <c r="CJ97" s="65"/>
      <c r="CK97" s="65"/>
      <c r="CL97" s="65"/>
      <c r="CM97" s="65"/>
      <c r="CN97" s="65"/>
      <c r="CO97" s="65"/>
      <c r="CP97" s="65"/>
      <c r="CQ97" s="65"/>
      <c r="CR97" s="65"/>
      <c r="CS97" s="65"/>
      <c r="CT97" s="65"/>
      <c r="CU97" s="65"/>
      <c r="CV97" s="65"/>
      <c r="CW97" s="65"/>
      <c r="CX97" s="65"/>
      <c r="CY97" s="65"/>
      <c r="CZ97" s="65"/>
      <c r="DA97" s="65"/>
      <c r="DB97" s="65"/>
      <c r="DC97" s="65"/>
      <c r="DD97" s="65"/>
      <c r="DE97" s="65"/>
      <c r="DF97" s="65"/>
      <c r="DG97" s="65"/>
      <c r="DH97" s="65"/>
      <c r="DI97" s="65"/>
      <c r="DJ97" s="65"/>
      <c r="DK97" s="65"/>
      <c r="DL97" s="65"/>
      <c r="DM97" s="65"/>
      <c r="DN97" s="65"/>
      <c r="DO97" s="65"/>
      <c r="DP97" s="65"/>
      <c r="DQ97" s="65"/>
      <c r="DR97" s="65"/>
      <c r="DS97" s="65"/>
      <c r="DT97" s="65"/>
      <c r="DU97" s="65"/>
      <c r="DV97" s="65"/>
      <c r="DW97" s="65"/>
      <c r="DX97" s="65"/>
      <c r="DY97" s="65"/>
      <c r="DZ97" s="65"/>
      <c r="EA97" s="65"/>
      <c r="EB97" s="65"/>
      <c r="EC97" s="65"/>
      <c r="ED97" s="65"/>
      <c r="EE97" s="65"/>
      <c r="EF97" s="65"/>
      <c r="EG97" s="65"/>
      <c r="EH97" s="65"/>
      <c r="EI97" s="65"/>
      <c r="EJ97" s="65"/>
      <c r="EK97" s="65"/>
      <c r="EL97" s="65"/>
      <c r="EM97" s="65"/>
      <c r="EN97" s="65"/>
      <c r="EO97" s="65"/>
      <c r="EP97" s="65"/>
      <c r="EQ97" s="65"/>
      <c r="ER97" s="65"/>
      <c r="ES97" s="65"/>
      <c r="ET97" s="65"/>
      <c r="EU97" s="65"/>
      <c r="EV97" s="65"/>
      <c r="EW97" s="65"/>
      <c r="EX97" s="65"/>
      <c r="EY97" s="65"/>
      <c r="EZ97" s="65"/>
      <c r="FA97" s="65"/>
      <c r="FB97" s="65"/>
      <c r="FC97" s="65"/>
      <c r="FD97" s="65"/>
      <c r="FE97" s="65"/>
      <c r="FF97" s="65"/>
      <c r="FG97" s="65"/>
      <c r="FH97" s="65"/>
      <c r="FI97" s="65"/>
      <c r="FJ97" s="65"/>
      <c r="FK97" s="65"/>
      <c r="FL97" s="65"/>
      <c r="FM97" s="65"/>
      <c r="FN97" s="65"/>
      <c r="FO97" s="65"/>
      <c r="FP97" s="65"/>
      <c r="FQ97" s="65"/>
      <c r="FR97" s="65"/>
      <c r="FS97" s="65"/>
      <c r="FT97" s="65"/>
      <c r="FU97" s="65"/>
      <c r="FV97" s="65"/>
      <c r="FW97" s="65"/>
      <c r="FX97" s="65"/>
      <c r="FY97" s="65"/>
      <c r="FZ97" s="65"/>
      <c r="GA97" s="65"/>
      <c r="GB97" s="65"/>
      <c r="GC97" s="65"/>
      <c r="GD97" s="65"/>
      <c r="GE97" s="65"/>
      <c r="GF97" s="65"/>
      <c r="GG97" s="65"/>
      <c r="GH97" s="65"/>
      <c r="GI97" s="65"/>
      <c r="GJ97" s="65"/>
      <c r="GK97" s="65"/>
      <c r="GL97" s="65"/>
      <c r="GM97" s="65"/>
      <c r="GN97" s="65"/>
      <c r="GO97" s="65"/>
      <c r="GP97" s="65"/>
      <c r="GQ97" s="65"/>
      <c r="GR97" s="65"/>
      <c r="GS97" s="65"/>
      <c r="GT97" s="65"/>
      <c r="GU97" s="65"/>
      <c r="GV97" s="65"/>
      <c r="GW97" s="65"/>
      <c r="GX97" s="65"/>
      <c r="GY97" s="65"/>
      <c r="GZ97" s="65"/>
      <c r="HA97" s="65"/>
      <c r="HB97" s="65"/>
      <c r="HC97" s="65"/>
      <c r="HD97" s="65"/>
      <c r="HE97" s="65"/>
      <c r="HF97" s="65"/>
      <c r="HG97" s="65"/>
    </row>
    <row r="98" spans="1:215" s="66" customFormat="1" x14ac:dyDescent="0.25">
      <c r="A98" s="62"/>
      <c r="B98" s="62"/>
      <c r="C98" s="68" t="s">
        <v>51</v>
      </c>
      <c r="D98" s="62"/>
      <c r="E98" s="62"/>
      <c r="F98" s="62"/>
      <c r="G98" s="67"/>
      <c r="H98" s="60"/>
      <c r="I98" s="60"/>
      <c r="J98" s="60"/>
      <c r="K98" s="60"/>
      <c r="L98" s="60"/>
      <c r="M98" s="67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5"/>
      <c r="AP98" s="65"/>
      <c r="AQ98" s="65"/>
      <c r="AR98" s="65"/>
      <c r="AS98" s="65"/>
      <c r="AT98" s="65"/>
      <c r="AU98" s="65"/>
      <c r="AV98" s="65"/>
      <c r="AW98" s="65"/>
      <c r="AX98" s="65"/>
      <c r="AY98" s="65"/>
      <c r="AZ98" s="65"/>
      <c r="BA98" s="65"/>
      <c r="BB98" s="65"/>
      <c r="BC98" s="65"/>
      <c r="BD98" s="65"/>
      <c r="BE98" s="65"/>
      <c r="BF98" s="65"/>
      <c r="BG98" s="65"/>
      <c r="BH98" s="65"/>
      <c r="BI98" s="65"/>
      <c r="BJ98" s="65"/>
      <c r="BK98" s="65"/>
      <c r="BL98" s="65"/>
      <c r="BM98" s="65"/>
      <c r="BN98" s="65"/>
      <c r="BO98" s="65"/>
      <c r="BP98" s="65"/>
      <c r="BQ98" s="65"/>
      <c r="BR98" s="65"/>
      <c r="BS98" s="65"/>
      <c r="BT98" s="65"/>
      <c r="BU98" s="65"/>
      <c r="BV98" s="65"/>
      <c r="BW98" s="65"/>
      <c r="BX98" s="65"/>
      <c r="BY98" s="65"/>
      <c r="BZ98" s="65"/>
      <c r="CA98" s="65"/>
      <c r="CB98" s="65"/>
      <c r="CC98" s="65"/>
      <c r="CD98" s="65"/>
      <c r="CE98" s="65"/>
      <c r="CF98" s="65"/>
      <c r="CG98" s="65"/>
      <c r="CH98" s="65"/>
      <c r="CI98" s="65"/>
      <c r="CJ98" s="65"/>
      <c r="CK98" s="65"/>
      <c r="CL98" s="65"/>
      <c r="CM98" s="65"/>
      <c r="CN98" s="65"/>
      <c r="CO98" s="65"/>
      <c r="CP98" s="65"/>
      <c r="CQ98" s="65"/>
      <c r="CR98" s="65"/>
      <c r="CS98" s="65"/>
      <c r="CT98" s="65"/>
      <c r="CU98" s="65"/>
      <c r="CV98" s="65"/>
      <c r="CW98" s="65"/>
      <c r="CX98" s="65"/>
      <c r="CY98" s="65"/>
      <c r="CZ98" s="65"/>
      <c r="DA98" s="65"/>
      <c r="DB98" s="65"/>
      <c r="DC98" s="65"/>
      <c r="DD98" s="65"/>
      <c r="DE98" s="65"/>
      <c r="DF98" s="65"/>
      <c r="DG98" s="65"/>
      <c r="DH98" s="65"/>
      <c r="DI98" s="65"/>
      <c r="DJ98" s="65"/>
      <c r="DK98" s="65"/>
      <c r="DL98" s="65"/>
      <c r="DM98" s="65"/>
      <c r="DN98" s="65"/>
      <c r="DO98" s="65"/>
      <c r="DP98" s="65"/>
      <c r="DQ98" s="65"/>
      <c r="DR98" s="65"/>
      <c r="DS98" s="65"/>
      <c r="DT98" s="65"/>
      <c r="DU98" s="65"/>
      <c r="DV98" s="65"/>
      <c r="DW98" s="65"/>
      <c r="DX98" s="65"/>
      <c r="DY98" s="65"/>
      <c r="DZ98" s="65"/>
      <c r="EA98" s="65"/>
      <c r="EB98" s="65"/>
      <c r="EC98" s="65"/>
      <c r="ED98" s="65"/>
      <c r="EE98" s="65"/>
      <c r="EF98" s="65"/>
      <c r="EG98" s="65"/>
      <c r="EH98" s="65"/>
      <c r="EI98" s="65"/>
      <c r="EJ98" s="65"/>
      <c r="EK98" s="65"/>
      <c r="EL98" s="65"/>
      <c r="EM98" s="65"/>
      <c r="EN98" s="65"/>
      <c r="EO98" s="65"/>
      <c r="EP98" s="65"/>
      <c r="EQ98" s="65"/>
      <c r="ER98" s="65"/>
      <c r="ES98" s="65"/>
      <c r="ET98" s="65"/>
      <c r="EU98" s="65"/>
      <c r="EV98" s="65"/>
      <c r="EW98" s="65"/>
      <c r="EX98" s="65"/>
      <c r="EY98" s="65"/>
      <c r="EZ98" s="65"/>
      <c r="FA98" s="65"/>
      <c r="FB98" s="65"/>
      <c r="FC98" s="65"/>
      <c r="FD98" s="65"/>
      <c r="FE98" s="65"/>
      <c r="FF98" s="65"/>
      <c r="FG98" s="65"/>
      <c r="FH98" s="65"/>
      <c r="FI98" s="65"/>
      <c r="FJ98" s="65"/>
      <c r="FK98" s="65"/>
      <c r="FL98" s="65"/>
      <c r="FM98" s="65"/>
      <c r="FN98" s="65"/>
      <c r="FO98" s="65"/>
      <c r="FP98" s="65"/>
      <c r="FQ98" s="65"/>
      <c r="FR98" s="65"/>
      <c r="FS98" s="65"/>
      <c r="FT98" s="65"/>
      <c r="FU98" s="65"/>
      <c r="FV98" s="65"/>
      <c r="FW98" s="65"/>
      <c r="FX98" s="65"/>
      <c r="FY98" s="65"/>
      <c r="FZ98" s="65"/>
      <c r="GA98" s="65"/>
      <c r="GB98" s="65"/>
      <c r="GC98" s="65"/>
      <c r="GD98" s="65"/>
      <c r="GE98" s="65"/>
      <c r="GF98" s="65"/>
      <c r="GG98" s="65"/>
      <c r="GH98" s="65"/>
      <c r="GI98" s="65"/>
      <c r="GJ98" s="65"/>
      <c r="GK98" s="65"/>
      <c r="GL98" s="65"/>
      <c r="GM98" s="65"/>
      <c r="GN98" s="65"/>
      <c r="GO98" s="65"/>
      <c r="GP98" s="65"/>
      <c r="GQ98" s="65"/>
      <c r="GR98" s="65"/>
      <c r="GS98" s="65"/>
      <c r="GT98" s="65"/>
      <c r="GU98" s="65"/>
      <c r="GV98" s="65"/>
      <c r="GW98" s="65"/>
      <c r="GX98" s="65"/>
      <c r="GY98" s="65"/>
      <c r="GZ98" s="65"/>
      <c r="HA98" s="65"/>
      <c r="HB98" s="65"/>
      <c r="HC98" s="65"/>
      <c r="HD98" s="65"/>
      <c r="HE98" s="65"/>
      <c r="HF98" s="65"/>
      <c r="HG98" s="65"/>
    </row>
    <row r="102" spans="1:215" ht="36" customHeight="1" x14ac:dyDescent="0.2">
      <c r="A102" s="235" t="s">
        <v>249</v>
      </c>
      <c r="B102" s="235"/>
      <c r="C102" s="235"/>
      <c r="D102" s="235"/>
      <c r="E102" s="235"/>
      <c r="F102" s="235"/>
      <c r="G102" s="235"/>
      <c r="H102" s="235"/>
      <c r="I102" s="235"/>
      <c r="J102" s="235"/>
      <c r="K102" s="235"/>
      <c r="L102" s="235"/>
      <c r="M102" s="235"/>
    </row>
    <row r="103" spans="1:215" ht="12.75" x14ac:dyDescent="0.2">
      <c r="A103" s="236" t="s">
        <v>250</v>
      </c>
      <c r="B103" s="236"/>
      <c r="C103" s="236"/>
      <c r="D103" s="236"/>
      <c r="E103" s="236"/>
      <c r="F103" s="236"/>
      <c r="G103" s="236"/>
      <c r="H103" s="236"/>
      <c r="I103" s="236"/>
      <c r="J103" s="236"/>
      <c r="K103" s="236"/>
      <c r="L103" s="236"/>
      <c r="M103" s="236"/>
    </row>
  </sheetData>
  <mergeCells count="14">
    <mergeCell ref="A102:M102"/>
    <mergeCell ref="A103:M103"/>
    <mergeCell ref="I6:J6"/>
    <mergeCell ref="K6:L6"/>
    <mergeCell ref="M6:M7"/>
    <mergeCell ref="C3:F3"/>
    <mergeCell ref="A4:L4"/>
    <mergeCell ref="C5:G5"/>
    <mergeCell ref="A6:A7"/>
    <mergeCell ref="B6:B7"/>
    <mergeCell ref="C6:C7"/>
    <mergeCell ref="D6:D7"/>
    <mergeCell ref="E6:F6"/>
    <mergeCell ref="G6:H6"/>
  </mergeCells>
  <conditionalFormatting sqref="A8:HY8 C11 A28:GL28 A41:IT51 A52:IU62 IL64:IS70 A64:IK65 IL71:IT79 A81:IT82 C80 A39:IT39 A69:IK72 A66:A68 D66:IK68 A78:IK79 A73:A77 D73:IK73 D75:IK77 D74:H74 N74:IK74 A89:IT93 A83:A88 D83:H88 N83:IT88 A10:B19 D10:IT19 C13:C19 A20:IR23 A29:IT36">
    <cfRule type="cellIs" dxfId="15" priority="13" stopIfTrue="1" operator="equal">
      <formula>8223.307275</formula>
    </cfRule>
  </conditionalFormatting>
  <conditionalFormatting sqref="IR94 A94:IQ98">
    <cfRule type="cellIs" dxfId="14" priority="12" stopIfTrue="1" operator="equal">
      <formula>8223.307275</formula>
    </cfRule>
  </conditionalFormatting>
  <conditionalFormatting sqref="A25:HW25 F26 J26 A27:HW27 L26:M26">
    <cfRule type="cellIs" dxfId="13" priority="11" stopIfTrue="1" operator="equal">
      <formula>8223.307275</formula>
    </cfRule>
  </conditionalFormatting>
  <conditionalFormatting sqref="A37:HV38">
    <cfRule type="cellIs" dxfId="12" priority="10" stopIfTrue="1" operator="equal">
      <formula>8223.307275</formula>
    </cfRule>
  </conditionalFormatting>
  <conditionalFormatting sqref="C12">
    <cfRule type="cellIs" dxfId="11" priority="9" stopIfTrue="1" operator="equal">
      <formula>8223.307275</formula>
    </cfRule>
  </conditionalFormatting>
  <conditionalFormatting sqref="B66:B68">
    <cfRule type="cellIs" dxfId="10" priority="8" stopIfTrue="1" operator="equal">
      <formula>8223.307275</formula>
    </cfRule>
  </conditionalFormatting>
  <conditionalFormatting sqref="C66:C68">
    <cfRule type="cellIs" dxfId="9" priority="7" stopIfTrue="1" operator="equal">
      <formula>8223.307275</formula>
    </cfRule>
  </conditionalFormatting>
  <conditionalFormatting sqref="B73:C77">
    <cfRule type="cellIs" dxfId="8" priority="6" stopIfTrue="1" operator="equal">
      <formula>8223.307275</formula>
    </cfRule>
  </conditionalFormatting>
  <conditionalFormatting sqref="I74:M74">
    <cfRule type="cellIs" dxfId="7" priority="5" stopIfTrue="1" operator="equal">
      <formula>8223.307275</formula>
    </cfRule>
  </conditionalFormatting>
  <conditionalFormatting sqref="C83:C87">
    <cfRule type="cellIs" dxfId="6" priority="4" stopIfTrue="1" operator="equal">
      <formula>8223.307275</formula>
    </cfRule>
  </conditionalFormatting>
  <conditionalFormatting sqref="B83:B88">
    <cfRule type="cellIs" dxfId="5" priority="3" stopIfTrue="1" operator="equal">
      <formula>8223.307275</formula>
    </cfRule>
  </conditionalFormatting>
  <conditionalFormatting sqref="C88">
    <cfRule type="cellIs" dxfId="4" priority="2" stopIfTrue="1" operator="equal">
      <formula>8223.307275</formula>
    </cfRule>
  </conditionalFormatting>
  <conditionalFormatting sqref="I83:M88">
    <cfRule type="cellIs" dxfId="3" priority="1" stopIfTrue="1" operator="equal">
      <formula>8223.307275</formula>
    </cfRule>
  </conditionalFormatting>
  <pageMargins left="0.11811023622047245" right="0.11811023622047245" top="0.27559055118110237" bottom="0.27559055118110237" header="0.31496062992125984" footer="0.11811023622047245"/>
  <pageSetup paperSize="9" scale="110" orientation="landscape" cellComments="asDisplayed" verticalDpi="1200" r:id="rId1"/>
  <headerFooter>
    <oddFooter>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Normal="100" zoomScaleSheetLayoutView="100" workbookViewId="0">
      <selection activeCell="N1" sqref="N1"/>
    </sheetView>
  </sheetViews>
  <sheetFormatPr defaultRowHeight="13.5" x14ac:dyDescent="0.25"/>
  <cols>
    <col min="1" max="1" width="3" customWidth="1"/>
    <col min="2" max="2" width="7.5703125" customWidth="1"/>
    <col min="3" max="3" width="30.28515625" style="2" customWidth="1"/>
    <col min="4" max="4" width="7.5703125" customWidth="1"/>
    <col min="9" max="9" width="7.42578125" customWidth="1"/>
  </cols>
  <sheetData>
    <row r="1" spans="1:13" ht="15.75" x14ac:dyDescent="0.25">
      <c r="A1" s="75" t="s">
        <v>0</v>
      </c>
    </row>
    <row r="2" spans="1:13" ht="15.75" x14ac:dyDescent="0.25">
      <c r="A2" s="75" t="s">
        <v>1</v>
      </c>
    </row>
    <row r="3" spans="1:13" s="27" customFormat="1" ht="15" x14ac:dyDescent="0.2">
      <c r="A3" s="26"/>
      <c r="C3" s="216"/>
      <c r="D3" s="216"/>
      <c r="E3" s="216"/>
      <c r="F3" s="216"/>
      <c r="G3" s="28"/>
      <c r="H3" s="28"/>
      <c r="I3" s="28"/>
      <c r="J3" s="28"/>
      <c r="K3" s="28"/>
      <c r="L3" s="29"/>
    </row>
    <row r="4" spans="1:13" s="27" customFormat="1" ht="15.75" x14ac:dyDescent="0.2">
      <c r="A4" s="210" t="s">
        <v>190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</row>
    <row r="5" spans="1:13" s="27" customFormat="1" ht="14.25" customHeight="1" x14ac:dyDescent="0.2">
      <c r="A5" s="30"/>
      <c r="B5" s="31"/>
      <c r="C5" s="211" t="s">
        <v>27</v>
      </c>
      <c r="D5" s="211"/>
      <c r="E5" s="211"/>
      <c r="F5" s="211"/>
      <c r="G5" s="211"/>
      <c r="I5" s="32"/>
      <c r="J5" s="33"/>
      <c r="K5" s="33"/>
      <c r="L5" s="34"/>
      <c r="M5" s="30"/>
    </row>
    <row r="6" spans="1:13" s="35" customFormat="1" x14ac:dyDescent="0.2">
      <c r="A6" s="208" t="s">
        <v>2</v>
      </c>
      <c r="B6" s="212" t="s">
        <v>35</v>
      </c>
      <c r="C6" s="208" t="s">
        <v>36</v>
      </c>
      <c r="D6" s="208" t="s">
        <v>37</v>
      </c>
      <c r="E6" s="214" t="s">
        <v>38</v>
      </c>
      <c r="F6" s="215"/>
      <c r="G6" s="208" t="s">
        <v>39</v>
      </c>
      <c r="H6" s="208"/>
      <c r="I6" s="208" t="s">
        <v>40</v>
      </c>
      <c r="J6" s="208"/>
      <c r="K6" s="208" t="s">
        <v>41</v>
      </c>
      <c r="L6" s="208"/>
      <c r="M6" s="209" t="s">
        <v>42</v>
      </c>
    </row>
    <row r="7" spans="1:13" s="35" customFormat="1" ht="27" x14ac:dyDescent="0.2">
      <c r="A7" s="208"/>
      <c r="B7" s="213"/>
      <c r="C7" s="208"/>
      <c r="D7" s="208"/>
      <c r="E7" s="19" t="s">
        <v>43</v>
      </c>
      <c r="F7" s="19" t="s">
        <v>32</v>
      </c>
      <c r="G7" s="19" t="s">
        <v>44</v>
      </c>
      <c r="H7" s="36" t="s">
        <v>42</v>
      </c>
      <c r="I7" s="37" t="s">
        <v>44</v>
      </c>
      <c r="J7" s="19" t="s">
        <v>42</v>
      </c>
      <c r="K7" s="19" t="s">
        <v>44</v>
      </c>
      <c r="L7" s="38" t="s">
        <v>42</v>
      </c>
      <c r="M7" s="209"/>
    </row>
    <row r="8" spans="1:13" s="35" customFormat="1" x14ac:dyDescent="0.2">
      <c r="A8" s="139">
        <v>1</v>
      </c>
      <c r="B8" s="140">
        <v>2</v>
      </c>
      <c r="C8" s="139">
        <v>3</v>
      </c>
      <c r="D8" s="140">
        <v>4</v>
      </c>
      <c r="E8" s="139">
        <v>5</v>
      </c>
      <c r="F8" s="140">
        <v>6</v>
      </c>
      <c r="G8" s="141">
        <v>7</v>
      </c>
      <c r="H8" s="140">
        <v>8</v>
      </c>
      <c r="I8" s="139">
        <v>9</v>
      </c>
      <c r="J8" s="140">
        <v>10</v>
      </c>
      <c r="K8" s="139">
        <v>11</v>
      </c>
      <c r="L8" s="141">
        <v>12</v>
      </c>
      <c r="M8" s="140" t="s">
        <v>45</v>
      </c>
    </row>
    <row r="9" spans="1:13" s="27" customFormat="1" ht="94.5" x14ac:dyDescent="0.2">
      <c r="A9" s="39">
        <v>1</v>
      </c>
      <c r="B9" s="74"/>
      <c r="C9" s="155" t="s">
        <v>217</v>
      </c>
      <c r="D9" s="42" t="s">
        <v>191</v>
      </c>
      <c r="E9" s="42"/>
      <c r="F9" s="43">
        <v>0.02</v>
      </c>
      <c r="G9" s="13"/>
      <c r="H9" s="13"/>
      <c r="I9" s="13"/>
      <c r="J9" s="13"/>
      <c r="K9" s="13"/>
      <c r="L9" s="13"/>
      <c r="M9" s="13"/>
    </row>
    <row r="10" spans="1:13" s="50" customFormat="1" x14ac:dyDescent="0.2">
      <c r="A10" s="39"/>
      <c r="B10" s="48"/>
      <c r="C10" s="46" t="s">
        <v>47</v>
      </c>
      <c r="D10" s="39" t="s">
        <v>48</v>
      </c>
      <c r="E10" s="39">
        <f>49.4</f>
        <v>49.4</v>
      </c>
      <c r="F10" s="13">
        <f>F9*E10</f>
        <v>0.98799999999999999</v>
      </c>
      <c r="G10" s="89"/>
      <c r="H10" s="89"/>
      <c r="I10" s="13"/>
      <c r="J10" s="13"/>
      <c r="K10" s="89"/>
      <c r="L10" s="89"/>
      <c r="M10" s="13"/>
    </row>
    <row r="11" spans="1:13" s="35" customFormat="1" x14ac:dyDescent="0.2">
      <c r="A11" s="39"/>
      <c r="B11" s="45"/>
      <c r="C11" s="9" t="s">
        <v>121</v>
      </c>
      <c r="D11" s="39" t="s">
        <v>92</v>
      </c>
      <c r="E11" s="39">
        <v>51</v>
      </c>
      <c r="F11" s="13">
        <f>E11*F9</f>
        <v>1.02</v>
      </c>
      <c r="G11" s="13"/>
      <c r="H11" s="13"/>
      <c r="I11" s="13"/>
      <c r="J11" s="13"/>
      <c r="K11" s="13"/>
      <c r="L11" s="13"/>
      <c r="M11" s="13"/>
    </row>
    <row r="12" spans="1:13" s="4" customFormat="1" x14ac:dyDescent="0.25">
      <c r="A12" s="68"/>
      <c r="B12" s="74"/>
      <c r="C12" s="83" t="s">
        <v>192</v>
      </c>
      <c r="D12" s="18" t="s">
        <v>193</v>
      </c>
      <c r="E12" s="68"/>
      <c r="F12" s="131">
        <v>2</v>
      </c>
      <c r="G12" s="10"/>
      <c r="H12" s="10"/>
      <c r="I12" s="67"/>
      <c r="J12" s="67"/>
      <c r="K12" s="67"/>
      <c r="L12" s="67"/>
      <c r="M12" s="13"/>
    </row>
    <row r="13" spans="1:13" s="4" customFormat="1" ht="27" x14ac:dyDescent="0.2">
      <c r="A13" s="128"/>
      <c r="B13" s="128"/>
      <c r="C13" s="156" t="s">
        <v>218</v>
      </c>
      <c r="D13" s="143" t="s">
        <v>193</v>
      </c>
      <c r="E13" s="128"/>
      <c r="F13" s="142">
        <v>1</v>
      </c>
      <c r="G13" s="233"/>
      <c r="H13" s="13"/>
      <c r="I13" s="220"/>
      <c r="J13" s="220"/>
      <c r="K13" s="220"/>
      <c r="L13" s="220"/>
      <c r="M13" s="13"/>
    </row>
    <row r="14" spans="1:13" s="35" customFormat="1" ht="27" x14ac:dyDescent="0.2">
      <c r="A14" s="39"/>
      <c r="B14" s="45"/>
      <c r="C14" s="157" t="s">
        <v>219</v>
      </c>
      <c r="D14" s="39" t="s">
        <v>193</v>
      </c>
      <c r="E14" s="39"/>
      <c r="F14" s="54">
        <v>6</v>
      </c>
      <c r="G14" s="11"/>
      <c r="H14" s="13"/>
      <c r="I14" s="13"/>
      <c r="J14" s="13"/>
      <c r="K14" s="13"/>
      <c r="L14" s="13"/>
      <c r="M14" s="13"/>
    </row>
    <row r="15" spans="1:13" s="35" customFormat="1" ht="27" x14ac:dyDescent="0.2">
      <c r="A15" s="39"/>
      <c r="B15" s="45"/>
      <c r="C15" s="157" t="s">
        <v>220</v>
      </c>
      <c r="D15" s="39" t="s">
        <v>193</v>
      </c>
      <c r="E15" s="39"/>
      <c r="F15" s="54">
        <v>1</v>
      </c>
      <c r="G15" s="11"/>
      <c r="H15" s="13"/>
      <c r="I15" s="13"/>
      <c r="J15" s="13"/>
      <c r="K15" s="13"/>
      <c r="L15" s="13"/>
      <c r="M15" s="13"/>
    </row>
    <row r="16" spans="1:13" s="27" customFormat="1" ht="65.25" customHeight="1" x14ac:dyDescent="0.2">
      <c r="A16" s="39">
        <v>2</v>
      </c>
      <c r="B16" s="74"/>
      <c r="C16" s="117" t="s">
        <v>194</v>
      </c>
      <c r="D16" s="42" t="s">
        <v>191</v>
      </c>
      <c r="E16" s="42"/>
      <c r="F16" s="43">
        <v>0.02</v>
      </c>
      <c r="G16" s="13"/>
      <c r="H16" s="13"/>
      <c r="I16" s="13"/>
      <c r="J16" s="13"/>
      <c r="K16" s="13"/>
      <c r="L16" s="13"/>
      <c r="M16" s="13"/>
    </row>
    <row r="17" spans="1:13" s="50" customFormat="1" x14ac:dyDescent="0.2">
      <c r="A17" s="39"/>
      <c r="B17" s="48"/>
      <c r="C17" s="46" t="s">
        <v>47</v>
      </c>
      <c r="D17" s="39" t="s">
        <v>48</v>
      </c>
      <c r="E17" s="39">
        <f>309</f>
        <v>309</v>
      </c>
      <c r="F17" s="13">
        <f>F16*E17</f>
        <v>6.18</v>
      </c>
      <c r="G17" s="89"/>
      <c r="H17" s="89"/>
      <c r="I17" s="13"/>
      <c r="J17" s="13"/>
      <c r="K17" s="89"/>
      <c r="L17" s="89"/>
      <c r="M17" s="13"/>
    </row>
    <row r="18" spans="1:13" s="35" customFormat="1" ht="27" x14ac:dyDescent="0.2">
      <c r="A18" s="39"/>
      <c r="B18" s="45"/>
      <c r="C18" s="9" t="s">
        <v>195</v>
      </c>
      <c r="D18" s="39" t="s">
        <v>58</v>
      </c>
      <c r="E18" s="39">
        <v>15</v>
      </c>
      <c r="F18" s="13">
        <f>E18*F16</f>
        <v>0.3</v>
      </c>
      <c r="G18" s="13"/>
      <c r="H18" s="13"/>
      <c r="I18" s="13"/>
      <c r="J18" s="13"/>
      <c r="K18" s="13"/>
      <c r="L18" s="13"/>
      <c r="M18" s="13"/>
    </row>
    <row r="19" spans="1:13" s="35" customFormat="1" x14ac:dyDescent="0.25">
      <c r="A19" s="39"/>
      <c r="B19" s="45"/>
      <c r="C19" s="9" t="s">
        <v>196</v>
      </c>
      <c r="D19" s="39" t="s">
        <v>56</v>
      </c>
      <c r="E19" s="39">
        <v>27</v>
      </c>
      <c r="F19" s="13">
        <f>E19*F16</f>
        <v>0.54</v>
      </c>
      <c r="G19" s="13"/>
      <c r="H19" s="67"/>
      <c r="I19" s="13"/>
      <c r="J19" s="13"/>
      <c r="K19" s="13"/>
      <c r="L19" s="13"/>
      <c r="M19" s="13"/>
    </row>
    <row r="20" spans="1:13" s="3" customFormat="1" x14ac:dyDescent="0.25">
      <c r="A20" s="68"/>
      <c r="B20" s="68"/>
      <c r="C20" s="68" t="s">
        <v>96</v>
      </c>
      <c r="D20" s="62" t="s">
        <v>60</v>
      </c>
      <c r="E20" s="62">
        <f>108*0.5</f>
        <v>54</v>
      </c>
      <c r="F20" s="62">
        <f>E20*F16</f>
        <v>1.08</v>
      </c>
      <c r="G20" s="60"/>
      <c r="H20" s="60"/>
      <c r="I20" s="67"/>
      <c r="J20" s="67"/>
      <c r="K20" s="67"/>
      <c r="L20" s="67"/>
      <c r="M20" s="13"/>
    </row>
    <row r="21" spans="1:13" s="4" customFormat="1" ht="27" x14ac:dyDescent="0.25">
      <c r="A21" s="62">
        <v>3</v>
      </c>
      <c r="B21" s="74"/>
      <c r="C21" s="83" t="s">
        <v>197</v>
      </c>
      <c r="D21" s="18"/>
      <c r="E21" s="68"/>
      <c r="F21" s="68"/>
      <c r="G21" s="67"/>
      <c r="H21" s="67"/>
      <c r="I21" s="67"/>
      <c r="J21" s="67"/>
      <c r="K21" s="67"/>
      <c r="L21" s="67"/>
      <c r="M21" s="13"/>
    </row>
    <row r="22" spans="1:13" s="4" customFormat="1" x14ac:dyDescent="0.25">
      <c r="A22" s="62"/>
      <c r="B22" s="74"/>
      <c r="C22" s="83" t="s">
        <v>198</v>
      </c>
      <c r="D22" s="18" t="s">
        <v>193</v>
      </c>
      <c r="E22" s="68"/>
      <c r="F22" s="131">
        <v>5</v>
      </c>
      <c r="G22" s="10"/>
      <c r="H22" s="10"/>
      <c r="I22" s="67"/>
      <c r="J22" s="67"/>
      <c r="K22" s="67"/>
      <c r="L22" s="67"/>
      <c r="M22" s="13"/>
    </row>
    <row r="23" spans="1:13" s="4" customFormat="1" x14ac:dyDescent="0.25">
      <c r="A23" s="68"/>
      <c r="B23" s="68"/>
      <c r="C23" s="46" t="s">
        <v>42</v>
      </c>
      <c r="D23" s="68"/>
      <c r="E23" s="68"/>
      <c r="F23" s="68"/>
      <c r="G23" s="67"/>
      <c r="H23" s="67"/>
      <c r="I23" s="67"/>
      <c r="J23" s="67"/>
      <c r="K23" s="67"/>
      <c r="L23" s="67"/>
      <c r="M23" s="67"/>
    </row>
    <row r="24" spans="1:13" s="4" customFormat="1" x14ac:dyDescent="0.25">
      <c r="A24" s="68"/>
      <c r="B24" s="68"/>
      <c r="C24" s="63" t="s">
        <v>245</v>
      </c>
      <c r="D24" s="68"/>
      <c r="E24" s="68"/>
      <c r="F24" s="68"/>
      <c r="G24" s="67"/>
      <c r="H24" s="67"/>
      <c r="I24" s="67"/>
      <c r="J24" s="67"/>
      <c r="K24" s="67"/>
      <c r="L24" s="67"/>
      <c r="M24" s="67"/>
    </row>
    <row r="25" spans="1:13" s="4" customFormat="1" x14ac:dyDescent="0.25">
      <c r="A25" s="68"/>
      <c r="B25" s="68"/>
      <c r="C25" s="63" t="s">
        <v>52</v>
      </c>
      <c r="D25" s="68"/>
      <c r="E25" s="68"/>
      <c r="F25" s="68"/>
      <c r="G25" s="67"/>
      <c r="H25" s="67"/>
      <c r="I25" s="67"/>
      <c r="J25" s="67"/>
      <c r="K25" s="67"/>
      <c r="L25" s="67"/>
      <c r="M25" s="67"/>
    </row>
    <row r="26" spans="1:13" s="4" customFormat="1" x14ac:dyDescent="0.25">
      <c r="A26" s="68"/>
      <c r="B26" s="68"/>
      <c r="C26" s="63" t="s">
        <v>246</v>
      </c>
      <c r="D26" s="68"/>
      <c r="E26" s="68"/>
      <c r="F26" s="68"/>
      <c r="G26" s="67"/>
      <c r="H26" s="67"/>
      <c r="I26" s="67"/>
      <c r="J26" s="67"/>
      <c r="K26" s="67"/>
      <c r="L26" s="67"/>
      <c r="M26" s="67"/>
    </row>
    <row r="27" spans="1:13" s="4" customFormat="1" x14ac:dyDescent="0.25">
      <c r="A27" s="68"/>
      <c r="B27" s="68"/>
      <c r="C27" s="68" t="s">
        <v>51</v>
      </c>
      <c r="D27" s="68"/>
      <c r="E27" s="68"/>
      <c r="F27" s="68"/>
      <c r="G27" s="67"/>
      <c r="H27" s="67"/>
      <c r="I27" s="67"/>
      <c r="J27" s="67"/>
      <c r="K27" s="67"/>
      <c r="L27" s="67"/>
      <c r="M27" s="67"/>
    </row>
    <row r="31" spans="1:13" ht="29.25" customHeight="1" x14ac:dyDescent="0.2">
      <c r="A31" s="235" t="s">
        <v>249</v>
      </c>
      <c r="B31" s="235"/>
      <c r="C31" s="235"/>
      <c r="D31" s="235"/>
      <c r="E31" s="235"/>
      <c r="F31" s="235"/>
      <c r="G31" s="235"/>
      <c r="H31" s="235"/>
      <c r="I31" s="235"/>
      <c r="J31" s="235"/>
      <c r="K31" s="235"/>
      <c r="L31" s="235"/>
      <c r="M31" s="235"/>
    </row>
    <row r="32" spans="1:13" ht="12.75" x14ac:dyDescent="0.2">
      <c r="A32" s="236" t="s">
        <v>250</v>
      </c>
      <c r="B32" s="236"/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6"/>
    </row>
  </sheetData>
  <mergeCells count="14">
    <mergeCell ref="A31:M31"/>
    <mergeCell ref="A32:M32"/>
    <mergeCell ref="I6:J6"/>
    <mergeCell ref="K6:L6"/>
    <mergeCell ref="M6:M7"/>
    <mergeCell ref="C3:F3"/>
    <mergeCell ref="A4:L4"/>
    <mergeCell ref="C5:G5"/>
    <mergeCell ref="A6:A7"/>
    <mergeCell ref="B6:B7"/>
    <mergeCell ref="C6:C7"/>
    <mergeCell ref="D6:D7"/>
    <mergeCell ref="E6:F6"/>
    <mergeCell ref="G6:H6"/>
  </mergeCells>
  <conditionalFormatting sqref="H13:H18 A14:G19 I14:L15 N14:IK15 A8:HY8 A9:B11 D9:IK11 C10:C11 M12:M15 I16:IK19 M20:M22">
    <cfRule type="cellIs" dxfId="2" priority="1" stopIfTrue="1" operator="equal">
      <formula>8223.307275</formula>
    </cfRule>
  </conditionalFormatting>
  <pageMargins left="0.11811023622047245" right="0.11811023622047245" top="0.6692913385826772" bottom="0.27559055118110237" header="0.31496062992125984" footer="0.11811023622047245"/>
  <pageSetup paperSize="9" scale="110" orientation="landscape" cellComments="asDisplayed" verticalDpi="1200" r:id="rId1"/>
  <headerFooter>
    <oddFooter>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zoomScaleNormal="100" zoomScaleSheetLayoutView="100" workbookViewId="0">
      <selection activeCell="N1" sqref="N1"/>
    </sheetView>
  </sheetViews>
  <sheetFormatPr defaultRowHeight="13.5" x14ac:dyDescent="0.25"/>
  <cols>
    <col min="1" max="1" width="3" customWidth="1"/>
    <col min="2" max="2" width="6.85546875" customWidth="1"/>
    <col min="3" max="3" width="30.42578125" style="2" customWidth="1"/>
    <col min="4" max="4" width="7.85546875" customWidth="1"/>
    <col min="5" max="5" width="9.85546875" bestFit="1" customWidth="1"/>
    <col min="6" max="6" width="9.28515625" bestFit="1" customWidth="1"/>
    <col min="7" max="7" width="9.42578125" bestFit="1" customWidth="1"/>
    <col min="8" max="8" width="9.28515625" bestFit="1" customWidth="1"/>
    <col min="9" max="9" width="7.85546875" customWidth="1"/>
    <col min="10" max="10" width="9.85546875" bestFit="1" customWidth="1"/>
    <col min="11" max="11" width="8.140625" customWidth="1"/>
    <col min="12" max="12" width="9.42578125" bestFit="1" customWidth="1"/>
    <col min="13" max="13" width="11.140625" bestFit="1" customWidth="1"/>
  </cols>
  <sheetData>
    <row r="1" spans="1:256" ht="15.75" x14ac:dyDescent="0.25">
      <c r="A1" s="75" t="s">
        <v>0</v>
      </c>
    </row>
    <row r="2" spans="1:256" ht="15.75" x14ac:dyDescent="0.25">
      <c r="A2" s="75" t="s">
        <v>1</v>
      </c>
    </row>
    <row r="3" spans="1:256" s="27" customFormat="1" ht="15.75" x14ac:dyDescent="0.2">
      <c r="A3" s="210" t="s">
        <v>199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</row>
    <row r="4" spans="1:256" s="27" customFormat="1" ht="15" x14ac:dyDescent="0.2">
      <c r="A4" s="26"/>
      <c r="C4" s="216"/>
      <c r="D4" s="216"/>
      <c r="E4" s="216"/>
      <c r="F4" s="216"/>
      <c r="G4" s="28"/>
      <c r="H4" s="28"/>
      <c r="I4" s="28"/>
      <c r="J4" s="28"/>
      <c r="K4" s="28"/>
      <c r="L4" s="29"/>
    </row>
    <row r="5" spans="1:256" s="27" customFormat="1" ht="26.25" customHeight="1" x14ac:dyDescent="0.2">
      <c r="A5" s="217" t="s">
        <v>200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195"/>
    </row>
    <row r="6" spans="1:256" s="35" customFormat="1" x14ac:dyDescent="0.2">
      <c r="A6" s="208" t="s">
        <v>2</v>
      </c>
      <c r="B6" s="212" t="s">
        <v>35</v>
      </c>
      <c r="C6" s="208" t="s">
        <v>36</v>
      </c>
      <c r="D6" s="208" t="s">
        <v>37</v>
      </c>
      <c r="E6" s="214" t="s">
        <v>38</v>
      </c>
      <c r="F6" s="215"/>
      <c r="G6" s="208" t="s">
        <v>39</v>
      </c>
      <c r="H6" s="208"/>
      <c r="I6" s="208" t="s">
        <v>40</v>
      </c>
      <c r="J6" s="208"/>
      <c r="K6" s="208" t="s">
        <v>41</v>
      </c>
      <c r="L6" s="208"/>
      <c r="M6" s="209" t="s">
        <v>42</v>
      </c>
    </row>
    <row r="7" spans="1:256" s="35" customFormat="1" ht="27" x14ac:dyDescent="0.2">
      <c r="A7" s="208"/>
      <c r="B7" s="213"/>
      <c r="C7" s="208"/>
      <c r="D7" s="208"/>
      <c r="E7" s="19" t="s">
        <v>43</v>
      </c>
      <c r="F7" s="19" t="s">
        <v>32</v>
      </c>
      <c r="G7" s="19" t="s">
        <v>44</v>
      </c>
      <c r="H7" s="36" t="s">
        <v>42</v>
      </c>
      <c r="I7" s="37" t="s">
        <v>44</v>
      </c>
      <c r="J7" s="19" t="s">
        <v>42</v>
      </c>
      <c r="K7" s="19" t="s">
        <v>44</v>
      </c>
      <c r="L7" s="38" t="s">
        <v>42</v>
      </c>
      <c r="M7" s="209"/>
    </row>
    <row r="8" spans="1:256" s="35" customFormat="1" x14ac:dyDescent="0.2">
      <c r="A8" s="139">
        <v>1</v>
      </c>
      <c r="B8" s="140">
        <v>2</v>
      </c>
      <c r="C8" s="139">
        <v>3</v>
      </c>
      <c r="D8" s="140">
        <v>4</v>
      </c>
      <c r="E8" s="139">
        <v>5</v>
      </c>
      <c r="F8" s="140">
        <v>6</v>
      </c>
      <c r="G8" s="141">
        <v>7</v>
      </c>
      <c r="H8" s="140">
        <v>8</v>
      </c>
      <c r="I8" s="139">
        <v>9</v>
      </c>
      <c r="J8" s="140">
        <v>10</v>
      </c>
      <c r="K8" s="139">
        <v>11</v>
      </c>
      <c r="L8" s="141">
        <v>12</v>
      </c>
      <c r="M8" s="140" t="s">
        <v>45</v>
      </c>
    </row>
    <row r="9" spans="1:256" ht="175.5" x14ac:dyDescent="0.25">
      <c r="A9" s="21" t="s">
        <v>201</v>
      </c>
      <c r="B9" s="40"/>
      <c r="C9" s="158" t="s">
        <v>202</v>
      </c>
      <c r="D9" s="21" t="s">
        <v>203</v>
      </c>
      <c r="E9" s="77"/>
      <c r="F9" s="145">
        <v>0.443</v>
      </c>
      <c r="G9" s="10"/>
      <c r="H9" s="10"/>
      <c r="I9" s="223"/>
      <c r="J9" s="223"/>
      <c r="K9" s="223"/>
      <c r="L9" s="223"/>
      <c r="M9" s="13"/>
    </row>
    <row r="10" spans="1:256" s="101" customFormat="1" x14ac:dyDescent="0.2">
      <c r="A10" s="97"/>
      <c r="B10" s="98"/>
      <c r="C10" s="99" t="s">
        <v>47</v>
      </c>
      <c r="D10" s="97" t="s">
        <v>48</v>
      </c>
      <c r="E10" s="97">
        <v>3.25</v>
      </c>
      <c r="F10" s="97">
        <f>F9*E10</f>
        <v>1.4397500000000001</v>
      </c>
      <c r="G10" s="219"/>
      <c r="H10" s="219"/>
      <c r="I10" s="218"/>
      <c r="J10" s="218"/>
      <c r="K10" s="218"/>
      <c r="L10" s="219"/>
      <c r="M10" s="218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  <c r="CW10" s="102"/>
      <c r="CX10" s="102"/>
      <c r="CY10" s="102"/>
      <c r="CZ10" s="102"/>
      <c r="DA10" s="102"/>
      <c r="DB10" s="102"/>
      <c r="DC10" s="102"/>
      <c r="DD10" s="102"/>
      <c r="DE10" s="102"/>
      <c r="DF10" s="102"/>
      <c r="DG10" s="102"/>
      <c r="DH10" s="102"/>
      <c r="DI10" s="102"/>
      <c r="DJ10" s="102"/>
      <c r="DK10" s="102"/>
      <c r="DL10" s="102"/>
      <c r="DM10" s="102"/>
      <c r="DN10" s="102"/>
      <c r="DO10" s="102"/>
      <c r="DP10" s="102"/>
      <c r="DQ10" s="102"/>
      <c r="DR10" s="102"/>
      <c r="DS10" s="102"/>
      <c r="DT10" s="102"/>
      <c r="DU10" s="102"/>
      <c r="DV10" s="102"/>
      <c r="DW10" s="102"/>
      <c r="DX10" s="102"/>
      <c r="DY10" s="102"/>
      <c r="DZ10" s="102"/>
      <c r="EA10" s="102"/>
      <c r="EB10" s="102"/>
      <c r="EC10" s="102"/>
      <c r="ED10" s="102"/>
      <c r="EE10" s="102"/>
      <c r="EF10" s="102"/>
      <c r="EG10" s="102"/>
      <c r="EH10" s="102"/>
      <c r="EI10" s="102"/>
      <c r="EJ10" s="102"/>
      <c r="EK10" s="102"/>
      <c r="EL10" s="102"/>
      <c r="EM10" s="102"/>
      <c r="EN10" s="102"/>
      <c r="EO10" s="102"/>
      <c r="EP10" s="102"/>
      <c r="EQ10" s="102"/>
      <c r="ER10" s="102"/>
      <c r="ES10" s="102"/>
      <c r="ET10" s="102"/>
      <c r="EU10" s="102"/>
      <c r="EV10" s="102"/>
      <c r="EW10" s="102"/>
      <c r="EX10" s="102"/>
      <c r="EY10" s="102"/>
      <c r="EZ10" s="102"/>
      <c r="FA10" s="102"/>
      <c r="FB10" s="102"/>
      <c r="FC10" s="102"/>
      <c r="FD10" s="102"/>
      <c r="FE10" s="102"/>
      <c r="FF10" s="102"/>
      <c r="FG10" s="102"/>
      <c r="FH10" s="102"/>
      <c r="FI10" s="102"/>
      <c r="FJ10" s="102"/>
      <c r="FK10" s="102"/>
      <c r="FL10" s="102"/>
      <c r="FM10" s="102"/>
      <c r="FN10" s="102"/>
      <c r="FO10" s="102"/>
      <c r="FP10" s="102"/>
      <c r="FQ10" s="102"/>
      <c r="FR10" s="102"/>
      <c r="FS10" s="102"/>
      <c r="FT10" s="102"/>
      <c r="FU10" s="102"/>
      <c r="FV10" s="102"/>
      <c r="FW10" s="102"/>
      <c r="FX10" s="102"/>
      <c r="FY10" s="102"/>
      <c r="FZ10" s="102"/>
      <c r="GA10" s="102"/>
      <c r="GB10" s="102"/>
      <c r="GC10" s="102"/>
      <c r="GD10" s="102"/>
      <c r="GE10" s="102"/>
      <c r="GF10" s="102"/>
      <c r="GG10" s="102"/>
      <c r="GH10" s="102"/>
      <c r="GI10" s="102"/>
      <c r="GJ10" s="102"/>
      <c r="GK10" s="102"/>
      <c r="GL10" s="102"/>
      <c r="GM10" s="102"/>
      <c r="GN10" s="102"/>
      <c r="GO10" s="102"/>
      <c r="GP10" s="102"/>
      <c r="GQ10" s="102"/>
      <c r="GR10" s="102"/>
      <c r="GS10" s="102"/>
      <c r="GT10" s="102"/>
      <c r="GU10" s="102"/>
      <c r="GV10" s="102"/>
      <c r="GW10" s="102"/>
      <c r="GX10" s="102"/>
      <c r="GY10" s="102"/>
      <c r="GZ10" s="102"/>
      <c r="HA10" s="102"/>
      <c r="HB10" s="102"/>
      <c r="HC10" s="102"/>
      <c r="HD10" s="102"/>
      <c r="HE10" s="102"/>
      <c r="HF10" s="102"/>
      <c r="HG10" s="102"/>
      <c r="HH10" s="102"/>
      <c r="HI10" s="102"/>
      <c r="HJ10" s="102"/>
      <c r="HK10" s="102"/>
      <c r="HL10" s="102"/>
      <c r="HM10" s="102"/>
      <c r="HN10" s="102"/>
      <c r="HO10" s="102"/>
      <c r="HP10" s="102"/>
      <c r="HQ10" s="102"/>
      <c r="HR10" s="102"/>
      <c r="HS10" s="102"/>
      <c r="HT10" s="102"/>
      <c r="HU10" s="102"/>
      <c r="HV10" s="102"/>
      <c r="HW10" s="102"/>
      <c r="HX10" s="102"/>
      <c r="HY10" s="102"/>
      <c r="HZ10" s="102"/>
      <c r="IA10" s="102"/>
      <c r="IB10" s="102"/>
      <c r="IC10" s="102"/>
      <c r="ID10" s="102"/>
      <c r="IE10" s="102"/>
      <c r="IF10" s="102"/>
      <c r="IG10" s="102"/>
      <c r="IH10" s="102"/>
      <c r="II10" s="102"/>
      <c r="IJ10" s="102"/>
      <c r="IK10" s="102"/>
      <c r="IL10" s="102"/>
      <c r="IM10" s="102"/>
      <c r="IN10" s="102"/>
      <c r="IO10" s="102"/>
      <c r="IP10" s="102"/>
      <c r="IQ10" s="102"/>
      <c r="IR10" s="102"/>
      <c r="IS10" s="102"/>
      <c r="IT10" s="102"/>
      <c r="IU10" s="102"/>
      <c r="IV10" s="102"/>
    </row>
    <row r="11" spans="1:256" s="101" customFormat="1" x14ac:dyDescent="0.2">
      <c r="A11" s="97"/>
      <c r="B11" s="98"/>
      <c r="C11" s="99" t="s">
        <v>204</v>
      </c>
      <c r="D11" s="97" t="s">
        <v>58</v>
      </c>
      <c r="E11" s="97">
        <v>0.88</v>
      </c>
      <c r="F11" s="97">
        <f>E11*F9</f>
        <v>0.38984000000000002</v>
      </c>
      <c r="G11" s="218"/>
      <c r="H11" s="218"/>
      <c r="I11" s="218"/>
      <c r="J11" s="218"/>
      <c r="K11" s="218"/>
      <c r="L11" s="218"/>
      <c r="M11" s="218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0"/>
      <c r="DB11" s="100"/>
      <c r="DC11" s="100"/>
      <c r="DD11" s="100"/>
      <c r="DE11" s="100"/>
      <c r="DF11" s="100"/>
      <c r="DG11" s="100"/>
      <c r="DH11" s="100"/>
      <c r="DI11" s="100"/>
      <c r="DJ11" s="100"/>
      <c r="DK11" s="100"/>
      <c r="DL11" s="100"/>
      <c r="DM11" s="100"/>
      <c r="DN11" s="100"/>
      <c r="DO11" s="100"/>
      <c r="DP11" s="100"/>
      <c r="DQ11" s="100"/>
      <c r="DR11" s="100"/>
      <c r="DS11" s="100"/>
      <c r="DT11" s="100"/>
      <c r="DU11" s="100"/>
      <c r="DV11" s="100"/>
      <c r="DW11" s="100"/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0"/>
      <c r="EL11" s="100"/>
      <c r="EM11" s="100"/>
      <c r="EN11" s="100"/>
      <c r="EO11" s="100"/>
      <c r="EP11" s="100"/>
      <c r="EQ11" s="100"/>
      <c r="ER11" s="100"/>
      <c r="ES11" s="100"/>
      <c r="ET11" s="100"/>
      <c r="EU11" s="100"/>
      <c r="EV11" s="100"/>
      <c r="EW11" s="100"/>
      <c r="EX11" s="100"/>
      <c r="EY11" s="100"/>
      <c r="EZ11" s="100"/>
      <c r="FA11" s="100"/>
      <c r="FB11" s="100"/>
      <c r="FC11" s="100"/>
      <c r="FD11" s="100"/>
      <c r="FE11" s="100"/>
      <c r="FF11" s="100"/>
      <c r="FG11" s="100"/>
      <c r="FH11" s="100"/>
      <c r="FI11" s="100"/>
      <c r="FJ11" s="100"/>
      <c r="FK11" s="100"/>
      <c r="FL11" s="100"/>
      <c r="FM11" s="100"/>
      <c r="FN11" s="100"/>
      <c r="FO11" s="100"/>
      <c r="FP11" s="100"/>
      <c r="FQ11" s="100"/>
      <c r="FR11" s="100"/>
      <c r="FS11" s="100"/>
      <c r="FT11" s="100"/>
      <c r="FU11" s="100"/>
      <c r="FV11" s="100"/>
      <c r="FW11" s="100"/>
      <c r="FX11" s="100"/>
      <c r="FY11" s="100"/>
      <c r="FZ11" s="100"/>
      <c r="GA11" s="100"/>
      <c r="GB11" s="100"/>
      <c r="GC11" s="100"/>
      <c r="GD11" s="100"/>
      <c r="GE11" s="100"/>
      <c r="GF11" s="100"/>
      <c r="GG11" s="100"/>
      <c r="GH11" s="100"/>
      <c r="GI11" s="100"/>
      <c r="GJ11" s="100"/>
      <c r="GK11" s="100"/>
      <c r="GL11" s="100"/>
      <c r="GM11" s="100"/>
      <c r="GN11" s="100"/>
      <c r="GO11" s="100"/>
      <c r="GP11" s="100"/>
      <c r="GQ11" s="100"/>
      <c r="GR11" s="100"/>
      <c r="GS11" s="100"/>
      <c r="GT11" s="100"/>
      <c r="GU11" s="100"/>
      <c r="GV11" s="100"/>
      <c r="GW11" s="100"/>
      <c r="GX11" s="100"/>
      <c r="GY11" s="100"/>
      <c r="GZ11" s="100"/>
      <c r="HA11" s="100"/>
      <c r="HB11" s="100"/>
      <c r="HC11" s="100"/>
      <c r="HD11" s="100"/>
      <c r="HE11" s="100"/>
      <c r="HF11" s="100"/>
      <c r="HG11" s="100"/>
      <c r="HH11" s="100"/>
      <c r="HI11" s="100"/>
      <c r="HJ11" s="100"/>
      <c r="HK11" s="100"/>
      <c r="HL11" s="100"/>
      <c r="HM11" s="100"/>
      <c r="HN11" s="100"/>
      <c r="HO11" s="100"/>
      <c r="HP11" s="100"/>
      <c r="HQ11" s="100"/>
      <c r="HR11" s="100"/>
      <c r="HS11" s="100"/>
      <c r="HT11" s="100"/>
      <c r="HU11" s="100"/>
      <c r="HV11" s="100"/>
      <c r="HW11" s="100"/>
      <c r="HX11" s="100"/>
      <c r="HY11" s="100"/>
      <c r="HZ11" s="100"/>
      <c r="IA11" s="100"/>
      <c r="IB11" s="100"/>
      <c r="IC11" s="100"/>
      <c r="ID11" s="100"/>
      <c r="IE11" s="100"/>
      <c r="IF11" s="100"/>
      <c r="IG11" s="100"/>
      <c r="IH11" s="100"/>
      <c r="II11" s="100"/>
      <c r="IJ11" s="100"/>
      <c r="IK11" s="100"/>
      <c r="IL11" s="100"/>
      <c r="IM11" s="100"/>
      <c r="IN11" s="100"/>
      <c r="IO11" s="100"/>
      <c r="IP11" s="100"/>
      <c r="IQ11" s="100"/>
      <c r="IR11" s="100"/>
      <c r="IS11" s="100"/>
      <c r="IT11" s="100"/>
      <c r="IU11" s="100"/>
      <c r="IV11" s="100"/>
    </row>
    <row r="12" spans="1:256" s="101" customFormat="1" x14ac:dyDescent="0.2">
      <c r="A12" s="97"/>
      <c r="B12" s="98"/>
      <c r="C12" s="99" t="s">
        <v>59</v>
      </c>
      <c r="D12" s="97" t="s">
        <v>60</v>
      </c>
      <c r="E12" s="97">
        <v>3.52</v>
      </c>
      <c r="F12" s="97">
        <f>E12*F9</f>
        <v>1.5593600000000001</v>
      </c>
      <c r="G12" s="218"/>
      <c r="H12" s="218"/>
      <c r="I12" s="218"/>
      <c r="J12" s="218"/>
      <c r="K12" s="218"/>
      <c r="L12" s="218"/>
      <c r="M12" s="218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0"/>
      <c r="DB12" s="100"/>
      <c r="DC12" s="100"/>
      <c r="DD12" s="100"/>
      <c r="DE12" s="100"/>
      <c r="DF12" s="100"/>
      <c r="DG12" s="100"/>
      <c r="DH12" s="100"/>
      <c r="DI12" s="100"/>
      <c r="DJ12" s="100"/>
      <c r="DK12" s="100"/>
      <c r="DL12" s="100"/>
      <c r="DM12" s="100"/>
      <c r="DN12" s="100"/>
      <c r="DO12" s="100"/>
      <c r="DP12" s="100"/>
      <c r="DQ12" s="100"/>
      <c r="DR12" s="100"/>
      <c r="DS12" s="100"/>
      <c r="DT12" s="100"/>
      <c r="DU12" s="100"/>
      <c r="DV12" s="100"/>
      <c r="DW12" s="100"/>
      <c r="DX12" s="100"/>
      <c r="DY12" s="100"/>
      <c r="DZ12" s="100"/>
      <c r="EA12" s="100"/>
      <c r="EB12" s="100"/>
      <c r="EC12" s="100"/>
      <c r="ED12" s="100"/>
      <c r="EE12" s="100"/>
      <c r="EF12" s="100"/>
      <c r="EG12" s="100"/>
      <c r="EH12" s="100"/>
      <c r="EI12" s="100"/>
      <c r="EJ12" s="100"/>
      <c r="EK12" s="100"/>
      <c r="EL12" s="100"/>
      <c r="EM12" s="100"/>
      <c r="EN12" s="100"/>
      <c r="EO12" s="100"/>
      <c r="EP12" s="100"/>
      <c r="EQ12" s="100"/>
      <c r="ER12" s="100"/>
      <c r="ES12" s="100"/>
      <c r="ET12" s="100"/>
      <c r="EU12" s="100"/>
      <c r="EV12" s="100"/>
      <c r="EW12" s="100"/>
      <c r="EX12" s="100"/>
      <c r="EY12" s="100"/>
      <c r="EZ12" s="100"/>
      <c r="FA12" s="100"/>
      <c r="FB12" s="100"/>
      <c r="FC12" s="100"/>
      <c r="FD12" s="100"/>
      <c r="FE12" s="100"/>
      <c r="FF12" s="100"/>
      <c r="FG12" s="100"/>
      <c r="FH12" s="100"/>
      <c r="FI12" s="100"/>
      <c r="FJ12" s="100"/>
      <c r="FK12" s="100"/>
      <c r="FL12" s="100"/>
      <c r="FM12" s="100"/>
      <c r="FN12" s="100"/>
      <c r="FO12" s="100"/>
      <c r="FP12" s="100"/>
      <c r="FQ12" s="100"/>
      <c r="FR12" s="100"/>
      <c r="FS12" s="100"/>
      <c r="FT12" s="100"/>
      <c r="FU12" s="100"/>
      <c r="FV12" s="100"/>
      <c r="FW12" s="100"/>
      <c r="FX12" s="100"/>
      <c r="FY12" s="100"/>
      <c r="FZ12" s="100"/>
      <c r="GA12" s="100"/>
      <c r="GB12" s="100"/>
      <c r="GC12" s="100"/>
      <c r="GD12" s="100"/>
      <c r="GE12" s="100"/>
      <c r="GF12" s="100"/>
      <c r="GG12" s="100"/>
      <c r="GH12" s="100"/>
      <c r="GI12" s="100"/>
      <c r="GJ12" s="100"/>
      <c r="GK12" s="100"/>
      <c r="GL12" s="100"/>
      <c r="GM12" s="100"/>
      <c r="GN12" s="100"/>
      <c r="GO12" s="100"/>
      <c r="GP12" s="100"/>
      <c r="GQ12" s="100"/>
      <c r="GR12" s="100"/>
      <c r="GS12" s="100"/>
      <c r="GT12" s="100"/>
      <c r="GU12" s="100"/>
      <c r="GV12" s="100"/>
      <c r="GW12" s="100"/>
      <c r="GX12" s="100"/>
      <c r="GY12" s="100"/>
      <c r="GZ12" s="100"/>
      <c r="HA12" s="100"/>
      <c r="HB12" s="100"/>
      <c r="HC12" s="100"/>
      <c r="HD12" s="100"/>
      <c r="HE12" s="100"/>
      <c r="HF12" s="100"/>
      <c r="HG12" s="100"/>
      <c r="HH12" s="100"/>
      <c r="HI12" s="100"/>
      <c r="HJ12" s="100"/>
      <c r="HK12" s="100"/>
      <c r="HL12" s="100"/>
      <c r="HM12" s="100"/>
      <c r="HN12" s="100"/>
      <c r="HO12" s="100"/>
      <c r="HP12" s="100"/>
      <c r="HQ12" s="100"/>
      <c r="HR12" s="100"/>
      <c r="HS12" s="100"/>
      <c r="HT12" s="100"/>
      <c r="HU12" s="100"/>
      <c r="HV12" s="100"/>
      <c r="HW12" s="100"/>
      <c r="HX12" s="100"/>
      <c r="HY12" s="100"/>
      <c r="HZ12" s="100"/>
      <c r="IA12" s="100"/>
      <c r="IB12" s="100"/>
      <c r="IC12" s="100"/>
      <c r="ID12" s="100"/>
      <c r="IE12" s="100"/>
      <c r="IF12" s="100"/>
      <c r="IG12" s="100"/>
      <c r="IH12" s="100"/>
      <c r="II12" s="100"/>
      <c r="IJ12" s="100"/>
      <c r="IK12" s="100"/>
      <c r="IL12" s="100"/>
      <c r="IM12" s="100"/>
      <c r="IN12" s="100"/>
      <c r="IO12" s="100"/>
      <c r="IP12" s="100"/>
      <c r="IQ12" s="100"/>
      <c r="IR12" s="100"/>
      <c r="IS12" s="100"/>
      <c r="IT12" s="100"/>
      <c r="IU12" s="100"/>
      <c r="IV12" s="100"/>
    </row>
    <row r="13" spans="1:256" s="101" customFormat="1" x14ac:dyDescent="0.2">
      <c r="A13" s="97"/>
      <c r="B13" s="98"/>
      <c r="C13" s="99" t="s">
        <v>205</v>
      </c>
      <c r="D13" s="97" t="s">
        <v>92</v>
      </c>
      <c r="E13" s="97">
        <v>42</v>
      </c>
      <c r="F13" s="97">
        <f>E13*F9</f>
        <v>18.606000000000002</v>
      </c>
      <c r="G13" s="218"/>
      <c r="H13" s="10"/>
      <c r="I13" s="218"/>
      <c r="J13" s="218"/>
      <c r="K13" s="218"/>
      <c r="L13" s="218"/>
      <c r="M13" s="218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100"/>
      <c r="FE13" s="100"/>
      <c r="FF13" s="100"/>
      <c r="FG13" s="100"/>
      <c r="FH13" s="100"/>
      <c r="FI13" s="100"/>
      <c r="FJ13" s="100"/>
      <c r="FK13" s="100"/>
      <c r="FL13" s="100"/>
      <c r="FM13" s="100"/>
      <c r="FN13" s="100"/>
      <c r="FO13" s="100"/>
      <c r="FP13" s="100"/>
      <c r="FQ13" s="100"/>
      <c r="FR13" s="100"/>
      <c r="FS13" s="100"/>
      <c r="FT13" s="100"/>
      <c r="FU13" s="100"/>
      <c r="FV13" s="100"/>
      <c r="FW13" s="100"/>
      <c r="FX13" s="100"/>
      <c r="FY13" s="100"/>
      <c r="FZ13" s="100"/>
      <c r="GA13" s="100"/>
      <c r="GB13" s="100"/>
      <c r="GC13" s="100"/>
      <c r="GD13" s="100"/>
      <c r="GE13" s="100"/>
      <c r="GF13" s="100"/>
      <c r="GG13" s="100"/>
      <c r="GH13" s="100"/>
      <c r="GI13" s="100"/>
      <c r="GJ13" s="100"/>
      <c r="GK13" s="100"/>
      <c r="GL13" s="100"/>
      <c r="GM13" s="100"/>
      <c r="GN13" s="100"/>
      <c r="GO13" s="100"/>
      <c r="GP13" s="100"/>
      <c r="GQ13" s="100"/>
      <c r="GR13" s="100"/>
      <c r="GS13" s="100"/>
      <c r="GT13" s="100"/>
      <c r="GU13" s="100"/>
      <c r="GV13" s="100"/>
      <c r="GW13" s="100"/>
      <c r="GX13" s="100"/>
      <c r="GY13" s="100"/>
      <c r="GZ13" s="100"/>
      <c r="HA13" s="100"/>
      <c r="HB13" s="100"/>
      <c r="HC13" s="100"/>
      <c r="HD13" s="100"/>
      <c r="HE13" s="100"/>
      <c r="HF13" s="100"/>
      <c r="HG13" s="100"/>
      <c r="HH13" s="100"/>
      <c r="HI13" s="100"/>
      <c r="HJ13" s="100"/>
      <c r="HK13" s="100"/>
      <c r="HL13" s="100"/>
      <c r="HM13" s="100"/>
      <c r="HN13" s="100"/>
      <c r="HO13" s="100"/>
      <c r="HP13" s="100"/>
      <c r="HQ13" s="100"/>
      <c r="HR13" s="100"/>
      <c r="HS13" s="100"/>
      <c r="HT13" s="100"/>
      <c r="HU13" s="100"/>
      <c r="HV13" s="100"/>
      <c r="HW13" s="100"/>
      <c r="HX13" s="100"/>
      <c r="HY13" s="100"/>
      <c r="HZ13" s="100"/>
      <c r="IA13" s="100"/>
      <c r="IB13" s="100"/>
      <c r="IC13" s="100"/>
      <c r="ID13" s="100"/>
      <c r="IE13" s="100"/>
      <c r="IF13" s="100"/>
      <c r="IG13" s="100"/>
      <c r="IH13" s="100"/>
      <c r="II13" s="100"/>
      <c r="IJ13" s="100"/>
      <c r="IK13" s="100"/>
      <c r="IL13" s="100"/>
      <c r="IM13" s="100"/>
      <c r="IN13" s="100"/>
      <c r="IO13" s="100"/>
      <c r="IP13" s="100"/>
      <c r="IQ13" s="100"/>
      <c r="IR13" s="100"/>
      <c r="IS13" s="100"/>
      <c r="IT13" s="100"/>
      <c r="IU13" s="100"/>
      <c r="IV13" s="100"/>
    </row>
    <row r="14" spans="1:256" s="4" customFormat="1" x14ac:dyDescent="0.25">
      <c r="A14" s="68"/>
      <c r="B14" s="68"/>
      <c r="C14" s="46" t="s">
        <v>42</v>
      </c>
      <c r="D14" s="68"/>
      <c r="E14" s="68"/>
      <c r="F14" s="68"/>
      <c r="G14" s="67"/>
      <c r="H14" s="67"/>
      <c r="I14" s="67"/>
      <c r="J14" s="67"/>
      <c r="K14" s="67"/>
      <c r="L14" s="67"/>
      <c r="M14" s="67"/>
    </row>
    <row r="15" spans="1:256" s="4" customFormat="1" x14ac:dyDescent="0.25">
      <c r="A15" s="68"/>
      <c r="B15" s="68"/>
      <c r="C15" s="63" t="s">
        <v>245</v>
      </c>
      <c r="D15" s="68"/>
      <c r="E15" s="68"/>
      <c r="F15" s="68"/>
      <c r="G15" s="67"/>
      <c r="H15" s="67"/>
      <c r="I15" s="67"/>
      <c r="J15" s="67"/>
      <c r="K15" s="67"/>
      <c r="L15" s="67"/>
      <c r="M15" s="67"/>
    </row>
    <row r="16" spans="1:256" s="4" customFormat="1" x14ac:dyDescent="0.25">
      <c r="A16" s="68"/>
      <c r="B16" s="68"/>
      <c r="C16" s="63" t="s">
        <v>52</v>
      </c>
      <c r="D16" s="68"/>
      <c r="E16" s="68"/>
      <c r="F16" s="68"/>
      <c r="G16" s="67"/>
      <c r="H16" s="67"/>
      <c r="I16" s="67"/>
      <c r="J16" s="67"/>
      <c r="K16" s="67"/>
      <c r="L16" s="67"/>
      <c r="M16" s="67"/>
    </row>
    <row r="17" spans="1:13" s="4" customFormat="1" x14ac:dyDescent="0.25">
      <c r="A17" s="68"/>
      <c r="B17" s="68"/>
      <c r="C17" s="63" t="s">
        <v>246</v>
      </c>
      <c r="D17" s="68"/>
      <c r="E17" s="68"/>
      <c r="F17" s="68"/>
      <c r="G17" s="67"/>
      <c r="H17" s="67"/>
      <c r="I17" s="67"/>
      <c r="J17" s="67"/>
      <c r="K17" s="67"/>
      <c r="L17" s="67"/>
      <c r="M17" s="67"/>
    </row>
    <row r="18" spans="1:13" s="4" customFormat="1" x14ac:dyDescent="0.25">
      <c r="A18" s="68"/>
      <c r="B18" s="68"/>
      <c r="C18" s="68" t="s">
        <v>51</v>
      </c>
      <c r="D18" s="68"/>
      <c r="E18" s="68"/>
      <c r="F18" s="68"/>
      <c r="G18" s="67"/>
      <c r="H18" s="67"/>
      <c r="I18" s="67"/>
      <c r="J18" s="67"/>
      <c r="K18" s="67"/>
      <c r="L18" s="67"/>
      <c r="M18" s="67"/>
    </row>
    <row r="21" spans="1:13" ht="27" customHeight="1" x14ac:dyDescent="0.2">
      <c r="A21" s="235" t="s">
        <v>249</v>
      </c>
      <c r="B21" s="235"/>
      <c r="C21" s="235"/>
      <c r="D21" s="235"/>
      <c r="E21" s="235"/>
      <c r="F21" s="235"/>
      <c r="G21" s="235"/>
      <c r="H21" s="235"/>
      <c r="I21" s="235"/>
      <c r="J21" s="235"/>
      <c r="K21" s="235"/>
      <c r="L21" s="235"/>
      <c r="M21" s="235"/>
    </row>
    <row r="22" spans="1:13" ht="12.75" x14ac:dyDescent="0.2">
      <c r="A22" s="236" t="s">
        <v>250</v>
      </c>
      <c r="B22" s="236"/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6"/>
    </row>
  </sheetData>
  <mergeCells count="14">
    <mergeCell ref="A21:M21"/>
    <mergeCell ref="A22:M22"/>
    <mergeCell ref="G6:H6"/>
    <mergeCell ref="I6:J6"/>
    <mergeCell ref="K6:L6"/>
    <mergeCell ref="M6:M7"/>
    <mergeCell ref="A3:L3"/>
    <mergeCell ref="C4:F4"/>
    <mergeCell ref="A5:K5"/>
    <mergeCell ref="A6:A7"/>
    <mergeCell ref="B6:B7"/>
    <mergeCell ref="C6:C7"/>
    <mergeCell ref="D6:D7"/>
    <mergeCell ref="E6:F6"/>
  </mergeCells>
  <conditionalFormatting sqref="A9:B13 D9:IJ13">
    <cfRule type="cellIs" dxfId="1" priority="2" stopIfTrue="1" operator="equal">
      <formula>8223.307275</formula>
    </cfRule>
  </conditionalFormatting>
  <conditionalFormatting sqref="A10:IT13">
    <cfRule type="cellIs" dxfId="0" priority="1" stopIfTrue="1" operator="equal">
      <formula>8223.307275</formula>
    </cfRule>
  </conditionalFormatting>
  <pageMargins left="0.11811023622047245" right="0.11811023622047245" top="0.6692913385826772" bottom="0.27559055118110237" header="0.31496062992125984" footer="0.11811023622047245"/>
  <pageSetup paperSize="9" scale="110" orientation="landscape" cellComments="asDisplayed" verticalDpi="1200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krebs</vt:lpstr>
      <vt:lpstr>1-3 (2)</vt:lpstr>
      <vt:lpstr>2-1 (2)</vt:lpstr>
      <vt:lpstr>3-1</vt:lpstr>
      <vt:lpstr>4-1 (2)</vt:lpstr>
      <vt:lpstr>5-1 (2)</vt:lpstr>
      <vt:lpstr>5-2 (2)</vt:lpstr>
      <vt:lpstr>5-3 (2)</vt:lpstr>
      <vt:lpstr>5-4 (2)</vt:lpstr>
      <vt:lpstr>'3-1'!Print_Area</vt:lpstr>
      <vt:lpstr>'5-2 (2)'!Print_Area</vt:lpstr>
      <vt:lpstr>krebs!Print_Area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Konstantine Tskhadaia</cp:lastModifiedBy>
  <cp:revision/>
  <cp:lastPrinted>2016-11-27T11:52:07Z</cp:lastPrinted>
  <dcterms:created xsi:type="dcterms:W3CDTF">2006-10-26T07:00:50Z</dcterms:created>
  <dcterms:modified xsi:type="dcterms:W3CDTF">2018-08-21T06:48:56Z</dcterms:modified>
</cp:coreProperties>
</file>