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tabRatio="598" firstSheet="2" activeTab="2"/>
  </bookViews>
  <sheets>
    <sheet name="4-1" sheetId="1" r:id="rId1"/>
    <sheet name="3-1" sheetId="2" r:id="rId2"/>
    <sheet name="1-1" sheetId="3" r:id="rId3"/>
    <sheet name="gare kan." sheetId="4" state="hidden" r:id="rId4"/>
  </sheets>
  <definedNames>
    <definedName name="_xlnm.Print_Area" localSheetId="2">'1-1'!$A$1:$E$153</definedName>
    <definedName name="_xlnm.Print_Area" localSheetId="1">'3-1'!$A$1:$J$50</definedName>
    <definedName name="_xlnm.Print_Area" localSheetId="0">'4-1'!$A$1:$J$57</definedName>
  </definedNames>
  <calcPr fullCalcOnLoad="1"/>
</workbook>
</file>

<file path=xl/sharedStrings.xml><?xml version="1.0" encoding="utf-8"?>
<sst xmlns="http://schemas.openxmlformats.org/spreadsheetml/2006/main" count="841" uniqueCount="307">
  <si>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</si>
  <si>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</si>
  <si>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</si>
  <si>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</si>
  <si>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</si>
  <si>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</si>
  <si>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</si>
  <si>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</si>
  <si>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</si>
  <si>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</si>
  <si>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</si>
  <si>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</si>
  <si>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</si>
  <si>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</si>
  <si>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</si>
  <si>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</si>
  <si>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</si>
  <si>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</si>
  <si>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</si>
  <si>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</si>
  <si>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</si>
  <si>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</si>
  <si>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</si>
  <si>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</si>
  <si>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</si>
  <si>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</si>
  <si>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</si>
  <si>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</si>
  <si>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</si>
  <si>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</si>
  <si>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</si>
  <si>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</si>
  <si>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</si>
  <si>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</si>
  <si>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</si>
  <si>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</si>
  <si>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</si>
  <si>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</si>
  <si>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kg</t>
  </si>
  <si>
    <t>sxva masalebi</t>
  </si>
  <si>
    <t>man</t>
  </si>
  <si>
    <r>
      <t>m</t>
    </r>
    <r>
      <rPr>
        <vertAlign val="superscript"/>
        <sz val="10"/>
        <rFont val="AcadNusx"/>
        <family val="0"/>
      </rPr>
      <t>2</t>
    </r>
  </si>
  <si>
    <t>sxva masala</t>
  </si>
  <si>
    <r>
      <t>m</t>
    </r>
    <r>
      <rPr>
        <vertAlign val="superscript"/>
        <sz val="10"/>
        <rFont val="AcadNusx"/>
        <family val="0"/>
      </rPr>
      <t>3</t>
    </r>
  </si>
  <si>
    <t xml:space="preserve">sxva masalebi </t>
  </si>
  <si>
    <t>k-1,15</t>
  </si>
  <si>
    <t>man/sT</t>
  </si>
  <si>
    <t>g\m</t>
  </si>
  <si>
    <t>kompl</t>
  </si>
  <si>
    <t xml:space="preserve"> </t>
  </si>
  <si>
    <t>SromiTi danaxarji 0,66X1,15</t>
  </si>
  <si>
    <t>manqanebi 0,4X1,15</t>
  </si>
  <si>
    <t>SromiTi danaxarji</t>
  </si>
  <si>
    <t>21</t>
  </si>
  <si>
    <t xml:space="preserve">manqanebi </t>
  </si>
  <si>
    <t>11</t>
  </si>
  <si>
    <t>15</t>
  </si>
  <si>
    <t>manqanebi 0,02X1,15</t>
  </si>
  <si>
    <t>sxva maslebi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</si>
  <si>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</si>
  <si>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</si>
  <si>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</si>
  <si>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</si>
  <si>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</si>
  <si>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</si>
  <si>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</si>
  <si>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</si>
  <si>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</si>
  <si>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liT.detalebi xaraCosTvis</t>
  </si>
  <si>
    <t>xis detalebi xaraCosTvis</t>
  </si>
  <si>
    <t xml:space="preserve">ficari </t>
  </si>
  <si>
    <t>eleqtrodi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</si>
  <si>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</si>
  <si>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</si>
  <si>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</si>
  <si>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</si>
  <si>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</si>
  <si>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</si>
  <si>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</si>
  <si>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</si>
  <si>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</si>
  <si>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</si>
  <si>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</si>
  <si>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</si>
  <si>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</si>
  <si>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</si>
  <si>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</si>
  <si>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</si>
  <si>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</si>
  <si>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</si>
  <si>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</si>
  <si>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</si>
  <si>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</si>
  <si>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</si>
  <si>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</si>
  <si>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</si>
  <si>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</si>
  <si>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</si>
  <si>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</si>
  <si>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25</t>
  </si>
  <si>
    <t>26</t>
  </si>
  <si>
    <t>ruberoidi</t>
  </si>
  <si>
    <t>ankeri (pakovki)</t>
  </si>
  <si>
    <t>qanCi (Surupi)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</si>
  <si>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</si>
  <si>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</si>
  <si>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</si>
  <si>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</si>
  <si>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</si>
  <si>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</si>
  <si>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</si>
  <si>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</si>
  <si>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</si>
  <si>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</si>
  <si>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</si>
  <si>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</si>
  <si>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</si>
  <si>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</si>
  <si>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</si>
  <si>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</si>
  <si>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</si>
  <si>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</si>
  <si>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</si>
  <si>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inventaruli xaraCos dayeneba da daSla simaRliT 10 metramde 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</si>
  <si>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</si>
  <si>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</si>
  <si>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</si>
  <si>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</si>
  <si>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</si>
  <si>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24</t>
  </si>
  <si>
    <t>27</t>
  </si>
  <si>
    <t>transportis xarji 2%</t>
  </si>
  <si>
    <t>SromiTi danaxarji misad.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</si>
  <si>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</si>
  <si>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</si>
  <si>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</si>
  <si>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</si>
  <si>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tn</t>
  </si>
  <si>
    <t>maT Soris:</t>
  </si>
  <si>
    <t xml:space="preserve">1. SromiTi danaxarji </t>
  </si>
  <si>
    <t>2. manqanebi</t>
  </si>
  <si>
    <t>3. masalebi</t>
  </si>
  <si>
    <t>satransporto da amwe-meqanizmebis xarjebi masalebis Rirebulebidan</t>
  </si>
  <si>
    <t>jami: pirdapir xarjebze</t>
  </si>
  <si>
    <t xml:space="preserve">zednadebi xarjebi </t>
  </si>
  <si>
    <t xml:space="preserve">gegmiuri dagroveba 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</si>
  <si>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</si>
  <si>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</si>
  <si>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</si>
  <si>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</si>
  <si>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</si>
  <si>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</si>
  <si>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</si>
  <si>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</si>
  <si>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</si>
  <si>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</si>
  <si>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</si>
  <si>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</si>
  <si>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</si>
  <si>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</si>
  <si>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</si>
  <si>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</si>
  <si>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</si>
  <si>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</si>
  <si>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</si>
  <si>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lokalur resursuli jami:</t>
  </si>
  <si>
    <t>SromiTi resursebi</t>
  </si>
  <si>
    <t>sxvadasxva masalebi</t>
  </si>
  <si>
    <t xml:space="preserve">xis konstruqciebis cecxldacva </t>
  </si>
  <si>
    <t>amonimis xsnari</t>
  </si>
  <si>
    <t>amoniis sulfati</t>
  </si>
  <si>
    <t>navTi</t>
  </si>
  <si>
    <t xml:space="preserve">xis elementebis antiseptireba </t>
  </si>
  <si>
    <t xml:space="preserve">xis konstruqciebis elementebis dafarva  biTumiT da ruberoidiT romelic SexebaSia betonTan  </t>
  </si>
  <si>
    <t>sxva manqanebi</t>
  </si>
  <si>
    <r>
      <t>1000 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</si>
  <si>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</si>
  <si>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r>
      <t>100 m</t>
    </r>
    <r>
      <rPr>
        <b/>
        <vertAlign val="superscript"/>
        <sz val="10"/>
        <rFont val="AcadNusx"/>
        <family val="0"/>
      </rPr>
      <t>3</t>
    </r>
  </si>
  <si>
    <r>
      <t>100m</t>
    </r>
    <r>
      <rPr>
        <b/>
        <vertAlign val="superscript"/>
        <sz val="10"/>
        <rFont val="AcadNusx"/>
        <family val="0"/>
      </rPr>
      <t>3</t>
    </r>
  </si>
  <si>
    <t>armatura ф-14 А-III</t>
  </si>
  <si>
    <t>armatura ф-8 А-I</t>
  </si>
  <si>
    <t>armatura ф-8 А-III</t>
  </si>
  <si>
    <r>
      <t>100 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</si>
  <si>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</si>
  <si>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>100m</t>
    </r>
    <r>
      <rPr>
        <b/>
        <vertAlign val="superscript"/>
        <sz val="10"/>
        <rFont val="AcadNusx"/>
        <family val="0"/>
      </rPr>
      <t>2</t>
    </r>
  </si>
  <si>
    <r>
      <t>eqskavatori 0.5m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kovSis tevadobiT</t>
    </r>
  </si>
  <si>
    <t>სრფკ</t>
  </si>
  <si>
    <t>ტნ</t>
  </si>
  <si>
    <t>saxarjTaRricxvo Rirebuleba (lari)</t>
  </si>
  <si>
    <t>s.n. დa w. IV-2-84       1-21-10</t>
  </si>
  <si>
    <t>zedmeti gruntis gatana 1km manZilze</t>
  </si>
  <si>
    <t>kb.m M</t>
  </si>
  <si>
    <t xml:space="preserve">Sromis danaxarjebi </t>
  </si>
  <si>
    <t>kac. sT</t>
  </si>
  <si>
    <t>sxva manqana</t>
  </si>
  <si>
    <t>kv.m</t>
  </si>
  <si>
    <t>srfk</t>
  </si>
  <si>
    <t>s.n. da w. IV-2-84        11-8-1(2)</t>
  </si>
  <si>
    <t>webo-cementi</t>
  </si>
  <si>
    <t>k. sT</t>
  </si>
  <si>
    <t>l</t>
  </si>
  <si>
    <t>grZ.m</t>
  </si>
  <si>
    <t>kb.m</t>
  </si>
  <si>
    <t>antiseptikuri pasta</t>
  </si>
  <si>
    <t>samSeneblo nagvis datvirTva a/TviTmclelebze</t>
  </si>
  <si>
    <t>samSeneblo nagvis gatana</t>
  </si>
  <si>
    <t>s.n. da w. IV-2-82t-3 cx. 22-8-3-2</t>
  </si>
  <si>
    <t>fasonuri Nnawilebi</t>
  </si>
  <si>
    <t>gruntis ukuCayra  xeliT</t>
  </si>
  <si>
    <t xml:space="preserve"> gare qseli kanalizacia</t>
  </si>
  <si>
    <t>xis ficari 3x.40mm da meti</t>
  </si>
  <si>
    <t>yalibis fari 25-32 mm</t>
  </si>
  <si>
    <t>daxerxili xe III x.40mm da meti</t>
  </si>
  <si>
    <t>bitumis mastika</t>
  </si>
  <si>
    <t>RorRi m 400 fr.40-70mm  -10sm</t>
  </si>
  <si>
    <t xml:space="preserve">cementis xsnari 1:3 </t>
  </si>
  <si>
    <t>28</t>
  </si>
  <si>
    <t>septiki</t>
  </si>
  <si>
    <t>betoni В-20</t>
  </si>
  <si>
    <t xml:space="preserve">gruntis amoReba eqskavatoriT septikis qveS datvirთviT avtoTviTmclelebze </t>
  </si>
  <si>
    <t>s.n. da w. IV-2-84         1-80-3</t>
  </si>
  <si>
    <r>
      <t xml:space="preserve">zidva 1 km-ze </t>
    </r>
    <r>
      <rPr>
        <sz val="10"/>
        <color indexed="10"/>
        <rFont val="AcadNusx"/>
        <family val="0"/>
      </rPr>
      <t>24,5×1,6</t>
    </r>
  </si>
  <si>
    <t xml:space="preserve"> gruntis mosworeba xeliT lenturi saZirkvlebis qveS</t>
  </si>
  <si>
    <t>s.n. da w. IV-2-84          6-1-6</t>
  </si>
  <si>
    <t>r/betonis saZirkvlebis da kedlebis mowyoba  betoni  В-20</t>
  </si>
  <si>
    <t>s.n. da w. IV-2-84        6-16-1</t>
  </si>
  <si>
    <t>betoni  (В-20)</t>
  </si>
  <si>
    <t xml:space="preserve">armatura Ф-14 А-III </t>
  </si>
  <si>
    <t>rk/betonis  gadaxurvis  filis  mowyoba betoni (В-20) polimeruli luqis mowyobiT</t>
  </si>
  <si>
    <t>polimeruli luqi diametriT 70sm</t>
  </si>
  <si>
    <t>s.n. da w. IV-2-82 t-1 cx 1-80-3</t>
  </si>
  <si>
    <t>s.n. da w. IV-2-82 t-1 cx 1-81-3</t>
  </si>
  <si>
    <t>s.n. da w. IV-2-82 t-1 cx 1.81-3</t>
  </si>
  <si>
    <t>betoni  В-20</t>
  </si>
  <si>
    <r>
      <t xml:space="preserve"> m</t>
    </r>
    <r>
      <rPr>
        <b/>
        <vertAlign val="superscript"/>
        <sz val="10"/>
        <rFont val="AcadNusx"/>
        <family val="0"/>
      </rPr>
      <t>3</t>
    </r>
  </si>
  <si>
    <t>i. m. `mixeil bolqvaZe~               m. bolqvaZe</t>
  </si>
  <si>
    <t xml:space="preserve">Seadgina               </t>
  </si>
  <si>
    <t>damuSavebuli fxvieri gruntiT baliSis mowyoba milebis qveS sisqiT 10 sm  xeliT 80×0,3×0,1</t>
  </si>
  <si>
    <t>r/betonis kanalizaciis Webis mowyoba  betoni В-20 polimeruli luqiT</t>
  </si>
  <si>
    <r>
      <t xml:space="preserve"> sakanalizacio gofrirebuli milis </t>
    </r>
    <r>
      <rPr>
        <b/>
        <sz val="10"/>
        <rFont val="Calibri"/>
        <family val="2"/>
      </rPr>
      <t>SN-</t>
    </r>
    <r>
      <rPr>
        <b/>
        <sz val="10"/>
        <rFont val="AcadNusx"/>
        <family val="0"/>
      </rPr>
      <t>4, diametriT 100 mm, mowyoba liTonis milis garsacmiT (d=152mm) gzis kveTaSi (6,0 grZ.m)</t>
    </r>
  </si>
  <si>
    <r>
      <t xml:space="preserve">gofrirebuli mili </t>
    </r>
    <r>
      <rPr>
        <sz val="10"/>
        <rFont val="Calibri"/>
        <family val="2"/>
      </rPr>
      <t>SN-4</t>
    </r>
    <r>
      <rPr>
        <sz val="10"/>
        <rFont val="AcadNusx"/>
        <family val="0"/>
      </rPr>
      <t xml:space="preserve"> d-100mm</t>
    </r>
  </si>
  <si>
    <t xml:space="preserve">septikis gadaxurvis filaze cementis mWimis mowyoba sisqe 2sm </t>
  </si>
  <si>
    <t>xulos municipalitetis sofel sxalTis kulturis centris reabilitacia</t>
  </si>
  <si>
    <t>damuSavebuli gruntis datvirTva a/TviTmclelebze xeliT</t>
  </si>
  <si>
    <t>4.1</t>
  </si>
  <si>
    <t>4.2</t>
  </si>
  <si>
    <t>4.3</t>
  </si>
  <si>
    <t>4.4</t>
  </si>
  <si>
    <t>SromiTi resursebi 2,06*1,15</t>
  </si>
  <si>
    <t>lokalur-resursuli xarjTaRricxva #3/1</t>
  </si>
  <si>
    <r>
      <t>gruntis gaTxra xeliT sakanalizacio milebis da Webis qveS (70×0,8×0,3)m+(1,2</t>
    </r>
    <r>
      <rPr>
        <b/>
        <sz val="10"/>
        <rFont val="Calibri"/>
        <family val="2"/>
      </rPr>
      <t>×</t>
    </r>
    <r>
      <rPr>
        <b/>
        <sz val="10"/>
        <rFont val="AcadNusx"/>
        <family val="0"/>
      </rPr>
      <t>1,2</t>
    </r>
    <r>
      <rPr>
        <b/>
        <sz val="10"/>
        <rFont val="Calibri"/>
        <family val="2"/>
      </rPr>
      <t>×1,2)</t>
    </r>
    <r>
      <rPr>
        <b/>
        <sz val="10"/>
        <rFont val="AcadNusx"/>
        <family val="0"/>
      </rPr>
      <t>m</t>
    </r>
    <r>
      <rPr>
        <b/>
        <sz val="10"/>
        <rFont val="Calibri"/>
        <family val="2"/>
      </rPr>
      <t>×</t>
    </r>
    <r>
      <rPr>
        <b/>
        <sz val="10"/>
        <rFont val="AcadNusx"/>
        <family val="0"/>
      </rPr>
      <t>4c</t>
    </r>
  </si>
  <si>
    <t>lokalur-resursuli xarjTaRricxva #4/1</t>
  </si>
  <si>
    <t xml:space="preserve">zidva 2 km-ze </t>
  </si>
  <si>
    <t xml:space="preserve"> RorRis (m 400 fr.40-70mm  -10sm) safuZvelis mowyoba saZirkvlebis qveS</t>
  </si>
  <si>
    <t>22</t>
  </si>
  <si>
    <t>23</t>
  </si>
  <si>
    <t>iatakebze cementis mWimis mowyoba sisqe 2sm</t>
  </si>
  <si>
    <t xml:space="preserve">cementis xsnari  </t>
  </si>
  <si>
    <t>29</t>
  </si>
  <si>
    <r>
      <t xml:space="preserve">betoni </t>
    </r>
    <r>
      <rPr>
        <sz val="10"/>
        <rFont val="Calibri"/>
        <family val="2"/>
      </rPr>
      <t>B-20</t>
    </r>
  </si>
  <si>
    <t>10,35</t>
  </si>
  <si>
    <t>arsebuli dazianebuli mosacdelis Senobis daSla-dasawyobeba</t>
  </si>
  <si>
    <t xml:space="preserve"> gruntis da sxva inertuli masalebis damuSaveba-amoReba arsebuli iatakebis qveS xeliT </t>
  </si>
  <si>
    <t>damuSavebuli gruntis gatana</t>
  </si>
  <si>
    <t xml:space="preserve"> betonis filis mowyoba betoni          В-20</t>
  </si>
  <si>
    <t>aguri keramikuli fasadis</t>
  </si>
  <si>
    <t>xsnari wyobis kir-cementis m.50</t>
  </si>
  <si>
    <t xml:space="preserve">kedlebis wyoba standartuli fasadis keramikuli aguriT 25,0X12,0X6,5sm </t>
  </si>
  <si>
    <t xml:space="preserve">saxuravis xis konstruqciebis mowyoba xis daxerxili sxvadasxva zomis mSrali masalisagan </t>
  </si>
  <si>
    <t>wiwvovani jiSis xis daxerxili sxvadasxva zomis masala</t>
  </si>
  <si>
    <t>samSeneblo lursmani</t>
  </si>
  <si>
    <t>mavTuli glinula</t>
  </si>
  <si>
    <t>antiseptikuri saRebavi</t>
  </si>
  <si>
    <t xml:space="preserve"> molartyva xis 30 mm sisqis ficrebiT </t>
  </si>
  <si>
    <t>wiwvovani jiSis xis ficari Ix.30 mm</t>
  </si>
  <si>
    <t>lursmani</t>
  </si>
  <si>
    <t>kv.m M</t>
  </si>
  <si>
    <t xml:space="preserve">metalokramitis furclebi 0,5mm </t>
  </si>
  <si>
    <t>feradi. Ffol. Ffurcl.</t>
  </si>
  <si>
    <t xml:space="preserve">metalokramitis kexi </t>
  </si>
  <si>
    <t>100kv.m</t>
  </si>
  <si>
    <t>samSeneblo manqanebi</t>
  </si>
  <si>
    <t>naWedi</t>
  </si>
  <si>
    <t>sWvali</t>
  </si>
  <si>
    <t xml:space="preserve">karnizis  mowyoba gluvi feradi liTonis 0,5 mm sisqis furclebiT </t>
  </si>
  <si>
    <t>metaloprofilis feradi furclebi 0,5mm</t>
  </si>
  <si>
    <t>metaloplastmasis fanjrebis TeTri feris sisqiT 5,2mm montaJi  RirebulebiT</t>
  </si>
  <si>
    <t>metaloplastmasis fanjrebi</t>
  </si>
  <si>
    <t xml:space="preserve">mosapirkeTebeli fila kedlis aguris imitaciiT 25X12,5X4sm  </t>
  </si>
  <si>
    <t xml:space="preserve"> r. betonis sartyelis mopirkeTeba filebiT aguris imitaciiT 25X12,5X4sm </t>
  </si>
  <si>
    <t xml:space="preserve"> Weri xis nivnivebze 30 mm-iani ficrebis mijriT mowyobiT </t>
  </si>
  <si>
    <t xml:space="preserve">xis ficari wiwvovani, gamomSrali Ix.30mm  </t>
  </si>
  <si>
    <t xml:space="preserve"> RorRis (m 400 fr.40-70mm  -10sm) safuZvelis mowyoba kibis safexuris da pandusis qveS</t>
  </si>
  <si>
    <t xml:space="preserve">miwis damuSaveba xeliT kibis da pandusis qveS </t>
  </si>
  <si>
    <t xml:space="preserve">betonis filebi aguris formis sisq. 4sm </t>
  </si>
  <si>
    <r>
      <t xml:space="preserve">betonis  kibis safexurebis da pandusis mowyoba betoni </t>
    </r>
    <r>
      <rPr>
        <b/>
        <sz val="10"/>
        <rFont val="Calibri"/>
        <family val="2"/>
      </rPr>
      <t>B-20</t>
    </r>
    <r>
      <rPr>
        <b/>
        <sz val="10"/>
        <rFont val="AcadNusx"/>
        <family val="0"/>
      </rPr>
      <t xml:space="preserve"> </t>
    </r>
  </si>
  <si>
    <t xml:space="preserve">betonis aguris formis filebis mowyoba iatakebze da kibeze </t>
  </si>
  <si>
    <t xml:space="preserve">saxuravis burulis mowyoba 0,5mm sisqis metalokramitis furclebiT, kexis, saxuravis burulis mowyoba wyalsadinari Rarebisa da milebis mowyobiT </t>
  </si>
  <si>
    <t>m</t>
  </si>
  <si>
    <t>muxli</t>
  </si>
  <si>
    <t>samagri detalebi</t>
  </si>
  <si>
    <t>sawvimari Rari feradi liT. furceliT</t>
  </si>
  <si>
    <t>sawvimari mili feradi liT. furceliT</t>
  </si>
  <si>
    <t>sajdomi skamebis mowyoba</t>
  </si>
  <si>
    <t>daba xuloSi mgzavrTa mosacdelis mSeneblobaze Sesasrulebeli samuSaoebis da gamosayenebeli masalebis moculobebi</t>
  </si>
  <si>
    <t>Sesasrulebeli samuSaoebis da gamosayenebeli masalebis dasaxeleba</t>
  </si>
  <si>
    <t>r/betonis sartylebis mowyoba betoni          В-20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</si>
</sst>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#,##0.0"/>
    <numFmt numFmtId="189" formatCode="#,##0.000"/>
  </numFmts>
  <fonts count="75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vertAlign val="superscript"/>
      <sz val="10"/>
      <name val="AcadNusx"/>
      <family val="0"/>
    </font>
    <font>
      <sz val="10"/>
      <color indexed="10"/>
      <name val="AcadNusx"/>
      <family val="0"/>
    </font>
    <font>
      <i/>
      <sz val="10"/>
      <name val="AcadNusx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cadNusx"/>
      <family val="0"/>
    </font>
    <font>
      <sz val="9"/>
      <color indexed="10"/>
      <name val="AcadNusx"/>
      <family val="0"/>
    </font>
    <font>
      <sz val="9"/>
      <color indexed="30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FF0000"/>
      <name val="AcadNusx"/>
      <family val="0"/>
    </font>
    <font>
      <sz val="10"/>
      <color rgb="FF0070C0"/>
      <name val="AcadNusx"/>
      <family val="0"/>
    </font>
    <font>
      <sz val="9"/>
      <color rgb="FFFF0000"/>
      <name val="AcadNusx"/>
      <family val="0"/>
    </font>
    <font>
      <sz val="9"/>
      <color rgb="FF0070C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2" applyNumberFormat="0" applyAlignment="0" applyProtection="0"/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179" fontId="0" fillId="0" borderId="0" applyFont="0" applyFill="0" applyBorder="0" applyAlignment="0" applyProtection="0"/>
    <xf numFmtId="0" fontId="60" fillId="28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29" borderId="8" applyNumberFormat="0" applyAlignment="0" applyProtection="0"/>
    <xf numFmtId="177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67" fillId="31" borderId="2" applyNumberFormat="0" applyAlignment="0" applyProtection="0"/>
    <xf numFmtId="0" fontId="6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8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82" fontId="15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180" fontId="15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180" fontId="15" fillId="33" borderId="10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81" fontId="15" fillId="0" borderId="10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181" fontId="17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82" fontId="17" fillId="33" borderId="10" xfId="0" applyNumberFormat="1" applyFont="1" applyFill="1" applyBorder="1" applyAlignment="1">
      <alignment horizontal="center" vertical="center" wrapText="1"/>
    </xf>
    <xf numFmtId="182" fontId="17" fillId="0" borderId="10" xfId="0" applyNumberFormat="1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 wrapText="1"/>
    </xf>
    <xf numFmtId="180" fontId="69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180" fontId="69" fillId="0" borderId="10" xfId="0" applyNumberFormat="1" applyFont="1" applyFill="1" applyBorder="1" applyAlignment="1">
      <alignment horizontal="center" vertical="center" wrapText="1"/>
    </xf>
    <xf numFmtId="180" fontId="70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left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0" xfId="0" applyNumberFormat="1" applyFont="1" applyBorder="1" applyAlignment="1">
      <alignment horizontal="center" vertical="center" wrapText="1"/>
    </xf>
    <xf numFmtId="180" fontId="70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2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49" fontId="71" fillId="0" borderId="10" xfId="0" applyNumberFormat="1" applyFont="1" applyBorder="1" applyAlignment="1">
      <alignment vertical="center" wrapText="1"/>
    </xf>
    <xf numFmtId="49" fontId="72" fillId="0" borderId="10" xfId="0" applyNumberFormat="1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/>
    </xf>
    <xf numFmtId="0" fontId="69" fillId="33" borderId="10" xfId="0" applyFont="1" applyFill="1" applyBorder="1" applyAlignment="1">
      <alignment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/>
    </xf>
    <xf numFmtId="0" fontId="70" fillId="33" borderId="10" xfId="0" applyFont="1" applyFill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180" fontId="69" fillId="33" borderId="10" xfId="0" applyNumberFormat="1" applyFont="1" applyFill="1" applyBorder="1" applyAlignment="1">
      <alignment horizontal="center" vertical="center" wrapText="1"/>
    </xf>
    <xf numFmtId="180" fontId="70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2" fontId="70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2" fontId="70" fillId="33" borderId="10" xfId="0" applyNumberFormat="1" applyFont="1" applyFill="1" applyBorder="1" applyAlignment="1">
      <alignment horizontal="center"/>
    </xf>
    <xf numFmtId="0" fontId="69" fillId="0" borderId="10" xfId="0" applyFont="1" applyBorder="1" applyAlignment="1">
      <alignment horizontal="left" vertical="center"/>
    </xf>
    <xf numFmtId="2" fontId="69" fillId="33" borderId="10" xfId="0" applyNumberFormat="1" applyFont="1" applyFill="1" applyBorder="1" applyAlignment="1">
      <alignment horizontal="center"/>
    </xf>
    <xf numFmtId="181" fontId="70" fillId="0" borderId="10" xfId="0" applyNumberFormat="1" applyFont="1" applyBorder="1" applyAlignment="1">
      <alignment horizontal="center" vertical="center" wrapText="1"/>
    </xf>
    <xf numFmtId="181" fontId="69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33" borderId="0" xfId="0" applyFont="1" applyFill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2" fontId="73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 wrapText="1"/>
    </xf>
    <xf numFmtId="2" fontId="74" fillId="33" borderId="10" xfId="0" applyNumberFormat="1" applyFont="1" applyFill="1" applyBorder="1" applyAlignment="1">
      <alignment vertical="center" wrapText="1"/>
    </xf>
    <xf numFmtId="181" fontId="74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/>
    </xf>
    <xf numFmtId="0" fontId="70" fillId="33" borderId="10" xfId="0" applyFont="1" applyFill="1" applyBorder="1" applyAlignment="1">
      <alignment horizontal="center" vertical="center"/>
    </xf>
    <xf numFmtId="2" fontId="70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17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textRotation="90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ბმული უჯრა" xfId="33"/>
    <cellStyle name="გამოთვლა" xfId="34"/>
    <cellStyle name="გამოტანა" xfId="35"/>
    <cellStyle name="განმარტებითი ტექსტი" xfId="36"/>
    <cellStyle name="გაფრთხილების ტექსტი" xfId="37"/>
    <cellStyle name="Currency" xfId="38"/>
    <cellStyle name="Currency [0]" xfId="39"/>
    <cellStyle name="კარგი" xfId="40"/>
    <cellStyle name="მახვილი1" xfId="41"/>
    <cellStyle name="მახვილი2" xfId="42"/>
    <cellStyle name="მახვილი3" xfId="43"/>
    <cellStyle name="მახვილი4" xfId="44"/>
    <cellStyle name="მახვილი5" xfId="45"/>
    <cellStyle name="მახვილი6" xfId="46"/>
    <cellStyle name="Comma" xfId="47"/>
    <cellStyle name="ნეიტრალური" xfId="48"/>
    <cellStyle name="Percent" xfId="49"/>
    <cellStyle name="სათაური" xfId="50"/>
    <cellStyle name="სათაური 1" xfId="51"/>
    <cellStyle name="სათაური 2" xfId="52"/>
    <cellStyle name="სათაური 4" xfId="53"/>
    <cellStyle name="სათაური3" xfId="54"/>
    <cellStyle name="სულ" xfId="55"/>
    <cellStyle name="უჯრის შემოწმება" xfId="56"/>
    <cellStyle name="Comma [0]" xfId="57"/>
    <cellStyle name="შენიშვნა" xfId="58"/>
    <cellStyle name="შეტანა" xfId="59"/>
    <cellStyle name="ცუდი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view="pageBreakPreview" zoomScaleSheetLayoutView="100" workbookViewId="0" topLeftCell="A17">
      <selection activeCell="I5" sqref="I5"/>
    </sheetView>
  </sheetViews>
  <sheetFormatPr defaultColWidth="9.00390625" defaultRowHeight="12.75"/>
  <cols>
    <col min="1" max="1" width="5.125" style="0" customWidth="1"/>
    <col min="2" max="2" width="10.75390625" style="0" customWidth="1"/>
    <col min="3" max="3" width="44.00390625" style="0" customWidth="1"/>
    <col min="4" max="4" width="7.375" style="0" customWidth="1"/>
    <col min="5" max="5" width="10.00390625" style="0" customWidth="1"/>
    <col min="6" max="6" width="7.75390625" style="0" customWidth="1"/>
    <col min="8" max="8" width="8.25390625" style="0" customWidth="1"/>
    <col min="9" max="9" width="11.625" style="0" bestFit="1" customWidth="1"/>
  </cols>
  <sheetData>
    <row r="1" spans="1:8" ht="13.5" customHeight="1">
      <c r="A1" s="167" t="s">
        <v>242</v>
      </c>
      <c r="B1" s="167"/>
      <c r="C1" s="167"/>
      <c r="D1" s="167"/>
      <c r="E1" s="167"/>
      <c r="F1" s="167"/>
      <c r="G1" s="167"/>
      <c r="H1" s="167"/>
    </row>
    <row r="2" spans="1:8" ht="17.25" customHeight="1">
      <c r="A2" s="168" t="s">
        <v>251</v>
      </c>
      <c r="B2" s="168"/>
      <c r="C2" s="168"/>
      <c r="D2" s="168"/>
      <c r="E2" s="168"/>
      <c r="F2" s="168"/>
      <c r="G2" s="168"/>
      <c r="H2" s="168"/>
    </row>
    <row r="3" spans="1:8" ht="13.5">
      <c r="A3" s="169" t="s">
        <v>217</v>
      </c>
      <c r="B3" s="169"/>
      <c r="C3" s="169"/>
      <c r="D3" s="169"/>
      <c r="E3" s="169"/>
      <c r="F3" s="169"/>
      <c r="G3" s="169"/>
      <c r="H3" s="169"/>
    </row>
    <row r="4" spans="1:8" ht="15" customHeight="1" hidden="1">
      <c r="A4" s="170"/>
      <c r="B4" s="170"/>
      <c r="C4" s="170"/>
      <c r="D4" s="170"/>
      <c r="E4" s="170"/>
      <c r="F4" s="170"/>
      <c r="G4" s="170"/>
      <c r="H4" s="170"/>
    </row>
    <row r="5" spans="1:8" ht="30" customHeight="1">
      <c r="A5" s="171" t="s">
        <v>1</v>
      </c>
      <c r="B5" s="172" t="s">
        <v>19</v>
      </c>
      <c r="C5" s="173" t="s">
        <v>20</v>
      </c>
      <c r="D5" s="174" t="s">
        <v>8</v>
      </c>
      <c r="E5" s="164" t="s">
        <v>16</v>
      </c>
      <c r="F5" s="164"/>
      <c r="G5" s="164" t="s">
        <v>2</v>
      </c>
      <c r="H5" s="164"/>
    </row>
    <row r="6" spans="1:8" ht="70.5" customHeight="1">
      <c r="A6" s="171"/>
      <c r="B6" s="172"/>
      <c r="C6" s="173"/>
      <c r="D6" s="174"/>
      <c r="E6" s="69" t="s">
        <v>8</v>
      </c>
      <c r="F6" s="69" t="s">
        <v>18</v>
      </c>
      <c r="G6" s="69" t="s">
        <v>17</v>
      </c>
      <c r="H6" s="70" t="s">
        <v>9</v>
      </c>
    </row>
    <row r="7" spans="1:8" ht="19.5" customHeight="1">
      <c r="A7" s="3" t="s">
        <v>10</v>
      </c>
      <c r="B7" s="3" t="s">
        <v>11</v>
      </c>
      <c r="C7" s="60" t="s">
        <v>12</v>
      </c>
      <c r="D7" s="60" t="s">
        <v>13</v>
      </c>
      <c r="E7" s="60" t="s">
        <v>14</v>
      </c>
      <c r="F7" s="60" t="s">
        <v>15</v>
      </c>
      <c r="G7" s="60" t="s">
        <v>3</v>
      </c>
      <c r="H7" s="42">
        <v>8</v>
      </c>
    </row>
    <row r="8" spans="1:8" ht="38.25" customHeight="1">
      <c r="A8" s="64" t="s">
        <v>10</v>
      </c>
      <c r="B8" s="84" t="s">
        <v>189</v>
      </c>
      <c r="C8" s="60" t="s">
        <v>219</v>
      </c>
      <c r="D8" s="60" t="s">
        <v>175</v>
      </c>
      <c r="E8" s="61"/>
      <c r="F8" s="79">
        <v>0.0225</v>
      </c>
      <c r="G8" s="61"/>
      <c r="H8" s="63">
        <f>H9+H10++H11</f>
        <v>15.433470000000002</v>
      </c>
    </row>
    <row r="9" spans="1:8" ht="15.75" customHeight="1">
      <c r="A9" s="90">
        <f>A8+0.1</f>
        <v>1.1</v>
      </c>
      <c r="B9" s="112"/>
      <c r="C9" s="94" t="s">
        <v>26</v>
      </c>
      <c r="D9" s="95" t="s">
        <v>37</v>
      </c>
      <c r="E9" s="93">
        <v>15.5</v>
      </c>
      <c r="F9" s="90">
        <f>E9*F8</f>
        <v>0.34875</v>
      </c>
      <c r="G9" s="93">
        <v>4.6</v>
      </c>
      <c r="H9" s="96">
        <f>F9*G9</f>
        <v>1.60425</v>
      </c>
    </row>
    <row r="10" spans="1:8" ht="15.75" customHeight="1">
      <c r="A10" s="21">
        <f>A9+0.1</f>
        <v>1.2000000000000002</v>
      </c>
      <c r="B10" s="104"/>
      <c r="C10" s="65" t="s">
        <v>185</v>
      </c>
      <c r="D10" s="64" t="s">
        <v>46</v>
      </c>
      <c r="E10" s="66">
        <v>34.7</v>
      </c>
      <c r="F10" s="21">
        <f>E10*F8</f>
        <v>0.78075</v>
      </c>
      <c r="G10" s="93">
        <v>17.52</v>
      </c>
      <c r="H10" s="34">
        <f>F10*G10</f>
        <v>13.678740000000001</v>
      </c>
    </row>
    <row r="11" spans="1:8" ht="15.75" customHeight="1">
      <c r="A11" s="97">
        <f>A10+0.1</f>
        <v>1.3000000000000003</v>
      </c>
      <c r="B11" s="113"/>
      <c r="C11" s="98" t="s">
        <v>174</v>
      </c>
      <c r="D11" s="99" t="s">
        <v>0</v>
      </c>
      <c r="E11" s="100">
        <v>2.09</v>
      </c>
      <c r="F11" s="97">
        <f>E11*F8</f>
        <v>0.047025</v>
      </c>
      <c r="G11" s="100">
        <v>3.2</v>
      </c>
      <c r="H11" s="101">
        <f>F11*G11</f>
        <v>0.15048</v>
      </c>
    </row>
    <row r="12" spans="1:8" ht="39" customHeight="1">
      <c r="A12" s="60" t="s">
        <v>11</v>
      </c>
      <c r="B12" s="84" t="s">
        <v>220</v>
      </c>
      <c r="C12" s="60" t="s">
        <v>222</v>
      </c>
      <c r="D12" s="60" t="s">
        <v>177</v>
      </c>
      <c r="E12" s="61"/>
      <c r="F12" s="74">
        <v>0.02</v>
      </c>
      <c r="G12" s="61"/>
      <c r="H12" s="63">
        <f>H13</f>
        <v>18.951999999999998</v>
      </c>
    </row>
    <row r="13" spans="1:8" ht="15.75" customHeight="1">
      <c r="A13" s="90">
        <f>A12+0.1</f>
        <v>2.1</v>
      </c>
      <c r="B13" s="75"/>
      <c r="C13" s="94" t="s">
        <v>26</v>
      </c>
      <c r="D13" s="95" t="s">
        <v>37</v>
      </c>
      <c r="E13" s="93">
        <v>206</v>
      </c>
      <c r="F13" s="90">
        <f>E13*F12</f>
        <v>4.12</v>
      </c>
      <c r="G13" s="93">
        <v>4.6</v>
      </c>
      <c r="H13" s="96">
        <f>F13*G13</f>
        <v>18.951999999999998</v>
      </c>
    </row>
    <row r="14" spans="1:8" ht="18.75" customHeight="1">
      <c r="A14" s="76">
        <v>3</v>
      </c>
      <c r="B14" s="83" t="s">
        <v>186</v>
      </c>
      <c r="C14" s="85" t="s">
        <v>190</v>
      </c>
      <c r="D14" s="62" t="s">
        <v>176</v>
      </c>
      <c r="E14" s="62"/>
      <c r="F14" s="62">
        <v>24.5</v>
      </c>
      <c r="G14" s="62"/>
      <c r="H14" s="63">
        <f>H15</f>
        <v>59.976000000000006</v>
      </c>
    </row>
    <row r="15" spans="1:9" ht="15.75" customHeight="1">
      <c r="A15" s="21">
        <f>A14+0.1</f>
        <v>3.1</v>
      </c>
      <c r="B15" s="75"/>
      <c r="C15" s="65" t="s">
        <v>221</v>
      </c>
      <c r="D15" s="90" t="s">
        <v>187</v>
      </c>
      <c r="E15" s="66"/>
      <c r="F15" s="18">
        <v>39.2</v>
      </c>
      <c r="G15" s="66">
        <v>1.53</v>
      </c>
      <c r="H15" s="34">
        <f>F15*G15</f>
        <v>59.976000000000006</v>
      </c>
      <c r="I15">
        <f>24.5*1.6</f>
        <v>39.2</v>
      </c>
    </row>
    <row r="16" spans="1:8" ht="36.75" customHeight="1">
      <c r="A16" s="60" t="s">
        <v>13</v>
      </c>
      <c r="B16" s="84" t="s">
        <v>223</v>
      </c>
      <c r="C16" s="86" t="s">
        <v>224</v>
      </c>
      <c r="D16" s="60" t="s">
        <v>177</v>
      </c>
      <c r="E16" s="61"/>
      <c r="F16" s="79">
        <v>0.0662</v>
      </c>
      <c r="G16" s="61"/>
      <c r="H16" s="63">
        <f>H17+H18+41+H20+H21+H22+H19</f>
        <v>1075.322702</v>
      </c>
    </row>
    <row r="17" spans="1:8" ht="15.75" customHeight="1">
      <c r="A17" s="90">
        <f aca="true" t="shared" si="0" ref="A17:A22">A16+0.1</f>
        <v>4.1</v>
      </c>
      <c r="B17" s="118"/>
      <c r="C17" s="111" t="s">
        <v>26</v>
      </c>
      <c r="D17" s="110" t="s">
        <v>37</v>
      </c>
      <c r="E17" s="110">
        <v>517</v>
      </c>
      <c r="F17" s="90">
        <f>E17*F16</f>
        <v>34.2254</v>
      </c>
      <c r="G17" s="93">
        <v>4.6</v>
      </c>
      <c r="H17" s="96">
        <f aca="true" t="shared" si="1" ref="H17:H22">F17*G17</f>
        <v>157.43684</v>
      </c>
    </row>
    <row r="18" spans="1:8" ht="15.75" customHeight="1">
      <c r="A18" s="97">
        <f t="shared" si="0"/>
        <v>4.199999999999999</v>
      </c>
      <c r="B18" s="123"/>
      <c r="C18" s="124" t="s">
        <v>54</v>
      </c>
      <c r="D18" s="125" t="s">
        <v>46</v>
      </c>
      <c r="E18" s="125">
        <v>129</v>
      </c>
      <c r="F18" s="97">
        <f>E18*F16</f>
        <v>8.5398</v>
      </c>
      <c r="G18" s="125">
        <v>3.2</v>
      </c>
      <c r="H18" s="101">
        <f t="shared" si="1"/>
        <v>27.32736</v>
      </c>
    </row>
    <row r="19" spans="1:8" ht="15.75" customHeight="1">
      <c r="A19" s="21">
        <f t="shared" si="0"/>
        <v>4.299999999999999</v>
      </c>
      <c r="B19" s="91"/>
      <c r="C19" s="19" t="s">
        <v>218</v>
      </c>
      <c r="D19" s="18" t="s">
        <v>43</v>
      </c>
      <c r="E19" s="21">
        <v>101.5</v>
      </c>
      <c r="F19" s="23">
        <f>E19*F16</f>
        <v>6.7193</v>
      </c>
      <c r="G19" s="21">
        <v>105.5</v>
      </c>
      <c r="H19" s="34">
        <f t="shared" si="1"/>
        <v>708.8861499999999</v>
      </c>
    </row>
    <row r="20" spans="1:8" ht="15.75" customHeight="1">
      <c r="A20" s="21">
        <f t="shared" si="0"/>
        <v>4.399999999999999</v>
      </c>
      <c r="B20" s="91"/>
      <c r="C20" s="19" t="s">
        <v>211</v>
      </c>
      <c r="D20" s="18" t="s">
        <v>41</v>
      </c>
      <c r="E20" s="21">
        <v>124</v>
      </c>
      <c r="F20" s="21">
        <f>E20*F16</f>
        <v>8.2088</v>
      </c>
      <c r="G20" s="18">
        <v>12</v>
      </c>
      <c r="H20" s="34">
        <f t="shared" si="1"/>
        <v>98.5056</v>
      </c>
    </row>
    <row r="21" spans="1:8" ht="15.75" customHeight="1">
      <c r="A21" s="21">
        <f t="shared" si="0"/>
        <v>4.499999999999998</v>
      </c>
      <c r="B21" s="91"/>
      <c r="C21" s="22" t="s">
        <v>210</v>
      </c>
      <c r="D21" s="18" t="s">
        <v>43</v>
      </c>
      <c r="E21" s="18">
        <v>1.38</v>
      </c>
      <c r="F21" s="23">
        <f>E21*F16</f>
        <v>0.09135599999999999</v>
      </c>
      <c r="G21" s="21">
        <v>392</v>
      </c>
      <c r="H21" s="34">
        <f t="shared" si="1"/>
        <v>35.811552</v>
      </c>
    </row>
    <row r="22" spans="1:8" ht="15.75" customHeight="1">
      <c r="A22" s="21">
        <f t="shared" si="0"/>
        <v>4.599999999999998</v>
      </c>
      <c r="B22" s="91"/>
      <c r="C22" s="19" t="s">
        <v>44</v>
      </c>
      <c r="D22" s="18" t="s">
        <v>0</v>
      </c>
      <c r="E22" s="21">
        <v>30</v>
      </c>
      <c r="F22" s="21">
        <f>E22*F16</f>
        <v>1.9859999999999998</v>
      </c>
      <c r="G22" s="18">
        <v>3.2</v>
      </c>
      <c r="H22" s="34">
        <f t="shared" si="1"/>
        <v>6.3552</v>
      </c>
    </row>
    <row r="23" spans="1:8" ht="18.75" customHeight="1">
      <c r="A23" s="76">
        <v>5</v>
      </c>
      <c r="B23" s="105" t="s">
        <v>196</v>
      </c>
      <c r="C23" s="103" t="s">
        <v>179</v>
      </c>
      <c r="D23" s="77" t="s">
        <v>28</v>
      </c>
      <c r="E23" s="74"/>
      <c r="F23" s="79">
        <v>0.1298</v>
      </c>
      <c r="G23" s="77">
        <v>1058</v>
      </c>
      <c r="H23" s="63">
        <f>F23*G23</f>
        <v>137.3284</v>
      </c>
    </row>
    <row r="24" spans="1:8" ht="40.5" customHeight="1">
      <c r="A24" s="60" t="s">
        <v>15</v>
      </c>
      <c r="B24" s="84" t="s">
        <v>225</v>
      </c>
      <c r="C24" s="60" t="s">
        <v>228</v>
      </c>
      <c r="D24" s="60" t="s">
        <v>178</v>
      </c>
      <c r="E24" s="61"/>
      <c r="F24" s="79">
        <v>0.0112</v>
      </c>
      <c r="G24" s="61"/>
      <c r="H24" s="59">
        <f>SUM(H25:H31)</f>
        <v>326.85995199999996</v>
      </c>
    </row>
    <row r="25" spans="1:8" ht="15.75" customHeight="1">
      <c r="A25" s="90">
        <f aca="true" t="shared" si="2" ref="A25:A31">A24+0.1</f>
        <v>6.1</v>
      </c>
      <c r="B25" s="112"/>
      <c r="C25" s="94" t="s">
        <v>52</v>
      </c>
      <c r="D25" s="95" t="s">
        <v>37</v>
      </c>
      <c r="E25" s="93">
        <v>840</v>
      </c>
      <c r="F25" s="90">
        <f>E25*F24</f>
        <v>9.408</v>
      </c>
      <c r="G25" s="93">
        <v>4.6</v>
      </c>
      <c r="H25" s="126">
        <f aca="true" t="shared" si="3" ref="H25:H32">F25*G25</f>
        <v>43.276799999999994</v>
      </c>
    </row>
    <row r="26" spans="1:8" ht="15.75" customHeight="1">
      <c r="A26" s="97">
        <f t="shared" si="2"/>
        <v>6.199999999999999</v>
      </c>
      <c r="B26" s="113"/>
      <c r="C26" s="98" t="s">
        <v>54</v>
      </c>
      <c r="D26" s="125" t="s">
        <v>46</v>
      </c>
      <c r="E26" s="100">
        <v>81</v>
      </c>
      <c r="F26" s="97">
        <f>E26*F24</f>
        <v>0.9072</v>
      </c>
      <c r="G26" s="100">
        <v>3.2</v>
      </c>
      <c r="H26" s="127">
        <f t="shared" si="3"/>
        <v>2.9030400000000003</v>
      </c>
    </row>
    <row r="27" spans="1:8" ht="15.75" customHeight="1">
      <c r="A27" s="21">
        <f t="shared" si="2"/>
        <v>6.299999999999999</v>
      </c>
      <c r="B27" s="104"/>
      <c r="C27" s="65" t="s">
        <v>226</v>
      </c>
      <c r="D27" s="64" t="s">
        <v>43</v>
      </c>
      <c r="E27" s="18">
        <v>101.5</v>
      </c>
      <c r="F27" s="18">
        <f>E27*F24</f>
        <v>1.1368</v>
      </c>
      <c r="G27" s="66">
        <v>105.5</v>
      </c>
      <c r="H27" s="46">
        <f t="shared" si="3"/>
        <v>119.9324</v>
      </c>
    </row>
    <row r="28" spans="1:8" ht="15.75" customHeight="1">
      <c r="A28" s="21">
        <f t="shared" si="2"/>
        <v>6.399999999999999</v>
      </c>
      <c r="B28" s="104"/>
      <c r="C28" s="65" t="s">
        <v>211</v>
      </c>
      <c r="D28" s="64" t="s">
        <v>41</v>
      </c>
      <c r="E28" s="66">
        <v>137</v>
      </c>
      <c r="F28" s="21">
        <f>E28*F24</f>
        <v>1.5344</v>
      </c>
      <c r="G28" s="66">
        <v>12</v>
      </c>
      <c r="H28" s="46">
        <f t="shared" si="3"/>
        <v>18.4128</v>
      </c>
    </row>
    <row r="29" spans="1:8" ht="15.75" customHeight="1">
      <c r="A29" s="21">
        <f t="shared" si="2"/>
        <v>6.499999999999998</v>
      </c>
      <c r="B29" s="104"/>
      <c r="C29" s="65" t="s">
        <v>212</v>
      </c>
      <c r="D29" s="64" t="s">
        <v>43</v>
      </c>
      <c r="E29" s="66">
        <v>3.63</v>
      </c>
      <c r="F29" s="23">
        <f>E29*F24</f>
        <v>0.040656</v>
      </c>
      <c r="G29" s="66">
        <v>392</v>
      </c>
      <c r="H29" s="46">
        <f t="shared" si="3"/>
        <v>15.937152</v>
      </c>
    </row>
    <row r="30" spans="1:8" ht="15.75" customHeight="1">
      <c r="A30" s="21">
        <f t="shared" si="2"/>
        <v>6.599999999999998</v>
      </c>
      <c r="B30" s="104"/>
      <c r="C30" s="65" t="s">
        <v>229</v>
      </c>
      <c r="D30" s="64" t="s">
        <v>21</v>
      </c>
      <c r="E30" s="66"/>
      <c r="F30" s="23">
        <v>1</v>
      </c>
      <c r="G30" s="66">
        <v>125</v>
      </c>
      <c r="H30" s="46">
        <f>F30*G30</f>
        <v>125</v>
      </c>
    </row>
    <row r="31" spans="1:8" ht="15.75" customHeight="1">
      <c r="A31" s="21">
        <f t="shared" si="2"/>
        <v>6.6999999999999975</v>
      </c>
      <c r="B31" s="104"/>
      <c r="C31" s="65" t="s">
        <v>58</v>
      </c>
      <c r="D31" s="64" t="s">
        <v>0</v>
      </c>
      <c r="E31" s="66">
        <v>39</v>
      </c>
      <c r="F31" s="21">
        <f>E31*F24</f>
        <v>0.4368</v>
      </c>
      <c r="G31" s="66">
        <v>3.2</v>
      </c>
      <c r="H31" s="46">
        <f t="shared" si="3"/>
        <v>1.3977600000000001</v>
      </c>
    </row>
    <row r="32" spans="1:8" ht="18.75" customHeight="1">
      <c r="A32" s="76">
        <v>7</v>
      </c>
      <c r="B32" s="84" t="s">
        <v>196</v>
      </c>
      <c r="C32" s="86" t="s">
        <v>227</v>
      </c>
      <c r="D32" s="60" t="s">
        <v>28</v>
      </c>
      <c r="E32" s="61"/>
      <c r="F32" s="79">
        <v>0.3762</v>
      </c>
      <c r="G32" s="77">
        <v>1058</v>
      </c>
      <c r="H32" s="63">
        <f t="shared" si="3"/>
        <v>398.01959999999997</v>
      </c>
    </row>
    <row r="33" spans="1:8" ht="36.75" customHeight="1">
      <c r="A33" s="60" t="s">
        <v>4</v>
      </c>
      <c r="B33" s="84" t="s">
        <v>197</v>
      </c>
      <c r="C33" s="60" t="s">
        <v>241</v>
      </c>
      <c r="D33" s="60" t="s">
        <v>182</v>
      </c>
      <c r="E33" s="61"/>
      <c r="F33" s="79">
        <v>0.0936</v>
      </c>
      <c r="G33" s="62"/>
      <c r="H33" s="63">
        <f>H34+H35++H36+++H37</f>
        <v>29.359699199999998</v>
      </c>
    </row>
    <row r="34" spans="1:8" ht="15.75" customHeight="1">
      <c r="A34" s="90">
        <f>A33+0.1</f>
        <v>8.1</v>
      </c>
      <c r="B34" s="128"/>
      <c r="C34" s="111" t="s">
        <v>26</v>
      </c>
      <c r="D34" s="110" t="s">
        <v>37</v>
      </c>
      <c r="E34" s="110">
        <v>18.8</v>
      </c>
      <c r="F34" s="90">
        <f>E34*F33</f>
        <v>1.7596800000000001</v>
      </c>
      <c r="G34" s="93">
        <v>6</v>
      </c>
      <c r="H34" s="96">
        <f>F34*G34</f>
        <v>10.55808</v>
      </c>
    </row>
    <row r="35" spans="1:8" ht="15.75" customHeight="1">
      <c r="A35" s="97">
        <f>A34+0.1</f>
        <v>8.2</v>
      </c>
      <c r="B35" s="129"/>
      <c r="C35" s="124" t="s">
        <v>54</v>
      </c>
      <c r="D35" s="125" t="s">
        <v>46</v>
      </c>
      <c r="E35" s="125">
        <v>0.95</v>
      </c>
      <c r="F35" s="97">
        <f>E35*F33</f>
        <v>0.08892</v>
      </c>
      <c r="G35" s="97">
        <v>3.2</v>
      </c>
      <c r="H35" s="101">
        <f>F35*G35</f>
        <v>0.284544</v>
      </c>
    </row>
    <row r="36" spans="1:8" ht="15.75" customHeight="1">
      <c r="A36" s="21">
        <f>A35+0.1</f>
        <v>8.299999999999999</v>
      </c>
      <c r="B36" s="105"/>
      <c r="C36" s="19" t="s">
        <v>215</v>
      </c>
      <c r="D36" s="18" t="s">
        <v>43</v>
      </c>
      <c r="E36" s="18">
        <v>2.04</v>
      </c>
      <c r="F36" s="21">
        <f>E36*F33</f>
        <v>0.190944</v>
      </c>
      <c r="G36" s="21">
        <v>87</v>
      </c>
      <c r="H36" s="34">
        <f>F36*G36</f>
        <v>16.612128</v>
      </c>
    </row>
    <row r="37" spans="1:8" ht="15.75" customHeight="1">
      <c r="A37" s="21">
        <f>A36+0.1</f>
        <v>8.399999999999999</v>
      </c>
      <c r="B37" s="105"/>
      <c r="C37" s="19" t="s">
        <v>39</v>
      </c>
      <c r="D37" s="18" t="s">
        <v>0</v>
      </c>
      <c r="E37" s="18">
        <v>6.36</v>
      </c>
      <c r="F37" s="21">
        <f>E37*F33</f>
        <v>0.595296</v>
      </c>
      <c r="G37" s="21">
        <v>3.2</v>
      </c>
      <c r="H37" s="34">
        <f>F37*G37</f>
        <v>1.9049472000000003</v>
      </c>
    </row>
    <row r="38" spans="1:8" ht="13.5">
      <c r="A38" s="3"/>
      <c r="B38" s="4"/>
      <c r="C38" s="60" t="s">
        <v>165</v>
      </c>
      <c r="D38" s="60" t="s">
        <v>0</v>
      </c>
      <c r="E38" s="61"/>
      <c r="F38" s="61"/>
      <c r="G38" s="76"/>
      <c r="H38" s="63">
        <f>H8+H12+H14+H16+H23+H24+H32+H33</f>
        <v>2061.2518231999998</v>
      </c>
    </row>
    <row r="39" spans="1:9" ht="15.75" customHeight="1">
      <c r="A39" s="3"/>
      <c r="B39" s="4"/>
      <c r="C39" s="86" t="s">
        <v>138</v>
      </c>
      <c r="D39" s="60" t="s">
        <v>0</v>
      </c>
      <c r="E39" s="61"/>
      <c r="F39" s="61"/>
      <c r="G39" s="76"/>
      <c r="H39" s="63"/>
      <c r="I39" t="s">
        <v>49</v>
      </c>
    </row>
    <row r="40" spans="1:8" ht="13.5">
      <c r="A40" s="3"/>
      <c r="B40" s="4"/>
      <c r="C40" s="65" t="s">
        <v>139</v>
      </c>
      <c r="D40" s="60" t="s">
        <v>0</v>
      </c>
      <c r="E40" s="61"/>
      <c r="F40" s="61"/>
      <c r="G40" s="61"/>
      <c r="H40" s="63">
        <f>H9+H13+H17+H25+H34</f>
        <v>231.82796999999997</v>
      </c>
    </row>
    <row r="41" spans="1:8" s="14" customFormat="1" ht="16.5" customHeight="1">
      <c r="A41" s="3"/>
      <c r="B41" s="4"/>
      <c r="C41" s="65" t="s">
        <v>140</v>
      </c>
      <c r="D41" s="60" t="s">
        <v>0</v>
      </c>
      <c r="E41" s="61"/>
      <c r="F41" s="61"/>
      <c r="G41" s="61"/>
      <c r="H41" s="63">
        <f>H11+H18+H26+H35</f>
        <v>30.665424</v>
      </c>
    </row>
    <row r="42" spans="1:8" ht="15" customHeight="1">
      <c r="A42" s="3"/>
      <c r="B42" s="4"/>
      <c r="C42" s="65" t="s">
        <v>141</v>
      </c>
      <c r="D42" s="60" t="s">
        <v>0</v>
      </c>
      <c r="E42" s="61"/>
      <c r="F42" s="61"/>
      <c r="G42" s="61"/>
      <c r="H42" s="63">
        <f>H38-H40-H41</f>
        <v>1798.7584291999997</v>
      </c>
    </row>
    <row r="43" spans="1:8" ht="17.25" customHeight="1">
      <c r="A43" s="51"/>
      <c r="B43" s="52"/>
      <c r="C43" s="53" t="s">
        <v>142</v>
      </c>
      <c r="D43" s="54" t="s">
        <v>0</v>
      </c>
      <c r="E43" s="54"/>
      <c r="F43" s="55">
        <v>0.08</v>
      </c>
      <c r="G43" s="54"/>
      <c r="H43" s="56">
        <f>H42*0.08</f>
        <v>143.90067433599998</v>
      </c>
    </row>
    <row r="44" spans="1:8" ht="15" customHeight="1">
      <c r="A44" s="3"/>
      <c r="B44" s="4"/>
      <c r="C44" s="60" t="s">
        <v>143</v>
      </c>
      <c r="D44" s="54" t="s">
        <v>0</v>
      </c>
      <c r="E44" s="61"/>
      <c r="F44" s="61"/>
      <c r="G44" s="61"/>
      <c r="H44" s="63">
        <f>H38+H43</f>
        <v>2205.152497536</v>
      </c>
    </row>
    <row r="45" spans="1:8" s="14" customFormat="1" ht="15" customHeight="1">
      <c r="A45" s="3"/>
      <c r="B45" s="4"/>
      <c r="C45" s="60" t="s">
        <v>144</v>
      </c>
      <c r="D45" s="60" t="s">
        <v>0</v>
      </c>
      <c r="E45" s="61"/>
      <c r="F45" s="55">
        <v>0.1</v>
      </c>
      <c r="G45" s="61"/>
      <c r="H45" s="63">
        <f>H44*F45</f>
        <v>220.5152497536</v>
      </c>
    </row>
    <row r="46" spans="1:8" ht="15.75" customHeight="1">
      <c r="A46" s="3"/>
      <c r="B46" s="4"/>
      <c r="C46" s="60" t="s">
        <v>7</v>
      </c>
      <c r="D46" s="60" t="s">
        <v>0</v>
      </c>
      <c r="E46" s="61"/>
      <c r="F46" s="61"/>
      <c r="G46" s="61"/>
      <c r="H46" s="63">
        <f>H45+H44</f>
        <v>2425.6677472896</v>
      </c>
    </row>
    <row r="47" spans="1:8" ht="16.5" customHeight="1">
      <c r="A47" s="3"/>
      <c r="B47" s="3"/>
      <c r="C47" s="60" t="s">
        <v>145</v>
      </c>
      <c r="D47" s="60" t="s">
        <v>0</v>
      </c>
      <c r="E47" s="61"/>
      <c r="F47" s="55">
        <v>0.08</v>
      </c>
      <c r="G47" s="61"/>
      <c r="H47" s="63">
        <f>H46*F47</f>
        <v>194.053419783168</v>
      </c>
    </row>
    <row r="48" spans="1:8" ht="14.25" customHeight="1">
      <c r="A48" s="4"/>
      <c r="B48" s="3"/>
      <c r="C48" s="60" t="s">
        <v>35</v>
      </c>
      <c r="D48" s="60" t="s">
        <v>0</v>
      </c>
      <c r="E48" s="66"/>
      <c r="F48" s="66"/>
      <c r="G48" s="88"/>
      <c r="H48" s="63">
        <f>H47+H46</f>
        <v>2619.721167072768</v>
      </c>
    </row>
    <row r="49" spans="1:8" ht="15">
      <c r="A49" s="165"/>
      <c r="B49" s="165"/>
      <c r="C49" s="165"/>
      <c r="D49" s="165"/>
      <c r="E49" s="165"/>
      <c r="F49" s="165"/>
      <c r="G49" s="165"/>
      <c r="H49" s="165"/>
    </row>
    <row r="50" spans="3:10" ht="15" customHeight="1">
      <c r="C50" s="166"/>
      <c r="D50" s="166"/>
      <c r="E50" s="166"/>
      <c r="F50" s="166"/>
      <c r="G50" s="166"/>
      <c r="H50" s="166"/>
      <c r="I50" s="166"/>
      <c r="J50" s="166"/>
    </row>
    <row r="51" spans="1:5" ht="13.5">
      <c r="A51" s="163" t="s">
        <v>235</v>
      </c>
      <c r="B51" s="163"/>
      <c r="C51" s="163"/>
      <c r="D51" s="163"/>
      <c r="E51" s="163"/>
    </row>
    <row r="52" spans="1:5" ht="13.5">
      <c r="A52" s="163" t="s">
        <v>236</v>
      </c>
      <c r="B52" s="163"/>
      <c r="C52" s="163"/>
      <c r="D52" s="163"/>
      <c r="E52" s="163"/>
    </row>
  </sheetData>
  <sheetProtection/>
  <mergeCells count="14">
    <mergeCell ref="A1:H1"/>
    <mergeCell ref="A2:H2"/>
    <mergeCell ref="A3:H3"/>
    <mergeCell ref="A4:H4"/>
    <mergeCell ref="A5:A6"/>
    <mergeCell ref="B5:B6"/>
    <mergeCell ref="C5:C6"/>
    <mergeCell ref="D5:D6"/>
    <mergeCell ref="A51:E51"/>
    <mergeCell ref="A52:E52"/>
    <mergeCell ref="E5:F5"/>
    <mergeCell ref="G5:H5"/>
    <mergeCell ref="A49:H49"/>
    <mergeCell ref="C50:J5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view="pageBreakPreview" zoomScale="80" zoomScaleSheetLayoutView="80" workbookViewId="0" topLeftCell="A14">
      <selection activeCell="G24" sqref="G24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45.25390625" style="0" customWidth="1"/>
    <col min="4" max="4" width="7.375" style="0" customWidth="1"/>
    <col min="5" max="5" width="8.125" style="0" customWidth="1"/>
    <col min="6" max="6" width="7.75390625" style="0" customWidth="1"/>
    <col min="7" max="7" width="9.875" style="0" customWidth="1"/>
    <col min="8" max="8" width="9.25390625" style="0" customWidth="1"/>
    <col min="9" max="9" width="11.625" style="0" bestFit="1" customWidth="1"/>
  </cols>
  <sheetData>
    <row r="1" spans="1:8" ht="13.5" customHeight="1">
      <c r="A1" s="167" t="s">
        <v>242</v>
      </c>
      <c r="B1" s="167"/>
      <c r="C1" s="167"/>
      <c r="D1" s="167"/>
      <c r="E1" s="167"/>
      <c r="F1" s="167"/>
      <c r="G1" s="167"/>
      <c r="H1" s="167"/>
    </row>
    <row r="2" spans="1:8" ht="17.25" customHeight="1">
      <c r="A2" s="168" t="s">
        <v>249</v>
      </c>
      <c r="B2" s="168"/>
      <c r="C2" s="168"/>
      <c r="D2" s="168"/>
      <c r="E2" s="168"/>
      <c r="F2" s="168"/>
      <c r="G2" s="168"/>
      <c r="H2" s="168"/>
    </row>
    <row r="3" spans="1:8" ht="19.5" customHeight="1">
      <c r="A3" s="175" t="s">
        <v>209</v>
      </c>
      <c r="B3" s="175"/>
      <c r="C3" s="175"/>
      <c r="D3" s="175"/>
      <c r="E3" s="175"/>
      <c r="F3" s="175"/>
      <c r="G3" s="175"/>
      <c r="H3" s="175"/>
    </row>
    <row r="4" spans="1:8" ht="15" customHeight="1" hidden="1">
      <c r="A4" s="170"/>
      <c r="B4" s="170"/>
      <c r="C4" s="170"/>
      <c r="D4" s="170"/>
      <c r="E4" s="170"/>
      <c r="F4" s="170"/>
      <c r="G4" s="170"/>
      <c r="H4" s="170"/>
    </row>
    <row r="5" spans="1:8" ht="30" customHeight="1">
      <c r="A5" s="173" t="s">
        <v>1</v>
      </c>
      <c r="B5" s="176" t="s">
        <v>19</v>
      </c>
      <c r="C5" s="173" t="s">
        <v>20</v>
      </c>
      <c r="D5" s="174" t="s">
        <v>8</v>
      </c>
      <c r="E5" s="164" t="s">
        <v>16</v>
      </c>
      <c r="F5" s="164"/>
      <c r="G5" s="164" t="s">
        <v>188</v>
      </c>
      <c r="H5" s="164"/>
    </row>
    <row r="6" spans="1:8" ht="83.25" customHeight="1">
      <c r="A6" s="173"/>
      <c r="B6" s="176"/>
      <c r="C6" s="173"/>
      <c r="D6" s="174"/>
      <c r="E6" s="69" t="s">
        <v>8</v>
      </c>
      <c r="F6" s="69" t="s">
        <v>18</v>
      </c>
      <c r="G6" s="69" t="s">
        <v>17</v>
      </c>
      <c r="H6" s="70" t="s">
        <v>9</v>
      </c>
    </row>
    <row r="7" spans="1:9" ht="19.5" customHeight="1">
      <c r="A7" s="64" t="s">
        <v>10</v>
      </c>
      <c r="B7" s="64" t="s">
        <v>11</v>
      </c>
      <c r="C7" s="64" t="s">
        <v>12</v>
      </c>
      <c r="D7" s="64" t="s">
        <v>13</v>
      </c>
      <c r="E7" s="64" t="s">
        <v>14</v>
      </c>
      <c r="F7" s="64" t="s">
        <v>15</v>
      </c>
      <c r="G7" s="64" t="s">
        <v>3</v>
      </c>
      <c r="H7" s="82">
        <v>8</v>
      </c>
      <c r="I7">
        <f>I8+J8</f>
        <v>23.712</v>
      </c>
    </row>
    <row r="8" spans="1:10" ht="42" customHeight="1">
      <c r="A8" s="60" t="s">
        <v>10</v>
      </c>
      <c r="B8" s="84" t="s">
        <v>230</v>
      </c>
      <c r="C8" s="60" t="s">
        <v>250</v>
      </c>
      <c r="D8" s="60" t="s">
        <v>176</v>
      </c>
      <c r="E8" s="61"/>
      <c r="F8" s="77">
        <v>23.71</v>
      </c>
      <c r="G8" s="61"/>
      <c r="H8" s="63">
        <f>H9</f>
        <v>258.377354</v>
      </c>
      <c r="I8">
        <f>70*0.8*0.3</f>
        <v>16.8</v>
      </c>
      <c r="J8">
        <f>1.2*1.2*1.2*4</f>
        <v>6.912</v>
      </c>
    </row>
    <row r="9" spans="1:8" ht="19.5" customHeight="1">
      <c r="A9" s="90">
        <f>A8+0.1</f>
        <v>1.1</v>
      </c>
      <c r="B9" s="95"/>
      <c r="C9" s="95" t="s">
        <v>248</v>
      </c>
      <c r="D9" s="95" t="s">
        <v>60</v>
      </c>
      <c r="E9" s="93">
        <v>2.369</v>
      </c>
      <c r="F9" s="90">
        <f>E9*F8</f>
        <v>56.16899000000001</v>
      </c>
      <c r="G9" s="93">
        <v>4.6</v>
      </c>
      <c r="H9" s="96">
        <f>F9*G9</f>
        <v>258.377354</v>
      </c>
    </row>
    <row r="10" spans="1:9" ht="42.75" customHeight="1">
      <c r="A10" s="60" t="s">
        <v>11</v>
      </c>
      <c r="B10" s="64" t="s">
        <v>231</v>
      </c>
      <c r="C10" s="60" t="s">
        <v>237</v>
      </c>
      <c r="D10" s="60" t="s">
        <v>176</v>
      </c>
      <c r="E10" s="61"/>
      <c r="F10" s="77">
        <v>2.1</v>
      </c>
      <c r="G10" s="61"/>
      <c r="H10" s="63">
        <f>H11</f>
        <v>11.6886</v>
      </c>
      <c r="I10">
        <f>70*0.3*0.1</f>
        <v>2.1</v>
      </c>
    </row>
    <row r="11" spans="1:8" ht="19.5" customHeight="1">
      <c r="A11" s="90">
        <f>A10+0.1</f>
        <v>2.1</v>
      </c>
      <c r="B11" s="95"/>
      <c r="C11" s="95" t="s">
        <v>166</v>
      </c>
      <c r="D11" s="95" t="s">
        <v>60</v>
      </c>
      <c r="E11" s="93">
        <v>1.21</v>
      </c>
      <c r="F11" s="90">
        <f>E11*F10</f>
        <v>2.541</v>
      </c>
      <c r="G11" s="93">
        <v>4.6</v>
      </c>
      <c r="H11" s="96">
        <f>F11*G11</f>
        <v>11.6886</v>
      </c>
    </row>
    <row r="12" spans="1:8" s="14" customFormat="1" ht="42" customHeight="1">
      <c r="A12" s="60" t="s">
        <v>12</v>
      </c>
      <c r="B12" s="84" t="s">
        <v>223</v>
      </c>
      <c r="C12" s="86" t="s">
        <v>238</v>
      </c>
      <c r="D12" s="60" t="s">
        <v>177</v>
      </c>
      <c r="E12" s="61"/>
      <c r="F12" s="79">
        <v>0.044</v>
      </c>
      <c r="G12" s="61"/>
      <c r="H12" s="63">
        <f>SUM(H13:H19)</f>
        <v>1187.4652399999998</v>
      </c>
    </row>
    <row r="13" spans="1:8" ht="16.5" customHeight="1">
      <c r="A13" s="90">
        <f aca="true" t="shared" si="0" ref="A13:A19">A12+0.1</f>
        <v>3.1</v>
      </c>
      <c r="B13" s="118"/>
      <c r="C13" s="111" t="s">
        <v>26</v>
      </c>
      <c r="D13" s="110" t="s">
        <v>37</v>
      </c>
      <c r="E13" s="110">
        <v>517</v>
      </c>
      <c r="F13" s="90">
        <f>E13*F12</f>
        <v>22.747999999999998</v>
      </c>
      <c r="G13" s="93">
        <v>4.6</v>
      </c>
      <c r="H13" s="96">
        <f aca="true" t="shared" si="1" ref="H13:H19">F13*G13</f>
        <v>104.64079999999998</v>
      </c>
    </row>
    <row r="14" spans="1:8" ht="15" customHeight="1">
      <c r="A14" s="97">
        <f t="shared" si="0"/>
        <v>3.2</v>
      </c>
      <c r="B14" s="123"/>
      <c r="C14" s="124" t="s">
        <v>54</v>
      </c>
      <c r="D14" s="125" t="s">
        <v>46</v>
      </c>
      <c r="E14" s="125">
        <v>129</v>
      </c>
      <c r="F14" s="97">
        <f>E14*F12</f>
        <v>5.675999999999999</v>
      </c>
      <c r="G14" s="125">
        <v>3.2</v>
      </c>
      <c r="H14" s="101">
        <f t="shared" si="1"/>
        <v>18.1632</v>
      </c>
    </row>
    <row r="15" spans="1:8" s="14" customFormat="1" ht="18" customHeight="1">
      <c r="A15" s="21">
        <f t="shared" si="0"/>
        <v>3.3000000000000003</v>
      </c>
      <c r="B15" s="91"/>
      <c r="C15" s="19" t="s">
        <v>218</v>
      </c>
      <c r="D15" s="18" t="s">
        <v>43</v>
      </c>
      <c r="E15" s="21">
        <v>101.5</v>
      </c>
      <c r="F15" s="23">
        <f>E15*F12</f>
        <v>4.465999999999999</v>
      </c>
      <c r="G15" s="21">
        <v>105.5</v>
      </c>
      <c r="H15" s="34">
        <f t="shared" si="1"/>
        <v>471.16299999999995</v>
      </c>
    </row>
    <row r="16" spans="1:8" s="14" customFormat="1" ht="18" customHeight="1">
      <c r="A16" s="21">
        <f t="shared" si="0"/>
        <v>3.4000000000000004</v>
      </c>
      <c r="B16" s="91"/>
      <c r="C16" s="19" t="s">
        <v>211</v>
      </c>
      <c r="D16" s="18" t="s">
        <v>41</v>
      </c>
      <c r="E16" s="21">
        <v>124</v>
      </c>
      <c r="F16" s="21">
        <f>E16*F12</f>
        <v>5.4559999999999995</v>
      </c>
      <c r="G16" s="18">
        <v>12</v>
      </c>
      <c r="H16" s="34">
        <f t="shared" si="1"/>
        <v>65.472</v>
      </c>
    </row>
    <row r="17" spans="1:8" ht="18.75" customHeight="1">
      <c r="A17" s="21">
        <f t="shared" si="0"/>
        <v>3.5000000000000004</v>
      </c>
      <c r="B17" s="91"/>
      <c r="C17" s="22" t="s">
        <v>210</v>
      </c>
      <c r="D17" s="18" t="s">
        <v>43</v>
      </c>
      <c r="E17" s="18">
        <v>1.38</v>
      </c>
      <c r="F17" s="23">
        <f>E17*F12</f>
        <v>0.06071999999999999</v>
      </c>
      <c r="G17" s="21">
        <v>392</v>
      </c>
      <c r="H17" s="34">
        <f t="shared" si="1"/>
        <v>23.802239999999994</v>
      </c>
    </row>
    <row r="18" spans="1:8" ht="13.5">
      <c r="A18" s="21">
        <f t="shared" si="0"/>
        <v>3.6000000000000005</v>
      </c>
      <c r="B18" s="91"/>
      <c r="C18" s="65" t="s">
        <v>229</v>
      </c>
      <c r="D18" s="64" t="s">
        <v>21</v>
      </c>
      <c r="E18" s="66"/>
      <c r="F18" s="23">
        <v>4</v>
      </c>
      <c r="G18" s="66">
        <v>125</v>
      </c>
      <c r="H18" s="46">
        <f>F18*G18</f>
        <v>500</v>
      </c>
    </row>
    <row r="19" spans="1:8" ht="15.75" customHeight="1">
      <c r="A19" s="21">
        <f t="shared" si="0"/>
        <v>3.7000000000000006</v>
      </c>
      <c r="B19" s="91"/>
      <c r="C19" s="19" t="s">
        <v>44</v>
      </c>
      <c r="D19" s="18" t="s">
        <v>0</v>
      </c>
      <c r="E19" s="21">
        <v>30</v>
      </c>
      <c r="F19" s="21">
        <f>E19*F12</f>
        <v>1.3199999999999998</v>
      </c>
      <c r="G19" s="18">
        <v>3.2</v>
      </c>
      <c r="H19" s="34">
        <f t="shared" si="1"/>
        <v>4.223999999999999</v>
      </c>
    </row>
    <row r="20" spans="1:8" ht="25.5" customHeight="1">
      <c r="A20" s="76">
        <v>4</v>
      </c>
      <c r="B20" s="105" t="s">
        <v>196</v>
      </c>
      <c r="C20" s="103" t="s">
        <v>181</v>
      </c>
      <c r="D20" s="77" t="s">
        <v>28</v>
      </c>
      <c r="E20" s="74"/>
      <c r="F20" s="79">
        <v>0.1</v>
      </c>
      <c r="G20" s="77">
        <v>1058</v>
      </c>
      <c r="H20" s="63">
        <f>F20*G20</f>
        <v>105.80000000000001</v>
      </c>
    </row>
    <row r="21" spans="1:8" ht="56.25" customHeight="1">
      <c r="A21" s="60" t="s">
        <v>14</v>
      </c>
      <c r="B21" s="84" t="s">
        <v>206</v>
      </c>
      <c r="C21" s="60" t="s">
        <v>239</v>
      </c>
      <c r="D21" s="60" t="s">
        <v>59</v>
      </c>
      <c r="E21" s="61"/>
      <c r="F21" s="62">
        <v>70</v>
      </c>
      <c r="G21" s="61"/>
      <c r="H21" s="63">
        <f>H22+H23++H24++H25++H26</f>
        <v>438.7344</v>
      </c>
    </row>
    <row r="22" spans="1:9" ht="18.75" customHeight="1">
      <c r="A22" s="90">
        <f>A21+0.1</f>
        <v>5.1</v>
      </c>
      <c r="B22" s="95"/>
      <c r="C22" s="94" t="s">
        <v>107</v>
      </c>
      <c r="D22" s="95" t="s">
        <v>60</v>
      </c>
      <c r="E22" s="93">
        <v>0.119</v>
      </c>
      <c r="F22" s="90">
        <f>E22*F21</f>
        <v>8.33</v>
      </c>
      <c r="G22" s="93">
        <v>6</v>
      </c>
      <c r="H22" s="96">
        <f>F22*G22</f>
        <v>49.980000000000004</v>
      </c>
      <c r="I22" t="s">
        <v>49</v>
      </c>
    </row>
    <row r="23" spans="1:8" ht="18.75" customHeight="1">
      <c r="A23" s="97">
        <f>A22+0.1</f>
        <v>5.199999999999999</v>
      </c>
      <c r="B23" s="99"/>
      <c r="C23" s="98" t="s">
        <v>54</v>
      </c>
      <c r="D23" s="99" t="s">
        <v>46</v>
      </c>
      <c r="E23" s="100">
        <v>0.0465</v>
      </c>
      <c r="F23" s="97">
        <f>E23*F21</f>
        <v>3.255</v>
      </c>
      <c r="G23" s="100">
        <v>3.2</v>
      </c>
      <c r="H23" s="101">
        <f>F23*G23</f>
        <v>10.416</v>
      </c>
    </row>
    <row r="24" spans="1:8" s="14" customFormat="1" ht="18.75" customHeight="1">
      <c r="A24" s="21">
        <f>A23+0.1</f>
        <v>5.299999999999999</v>
      </c>
      <c r="B24" s="64"/>
      <c r="C24" s="65" t="s">
        <v>240</v>
      </c>
      <c r="D24" s="64" t="s">
        <v>47</v>
      </c>
      <c r="E24" s="18">
        <v>1.01</v>
      </c>
      <c r="F24" s="21">
        <f>E24*F21</f>
        <v>70.7</v>
      </c>
      <c r="G24" s="66">
        <v>5</v>
      </c>
      <c r="H24" s="34">
        <f>F24*G24</f>
        <v>353.5</v>
      </c>
    </row>
    <row r="25" spans="1:8" ht="15.75" customHeight="1">
      <c r="A25" s="21">
        <f>A24+0.1</f>
        <v>5.399999999999999</v>
      </c>
      <c r="B25" s="64"/>
      <c r="C25" s="65" t="s">
        <v>207</v>
      </c>
      <c r="D25" s="64" t="s">
        <v>61</v>
      </c>
      <c r="E25" s="66"/>
      <c r="F25" s="21">
        <v>8</v>
      </c>
      <c r="G25" s="66">
        <v>2.5</v>
      </c>
      <c r="H25" s="34">
        <f>F25*G25</f>
        <v>20</v>
      </c>
    </row>
    <row r="26" spans="1:8" ht="18.75" customHeight="1">
      <c r="A26" s="21">
        <f>A25+0.1</f>
        <v>5.499999999999998</v>
      </c>
      <c r="B26" s="64"/>
      <c r="C26" s="65" t="s">
        <v>39</v>
      </c>
      <c r="D26" s="64" t="s">
        <v>0</v>
      </c>
      <c r="E26" s="66">
        <v>0.0216</v>
      </c>
      <c r="F26" s="21">
        <f>E26*F21</f>
        <v>1.512</v>
      </c>
      <c r="G26" s="66">
        <v>3.2</v>
      </c>
      <c r="H26" s="34">
        <f>F26*G26</f>
        <v>4.8384</v>
      </c>
    </row>
    <row r="27" spans="1:8" s="14" customFormat="1" ht="41.25" customHeight="1">
      <c r="A27" s="60" t="s">
        <v>15</v>
      </c>
      <c r="B27" s="84" t="s">
        <v>232</v>
      </c>
      <c r="C27" s="60" t="s">
        <v>208</v>
      </c>
      <c r="D27" s="60" t="s">
        <v>176</v>
      </c>
      <c r="E27" s="61"/>
      <c r="F27" s="77">
        <v>22.61</v>
      </c>
      <c r="G27" s="61"/>
      <c r="H27" s="63">
        <f>H28</f>
        <v>125.84725999999998</v>
      </c>
    </row>
    <row r="28" spans="1:8" ht="18.75" customHeight="1">
      <c r="A28" s="90">
        <f>A27+0.1</f>
        <v>6.1</v>
      </c>
      <c r="B28" s="95"/>
      <c r="C28" s="95" t="s">
        <v>166</v>
      </c>
      <c r="D28" s="95" t="s">
        <v>60</v>
      </c>
      <c r="E28" s="93">
        <v>1.21</v>
      </c>
      <c r="F28" s="90">
        <f>E28*F27</f>
        <v>27.358099999999997</v>
      </c>
      <c r="G28" s="93">
        <v>4.6</v>
      </c>
      <c r="H28" s="96">
        <f>F28*G28</f>
        <v>125.84725999999998</v>
      </c>
    </row>
    <row r="29" spans="1:8" ht="19.5" customHeight="1">
      <c r="A29" s="60"/>
      <c r="B29" s="64"/>
      <c r="C29" s="60" t="s">
        <v>165</v>
      </c>
      <c r="D29" s="60" t="s">
        <v>0</v>
      </c>
      <c r="E29" s="61"/>
      <c r="F29" s="61"/>
      <c r="G29" s="76"/>
      <c r="H29" s="63">
        <f>H8+H10+H21+H27+H12+H20</f>
        <v>2127.9128539999997</v>
      </c>
    </row>
    <row r="30" spans="1:8" ht="19.5" customHeight="1">
      <c r="A30" s="60"/>
      <c r="B30" s="64"/>
      <c r="C30" s="86" t="s">
        <v>138</v>
      </c>
      <c r="D30" s="60" t="s">
        <v>0</v>
      </c>
      <c r="E30" s="61"/>
      <c r="F30" s="61"/>
      <c r="G30" s="76"/>
      <c r="H30" s="63"/>
    </row>
    <row r="31" spans="1:8" ht="19.5" customHeight="1">
      <c r="A31" s="60"/>
      <c r="B31" s="64"/>
      <c r="C31" s="65" t="s">
        <v>139</v>
      </c>
      <c r="D31" s="60" t="s">
        <v>0</v>
      </c>
      <c r="E31" s="61"/>
      <c r="F31" s="61"/>
      <c r="G31" s="61"/>
      <c r="H31" s="63">
        <f>H9+H11+H22+H28+H13</f>
        <v>550.5340140000001</v>
      </c>
    </row>
    <row r="32" spans="1:8" ht="19.5" customHeight="1">
      <c r="A32" s="60"/>
      <c r="B32" s="64"/>
      <c r="C32" s="65" t="s">
        <v>140</v>
      </c>
      <c r="D32" s="60" t="s">
        <v>0</v>
      </c>
      <c r="E32" s="61"/>
      <c r="F32" s="61"/>
      <c r="G32" s="61"/>
      <c r="H32" s="63">
        <f>H23+H14</f>
        <v>28.5792</v>
      </c>
    </row>
    <row r="33" spans="1:8" ht="19.5" customHeight="1">
      <c r="A33" s="60"/>
      <c r="B33" s="64"/>
      <c r="C33" s="65" t="s">
        <v>141</v>
      </c>
      <c r="D33" s="60" t="s">
        <v>0</v>
      </c>
      <c r="E33" s="61"/>
      <c r="F33" s="61"/>
      <c r="G33" s="61"/>
      <c r="H33" s="63">
        <f>H29-H31-H32</f>
        <v>1548.7996399999997</v>
      </c>
    </row>
    <row r="34" spans="1:8" ht="27">
      <c r="A34" s="51"/>
      <c r="B34" s="87"/>
      <c r="C34" s="53" t="s">
        <v>142</v>
      </c>
      <c r="D34" s="54" t="s">
        <v>0</v>
      </c>
      <c r="E34" s="54"/>
      <c r="F34" s="55">
        <v>0.08</v>
      </c>
      <c r="G34" s="54"/>
      <c r="H34" s="56">
        <f>H33*F34</f>
        <v>123.90397119999999</v>
      </c>
    </row>
    <row r="35" spans="1:8" ht="21.75" customHeight="1">
      <c r="A35" s="60"/>
      <c r="B35" s="64"/>
      <c r="C35" s="60" t="s">
        <v>143</v>
      </c>
      <c r="D35" s="54" t="s">
        <v>0</v>
      </c>
      <c r="E35" s="61"/>
      <c r="F35" s="61"/>
      <c r="G35" s="61"/>
      <c r="H35" s="63">
        <f>H29+H34</f>
        <v>2251.8168251999996</v>
      </c>
    </row>
    <row r="36" spans="1:8" ht="21.75" customHeight="1">
      <c r="A36" s="60"/>
      <c r="B36" s="64"/>
      <c r="C36" s="60" t="s">
        <v>144</v>
      </c>
      <c r="D36" s="60" t="s">
        <v>0</v>
      </c>
      <c r="E36" s="61"/>
      <c r="F36" s="55">
        <v>0.1</v>
      </c>
      <c r="G36" s="61"/>
      <c r="H36" s="63">
        <f>H35*F36</f>
        <v>225.18168251999998</v>
      </c>
    </row>
    <row r="37" spans="1:8" ht="21.75" customHeight="1">
      <c r="A37" s="60"/>
      <c r="B37" s="64"/>
      <c r="C37" s="60" t="s">
        <v>7</v>
      </c>
      <c r="D37" s="60" t="s">
        <v>0</v>
      </c>
      <c r="E37" s="61"/>
      <c r="F37" s="61"/>
      <c r="G37" s="61"/>
      <c r="H37" s="63">
        <f>H36+H35</f>
        <v>2476.9985077199995</v>
      </c>
    </row>
    <row r="38" spans="1:8" ht="21.75" customHeight="1">
      <c r="A38" s="60"/>
      <c r="B38" s="60"/>
      <c r="C38" s="60" t="s">
        <v>145</v>
      </c>
      <c r="D38" s="60" t="s">
        <v>0</v>
      </c>
      <c r="E38" s="61"/>
      <c r="F38" s="55">
        <v>0.08</v>
      </c>
      <c r="G38" s="61"/>
      <c r="H38" s="63">
        <f>H37*F38</f>
        <v>198.15988061759995</v>
      </c>
    </row>
    <row r="39" spans="1:8" ht="21.75" customHeight="1">
      <c r="A39" s="64"/>
      <c r="B39" s="60"/>
      <c r="C39" s="60" t="s">
        <v>35</v>
      </c>
      <c r="D39" s="60" t="s">
        <v>0</v>
      </c>
      <c r="E39" s="66"/>
      <c r="F39" s="66"/>
      <c r="G39" s="88"/>
      <c r="H39" s="63">
        <f>H38+H37</f>
        <v>2675.1583883375993</v>
      </c>
    </row>
    <row r="42" spans="1:5" ht="13.5">
      <c r="A42" s="163" t="s">
        <v>235</v>
      </c>
      <c r="B42" s="163"/>
      <c r="C42" s="163"/>
      <c r="D42" s="163"/>
      <c r="E42" s="163"/>
    </row>
    <row r="43" spans="1:5" ht="13.5">
      <c r="A43" s="163" t="s">
        <v>236</v>
      </c>
      <c r="B43" s="163"/>
      <c r="C43" s="163"/>
      <c r="D43" s="163"/>
      <c r="E43" s="163"/>
    </row>
  </sheetData>
  <sheetProtection/>
  <mergeCells count="12">
    <mergeCell ref="A1:H1"/>
    <mergeCell ref="A2:H2"/>
    <mergeCell ref="A3:H3"/>
    <mergeCell ref="A4:H4"/>
    <mergeCell ref="A5:A6"/>
    <mergeCell ref="B5:B6"/>
    <mergeCell ref="C5:C6"/>
    <mergeCell ref="D5:D6"/>
    <mergeCell ref="E5:F5"/>
    <mergeCell ref="G5:H5"/>
    <mergeCell ref="A42:E42"/>
    <mergeCell ref="A43:E4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4"/>
  <sheetViews>
    <sheetView tabSelected="1" view="pageBreakPreview" zoomScaleSheetLayoutView="100" zoomScalePageLayoutView="0" workbookViewId="0" topLeftCell="A124">
      <selection activeCell="A143" sqref="A143:D144"/>
    </sheetView>
  </sheetViews>
  <sheetFormatPr defaultColWidth="9.00390625" defaultRowHeight="12.75"/>
  <cols>
    <col min="1" max="1" width="4.625" style="0" customWidth="1"/>
    <col min="2" max="2" width="46.875" style="0" customWidth="1"/>
    <col min="3" max="3" width="17.75390625" style="0" customWidth="1"/>
    <col min="4" max="4" width="19.00390625" style="0" hidden="1" customWidth="1"/>
    <col min="5" max="5" width="19.00390625" style="0" customWidth="1"/>
  </cols>
  <sheetData>
    <row r="1" spans="1:5" ht="41.25" customHeight="1">
      <c r="A1" s="178" t="s">
        <v>304</v>
      </c>
      <c r="B1" s="178"/>
      <c r="C1" s="178"/>
      <c r="D1" s="178"/>
      <c r="E1" s="178"/>
    </row>
    <row r="2" spans="1:5" ht="16.5" customHeight="1" hidden="1">
      <c r="A2" s="179"/>
      <c r="B2" s="179"/>
      <c r="C2" s="179"/>
      <c r="D2" s="179"/>
      <c r="E2" s="179"/>
    </row>
    <row r="3" spans="1:5" ht="56.25" customHeight="1">
      <c r="A3" s="162" t="s">
        <v>1</v>
      </c>
      <c r="B3" s="162" t="s">
        <v>305</v>
      </c>
      <c r="C3" s="162" t="s">
        <v>8</v>
      </c>
      <c r="D3" s="177" t="s">
        <v>16</v>
      </c>
      <c r="E3" s="177"/>
    </row>
    <row r="4" spans="1:5" ht="15.75">
      <c r="A4" s="162" t="s">
        <v>10</v>
      </c>
      <c r="B4" s="162" t="s">
        <v>11</v>
      </c>
      <c r="C4" s="162" t="s">
        <v>12</v>
      </c>
      <c r="D4" s="162" t="s">
        <v>14</v>
      </c>
      <c r="E4" s="162" t="s">
        <v>13</v>
      </c>
    </row>
    <row r="5" spans="1:5" ht="33" customHeight="1">
      <c r="A5" s="60" t="s">
        <v>10</v>
      </c>
      <c r="B5" s="60" t="s">
        <v>261</v>
      </c>
      <c r="C5" s="60" t="s">
        <v>195</v>
      </c>
      <c r="D5" s="64"/>
      <c r="E5" s="60" t="s">
        <v>260</v>
      </c>
    </row>
    <row r="6" spans="1:5" s="14" customFormat="1" ht="45.75" customHeight="1">
      <c r="A6" s="60" t="s">
        <v>11</v>
      </c>
      <c r="B6" s="60" t="s">
        <v>262</v>
      </c>
      <c r="C6" s="60" t="s">
        <v>177</v>
      </c>
      <c r="D6" s="61"/>
      <c r="E6" s="79">
        <v>0.0184</v>
      </c>
    </row>
    <row r="7" spans="1:5" ht="16.5" customHeight="1">
      <c r="A7" s="90">
        <f>A6+0.1</f>
        <v>2.1</v>
      </c>
      <c r="B7" s="94" t="s">
        <v>26</v>
      </c>
      <c r="C7" s="95" t="s">
        <v>37</v>
      </c>
      <c r="D7" s="93">
        <v>247.2</v>
      </c>
      <c r="E7" s="90">
        <f>D7*E6</f>
        <v>4.54848</v>
      </c>
    </row>
    <row r="8" spans="1:5" ht="34.5" customHeight="1">
      <c r="A8" s="60" t="s">
        <v>12</v>
      </c>
      <c r="B8" s="60" t="s">
        <v>243</v>
      </c>
      <c r="C8" s="60" t="s">
        <v>177</v>
      </c>
      <c r="D8" s="61"/>
      <c r="E8" s="79">
        <v>0.0184</v>
      </c>
    </row>
    <row r="9" spans="1:5" ht="15" customHeight="1">
      <c r="A9" s="90">
        <f>A8+0.1</f>
        <v>3.1</v>
      </c>
      <c r="B9" s="94" t="s">
        <v>26</v>
      </c>
      <c r="C9" s="95" t="s">
        <v>37</v>
      </c>
      <c r="D9" s="93">
        <v>121</v>
      </c>
      <c r="E9" s="90">
        <f>D9*E8</f>
        <v>2.2264</v>
      </c>
    </row>
    <row r="10" spans="1:5" ht="21" customHeight="1">
      <c r="A10" s="60" t="s">
        <v>13</v>
      </c>
      <c r="B10" s="60" t="s">
        <v>263</v>
      </c>
      <c r="C10" s="60" t="s">
        <v>234</v>
      </c>
      <c r="D10" s="61"/>
      <c r="E10" s="77">
        <v>1.84</v>
      </c>
    </row>
    <row r="11" spans="1:5" ht="15" customHeight="1">
      <c r="A11" s="21">
        <f>A10+0.1</f>
        <v>4.1</v>
      </c>
      <c r="B11" s="65" t="s">
        <v>252</v>
      </c>
      <c r="C11" s="64" t="s">
        <v>137</v>
      </c>
      <c r="D11" s="66">
        <v>1.6</v>
      </c>
      <c r="E11" s="21">
        <f>D11*E10</f>
        <v>2.9440000000000004</v>
      </c>
    </row>
    <row r="12" spans="1:5" ht="36.75" customHeight="1">
      <c r="A12" s="60" t="s">
        <v>14</v>
      </c>
      <c r="B12" s="54" t="s">
        <v>253</v>
      </c>
      <c r="C12" s="42" t="s">
        <v>191</v>
      </c>
      <c r="D12" s="54"/>
      <c r="E12" s="144">
        <v>0.73</v>
      </c>
    </row>
    <row r="13" spans="1:5" ht="15" customHeight="1">
      <c r="A13" s="95" t="s">
        <v>244</v>
      </c>
      <c r="B13" s="114" t="s">
        <v>192</v>
      </c>
      <c r="C13" s="115" t="s">
        <v>193</v>
      </c>
      <c r="D13" s="115">
        <v>3.52</v>
      </c>
      <c r="E13" s="116">
        <f>E12*D13</f>
        <v>2.5696</v>
      </c>
    </row>
    <row r="14" spans="1:5" ht="15" customHeight="1">
      <c r="A14" s="99" t="s">
        <v>245</v>
      </c>
      <c r="B14" s="119" t="s">
        <v>194</v>
      </c>
      <c r="C14" s="120" t="s">
        <v>0</v>
      </c>
      <c r="D14" s="120">
        <v>1.06</v>
      </c>
      <c r="E14" s="121">
        <f>E12*D14</f>
        <v>0.7738</v>
      </c>
    </row>
    <row r="15" spans="1:5" ht="15" customHeight="1">
      <c r="A15" s="64" t="s">
        <v>246</v>
      </c>
      <c r="B15" s="22" t="s">
        <v>214</v>
      </c>
      <c r="C15" s="82" t="s">
        <v>191</v>
      </c>
      <c r="D15" s="82">
        <v>1.11</v>
      </c>
      <c r="E15" s="57">
        <f>D15*E12</f>
        <v>0.8103</v>
      </c>
    </row>
    <row r="16" spans="1:5" ht="15" customHeight="1">
      <c r="A16" s="64" t="s">
        <v>247</v>
      </c>
      <c r="B16" s="22" t="s">
        <v>42</v>
      </c>
      <c r="C16" s="82" t="s">
        <v>0</v>
      </c>
      <c r="D16" s="82">
        <v>0.02</v>
      </c>
      <c r="E16" s="57">
        <f>E12*D16</f>
        <v>0.0146</v>
      </c>
    </row>
    <row r="17" spans="1:5" ht="32.25" customHeight="1">
      <c r="A17" s="60" t="s">
        <v>15</v>
      </c>
      <c r="B17" s="60" t="s">
        <v>264</v>
      </c>
      <c r="C17" s="60" t="s">
        <v>177</v>
      </c>
      <c r="D17" s="61"/>
      <c r="E17" s="79">
        <v>0.0073</v>
      </c>
    </row>
    <row r="18" spans="1:5" ht="13.5" customHeight="1">
      <c r="A18" s="90">
        <f aca="true" t="shared" si="0" ref="A18:A23">A17+0.1</f>
        <v>6.1</v>
      </c>
      <c r="B18" s="111" t="s">
        <v>26</v>
      </c>
      <c r="C18" s="110" t="s">
        <v>37</v>
      </c>
      <c r="D18" s="110">
        <v>450</v>
      </c>
      <c r="E18" s="90">
        <f>D18*E17</f>
        <v>3.285</v>
      </c>
    </row>
    <row r="19" spans="1:5" ht="13.5" customHeight="1">
      <c r="A19" s="97">
        <f t="shared" si="0"/>
        <v>6.199999999999999</v>
      </c>
      <c r="B19" s="124" t="s">
        <v>54</v>
      </c>
      <c r="C19" s="125" t="s">
        <v>46</v>
      </c>
      <c r="D19" s="125">
        <v>37</v>
      </c>
      <c r="E19" s="97">
        <f>D19*E17</f>
        <v>0.2701</v>
      </c>
    </row>
    <row r="20" spans="1:5" ht="13.5" customHeight="1">
      <c r="A20" s="21">
        <f t="shared" si="0"/>
        <v>6.299999999999999</v>
      </c>
      <c r="B20" s="19" t="s">
        <v>218</v>
      </c>
      <c r="C20" s="18" t="s">
        <v>43</v>
      </c>
      <c r="D20" s="21">
        <v>102</v>
      </c>
      <c r="E20" s="23">
        <f>D20*E17</f>
        <v>0.7446</v>
      </c>
    </row>
    <row r="21" spans="1:5" ht="13.5" customHeight="1">
      <c r="A21" s="21">
        <f t="shared" si="0"/>
        <v>6.399999999999999</v>
      </c>
      <c r="B21" s="19" t="s">
        <v>211</v>
      </c>
      <c r="C21" s="18" t="s">
        <v>41</v>
      </c>
      <c r="D21" s="21">
        <v>161</v>
      </c>
      <c r="E21" s="21">
        <f>D21*E17</f>
        <v>1.1753</v>
      </c>
    </row>
    <row r="22" spans="1:5" ht="13.5" customHeight="1">
      <c r="A22" s="21">
        <f t="shared" si="0"/>
        <v>6.499999999999998</v>
      </c>
      <c r="B22" s="22" t="s">
        <v>210</v>
      </c>
      <c r="C22" s="18" t="s">
        <v>43</v>
      </c>
      <c r="D22" s="18">
        <v>1.72</v>
      </c>
      <c r="E22" s="23">
        <f>D22*E17</f>
        <v>0.012556</v>
      </c>
    </row>
    <row r="23" spans="1:5" ht="13.5" customHeight="1">
      <c r="A23" s="21">
        <f t="shared" si="0"/>
        <v>6.599999999999998</v>
      </c>
      <c r="B23" s="19" t="s">
        <v>44</v>
      </c>
      <c r="C23" s="18" t="s">
        <v>0</v>
      </c>
      <c r="D23" s="21">
        <v>28</v>
      </c>
      <c r="E23" s="21">
        <f>D23*E17</f>
        <v>0.2044</v>
      </c>
    </row>
    <row r="24" spans="1:5" s="14" customFormat="1" ht="33.75" customHeight="1">
      <c r="A24" s="60" t="s">
        <v>3</v>
      </c>
      <c r="B24" s="60" t="s">
        <v>267</v>
      </c>
      <c r="C24" s="60" t="s">
        <v>176</v>
      </c>
      <c r="D24" s="61"/>
      <c r="E24" s="77">
        <v>4.9</v>
      </c>
    </row>
    <row r="25" spans="1:5" ht="13.5" customHeight="1">
      <c r="A25" s="90">
        <f>A24+0.1</f>
        <v>7.1</v>
      </c>
      <c r="B25" s="94" t="s">
        <v>26</v>
      </c>
      <c r="C25" s="95" t="s">
        <v>37</v>
      </c>
      <c r="D25" s="93">
        <v>4.64</v>
      </c>
      <c r="E25" s="90">
        <f>D25*E24</f>
        <v>22.736</v>
      </c>
    </row>
    <row r="26" spans="1:5" ht="13.5" customHeight="1">
      <c r="A26" s="97">
        <f>A25+0.1</f>
        <v>7.199999999999999</v>
      </c>
      <c r="B26" s="98" t="s">
        <v>54</v>
      </c>
      <c r="C26" s="125" t="s">
        <v>46</v>
      </c>
      <c r="D26" s="100">
        <v>0.64</v>
      </c>
      <c r="E26" s="97">
        <f>D26*E24</f>
        <v>3.136</v>
      </c>
    </row>
    <row r="27" spans="1:5" ht="13.5" customHeight="1">
      <c r="A27" s="21">
        <f>A26+0.1</f>
        <v>7.299999999999999</v>
      </c>
      <c r="B27" s="65" t="s">
        <v>266</v>
      </c>
      <c r="C27" s="18" t="s">
        <v>43</v>
      </c>
      <c r="D27" s="66">
        <v>0.23</v>
      </c>
      <c r="E27" s="23">
        <f>D27*E24</f>
        <v>1.1270000000000002</v>
      </c>
    </row>
    <row r="28" spans="1:5" ht="13.5" customHeight="1">
      <c r="A28" s="21">
        <f>A27+0.1</f>
        <v>7.399999999999999</v>
      </c>
      <c r="B28" s="65" t="s">
        <v>265</v>
      </c>
      <c r="C28" s="64" t="s">
        <v>21</v>
      </c>
      <c r="D28" s="21">
        <v>556</v>
      </c>
      <c r="E28" s="21">
        <f>D28*E24</f>
        <v>2724.4</v>
      </c>
    </row>
    <row r="29" spans="1:5" ht="13.5" customHeight="1">
      <c r="A29" s="21">
        <f>A28+0.1</f>
        <v>7.499999999999998</v>
      </c>
      <c r="B29" s="65" t="s">
        <v>39</v>
      </c>
      <c r="C29" s="64" t="s">
        <v>0</v>
      </c>
      <c r="D29" s="66">
        <v>0.17</v>
      </c>
      <c r="E29" s="21">
        <f>D29*E24</f>
        <v>0.8330000000000001</v>
      </c>
    </row>
    <row r="30" spans="1:5" s="14" customFormat="1" ht="33" customHeight="1">
      <c r="A30" s="60" t="s">
        <v>4</v>
      </c>
      <c r="B30" s="60" t="s">
        <v>306</v>
      </c>
      <c r="C30" s="60" t="s">
        <v>178</v>
      </c>
      <c r="D30" s="61"/>
      <c r="E30" s="79">
        <v>0.0053</v>
      </c>
    </row>
    <row r="31" spans="1:5" ht="15.75" customHeight="1">
      <c r="A31" s="90">
        <f>A30+0.1</f>
        <v>8.1</v>
      </c>
      <c r="B31" s="94" t="s">
        <v>26</v>
      </c>
      <c r="C31" s="95" t="s">
        <v>37</v>
      </c>
      <c r="D31" s="93">
        <v>854</v>
      </c>
      <c r="E31" s="110">
        <f>D31*E30</f>
        <v>4.5262</v>
      </c>
    </row>
    <row r="32" spans="1:5" ht="14.25" customHeight="1">
      <c r="A32" s="97">
        <f aca="true" t="shared" si="1" ref="A32:A37">A31+0.1</f>
        <v>8.2</v>
      </c>
      <c r="B32" s="98" t="s">
        <v>54</v>
      </c>
      <c r="C32" s="99" t="s">
        <v>46</v>
      </c>
      <c r="D32" s="100">
        <v>106</v>
      </c>
      <c r="E32" s="125">
        <f>D32*E30</f>
        <v>0.5618</v>
      </c>
    </row>
    <row r="33" spans="1:5" ht="15" customHeight="1">
      <c r="A33" s="21">
        <f t="shared" si="1"/>
        <v>8.299999999999999</v>
      </c>
      <c r="B33" s="65" t="s">
        <v>233</v>
      </c>
      <c r="C33" s="64" t="s">
        <v>43</v>
      </c>
      <c r="D33" s="66">
        <v>101.5</v>
      </c>
      <c r="E33" s="18">
        <f>D33*E30</f>
        <v>0.53795</v>
      </c>
    </row>
    <row r="34" spans="1:5" ht="14.25" customHeight="1">
      <c r="A34" s="21">
        <f t="shared" si="1"/>
        <v>8.399999999999999</v>
      </c>
      <c r="B34" s="65" t="s">
        <v>211</v>
      </c>
      <c r="C34" s="64" t="s">
        <v>41</v>
      </c>
      <c r="D34" s="66">
        <v>140</v>
      </c>
      <c r="E34" s="18">
        <f>D34*E30</f>
        <v>0.742</v>
      </c>
    </row>
    <row r="35" spans="1:5" ht="13.5" customHeight="1">
      <c r="A35" s="21">
        <f t="shared" si="1"/>
        <v>8.499999999999998</v>
      </c>
      <c r="B35" s="65" t="s">
        <v>212</v>
      </c>
      <c r="C35" s="64" t="s">
        <v>43</v>
      </c>
      <c r="D35" s="66">
        <v>1.45</v>
      </c>
      <c r="E35" s="30">
        <f>D35*E30</f>
        <v>0.007685</v>
      </c>
    </row>
    <row r="36" spans="1:5" ht="15" customHeight="1">
      <c r="A36" s="21">
        <f t="shared" si="1"/>
        <v>8.599999999999998</v>
      </c>
      <c r="B36" s="65" t="s">
        <v>71</v>
      </c>
      <c r="C36" s="64" t="s">
        <v>28</v>
      </c>
      <c r="D36" s="66">
        <v>0.25</v>
      </c>
      <c r="E36" s="30">
        <f>D36*E30</f>
        <v>0.001325</v>
      </c>
    </row>
    <row r="37" spans="1:5" ht="15" customHeight="1">
      <c r="A37" s="21">
        <f t="shared" si="1"/>
        <v>8.699999999999998</v>
      </c>
      <c r="B37" s="65" t="s">
        <v>58</v>
      </c>
      <c r="C37" s="64" t="s">
        <v>0</v>
      </c>
      <c r="D37" s="66">
        <v>74</v>
      </c>
      <c r="E37" s="23">
        <f>D37*E30</f>
        <v>0.3922</v>
      </c>
    </row>
    <row r="38" spans="1:5" ht="21.75" customHeight="1">
      <c r="A38" s="76">
        <v>9</v>
      </c>
      <c r="B38" s="103" t="s">
        <v>179</v>
      </c>
      <c r="C38" s="77" t="s">
        <v>28</v>
      </c>
      <c r="D38" s="74"/>
      <c r="E38" s="79">
        <v>0.0678</v>
      </c>
    </row>
    <row r="39" spans="1:5" ht="21" customHeight="1">
      <c r="A39" s="76">
        <v>10</v>
      </c>
      <c r="B39" s="103" t="s">
        <v>180</v>
      </c>
      <c r="C39" s="77" t="s">
        <v>28</v>
      </c>
      <c r="D39" s="74"/>
      <c r="E39" s="79">
        <v>0.0233</v>
      </c>
    </row>
    <row r="40" spans="1:5" ht="45" customHeight="1">
      <c r="A40" s="71" t="s">
        <v>55</v>
      </c>
      <c r="B40" s="67" t="s">
        <v>268</v>
      </c>
      <c r="C40" s="67" t="s">
        <v>191</v>
      </c>
      <c r="D40" s="67"/>
      <c r="E40" s="80">
        <v>0.61</v>
      </c>
    </row>
    <row r="41" spans="1:5" ht="15.75" customHeight="1">
      <c r="A41" s="126">
        <f>A40+0.1</f>
        <v>11.1</v>
      </c>
      <c r="B41" s="145" t="s">
        <v>192</v>
      </c>
      <c r="C41" s="143" t="s">
        <v>193</v>
      </c>
      <c r="D41" s="143">
        <v>23.8</v>
      </c>
      <c r="E41" s="131">
        <f>E40*D41</f>
        <v>14.518</v>
      </c>
    </row>
    <row r="42" spans="1:5" ht="15.75" customHeight="1">
      <c r="A42" s="127">
        <f aca="true" t="shared" si="2" ref="A42:A47">A41+0.1</f>
        <v>11.2</v>
      </c>
      <c r="B42" s="146" t="s">
        <v>194</v>
      </c>
      <c r="C42" s="147" t="s">
        <v>0</v>
      </c>
      <c r="D42" s="147">
        <v>2.1</v>
      </c>
      <c r="E42" s="133">
        <f>E40*D42</f>
        <v>1.281</v>
      </c>
    </row>
    <row r="43" spans="1:5" ht="27" customHeight="1">
      <c r="A43" s="46">
        <f t="shared" si="2"/>
        <v>11.299999999999999</v>
      </c>
      <c r="B43" s="142" t="s">
        <v>269</v>
      </c>
      <c r="C43" s="92" t="s">
        <v>191</v>
      </c>
      <c r="D43" s="92">
        <v>1.02</v>
      </c>
      <c r="E43" s="49">
        <f>E40*D43</f>
        <v>0.6222</v>
      </c>
    </row>
    <row r="44" spans="1:5" ht="15.75" customHeight="1">
      <c r="A44" s="46">
        <f t="shared" si="2"/>
        <v>11.399999999999999</v>
      </c>
      <c r="B44" s="142" t="s">
        <v>270</v>
      </c>
      <c r="C44" s="92" t="s">
        <v>38</v>
      </c>
      <c r="D44" s="92">
        <v>7.2</v>
      </c>
      <c r="E44" s="49">
        <f>E40*D44</f>
        <v>4.392</v>
      </c>
    </row>
    <row r="45" spans="1:5" ht="15.75" customHeight="1">
      <c r="A45" s="46">
        <f t="shared" si="2"/>
        <v>11.499999999999998</v>
      </c>
      <c r="B45" s="142" t="s">
        <v>272</v>
      </c>
      <c r="C45" s="92" t="s">
        <v>38</v>
      </c>
      <c r="D45" s="92">
        <v>1.96</v>
      </c>
      <c r="E45" s="49">
        <f>E40*D45</f>
        <v>1.1956</v>
      </c>
    </row>
    <row r="46" spans="1:5" ht="15.75" customHeight="1">
      <c r="A46" s="46">
        <f t="shared" si="2"/>
        <v>11.599999999999998</v>
      </c>
      <c r="B46" s="142" t="s">
        <v>271</v>
      </c>
      <c r="C46" s="92" t="s">
        <v>38</v>
      </c>
      <c r="D46" s="92">
        <v>4.38</v>
      </c>
      <c r="E46" s="49">
        <f>E40*D46</f>
        <v>2.6717999999999997</v>
      </c>
    </row>
    <row r="47" spans="1:5" ht="15.75" customHeight="1">
      <c r="A47" s="46">
        <f t="shared" si="2"/>
        <v>11.699999999999998</v>
      </c>
      <c r="B47" s="142" t="s">
        <v>42</v>
      </c>
      <c r="C47" s="92" t="s">
        <v>0</v>
      </c>
      <c r="D47" s="92">
        <v>3.44</v>
      </c>
      <c r="E47" s="49">
        <f>E40*D47</f>
        <v>2.0984</v>
      </c>
    </row>
    <row r="48" spans="1:5" ht="27.75" customHeight="1">
      <c r="A48" s="71" t="s">
        <v>22</v>
      </c>
      <c r="B48" s="67" t="s">
        <v>273</v>
      </c>
      <c r="C48" s="67" t="s">
        <v>276</v>
      </c>
      <c r="D48" s="67"/>
      <c r="E48" s="80">
        <v>15</v>
      </c>
    </row>
    <row r="49" spans="1:5" ht="15.75" customHeight="1">
      <c r="A49" s="126">
        <f>A48+0.1</f>
        <v>12.1</v>
      </c>
      <c r="B49" s="145" t="s">
        <v>192</v>
      </c>
      <c r="C49" s="143" t="s">
        <v>193</v>
      </c>
      <c r="D49" s="143">
        <v>0.227</v>
      </c>
      <c r="E49" s="131">
        <f>E48*D49</f>
        <v>3.4050000000000002</v>
      </c>
    </row>
    <row r="50" spans="1:5" ht="15.75" customHeight="1">
      <c r="A50" s="127">
        <f>A49+0.1</f>
        <v>12.2</v>
      </c>
      <c r="B50" s="146" t="s">
        <v>194</v>
      </c>
      <c r="C50" s="147" t="s">
        <v>0</v>
      </c>
      <c r="D50" s="147">
        <v>0.0276</v>
      </c>
      <c r="E50" s="133">
        <f>E48*D50</f>
        <v>0.414</v>
      </c>
    </row>
    <row r="51" spans="1:5" ht="15.75" customHeight="1">
      <c r="A51" s="46">
        <f>A50+0.1</f>
        <v>12.299999999999999</v>
      </c>
      <c r="B51" s="142" t="s">
        <v>274</v>
      </c>
      <c r="C51" s="92" t="s">
        <v>191</v>
      </c>
      <c r="D51" s="92"/>
      <c r="E51" s="49">
        <v>0.25</v>
      </c>
    </row>
    <row r="52" spans="1:5" ht="15.75" customHeight="1">
      <c r="A52" s="46">
        <f>A51+0.1</f>
        <v>12.399999999999999</v>
      </c>
      <c r="B52" s="142" t="s">
        <v>275</v>
      </c>
      <c r="C52" s="92" t="s">
        <v>38</v>
      </c>
      <c r="D52" s="92">
        <v>0.07</v>
      </c>
      <c r="E52" s="49">
        <f>E48*D52</f>
        <v>1.05</v>
      </c>
    </row>
    <row r="53" spans="1:5" ht="15.75" customHeight="1">
      <c r="A53" s="46">
        <f>A52+0.1</f>
        <v>12.499999999999998</v>
      </c>
      <c r="B53" s="142" t="s">
        <v>42</v>
      </c>
      <c r="C53" s="92" t="s">
        <v>38</v>
      </c>
      <c r="D53" s="92">
        <v>0.0444</v>
      </c>
      <c r="E53" s="49">
        <f>E48*D53</f>
        <v>0.666</v>
      </c>
    </row>
    <row r="54" spans="1:5" ht="58.5" customHeight="1">
      <c r="A54" s="60" t="s">
        <v>23</v>
      </c>
      <c r="B54" s="60" t="s">
        <v>297</v>
      </c>
      <c r="C54" s="60" t="s">
        <v>182</v>
      </c>
      <c r="D54" s="61"/>
      <c r="E54" s="74">
        <v>0.159</v>
      </c>
    </row>
    <row r="55" spans="1:5" ht="15.75" customHeight="1">
      <c r="A55" s="90">
        <f>A54+0.1</f>
        <v>13.1</v>
      </c>
      <c r="B55" s="94" t="s">
        <v>52</v>
      </c>
      <c r="C55" s="95" t="s">
        <v>37</v>
      </c>
      <c r="D55" s="93">
        <v>100</v>
      </c>
      <c r="E55" s="90">
        <f>D55*E54</f>
        <v>15.9</v>
      </c>
    </row>
    <row r="56" spans="1:5" ht="15.75" customHeight="1">
      <c r="A56" s="97">
        <f>A55+0.1</f>
        <v>13.2</v>
      </c>
      <c r="B56" s="98" t="s">
        <v>98</v>
      </c>
      <c r="C56" s="99" t="s">
        <v>46</v>
      </c>
      <c r="D56" s="100">
        <v>3.5</v>
      </c>
      <c r="E56" s="97">
        <f>D56*E54</f>
        <v>0.5565</v>
      </c>
    </row>
    <row r="57" spans="1:5" ht="15.75" customHeight="1">
      <c r="A57" s="21">
        <f>A56+0.1</f>
        <v>13.299999999999999</v>
      </c>
      <c r="B57" s="65" t="s">
        <v>277</v>
      </c>
      <c r="C57" s="64" t="s">
        <v>41</v>
      </c>
      <c r="D57" s="66">
        <v>125</v>
      </c>
      <c r="E57" s="21">
        <f>D57*E54</f>
        <v>19.875</v>
      </c>
    </row>
    <row r="58" spans="1:5" ht="15.75" customHeight="1">
      <c r="A58" s="21">
        <f>A57+0.1</f>
        <v>13.399999999999999</v>
      </c>
      <c r="B58" s="65" t="s">
        <v>279</v>
      </c>
      <c r="C58" s="64" t="s">
        <v>201</v>
      </c>
      <c r="D58" s="66"/>
      <c r="E58" s="21">
        <v>5.35</v>
      </c>
    </row>
    <row r="59" spans="1:5" ht="15.75" customHeight="1">
      <c r="A59" s="21">
        <f>A57+0.1</f>
        <v>13.399999999999999</v>
      </c>
      <c r="B59" s="65" t="s">
        <v>278</v>
      </c>
      <c r="C59" s="64" t="s">
        <v>28</v>
      </c>
      <c r="D59" s="66">
        <v>0.03</v>
      </c>
      <c r="E59" s="50">
        <f>D59*E54</f>
        <v>0.00477</v>
      </c>
    </row>
    <row r="60" spans="1:5" ht="15.75" customHeight="1">
      <c r="A60" s="21">
        <f>A59+0.1</f>
        <v>13.499999999999998</v>
      </c>
      <c r="B60" s="65" t="s">
        <v>102</v>
      </c>
      <c r="C60" s="64" t="s">
        <v>38</v>
      </c>
      <c r="D60" s="66">
        <v>15</v>
      </c>
      <c r="E60" s="21">
        <f>D60*E54</f>
        <v>2.3850000000000002</v>
      </c>
    </row>
    <row r="61" spans="1:5" ht="15.75" customHeight="1">
      <c r="A61" s="21">
        <f>A60+0.1</f>
        <v>13.599999999999998</v>
      </c>
      <c r="B61" s="65" t="s">
        <v>103</v>
      </c>
      <c r="C61" s="64" t="s">
        <v>21</v>
      </c>
      <c r="D61" s="66"/>
      <c r="E61" s="21">
        <v>96</v>
      </c>
    </row>
    <row r="62" spans="1:5" ht="15.75" customHeight="1">
      <c r="A62" s="21">
        <f>A61+0.1</f>
        <v>13.699999999999998</v>
      </c>
      <c r="B62" s="81" t="s">
        <v>301</v>
      </c>
      <c r="C62" s="72" t="s">
        <v>298</v>
      </c>
      <c r="D62" s="73"/>
      <c r="E62" s="46">
        <v>5.3</v>
      </c>
    </row>
    <row r="63" spans="1:5" ht="15.75" customHeight="1">
      <c r="A63" s="21">
        <f>A62+0.1</f>
        <v>13.799999999999997</v>
      </c>
      <c r="B63" s="81" t="s">
        <v>302</v>
      </c>
      <c r="C63" s="72" t="s">
        <v>298</v>
      </c>
      <c r="D63" s="73"/>
      <c r="E63" s="46">
        <v>5</v>
      </c>
    </row>
    <row r="64" spans="1:5" ht="13.5" customHeight="1">
      <c r="A64" s="21">
        <f>A63+0.1</f>
        <v>13.899999999999997</v>
      </c>
      <c r="B64" s="81" t="s">
        <v>299</v>
      </c>
      <c r="C64" s="72" t="s">
        <v>21</v>
      </c>
      <c r="D64" s="73"/>
      <c r="E64" s="46">
        <v>8</v>
      </c>
    </row>
    <row r="65" spans="1:5" ht="15.75" customHeight="1">
      <c r="A65" s="18">
        <v>13.1</v>
      </c>
      <c r="B65" s="65" t="s">
        <v>300</v>
      </c>
      <c r="C65" s="64" t="s">
        <v>21</v>
      </c>
      <c r="D65" s="66"/>
      <c r="E65" s="21">
        <v>24</v>
      </c>
    </row>
    <row r="66" spans="1:5" ht="15.75" customHeight="1">
      <c r="A66" s="18">
        <v>13.11</v>
      </c>
      <c r="B66" s="65" t="s">
        <v>39</v>
      </c>
      <c r="C66" s="64" t="s">
        <v>0</v>
      </c>
      <c r="D66" s="66">
        <v>8.16</v>
      </c>
      <c r="E66" s="21">
        <f>D66*E54</f>
        <v>1.2974400000000001</v>
      </c>
    </row>
    <row r="67" spans="1:5" ht="28.5" customHeight="1">
      <c r="A67" s="60" t="s">
        <v>24</v>
      </c>
      <c r="B67" s="71" t="s">
        <v>284</v>
      </c>
      <c r="C67" s="153" t="s">
        <v>280</v>
      </c>
      <c r="D67" s="154"/>
      <c r="E67" s="155">
        <v>0.07</v>
      </c>
    </row>
    <row r="68" spans="1:5" ht="15.75" customHeight="1">
      <c r="A68" s="90">
        <f>A67+0.1</f>
        <v>14.1</v>
      </c>
      <c r="B68" s="156" t="s">
        <v>52</v>
      </c>
      <c r="C68" s="157" t="s">
        <v>195</v>
      </c>
      <c r="D68" s="158">
        <v>43.9</v>
      </c>
      <c r="E68" s="158">
        <f>D68*E67</f>
        <v>3.0730000000000004</v>
      </c>
    </row>
    <row r="69" spans="1:5" ht="15.75" customHeight="1">
      <c r="A69" s="97">
        <f aca="true" t="shared" si="3" ref="A69:A74">A68+0.1</f>
        <v>14.2</v>
      </c>
      <c r="B69" s="159" t="s">
        <v>281</v>
      </c>
      <c r="C69" s="160" t="s">
        <v>200</v>
      </c>
      <c r="D69" s="161">
        <v>3.5</v>
      </c>
      <c r="E69" s="161">
        <f>D69*E67</f>
        <v>0.24500000000000002</v>
      </c>
    </row>
    <row r="70" spans="1:5" ht="18" customHeight="1">
      <c r="A70" s="21">
        <f t="shared" si="3"/>
        <v>14.299999999999999</v>
      </c>
      <c r="B70" s="81" t="s">
        <v>285</v>
      </c>
      <c r="C70" s="149" t="s">
        <v>195</v>
      </c>
      <c r="D70" s="149">
        <v>125</v>
      </c>
      <c r="E70" s="150">
        <f>E67*D70</f>
        <v>8.75</v>
      </c>
    </row>
    <row r="71" spans="1:5" ht="15.75" customHeight="1">
      <c r="A71" s="21">
        <f t="shared" si="3"/>
        <v>14.399999999999999</v>
      </c>
      <c r="B71" s="151" t="s">
        <v>282</v>
      </c>
      <c r="C71" s="149" t="s">
        <v>38</v>
      </c>
      <c r="D71" s="149">
        <v>5</v>
      </c>
      <c r="E71" s="150">
        <f>D71*E67</f>
        <v>0.35000000000000003</v>
      </c>
    </row>
    <row r="72" spans="1:5" ht="15.75" customHeight="1">
      <c r="A72" s="21">
        <f>A70+0.1</f>
        <v>14.399999999999999</v>
      </c>
      <c r="B72" s="151" t="s">
        <v>283</v>
      </c>
      <c r="C72" s="149" t="s">
        <v>38</v>
      </c>
      <c r="D72" s="149">
        <v>10.6</v>
      </c>
      <c r="E72" s="152">
        <f>D72*E67</f>
        <v>0.742</v>
      </c>
    </row>
    <row r="73" spans="1:5" ht="15.75" customHeight="1">
      <c r="A73" s="21">
        <f t="shared" si="3"/>
        <v>14.499999999999998</v>
      </c>
      <c r="B73" s="81" t="s">
        <v>103</v>
      </c>
      <c r="C73" s="72" t="s">
        <v>21</v>
      </c>
      <c r="D73" s="73"/>
      <c r="E73" s="46">
        <v>42</v>
      </c>
    </row>
    <row r="74" spans="1:5" ht="15.75" customHeight="1">
      <c r="A74" s="21">
        <f t="shared" si="3"/>
        <v>14.599999999999998</v>
      </c>
      <c r="B74" s="148" t="s">
        <v>167</v>
      </c>
      <c r="C74" s="149" t="s">
        <v>200</v>
      </c>
      <c r="D74" s="152">
        <v>8.16</v>
      </c>
      <c r="E74" s="150">
        <f>D74*E67</f>
        <v>0.5712</v>
      </c>
    </row>
    <row r="75" spans="1:5" ht="21.75" customHeight="1">
      <c r="A75" s="60" t="s">
        <v>56</v>
      </c>
      <c r="B75" s="60" t="s">
        <v>168</v>
      </c>
      <c r="C75" s="60" t="s">
        <v>176</v>
      </c>
      <c r="D75" s="61"/>
      <c r="E75" s="77">
        <v>0.86</v>
      </c>
    </row>
    <row r="76" spans="1:5" ht="15.75" customHeight="1">
      <c r="A76" s="90">
        <f aca="true" t="shared" si="4" ref="A76:A81">A75+0.1</f>
        <v>15.1</v>
      </c>
      <c r="B76" s="94" t="s">
        <v>26</v>
      </c>
      <c r="C76" s="95" t="s">
        <v>37</v>
      </c>
      <c r="D76" s="93">
        <v>0.87</v>
      </c>
      <c r="E76" s="90">
        <f>D76*E75</f>
        <v>0.7482</v>
      </c>
    </row>
    <row r="77" spans="1:5" ht="15.75" customHeight="1">
      <c r="A77" s="97">
        <f t="shared" si="4"/>
        <v>15.2</v>
      </c>
      <c r="B77" s="98" t="s">
        <v>54</v>
      </c>
      <c r="C77" s="99" t="s">
        <v>46</v>
      </c>
      <c r="D77" s="100">
        <v>0.13</v>
      </c>
      <c r="E77" s="97">
        <f>D77*E75</f>
        <v>0.1118</v>
      </c>
    </row>
    <row r="78" spans="1:5" ht="15.75" customHeight="1">
      <c r="A78" s="21">
        <f t="shared" si="4"/>
        <v>15.299999999999999</v>
      </c>
      <c r="B78" s="65" t="s">
        <v>169</v>
      </c>
      <c r="C78" s="64" t="s">
        <v>38</v>
      </c>
      <c r="D78" s="66">
        <v>7.2</v>
      </c>
      <c r="E78" s="21">
        <f>D78*E75</f>
        <v>6.192</v>
      </c>
    </row>
    <row r="79" spans="1:5" ht="15.75" customHeight="1">
      <c r="A79" s="21">
        <f t="shared" si="4"/>
        <v>15.399999999999999</v>
      </c>
      <c r="B79" s="65" t="s">
        <v>170</v>
      </c>
      <c r="C79" s="64" t="s">
        <v>38</v>
      </c>
      <c r="D79" s="66">
        <v>1.79</v>
      </c>
      <c r="E79" s="21">
        <f>D79*E75</f>
        <v>1.5394</v>
      </c>
    </row>
    <row r="80" spans="1:5" ht="15.75" customHeight="1">
      <c r="A80" s="21">
        <f t="shared" si="4"/>
        <v>15.499999999999998</v>
      </c>
      <c r="B80" s="65" t="s">
        <v>171</v>
      </c>
      <c r="C80" s="64" t="s">
        <v>38</v>
      </c>
      <c r="D80" s="66">
        <v>1.07</v>
      </c>
      <c r="E80" s="21">
        <f>D80*E75</f>
        <v>0.9202</v>
      </c>
    </row>
    <row r="81" spans="1:5" ht="15.75" customHeight="1">
      <c r="A81" s="21">
        <f t="shared" si="4"/>
        <v>15.599999999999998</v>
      </c>
      <c r="B81" s="65" t="s">
        <v>39</v>
      </c>
      <c r="C81" s="64" t="s">
        <v>0</v>
      </c>
      <c r="D81" s="66">
        <v>0.1</v>
      </c>
      <c r="E81" s="21">
        <f>D81*E75</f>
        <v>0.08600000000000001</v>
      </c>
    </row>
    <row r="82" spans="1:5" ht="24" customHeight="1">
      <c r="A82" s="60" t="s">
        <v>29</v>
      </c>
      <c r="B82" s="60" t="s">
        <v>172</v>
      </c>
      <c r="C82" s="60" t="s">
        <v>27</v>
      </c>
      <c r="D82" s="61"/>
      <c r="E82" s="77">
        <v>0.16</v>
      </c>
    </row>
    <row r="83" spans="1:5" ht="15.75" customHeight="1">
      <c r="A83" s="90">
        <f>A82+0.1</f>
        <v>16.1</v>
      </c>
      <c r="B83" s="94" t="s">
        <v>52</v>
      </c>
      <c r="C83" s="95" t="s">
        <v>37</v>
      </c>
      <c r="D83" s="93">
        <v>4.24</v>
      </c>
      <c r="E83" s="139">
        <f>D83*E82</f>
        <v>0.6784</v>
      </c>
    </row>
    <row r="84" spans="1:5" ht="15.75" customHeight="1">
      <c r="A84" s="97">
        <f>A83+0.1</f>
        <v>16.200000000000003</v>
      </c>
      <c r="B84" s="98" t="s">
        <v>54</v>
      </c>
      <c r="C84" s="99" t="s">
        <v>46</v>
      </c>
      <c r="D84" s="100">
        <v>0.21</v>
      </c>
      <c r="E84" s="138">
        <f>D84*E82</f>
        <v>0.0336</v>
      </c>
    </row>
    <row r="85" spans="1:5" ht="15.75" customHeight="1">
      <c r="A85" s="21">
        <f>A84+0.1</f>
        <v>16.300000000000004</v>
      </c>
      <c r="B85" s="65" t="s">
        <v>203</v>
      </c>
      <c r="C85" s="64" t="s">
        <v>28</v>
      </c>
      <c r="D85" s="66">
        <v>0.15</v>
      </c>
      <c r="E85" s="23">
        <f>D85*E82</f>
        <v>0.024</v>
      </c>
    </row>
    <row r="86" spans="1:5" ht="42" customHeight="1">
      <c r="A86" s="60" t="s">
        <v>30</v>
      </c>
      <c r="B86" s="60" t="s">
        <v>173</v>
      </c>
      <c r="C86" s="60" t="s">
        <v>183</v>
      </c>
      <c r="D86" s="61"/>
      <c r="E86" s="62">
        <v>0.6</v>
      </c>
    </row>
    <row r="87" spans="1:5" ht="15.75" customHeight="1">
      <c r="A87" s="90">
        <f>A86+0.1</f>
        <v>17.1</v>
      </c>
      <c r="B87" s="94" t="s">
        <v>52</v>
      </c>
      <c r="C87" s="95" t="s">
        <v>37</v>
      </c>
      <c r="D87" s="93">
        <v>1.4</v>
      </c>
      <c r="E87" s="90">
        <f>D87*E86</f>
        <v>0.84</v>
      </c>
    </row>
    <row r="88" spans="1:5" ht="15.75" customHeight="1">
      <c r="A88" s="97">
        <f>A87+0.1</f>
        <v>17.200000000000003</v>
      </c>
      <c r="B88" s="98" t="s">
        <v>54</v>
      </c>
      <c r="C88" s="99" t="s">
        <v>46</v>
      </c>
      <c r="D88" s="100">
        <v>0.21</v>
      </c>
      <c r="E88" s="97">
        <f>D88*E86</f>
        <v>0.126</v>
      </c>
    </row>
    <row r="89" spans="1:5" ht="15.75" customHeight="1">
      <c r="A89" s="21">
        <f>A88+0.1</f>
        <v>17.300000000000004</v>
      </c>
      <c r="B89" s="65" t="s">
        <v>101</v>
      </c>
      <c r="C89" s="64" t="s">
        <v>41</v>
      </c>
      <c r="D89" s="66">
        <v>1.15</v>
      </c>
      <c r="E89" s="21">
        <f>D89*E86</f>
        <v>0.69</v>
      </c>
    </row>
    <row r="90" spans="1:5" ht="15.75" customHeight="1">
      <c r="A90" s="21">
        <f>A89+0.1</f>
        <v>17.400000000000006</v>
      </c>
      <c r="B90" s="65" t="s">
        <v>213</v>
      </c>
      <c r="C90" s="64" t="s">
        <v>38</v>
      </c>
      <c r="D90" s="66">
        <v>7.27</v>
      </c>
      <c r="E90" s="21">
        <f>D90*E86</f>
        <v>4.361999999999999</v>
      </c>
    </row>
    <row r="91" spans="1:5" ht="17.25" customHeight="1">
      <c r="A91" s="21">
        <f>A90+0.1</f>
        <v>17.500000000000007</v>
      </c>
      <c r="B91" s="65" t="s">
        <v>39</v>
      </c>
      <c r="C91" s="64" t="s">
        <v>0</v>
      </c>
      <c r="D91" s="66">
        <v>0.03</v>
      </c>
      <c r="E91" s="21">
        <f>D91*E86</f>
        <v>0.018</v>
      </c>
    </row>
    <row r="92" spans="1:5" ht="32.25" customHeight="1">
      <c r="A92" s="60" t="s">
        <v>31</v>
      </c>
      <c r="B92" s="60" t="s">
        <v>289</v>
      </c>
      <c r="C92" s="60" t="s">
        <v>182</v>
      </c>
      <c r="D92" s="61"/>
      <c r="E92" s="74">
        <v>0.07</v>
      </c>
    </row>
    <row r="93" spans="1:5" ht="15" customHeight="1">
      <c r="A93" s="90">
        <f>A92+0.1</f>
        <v>18.1</v>
      </c>
      <c r="B93" s="111" t="s">
        <v>26</v>
      </c>
      <c r="C93" s="110" t="s">
        <v>0</v>
      </c>
      <c r="D93" s="90">
        <v>200</v>
      </c>
      <c r="E93" s="90">
        <f>D93*E92</f>
        <v>14.000000000000002</v>
      </c>
    </row>
    <row r="94" spans="1:5" ht="15" customHeight="1">
      <c r="A94" s="97">
        <f>A93+0.1</f>
        <v>18.200000000000003</v>
      </c>
      <c r="B94" s="124" t="s">
        <v>54</v>
      </c>
      <c r="C94" s="125" t="s">
        <v>40</v>
      </c>
      <c r="D94" s="97">
        <v>2</v>
      </c>
      <c r="E94" s="97">
        <f>D94*E92</f>
        <v>0.14</v>
      </c>
    </row>
    <row r="95" spans="1:5" ht="27.75" customHeight="1">
      <c r="A95" s="21">
        <f>A94+0.1</f>
        <v>18.300000000000004</v>
      </c>
      <c r="B95" s="19" t="s">
        <v>288</v>
      </c>
      <c r="C95" s="18" t="s">
        <v>41</v>
      </c>
      <c r="D95" s="21">
        <v>102</v>
      </c>
      <c r="E95" s="21">
        <f>D95*E92</f>
        <v>7.140000000000001</v>
      </c>
    </row>
    <row r="96" spans="1:5" ht="15" customHeight="1">
      <c r="A96" s="21">
        <f>A95+0.1</f>
        <v>18.400000000000006</v>
      </c>
      <c r="B96" s="19" t="s">
        <v>198</v>
      </c>
      <c r="C96" s="18" t="s">
        <v>38</v>
      </c>
      <c r="D96" s="21">
        <v>500</v>
      </c>
      <c r="E96" s="21">
        <f>D96*E92</f>
        <v>35</v>
      </c>
    </row>
    <row r="97" spans="1:5" ht="15" customHeight="1">
      <c r="A97" s="21">
        <f>A96+0.1</f>
        <v>18.500000000000007</v>
      </c>
      <c r="B97" s="19" t="s">
        <v>42</v>
      </c>
      <c r="C97" s="18" t="s">
        <v>40</v>
      </c>
      <c r="D97" s="21">
        <v>0.7</v>
      </c>
      <c r="E97" s="21">
        <f>D97*E92</f>
        <v>0.049</v>
      </c>
    </row>
    <row r="98" spans="1:5" ht="34.5" customHeight="1">
      <c r="A98" s="60" t="s">
        <v>32</v>
      </c>
      <c r="B98" s="60" t="s">
        <v>290</v>
      </c>
      <c r="C98" s="60" t="s">
        <v>184</v>
      </c>
      <c r="D98" s="61"/>
      <c r="E98" s="77">
        <v>0.1</v>
      </c>
    </row>
    <row r="99" spans="1:5" ht="15" customHeight="1">
      <c r="A99" s="90">
        <f>A98+0.1</f>
        <v>19.1</v>
      </c>
      <c r="B99" s="94" t="s">
        <v>26</v>
      </c>
      <c r="C99" s="95" t="s">
        <v>37</v>
      </c>
      <c r="D99" s="93">
        <v>127</v>
      </c>
      <c r="E99" s="90">
        <f>D99*E98</f>
        <v>12.700000000000001</v>
      </c>
    </row>
    <row r="100" spans="1:5" ht="15" customHeight="1">
      <c r="A100" s="97">
        <f>A99+0.1</f>
        <v>19.200000000000003</v>
      </c>
      <c r="B100" s="98" t="s">
        <v>54</v>
      </c>
      <c r="C100" s="99" t="s">
        <v>0</v>
      </c>
      <c r="D100" s="100">
        <v>11.4</v>
      </c>
      <c r="E100" s="97">
        <f>D100*E98</f>
        <v>1.1400000000000001</v>
      </c>
    </row>
    <row r="101" spans="1:5" ht="15" customHeight="1">
      <c r="A101" s="21">
        <f>A100+0.1</f>
        <v>19.300000000000004</v>
      </c>
      <c r="B101" s="65" t="s">
        <v>291</v>
      </c>
      <c r="C101" s="64" t="s">
        <v>202</v>
      </c>
      <c r="D101" s="66"/>
      <c r="E101" s="18">
        <v>0.3</v>
      </c>
    </row>
    <row r="102" spans="1:5" ht="15" customHeight="1">
      <c r="A102" s="21">
        <f>A101+0.1</f>
        <v>19.400000000000006</v>
      </c>
      <c r="B102" s="65" t="s">
        <v>39</v>
      </c>
      <c r="C102" s="64" t="s">
        <v>0</v>
      </c>
      <c r="D102" s="66">
        <v>7.94</v>
      </c>
      <c r="E102" s="18">
        <f>D102*E98</f>
        <v>0.794</v>
      </c>
    </row>
    <row r="103" spans="1:5" s="20" customFormat="1" ht="30" customHeight="1">
      <c r="A103" s="60" t="s">
        <v>33</v>
      </c>
      <c r="B103" s="60" t="s">
        <v>256</v>
      </c>
      <c r="C103" s="60" t="s">
        <v>182</v>
      </c>
      <c r="D103" s="61"/>
      <c r="E103" s="74">
        <v>0.103</v>
      </c>
    </row>
    <row r="104" spans="1:5" s="20" customFormat="1" ht="16.5" customHeight="1">
      <c r="A104" s="90">
        <f>A103+0.1</f>
        <v>20.1</v>
      </c>
      <c r="B104" s="111" t="s">
        <v>26</v>
      </c>
      <c r="C104" s="110" t="s">
        <v>37</v>
      </c>
      <c r="D104" s="110">
        <v>18.8</v>
      </c>
      <c r="E104" s="90">
        <f>D104*E103</f>
        <v>1.9364</v>
      </c>
    </row>
    <row r="105" spans="1:5" s="20" customFormat="1" ht="15" customHeight="1">
      <c r="A105" s="97">
        <f>A104+0.1</f>
        <v>20.200000000000003</v>
      </c>
      <c r="B105" s="124" t="s">
        <v>98</v>
      </c>
      <c r="C105" s="125" t="s">
        <v>46</v>
      </c>
      <c r="D105" s="125">
        <v>0.95</v>
      </c>
      <c r="E105" s="97">
        <f>D105*E103</f>
        <v>0.09784999999999999</v>
      </c>
    </row>
    <row r="106" spans="1:5" s="20" customFormat="1" ht="16.5" customHeight="1">
      <c r="A106" s="21">
        <f>A105+0.1</f>
        <v>20.300000000000004</v>
      </c>
      <c r="B106" s="19" t="s">
        <v>257</v>
      </c>
      <c r="C106" s="18" t="s">
        <v>43</v>
      </c>
      <c r="D106" s="18">
        <v>2.04</v>
      </c>
      <c r="E106" s="21">
        <f>D106*E103</f>
        <v>0.21012</v>
      </c>
    </row>
    <row r="107" spans="1:5" s="20" customFormat="1" ht="14.25" customHeight="1">
      <c r="A107" s="21">
        <f>A106+0.1</f>
        <v>20.400000000000006</v>
      </c>
      <c r="B107" s="19" t="s">
        <v>39</v>
      </c>
      <c r="C107" s="18" t="s">
        <v>0</v>
      </c>
      <c r="D107" s="18">
        <v>6.36</v>
      </c>
      <c r="E107" s="21">
        <f>D107*E103</f>
        <v>0.65508</v>
      </c>
    </row>
    <row r="108" spans="1:5" s="20" customFormat="1" ht="33" customHeight="1">
      <c r="A108" s="60" t="s">
        <v>53</v>
      </c>
      <c r="B108" s="67" t="s">
        <v>286</v>
      </c>
      <c r="C108" s="60" t="s">
        <v>184</v>
      </c>
      <c r="D108" s="61"/>
      <c r="E108" s="78">
        <v>0.034</v>
      </c>
    </row>
    <row r="109" spans="1:5" s="20" customFormat="1" ht="14.25" customHeight="1">
      <c r="A109" s="90">
        <f>A108+0.1</f>
        <v>21.1</v>
      </c>
      <c r="B109" s="136" t="s">
        <v>52</v>
      </c>
      <c r="C109" s="130" t="s">
        <v>199</v>
      </c>
      <c r="D109" s="117">
        <v>193</v>
      </c>
      <c r="E109" s="137">
        <f>D109*E108</f>
        <v>6.562</v>
      </c>
    </row>
    <row r="110" spans="1:5" s="20" customFormat="1" ht="14.25" customHeight="1">
      <c r="A110" s="97">
        <f>A109+0.1</f>
        <v>21.200000000000003</v>
      </c>
      <c r="B110" s="134" t="s">
        <v>98</v>
      </c>
      <c r="C110" s="132" t="s">
        <v>200</v>
      </c>
      <c r="D110" s="122">
        <v>27.2</v>
      </c>
      <c r="E110" s="135">
        <f>E108*D110</f>
        <v>0.9248000000000001</v>
      </c>
    </row>
    <row r="111" spans="1:5" s="20" customFormat="1" ht="15" customHeight="1">
      <c r="A111" s="21">
        <f>A110+0.1</f>
        <v>21.300000000000004</v>
      </c>
      <c r="B111" s="22" t="s">
        <v>287</v>
      </c>
      <c r="C111" s="106" t="s">
        <v>195</v>
      </c>
      <c r="D111" s="102">
        <v>100</v>
      </c>
      <c r="E111" s="107">
        <f>D111*E108</f>
        <v>3.4000000000000004</v>
      </c>
    </row>
    <row r="112" spans="1:5" s="20" customFormat="1" ht="14.25" customHeight="1">
      <c r="A112" s="21">
        <f>A111+0.1</f>
        <v>21.400000000000006</v>
      </c>
      <c r="B112" s="22" t="s">
        <v>42</v>
      </c>
      <c r="C112" s="108" t="s">
        <v>0</v>
      </c>
      <c r="D112" s="108">
        <v>18.1</v>
      </c>
      <c r="E112" s="109">
        <f>E108*D112</f>
        <v>0.6154000000000001</v>
      </c>
    </row>
    <row r="113" spans="1:5" s="141" customFormat="1" ht="30.75" customHeight="1">
      <c r="A113" s="60" t="s">
        <v>254</v>
      </c>
      <c r="B113" s="60" t="s">
        <v>293</v>
      </c>
      <c r="C113" s="60" t="s">
        <v>177</v>
      </c>
      <c r="D113" s="61"/>
      <c r="E113" s="74">
        <v>0.015</v>
      </c>
    </row>
    <row r="114" spans="1:5" s="141" customFormat="1" ht="12.75" customHeight="1">
      <c r="A114" s="90">
        <f>A113+0.1</f>
        <v>22.1</v>
      </c>
      <c r="B114" s="94" t="s">
        <v>26</v>
      </c>
      <c r="C114" s="95" t="s">
        <v>37</v>
      </c>
      <c r="D114" s="93">
        <v>206</v>
      </c>
      <c r="E114" s="90">
        <f>D114*E113</f>
        <v>3.09</v>
      </c>
    </row>
    <row r="115" spans="1:5" s="141" customFormat="1" ht="44.25" customHeight="1">
      <c r="A115" s="60" t="s">
        <v>255</v>
      </c>
      <c r="B115" s="54" t="s">
        <v>292</v>
      </c>
      <c r="C115" s="42" t="s">
        <v>191</v>
      </c>
      <c r="D115" s="54"/>
      <c r="E115" s="144">
        <v>0.153</v>
      </c>
    </row>
    <row r="116" spans="1:5" s="141" customFormat="1" ht="12.75" customHeight="1">
      <c r="A116" s="95" t="s">
        <v>244</v>
      </c>
      <c r="B116" s="114" t="s">
        <v>192</v>
      </c>
      <c r="C116" s="115" t="s">
        <v>193</v>
      </c>
      <c r="D116" s="115">
        <v>3.52</v>
      </c>
      <c r="E116" s="116">
        <f>E115*D116</f>
        <v>0.53856</v>
      </c>
    </row>
    <row r="117" spans="1:5" s="141" customFormat="1" ht="12.75" customHeight="1">
      <c r="A117" s="99" t="s">
        <v>245</v>
      </c>
      <c r="B117" s="119" t="s">
        <v>194</v>
      </c>
      <c r="C117" s="120" t="s">
        <v>0</v>
      </c>
      <c r="D117" s="120">
        <v>1.06</v>
      </c>
      <c r="E117" s="121">
        <f>E115*D117</f>
        <v>0.16218000000000002</v>
      </c>
    </row>
    <row r="118" spans="1:5" s="141" customFormat="1" ht="12.75" customHeight="1">
      <c r="A118" s="64" t="s">
        <v>246</v>
      </c>
      <c r="B118" s="22" t="s">
        <v>214</v>
      </c>
      <c r="C118" s="82" t="s">
        <v>191</v>
      </c>
      <c r="D118" s="82">
        <v>1.11</v>
      </c>
      <c r="E118" s="57">
        <f>D118*E115</f>
        <v>0.16983</v>
      </c>
    </row>
    <row r="119" spans="1:5" s="141" customFormat="1" ht="12.75" customHeight="1">
      <c r="A119" s="64" t="s">
        <v>247</v>
      </c>
      <c r="B119" s="22" t="s">
        <v>42</v>
      </c>
      <c r="C119" s="82" t="s">
        <v>0</v>
      </c>
      <c r="D119" s="82">
        <v>0.02</v>
      </c>
      <c r="E119" s="57">
        <f>E115*D119</f>
        <v>0.0030600000000000002</v>
      </c>
    </row>
    <row r="120" spans="1:5" s="20" customFormat="1" ht="29.25" customHeight="1">
      <c r="A120" s="71" t="s">
        <v>129</v>
      </c>
      <c r="B120" s="71" t="s">
        <v>295</v>
      </c>
      <c r="C120" s="71" t="s">
        <v>178</v>
      </c>
      <c r="D120" s="80"/>
      <c r="E120" s="78">
        <v>0.0023</v>
      </c>
    </row>
    <row r="121" spans="1:5" s="20" customFormat="1" ht="14.25" customHeight="1">
      <c r="A121" s="126">
        <f>A120+0.1</f>
        <v>24.1</v>
      </c>
      <c r="B121" s="118" t="s">
        <v>26</v>
      </c>
      <c r="C121" s="131" t="s">
        <v>37</v>
      </c>
      <c r="D121" s="131">
        <v>137</v>
      </c>
      <c r="E121" s="126">
        <f>D121*E120</f>
        <v>0.3151</v>
      </c>
    </row>
    <row r="122" spans="1:5" s="20" customFormat="1" ht="14.25" customHeight="1">
      <c r="A122" s="127">
        <f>A121+0.1</f>
        <v>24.200000000000003</v>
      </c>
      <c r="B122" s="123" t="s">
        <v>54</v>
      </c>
      <c r="C122" s="133" t="s">
        <v>46</v>
      </c>
      <c r="D122" s="133">
        <v>28.3</v>
      </c>
      <c r="E122" s="127">
        <f>D122*E120</f>
        <v>0.06509</v>
      </c>
    </row>
    <row r="123" spans="1:5" s="20" customFormat="1" ht="14.25" customHeight="1">
      <c r="A123" s="46">
        <f>A122+0.1</f>
        <v>24.300000000000004</v>
      </c>
      <c r="B123" s="48" t="s">
        <v>259</v>
      </c>
      <c r="C123" s="49" t="s">
        <v>43</v>
      </c>
      <c r="D123" s="49">
        <v>102</v>
      </c>
      <c r="E123" s="47">
        <f>D123*E120</f>
        <v>0.2346</v>
      </c>
    </row>
    <row r="124" spans="1:5" s="20" customFormat="1" ht="14.25" customHeight="1">
      <c r="A124" s="46">
        <f>A123+0.1</f>
        <v>24.400000000000006</v>
      </c>
      <c r="B124" s="48" t="s">
        <v>44</v>
      </c>
      <c r="C124" s="49" t="s">
        <v>0</v>
      </c>
      <c r="D124" s="46">
        <v>62</v>
      </c>
      <c r="E124" s="46">
        <f>D124*E120</f>
        <v>0.1426</v>
      </c>
    </row>
    <row r="125" spans="1:5" s="14" customFormat="1" ht="35.25" customHeight="1">
      <c r="A125" s="60" t="s">
        <v>99</v>
      </c>
      <c r="B125" s="60" t="s">
        <v>296</v>
      </c>
      <c r="C125" s="60" t="s">
        <v>182</v>
      </c>
      <c r="D125" s="61"/>
      <c r="E125" s="74">
        <v>0.08</v>
      </c>
    </row>
    <row r="126" spans="1:5" s="20" customFormat="1" ht="14.25" customHeight="1">
      <c r="A126" s="90">
        <f>A125+0.1</f>
        <v>25.1</v>
      </c>
      <c r="B126" s="111" t="s">
        <v>26</v>
      </c>
      <c r="C126" s="110" t="s">
        <v>37</v>
      </c>
      <c r="D126" s="90">
        <v>93.2</v>
      </c>
      <c r="E126" s="90">
        <f>D126*E125</f>
        <v>7.456</v>
      </c>
    </row>
    <row r="127" spans="1:5" s="20" customFormat="1" ht="15" customHeight="1">
      <c r="A127" s="97">
        <f>A126+0.1</f>
        <v>25.200000000000003</v>
      </c>
      <c r="B127" s="124" t="s">
        <v>54</v>
      </c>
      <c r="C127" s="125" t="s">
        <v>40</v>
      </c>
      <c r="D127" s="125">
        <v>4.36</v>
      </c>
      <c r="E127" s="97">
        <f>D127*E125</f>
        <v>0.34880000000000005</v>
      </c>
    </row>
    <row r="128" spans="1:5" s="20" customFormat="1" ht="24" customHeight="1">
      <c r="A128" s="21">
        <f>A127+0.1</f>
        <v>25.300000000000004</v>
      </c>
      <c r="B128" s="19" t="s">
        <v>294</v>
      </c>
      <c r="C128" s="18" t="s">
        <v>41</v>
      </c>
      <c r="D128" s="21">
        <v>105</v>
      </c>
      <c r="E128" s="21">
        <f>D128*E125</f>
        <v>8.4</v>
      </c>
    </row>
    <row r="129" spans="1:5" s="20" customFormat="1" ht="15" customHeight="1">
      <c r="A129" s="21">
        <f>A128+0.1</f>
        <v>25.400000000000006</v>
      </c>
      <c r="B129" s="19" t="s">
        <v>198</v>
      </c>
      <c r="C129" s="18" t="s">
        <v>38</v>
      </c>
      <c r="D129" s="18">
        <v>500</v>
      </c>
      <c r="E129" s="21">
        <f>D129*E125</f>
        <v>40</v>
      </c>
    </row>
    <row r="130" spans="1:5" s="20" customFormat="1" ht="13.5" customHeight="1">
      <c r="A130" s="21">
        <f>A129+0.1</f>
        <v>25.500000000000007</v>
      </c>
      <c r="B130" s="19" t="s">
        <v>42</v>
      </c>
      <c r="C130" s="18" t="s">
        <v>40</v>
      </c>
      <c r="D130" s="18">
        <v>2.53</v>
      </c>
      <c r="E130" s="21">
        <f>D130*E125</f>
        <v>0.2024</v>
      </c>
    </row>
    <row r="131" spans="1:5" s="20" customFormat="1" ht="24.75" customHeight="1">
      <c r="A131" s="60" t="s">
        <v>100</v>
      </c>
      <c r="B131" s="60" t="s">
        <v>303</v>
      </c>
      <c r="C131" s="60" t="s">
        <v>201</v>
      </c>
      <c r="D131" s="61"/>
      <c r="E131" s="77">
        <v>7.5</v>
      </c>
    </row>
    <row r="132" spans="1:5" ht="30.75" customHeight="1">
      <c r="A132" s="60" t="s">
        <v>130</v>
      </c>
      <c r="B132" s="60" t="s">
        <v>123</v>
      </c>
      <c r="C132" s="60" t="s">
        <v>27</v>
      </c>
      <c r="D132" s="61"/>
      <c r="E132" s="77">
        <v>0.1</v>
      </c>
    </row>
    <row r="133" spans="1:5" ht="13.5">
      <c r="A133" s="90">
        <f>A132+0.1</f>
        <v>27.1</v>
      </c>
      <c r="B133" s="111" t="s">
        <v>132</v>
      </c>
      <c r="C133" s="110" t="s">
        <v>37</v>
      </c>
      <c r="D133" s="110">
        <v>22.7</v>
      </c>
      <c r="E133" s="90">
        <f>D133*E132</f>
        <v>2.27</v>
      </c>
    </row>
    <row r="134" spans="1:5" ht="13.5">
      <c r="A134" s="97">
        <f>A133+0.1</f>
        <v>27.200000000000003</v>
      </c>
      <c r="B134" s="124" t="s">
        <v>54</v>
      </c>
      <c r="C134" s="99" t="s">
        <v>46</v>
      </c>
      <c r="D134" s="125">
        <v>0.23</v>
      </c>
      <c r="E134" s="97">
        <f>D134*E132</f>
        <v>0.023000000000000003</v>
      </c>
    </row>
    <row r="135" spans="1:5" ht="13.5">
      <c r="A135" s="21">
        <f>A134+0.1</f>
        <v>27.300000000000004</v>
      </c>
      <c r="B135" s="22" t="s">
        <v>68</v>
      </c>
      <c r="C135" s="18" t="s">
        <v>28</v>
      </c>
      <c r="D135" s="23">
        <v>0.037</v>
      </c>
      <c r="E135" s="21">
        <f>D135*E132</f>
        <v>0.0037</v>
      </c>
    </row>
    <row r="136" spans="1:5" ht="15.75">
      <c r="A136" s="21">
        <f>A135+0.1</f>
        <v>27.400000000000006</v>
      </c>
      <c r="B136" s="19" t="s">
        <v>69</v>
      </c>
      <c r="C136" s="18" t="s">
        <v>43</v>
      </c>
      <c r="D136" s="23">
        <v>0.006</v>
      </c>
      <c r="E136" s="23">
        <f>D136*E132</f>
        <v>0.0006000000000000001</v>
      </c>
    </row>
    <row r="137" spans="1:5" ht="13.5" customHeight="1">
      <c r="A137" s="21">
        <f>A136+0.1</f>
        <v>27.500000000000007</v>
      </c>
      <c r="B137" s="19" t="s">
        <v>70</v>
      </c>
      <c r="C137" s="18" t="s">
        <v>41</v>
      </c>
      <c r="D137" s="21">
        <v>1.2</v>
      </c>
      <c r="E137" s="21">
        <f>D137*E132</f>
        <v>0.12</v>
      </c>
    </row>
    <row r="138" spans="1:5" ht="31.5" customHeight="1">
      <c r="A138" s="60" t="s">
        <v>216</v>
      </c>
      <c r="B138" s="60" t="s">
        <v>204</v>
      </c>
      <c r="C138" s="60" t="s">
        <v>177</v>
      </c>
      <c r="D138" s="61"/>
      <c r="E138" s="77">
        <v>0.03</v>
      </c>
    </row>
    <row r="139" spans="1:5" ht="13.5" customHeight="1">
      <c r="A139" s="90">
        <f>A138+0.1</f>
        <v>28.1</v>
      </c>
      <c r="B139" s="94" t="s">
        <v>26</v>
      </c>
      <c r="C139" s="95" t="s">
        <v>37</v>
      </c>
      <c r="D139" s="93">
        <v>121</v>
      </c>
      <c r="E139" s="90">
        <f>D139*E138</f>
        <v>3.63</v>
      </c>
    </row>
    <row r="140" spans="1:5" ht="24" customHeight="1">
      <c r="A140" s="60" t="s">
        <v>258</v>
      </c>
      <c r="B140" s="60" t="s">
        <v>205</v>
      </c>
      <c r="C140" s="60" t="s">
        <v>234</v>
      </c>
      <c r="D140" s="61"/>
      <c r="E140" s="77">
        <v>3</v>
      </c>
    </row>
    <row r="141" spans="1:5" ht="18" customHeight="1">
      <c r="A141" s="21">
        <f>A140+0.1</f>
        <v>29.1</v>
      </c>
      <c r="B141" s="65" t="s">
        <v>252</v>
      </c>
      <c r="C141" s="64" t="s">
        <v>137</v>
      </c>
      <c r="D141" s="66">
        <v>1.6</v>
      </c>
      <c r="E141" s="21">
        <f>D141*E140</f>
        <v>4.800000000000001</v>
      </c>
    </row>
    <row r="142" spans="1:5" ht="13.5">
      <c r="A142" s="68"/>
      <c r="B142" s="89"/>
      <c r="C142" s="89"/>
      <c r="D142" s="89"/>
      <c r="E142" s="89"/>
    </row>
    <row r="143" spans="1:11" ht="16.5">
      <c r="A143" s="163"/>
      <c r="B143" s="163"/>
      <c r="C143" s="163"/>
      <c r="D143" s="163"/>
      <c r="E143" s="140"/>
      <c r="F143" s="68"/>
      <c r="G143" s="31"/>
      <c r="H143" s="31"/>
      <c r="I143" s="31"/>
      <c r="J143" s="31"/>
      <c r="K143" s="31"/>
    </row>
    <row r="144" spans="1:6" ht="13.5">
      <c r="A144" s="163"/>
      <c r="B144" s="163"/>
      <c r="C144" s="163"/>
      <c r="D144" s="163"/>
      <c r="E144" s="140"/>
      <c r="F144" s="68"/>
    </row>
  </sheetData>
  <sheetProtection/>
  <mergeCells count="5">
    <mergeCell ref="D3:E3"/>
    <mergeCell ref="A143:D143"/>
    <mergeCell ref="A144:D144"/>
    <mergeCell ref="A1:E1"/>
    <mergeCell ref="A2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87" t="s">
        <v>72</v>
      </c>
      <c r="B1" s="187"/>
      <c r="C1" s="187"/>
      <c r="D1" s="187"/>
      <c r="E1" s="187"/>
      <c r="F1" s="187"/>
      <c r="G1" s="187"/>
      <c r="H1" s="187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88" t="s">
        <v>136</v>
      </c>
      <c r="B3" s="188"/>
      <c r="C3" s="188"/>
      <c r="D3" s="188"/>
      <c r="E3" s="188"/>
      <c r="F3" s="188"/>
      <c r="G3" s="188"/>
      <c r="H3" s="188"/>
    </row>
    <row r="4" spans="1:8" ht="17.25" customHeight="1">
      <c r="A4" s="189" t="s">
        <v>124</v>
      </c>
      <c r="B4" s="189"/>
      <c r="C4" s="189"/>
      <c r="D4" s="189"/>
      <c r="E4" s="189"/>
      <c r="F4" s="189"/>
      <c r="G4" s="189"/>
      <c r="H4" s="189"/>
    </row>
    <row r="5" spans="1:8" ht="16.5" hidden="1">
      <c r="A5" s="36"/>
      <c r="B5" s="36"/>
      <c r="C5" s="36"/>
      <c r="D5" s="36"/>
      <c r="E5" s="36"/>
      <c r="F5" s="36"/>
      <c r="G5" s="36"/>
      <c r="H5" s="36"/>
    </row>
    <row r="6" spans="1:8" ht="15" hidden="1">
      <c r="A6" s="170"/>
      <c r="B6" s="170"/>
      <c r="C6" s="170"/>
      <c r="D6" s="170"/>
      <c r="E6" s="170"/>
      <c r="F6" s="170"/>
      <c r="G6" s="170"/>
      <c r="H6" s="170"/>
    </row>
    <row r="7" spans="1:8" ht="16.5">
      <c r="A7" s="190" t="s">
        <v>90</v>
      </c>
      <c r="B7" s="190"/>
      <c r="C7" s="190"/>
      <c r="D7" s="190"/>
      <c r="E7" s="44" t="e">
        <f>H132</f>
        <v>#REF!</v>
      </c>
      <c r="F7" s="36" t="s">
        <v>0</v>
      </c>
      <c r="G7" s="33"/>
      <c r="H7" s="33"/>
    </row>
    <row r="8" spans="1:8" ht="16.5">
      <c r="A8" s="190" t="s">
        <v>91</v>
      </c>
      <c r="B8" s="190"/>
      <c r="C8" s="190"/>
      <c r="D8" s="190"/>
      <c r="E8" s="44" t="e">
        <f>H125</f>
        <v>#REF!</v>
      </c>
      <c r="F8" s="36" t="s">
        <v>0</v>
      </c>
      <c r="G8" s="33"/>
      <c r="H8" s="33"/>
    </row>
    <row r="9" spans="1:8" ht="16.5">
      <c r="A9" s="181" t="s">
        <v>92</v>
      </c>
      <c r="B9" s="181"/>
      <c r="C9" s="181"/>
      <c r="D9" s="181"/>
      <c r="E9" s="44" t="e">
        <f>E8/4.6</f>
        <v>#REF!</v>
      </c>
      <c r="F9" s="39" t="s">
        <v>37</v>
      </c>
      <c r="G9" s="38"/>
      <c r="H9" s="38"/>
    </row>
    <row r="10" spans="1:8" ht="15">
      <c r="A10" s="182" t="s">
        <v>146</v>
      </c>
      <c r="B10" s="182"/>
      <c r="C10" s="182"/>
      <c r="D10" s="182"/>
      <c r="E10" s="182"/>
      <c r="F10" s="182"/>
      <c r="G10" s="182"/>
      <c r="H10" s="182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71" t="s">
        <v>1</v>
      </c>
      <c r="B12" s="172" t="s">
        <v>19</v>
      </c>
      <c r="C12" s="183" t="s">
        <v>20</v>
      </c>
      <c r="D12" s="184" t="s">
        <v>8</v>
      </c>
      <c r="E12" s="185" t="s">
        <v>16</v>
      </c>
      <c r="F12" s="185"/>
      <c r="G12" s="186" t="s">
        <v>2</v>
      </c>
      <c r="H12" s="186"/>
    </row>
    <row r="13" spans="1:8" ht="48">
      <c r="A13" s="171"/>
      <c r="B13" s="172"/>
      <c r="C13" s="183"/>
      <c r="D13" s="184"/>
      <c r="E13" s="7" t="s">
        <v>8</v>
      </c>
      <c r="F13" s="7" t="s">
        <v>18</v>
      </c>
      <c r="G13" s="7" t="s">
        <v>17</v>
      </c>
      <c r="H13" s="24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25">
        <v>8</v>
      </c>
    </row>
    <row r="15" spans="1:8" s="14" customFormat="1" ht="49.5" customHeight="1">
      <c r="A15" s="3" t="s">
        <v>10</v>
      </c>
      <c r="B15" s="3" t="s">
        <v>110</v>
      </c>
      <c r="C15" s="5" t="s">
        <v>147</v>
      </c>
      <c r="D15" s="3" t="s">
        <v>59</v>
      </c>
      <c r="E15" s="12"/>
      <c r="F15" s="17">
        <v>30</v>
      </c>
      <c r="G15" s="12"/>
      <c r="H15" s="4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45</v>
      </c>
      <c r="C16" s="16" t="s">
        <v>109</v>
      </c>
      <c r="D16" s="4" t="s">
        <v>60</v>
      </c>
      <c r="E16" s="8">
        <v>0.12</v>
      </c>
      <c r="F16" s="10">
        <f>E16*F15</f>
        <v>3.5999999999999996</v>
      </c>
      <c r="G16" s="8">
        <v>4.6</v>
      </c>
      <c r="H16" s="27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111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7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128</v>
      </c>
      <c r="D18" s="4" t="s">
        <v>59</v>
      </c>
      <c r="E18" s="9">
        <v>1.01</v>
      </c>
      <c r="F18" s="10">
        <f>E18*F15</f>
        <v>30.3</v>
      </c>
      <c r="G18" s="8">
        <v>4.1</v>
      </c>
      <c r="H18" s="27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104</v>
      </c>
      <c r="D19" s="4" t="s">
        <v>61</v>
      </c>
      <c r="E19" s="10"/>
      <c r="F19" s="10">
        <v>13</v>
      </c>
      <c r="G19" s="8">
        <v>0.8</v>
      </c>
      <c r="H19" s="27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105</v>
      </c>
      <c r="D20" s="4" t="s">
        <v>61</v>
      </c>
      <c r="E20" s="10"/>
      <c r="F20" s="10">
        <v>3</v>
      </c>
      <c r="G20" s="8">
        <v>10.2</v>
      </c>
      <c r="H20" s="27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39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7">
        <f t="shared" si="1"/>
        <v>1.5804479999999999</v>
      </c>
    </row>
    <row r="22" spans="1:8" s="14" customFormat="1" ht="46.5" customHeight="1">
      <c r="A22" s="3" t="s">
        <v>11</v>
      </c>
      <c r="B22" s="3" t="s">
        <v>110</v>
      </c>
      <c r="C22" s="5" t="s">
        <v>125</v>
      </c>
      <c r="D22" s="3" t="s">
        <v>59</v>
      </c>
      <c r="E22" s="12"/>
      <c r="F22" s="17">
        <v>24</v>
      </c>
      <c r="G22" s="12"/>
      <c r="H22" s="4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45</v>
      </c>
      <c r="C23" s="16" t="s">
        <v>109</v>
      </c>
      <c r="D23" s="4" t="s">
        <v>60</v>
      </c>
      <c r="E23" s="8">
        <v>0.12</v>
      </c>
      <c r="F23" s="10">
        <f>E23*F22</f>
        <v>2.88</v>
      </c>
      <c r="G23" s="8">
        <v>4.6</v>
      </c>
      <c r="H23" s="27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111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7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73</v>
      </c>
      <c r="D25" s="4" t="s">
        <v>59</v>
      </c>
      <c r="E25" s="9">
        <v>1.01</v>
      </c>
      <c r="F25" s="10">
        <f>E25*F22</f>
        <v>24.240000000000002</v>
      </c>
      <c r="G25" s="8">
        <v>2.5</v>
      </c>
      <c r="H25" s="27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74</v>
      </c>
      <c r="D26" s="4" t="s">
        <v>61</v>
      </c>
      <c r="E26" s="10"/>
      <c r="F26" s="10">
        <v>12</v>
      </c>
      <c r="G26" s="8">
        <v>0.6</v>
      </c>
      <c r="H26" s="27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75</v>
      </c>
      <c r="D27" s="4" t="s">
        <v>61</v>
      </c>
      <c r="E27" s="10"/>
      <c r="F27" s="10">
        <v>4</v>
      </c>
      <c r="G27" s="8">
        <v>8.5</v>
      </c>
      <c r="H27" s="27">
        <f t="shared" si="3"/>
        <v>34</v>
      </c>
    </row>
    <row r="28" spans="1:8" ht="15">
      <c r="A28" s="10">
        <f t="shared" si="2"/>
        <v>2.6000000000000005</v>
      </c>
      <c r="B28" s="4"/>
      <c r="C28" s="16" t="s">
        <v>39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7">
        <f t="shared" si="3"/>
        <v>1.2643584</v>
      </c>
    </row>
    <row r="29" spans="1:8" s="14" customFormat="1" ht="45" customHeight="1">
      <c r="A29" s="3" t="s">
        <v>12</v>
      </c>
      <c r="B29" s="3" t="s">
        <v>110</v>
      </c>
      <c r="C29" s="5" t="s">
        <v>96</v>
      </c>
      <c r="D29" s="3" t="s">
        <v>59</v>
      </c>
      <c r="E29" s="12"/>
      <c r="F29" s="17">
        <v>32</v>
      </c>
      <c r="G29" s="12"/>
      <c r="H29" s="4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45</v>
      </c>
      <c r="C30" s="16" t="s">
        <v>109</v>
      </c>
      <c r="D30" s="4" t="s">
        <v>60</v>
      </c>
      <c r="E30" s="8">
        <v>0.12</v>
      </c>
      <c r="F30" s="10">
        <f>E30*F29</f>
        <v>3.84</v>
      </c>
      <c r="G30" s="8">
        <v>4.6</v>
      </c>
      <c r="H30" s="27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111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7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76</v>
      </c>
      <c r="D32" s="4" t="s">
        <v>59</v>
      </c>
      <c r="E32" s="9">
        <v>1.01</v>
      </c>
      <c r="F32" s="10">
        <f>E32*F29</f>
        <v>32.32</v>
      </c>
      <c r="G32" s="8">
        <v>1.7</v>
      </c>
      <c r="H32" s="27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77</v>
      </c>
      <c r="D33" s="4" t="s">
        <v>61</v>
      </c>
      <c r="E33" s="10"/>
      <c r="F33" s="10">
        <v>13</v>
      </c>
      <c r="G33" s="8">
        <v>0.4</v>
      </c>
      <c r="H33" s="27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78</v>
      </c>
      <c r="D34" s="4" t="s">
        <v>61</v>
      </c>
      <c r="E34" s="10"/>
      <c r="F34" s="10">
        <v>3</v>
      </c>
      <c r="G34" s="8">
        <v>6.8</v>
      </c>
      <c r="H34" s="27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39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7">
        <f t="shared" si="5"/>
        <v>1.6858111999999998</v>
      </c>
    </row>
    <row r="36" spans="1:8" s="14" customFormat="1" ht="45" customHeight="1">
      <c r="A36" s="3" t="s">
        <v>13</v>
      </c>
      <c r="B36" s="3" t="s">
        <v>148</v>
      </c>
      <c r="C36" s="5" t="s">
        <v>150</v>
      </c>
      <c r="D36" s="3" t="s">
        <v>21</v>
      </c>
      <c r="E36" s="12"/>
      <c r="F36" s="17">
        <v>1</v>
      </c>
      <c r="G36" s="12"/>
      <c r="H36" s="43">
        <f>H37++H38++H39++H40</f>
        <v>20.748</v>
      </c>
    </row>
    <row r="37" spans="1:8" ht="15">
      <c r="A37" s="10">
        <f>A36+0.1</f>
        <v>4.1</v>
      </c>
      <c r="B37" s="4"/>
      <c r="C37" s="16" t="s">
        <v>107</v>
      </c>
      <c r="D37" s="4" t="s">
        <v>60</v>
      </c>
      <c r="E37" s="8">
        <v>1.54</v>
      </c>
      <c r="F37" s="10">
        <f>E37*F36</f>
        <v>1.54</v>
      </c>
      <c r="G37" s="8">
        <v>4.6</v>
      </c>
      <c r="H37" s="27">
        <f>F37*G37</f>
        <v>7.084</v>
      </c>
    </row>
    <row r="38" spans="1:8" ht="15">
      <c r="A38" s="10">
        <f>A37+0.1</f>
        <v>4.199999999999999</v>
      </c>
      <c r="B38" s="4"/>
      <c r="C38" s="16" t="s">
        <v>54</v>
      </c>
      <c r="D38" s="4" t="s">
        <v>46</v>
      </c>
      <c r="E38" s="8">
        <v>0.03</v>
      </c>
      <c r="F38" s="9">
        <f>E38*F36</f>
        <v>0.03</v>
      </c>
      <c r="G38" s="8">
        <v>3.2</v>
      </c>
      <c r="H38" s="58">
        <f>F38*G38</f>
        <v>0.096</v>
      </c>
    </row>
    <row r="39" spans="1:8" ht="15">
      <c r="A39" s="10">
        <f>A38+0.1</f>
        <v>4.299999999999999</v>
      </c>
      <c r="B39" s="4"/>
      <c r="C39" s="16" t="s">
        <v>149</v>
      </c>
      <c r="D39" s="4" t="s">
        <v>59</v>
      </c>
      <c r="E39" s="9">
        <v>1</v>
      </c>
      <c r="F39" s="10">
        <f>E39*F36</f>
        <v>1</v>
      </c>
      <c r="G39" s="8">
        <v>12</v>
      </c>
      <c r="H39" s="27">
        <f>F39*G39</f>
        <v>12</v>
      </c>
    </row>
    <row r="40" spans="1:8" ht="15">
      <c r="A40" s="10">
        <f>A39+0.1</f>
        <v>4.399999999999999</v>
      </c>
      <c r="B40" s="4"/>
      <c r="C40" s="16" t="s">
        <v>39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7">
        <f>F40*G40</f>
        <v>1.568</v>
      </c>
    </row>
    <row r="41" spans="1:8" s="14" customFormat="1" ht="45" customHeight="1">
      <c r="A41" s="3" t="s">
        <v>14</v>
      </c>
      <c r="B41" s="3" t="s">
        <v>148</v>
      </c>
      <c r="C41" s="5" t="s">
        <v>151</v>
      </c>
      <c r="D41" s="3" t="s">
        <v>21</v>
      </c>
      <c r="E41" s="12"/>
      <c r="F41" s="17">
        <v>1</v>
      </c>
      <c r="G41" s="12"/>
      <c r="H41" s="43">
        <f>H42+H43+H44++H45</f>
        <v>38.748</v>
      </c>
    </row>
    <row r="42" spans="1:8" ht="15">
      <c r="A42" s="10">
        <f>A41+0.1</f>
        <v>5.1</v>
      </c>
      <c r="B42" s="4"/>
      <c r="C42" s="16" t="s">
        <v>107</v>
      </c>
      <c r="D42" s="4" t="s">
        <v>60</v>
      </c>
      <c r="E42" s="8">
        <v>1.54</v>
      </c>
      <c r="F42" s="10">
        <f>E42*F41</f>
        <v>1.54</v>
      </c>
      <c r="G42" s="8">
        <v>4.6</v>
      </c>
      <c r="H42" s="27">
        <f>F42*G42</f>
        <v>7.084</v>
      </c>
    </row>
    <row r="43" spans="1:8" ht="15">
      <c r="A43" s="10">
        <f>A42+0.1</f>
        <v>5.199999999999999</v>
      </c>
      <c r="B43" s="4"/>
      <c r="C43" s="16" t="s">
        <v>54</v>
      </c>
      <c r="D43" s="4" t="s">
        <v>46</v>
      </c>
      <c r="E43" s="8">
        <v>0.03</v>
      </c>
      <c r="F43" s="9">
        <f>E43*F41</f>
        <v>0.03</v>
      </c>
      <c r="G43" s="8">
        <v>3.2</v>
      </c>
      <c r="H43" s="58">
        <f>F43*G43</f>
        <v>0.096</v>
      </c>
    </row>
    <row r="44" spans="1:8" ht="15">
      <c r="A44" s="10">
        <f>A43+0.1</f>
        <v>5.299999999999999</v>
      </c>
      <c r="B44" s="4"/>
      <c r="C44" s="16" t="s">
        <v>151</v>
      </c>
      <c r="D44" s="4" t="s">
        <v>59</v>
      </c>
      <c r="E44" s="9">
        <v>1</v>
      </c>
      <c r="F44" s="10">
        <f>E44*F41</f>
        <v>1</v>
      </c>
      <c r="G44" s="8">
        <v>30</v>
      </c>
      <c r="H44" s="27">
        <f>F44*G44</f>
        <v>30</v>
      </c>
    </row>
    <row r="45" spans="1:8" ht="15">
      <c r="A45" s="10">
        <f>A44+0.1</f>
        <v>5.399999999999999</v>
      </c>
      <c r="B45" s="4"/>
      <c r="C45" s="16" t="s">
        <v>39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7">
        <f>F45*G45</f>
        <v>1.568</v>
      </c>
    </row>
    <row r="46" spans="1:8" s="14" customFormat="1" ht="42" customHeight="1">
      <c r="A46" s="3" t="s">
        <v>15</v>
      </c>
      <c r="B46" s="3" t="s">
        <v>148</v>
      </c>
      <c r="C46" s="5" t="s">
        <v>114</v>
      </c>
      <c r="D46" s="3" t="s">
        <v>21</v>
      </c>
      <c r="E46" s="12"/>
      <c r="F46" s="17">
        <v>1</v>
      </c>
      <c r="G46" s="12"/>
      <c r="H46" s="43">
        <f>H47+H48++H49++H50</f>
        <v>20.748</v>
      </c>
    </row>
    <row r="47" spans="1:8" ht="15">
      <c r="A47" s="10">
        <f>A46+0.1</f>
        <v>6.1</v>
      </c>
      <c r="B47" s="4"/>
      <c r="C47" s="16" t="s">
        <v>107</v>
      </c>
      <c r="D47" s="4" t="s">
        <v>60</v>
      </c>
      <c r="E47" s="8">
        <v>1.54</v>
      </c>
      <c r="F47" s="10">
        <f>E47*F46</f>
        <v>1.54</v>
      </c>
      <c r="G47" s="8">
        <v>4.6</v>
      </c>
      <c r="H47" s="27">
        <f>F47*G47</f>
        <v>7.084</v>
      </c>
    </row>
    <row r="48" spans="1:8" ht="15">
      <c r="A48" s="10">
        <f>A47+0.1</f>
        <v>6.199999999999999</v>
      </c>
      <c r="B48" s="4"/>
      <c r="C48" s="16" t="s">
        <v>54</v>
      </c>
      <c r="D48" s="4" t="s">
        <v>46</v>
      </c>
      <c r="E48" s="8">
        <v>0.03</v>
      </c>
      <c r="F48" s="9">
        <f>E48*F46</f>
        <v>0.03</v>
      </c>
      <c r="G48" s="8">
        <v>3.2</v>
      </c>
      <c r="H48" s="58">
        <f>F48*G48</f>
        <v>0.096</v>
      </c>
    </row>
    <row r="49" spans="1:8" ht="15">
      <c r="A49" s="10">
        <f>A48+0.1</f>
        <v>6.299999999999999</v>
      </c>
      <c r="B49" s="4"/>
      <c r="C49" s="16" t="s">
        <v>114</v>
      </c>
      <c r="D49" s="4" t="s">
        <v>59</v>
      </c>
      <c r="E49" s="9">
        <v>1</v>
      </c>
      <c r="F49" s="10">
        <f>E49*F46</f>
        <v>1</v>
      </c>
      <c r="G49" s="8">
        <v>12</v>
      </c>
      <c r="H49" s="27">
        <f>F49*G49</f>
        <v>12</v>
      </c>
    </row>
    <row r="50" spans="1:8" ht="15">
      <c r="A50" s="10">
        <f>A49+0.1</f>
        <v>6.399999999999999</v>
      </c>
      <c r="B50" s="4"/>
      <c r="C50" s="16" t="s">
        <v>39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7">
        <f>F50*G50</f>
        <v>1.568</v>
      </c>
    </row>
    <row r="51" spans="1:9" s="14" customFormat="1" ht="40.5">
      <c r="A51" s="3" t="s">
        <v>3</v>
      </c>
      <c r="B51" s="3" t="s">
        <v>79</v>
      </c>
      <c r="C51" s="5" t="s">
        <v>80</v>
      </c>
      <c r="D51" s="3" t="s">
        <v>59</v>
      </c>
      <c r="E51" s="12"/>
      <c r="F51" s="17">
        <v>86</v>
      </c>
      <c r="G51" s="12"/>
      <c r="H51" s="43">
        <f>H52+H53</f>
        <v>35.514559999999996</v>
      </c>
      <c r="I51" s="41"/>
    </row>
    <row r="52" spans="1:8" ht="18" customHeight="1">
      <c r="A52" s="10">
        <f>A51+0.1</f>
        <v>7.1</v>
      </c>
      <c r="B52" s="4"/>
      <c r="C52" s="16" t="s">
        <v>106</v>
      </c>
      <c r="D52" s="4" t="s">
        <v>60</v>
      </c>
      <c r="E52" s="8">
        <v>0.06</v>
      </c>
      <c r="F52" s="10">
        <f>E52*F51</f>
        <v>5.16</v>
      </c>
      <c r="G52" s="8">
        <v>4.6</v>
      </c>
      <c r="H52" s="27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39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7">
        <f>F53*G53</f>
        <v>11.778559999999999</v>
      </c>
    </row>
    <row r="54" spans="1:8" s="14" customFormat="1" ht="51.75" customHeight="1">
      <c r="A54" s="3" t="s">
        <v>4</v>
      </c>
      <c r="B54" s="3" t="s">
        <v>112</v>
      </c>
      <c r="C54" s="5" t="s">
        <v>154</v>
      </c>
      <c r="D54" s="3" t="s">
        <v>85</v>
      </c>
      <c r="E54" s="12"/>
      <c r="F54" s="17">
        <v>1</v>
      </c>
      <c r="G54" s="12"/>
      <c r="H54" s="43">
        <f>H55+H56++H57++H58++H59</f>
        <v>566.3100000000001</v>
      </c>
    </row>
    <row r="55" spans="1:8" ht="13.5">
      <c r="A55" s="10">
        <f>A54+0.1</f>
        <v>8.1</v>
      </c>
      <c r="B55" s="4"/>
      <c r="C55" s="40" t="s">
        <v>113</v>
      </c>
      <c r="D55" s="4" t="s">
        <v>60</v>
      </c>
      <c r="E55" s="8">
        <v>19.09</v>
      </c>
      <c r="F55" s="10">
        <f>E55*F54</f>
        <v>19.09</v>
      </c>
      <c r="G55" s="8">
        <v>4.6</v>
      </c>
      <c r="H55" s="27">
        <f>F55*G55</f>
        <v>87.814</v>
      </c>
    </row>
    <row r="56" spans="1:8" ht="15" customHeight="1">
      <c r="A56" s="10">
        <f>A55+0.1</f>
        <v>8.2</v>
      </c>
      <c r="B56" s="4"/>
      <c r="C56" s="40" t="s">
        <v>98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7">
        <f>F56*G56</f>
        <v>1.4400000000000002</v>
      </c>
    </row>
    <row r="57" spans="1:8" ht="13.5">
      <c r="A57" s="10">
        <f>A56+0.1</f>
        <v>8.299999999999999</v>
      </c>
      <c r="B57" s="4"/>
      <c r="C57" s="28" t="s">
        <v>152</v>
      </c>
      <c r="D57" s="4" t="s">
        <v>48</v>
      </c>
      <c r="E57" s="10">
        <v>1</v>
      </c>
      <c r="F57" s="10">
        <f>E57*F54</f>
        <v>1</v>
      </c>
      <c r="G57" s="8">
        <v>430</v>
      </c>
      <c r="H57" s="27">
        <f>F57*G57</f>
        <v>430</v>
      </c>
    </row>
    <row r="58" spans="1:8" ht="13.5">
      <c r="A58" s="10">
        <f>A57+0.1</f>
        <v>8.399999999999999</v>
      </c>
      <c r="B58" s="4"/>
      <c r="C58" s="28" t="s">
        <v>153</v>
      </c>
      <c r="D58" s="4" t="s">
        <v>21</v>
      </c>
      <c r="E58" s="10"/>
      <c r="F58" s="10">
        <v>1</v>
      </c>
      <c r="G58" s="8">
        <v>42</v>
      </c>
      <c r="H58" s="27">
        <f>F58*G58</f>
        <v>42</v>
      </c>
    </row>
    <row r="59" spans="1:8" ht="15.75" customHeight="1">
      <c r="A59" s="10">
        <f>A58+0.1</f>
        <v>8.499999999999998</v>
      </c>
      <c r="B59" s="4"/>
      <c r="C59" s="40" t="s">
        <v>39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7">
        <f>F59*G59</f>
        <v>5.056000000000001</v>
      </c>
    </row>
    <row r="60" spans="1:8" s="14" customFormat="1" ht="52.5" customHeight="1">
      <c r="A60" s="3" t="s">
        <v>5</v>
      </c>
      <c r="B60" s="3" t="s">
        <v>36</v>
      </c>
      <c r="C60" s="5" t="s">
        <v>88</v>
      </c>
      <c r="D60" s="3" t="s">
        <v>21</v>
      </c>
      <c r="E60" s="17"/>
      <c r="F60" s="17">
        <v>10</v>
      </c>
      <c r="G60" s="17"/>
      <c r="H60" s="4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50</v>
      </c>
      <c r="D61" s="4" t="s">
        <v>37</v>
      </c>
      <c r="E61" s="9">
        <v>0.76</v>
      </c>
      <c r="F61" s="10">
        <f>E61*F60</f>
        <v>7.6</v>
      </c>
      <c r="G61" s="8">
        <v>4.6</v>
      </c>
      <c r="H61" s="27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51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7">
        <f>F62*G62</f>
        <v>14.720000000000002</v>
      </c>
    </row>
    <row r="63" spans="1:8" ht="16.5" customHeight="1">
      <c r="A63" s="4"/>
      <c r="B63" s="4"/>
      <c r="C63" s="37" t="s">
        <v>81</v>
      </c>
      <c r="D63" s="4"/>
      <c r="E63" s="8"/>
      <c r="F63" s="10"/>
      <c r="G63" s="8"/>
      <c r="H63" s="27"/>
    </row>
    <row r="64" spans="1:8" s="14" customFormat="1" ht="45" customHeight="1">
      <c r="A64" s="3" t="s">
        <v>6</v>
      </c>
      <c r="B64" s="3" t="s">
        <v>82</v>
      </c>
      <c r="C64" s="5" t="s">
        <v>83</v>
      </c>
      <c r="D64" s="3" t="s">
        <v>59</v>
      </c>
      <c r="E64" s="12"/>
      <c r="F64" s="17">
        <v>22</v>
      </c>
      <c r="G64" s="12"/>
      <c r="H64" s="4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93</v>
      </c>
      <c r="D65" s="4" t="s">
        <v>60</v>
      </c>
      <c r="E65" s="8">
        <v>0.67</v>
      </c>
      <c r="F65" s="10">
        <f>E65*F64</f>
        <v>14.74</v>
      </c>
      <c r="G65" s="8">
        <v>4.6</v>
      </c>
      <c r="H65" s="27">
        <f>F65*G65</f>
        <v>67.804</v>
      </c>
    </row>
    <row r="66" spans="1:8" ht="15">
      <c r="A66" s="10">
        <f>A65+0.1</f>
        <v>10.2</v>
      </c>
      <c r="B66" s="4"/>
      <c r="C66" s="16" t="s">
        <v>94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7">
        <f>F66*G66</f>
        <v>0.0704</v>
      </c>
    </row>
    <row r="67" spans="1:8" ht="15">
      <c r="A67" s="10">
        <f>A66+0.1</f>
        <v>10.299999999999999</v>
      </c>
      <c r="B67" s="4"/>
      <c r="C67" s="16" t="s">
        <v>108</v>
      </c>
      <c r="D67" s="4" t="s">
        <v>47</v>
      </c>
      <c r="E67" s="10">
        <v>1</v>
      </c>
      <c r="F67" s="10">
        <f>E67*F64</f>
        <v>22</v>
      </c>
      <c r="G67" s="8">
        <v>5.1</v>
      </c>
      <c r="H67" s="27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84</v>
      </c>
      <c r="D68" s="4" t="s">
        <v>61</v>
      </c>
      <c r="E68" s="8"/>
      <c r="F68" s="10">
        <v>14</v>
      </c>
      <c r="G68" s="8">
        <v>5</v>
      </c>
      <c r="H68" s="27">
        <f>F68*G68</f>
        <v>70</v>
      </c>
    </row>
    <row r="69" spans="1:8" ht="15">
      <c r="A69" s="10">
        <f>A68+0.1</f>
        <v>10.499999999999998</v>
      </c>
      <c r="B69" s="3"/>
      <c r="C69" s="16" t="s">
        <v>39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7">
        <f>F69*G69</f>
        <v>14.6432</v>
      </c>
    </row>
    <row r="70" spans="1:8" s="14" customFormat="1" ht="45" customHeight="1">
      <c r="A70" s="3" t="s">
        <v>55</v>
      </c>
      <c r="B70" s="3" t="s">
        <v>62</v>
      </c>
      <c r="C70" s="5" t="s">
        <v>63</v>
      </c>
      <c r="D70" s="3" t="s">
        <v>59</v>
      </c>
      <c r="E70" s="12"/>
      <c r="F70" s="17">
        <v>20</v>
      </c>
      <c r="G70" s="12"/>
      <c r="H70" s="43">
        <f>H71+H72++H73+H74+H75</f>
        <v>224.448</v>
      </c>
    </row>
    <row r="71" spans="1:8" ht="15">
      <c r="A71" s="10">
        <f>A70+0.1</f>
        <v>11.1</v>
      </c>
      <c r="B71" s="4"/>
      <c r="C71" s="16" t="s">
        <v>64</v>
      </c>
      <c r="D71" s="4" t="s">
        <v>60</v>
      </c>
      <c r="E71" s="8">
        <v>0.7</v>
      </c>
      <c r="F71" s="10">
        <f>E71*F70</f>
        <v>14</v>
      </c>
      <c r="G71" s="8">
        <v>4.6</v>
      </c>
      <c r="H71" s="27">
        <f>F71*G71</f>
        <v>64.39999999999999</v>
      </c>
    </row>
    <row r="72" spans="1:8" ht="15">
      <c r="A72" s="10">
        <f>A71+0.1</f>
        <v>11.2</v>
      </c>
      <c r="B72" s="4"/>
      <c r="C72" s="16" t="s">
        <v>65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7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66</v>
      </c>
      <c r="D73" s="4" t="s">
        <v>47</v>
      </c>
      <c r="E73" s="10">
        <v>1</v>
      </c>
      <c r="F73" s="10">
        <f>E73*F70</f>
        <v>20</v>
      </c>
      <c r="G73" s="8">
        <v>4</v>
      </c>
      <c r="H73" s="27">
        <f>F73*G73</f>
        <v>80</v>
      </c>
    </row>
    <row r="74" spans="1:8" ht="15">
      <c r="A74" s="10">
        <f>A73+0.1</f>
        <v>11.399999999999999</v>
      </c>
      <c r="B74" s="4"/>
      <c r="C74" s="16" t="s">
        <v>67</v>
      </c>
      <c r="D74" s="4" t="s">
        <v>61</v>
      </c>
      <c r="E74" s="8"/>
      <c r="F74" s="10">
        <v>20</v>
      </c>
      <c r="G74" s="8">
        <v>3.5</v>
      </c>
      <c r="H74" s="27">
        <f>F74*G74</f>
        <v>70</v>
      </c>
    </row>
    <row r="75" spans="1:8" ht="15">
      <c r="A75" s="10">
        <f>A74+0.1</f>
        <v>11.499999999999998</v>
      </c>
      <c r="B75" s="4"/>
      <c r="C75" s="16" t="s">
        <v>39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7">
        <f>F75*G75</f>
        <v>9.984000000000002</v>
      </c>
    </row>
    <row r="76" spans="1:8" s="14" customFormat="1" ht="48" customHeight="1">
      <c r="A76" s="3" t="s">
        <v>22</v>
      </c>
      <c r="B76" s="3" t="s">
        <v>117</v>
      </c>
      <c r="C76" s="5" t="s">
        <v>155</v>
      </c>
      <c r="D76" s="3" t="s">
        <v>85</v>
      </c>
      <c r="E76" s="12"/>
      <c r="F76" s="17">
        <v>4</v>
      </c>
      <c r="G76" s="12"/>
      <c r="H76" s="43">
        <f>H77++H78++H79++H80</f>
        <v>537.2479999999999</v>
      </c>
    </row>
    <row r="77" spans="1:8" ht="15">
      <c r="A77" s="10">
        <f>A76+0.1</f>
        <v>12.1</v>
      </c>
      <c r="B77" s="4"/>
      <c r="C77" s="16" t="s">
        <v>115</v>
      </c>
      <c r="D77" s="4" t="s">
        <v>60</v>
      </c>
      <c r="E77" s="8">
        <v>4.2</v>
      </c>
      <c r="F77" s="10">
        <f>E77*F76</f>
        <v>16.8</v>
      </c>
      <c r="G77" s="8">
        <v>4.6</v>
      </c>
      <c r="H77" s="27">
        <f>F77*G77</f>
        <v>77.28</v>
      </c>
    </row>
    <row r="78" spans="1:8" ht="15">
      <c r="A78" s="10">
        <f>A77+0.1</f>
        <v>12.2</v>
      </c>
      <c r="B78" s="4"/>
      <c r="C78" s="16" t="s">
        <v>116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7">
        <f>F78*G78</f>
        <v>4.096</v>
      </c>
    </row>
    <row r="79" spans="1:8" ht="15">
      <c r="A79" s="10">
        <f>A78+0.1</f>
        <v>12.299999999999999</v>
      </c>
      <c r="B79" s="4"/>
      <c r="C79" s="16" t="s">
        <v>156</v>
      </c>
      <c r="D79" s="4" t="s">
        <v>48</v>
      </c>
      <c r="E79" s="8">
        <v>1</v>
      </c>
      <c r="F79" s="10">
        <f>E79*F76</f>
        <v>4</v>
      </c>
      <c r="G79" s="10">
        <v>110</v>
      </c>
      <c r="H79" s="27">
        <f>F79*G79</f>
        <v>440</v>
      </c>
    </row>
    <row r="80" spans="1:8" ht="15">
      <c r="A80" s="10">
        <f>A79+0.1</f>
        <v>12.399999999999999</v>
      </c>
      <c r="B80" s="4"/>
      <c r="C80" s="16" t="s">
        <v>39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7">
        <f>F80*G80</f>
        <v>15.872</v>
      </c>
    </row>
    <row r="81" spans="1:8" s="14" customFormat="1" ht="52.5" customHeight="1">
      <c r="A81" s="3" t="s">
        <v>23</v>
      </c>
      <c r="B81" s="3" t="s">
        <v>118</v>
      </c>
      <c r="C81" s="5" t="s">
        <v>157</v>
      </c>
      <c r="D81" s="3" t="s">
        <v>85</v>
      </c>
      <c r="E81" s="12"/>
      <c r="F81" s="17">
        <v>4</v>
      </c>
      <c r="G81" s="12"/>
      <c r="H81" s="4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119</v>
      </c>
      <c r="D82" s="4" t="s">
        <v>60</v>
      </c>
      <c r="E82" s="8">
        <v>7.88</v>
      </c>
      <c r="F82" s="10">
        <f>E82*F81</f>
        <v>31.52</v>
      </c>
      <c r="G82" s="8">
        <v>4.6</v>
      </c>
      <c r="H82" s="27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120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7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158</v>
      </c>
      <c r="D84" s="4" t="s">
        <v>48</v>
      </c>
      <c r="E84" s="8">
        <v>1</v>
      </c>
      <c r="F84" s="10">
        <f>E84*F81</f>
        <v>4</v>
      </c>
      <c r="G84" s="8">
        <v>110</v>
      </c>
      <c r="H84" s="27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97</v>
      </c>
      <c r="D85" s="4" t="s">
        <v>21</v>
      </c>
      <c r="E85" s="8">
        <v>1</v>
      </c>
      <c r="F85" s="10">
        <f>E85*F81</f>
        <v>4</v>
      </c>
      <c r="G85" s="8">
        <v>25</v>
      </c>
      <c r="H85" s="27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86</v>
      </c>
      <c r="D86" s="4" t="s">
        <v>21</v>
      </c>
      <c r="E86" s="8">
        <v>2</v>
      </c>
      <c r="F86" s="10">
        <f>E86*F81</f>
        <v>8</v>
      </c>
      <c r="G86" s="8">
        <v>9</v>
      </c>
      <c r="H86" s="27">
        <f t="shared" si="7"/>
        <v>72</v>
      </c>
    </row>
    <row r="87" spans="1:8" ht="15">
      <c r="A87" s="10">
        <f t="shared" si="6"/>
        <v>13.599999999999998</v>
      </c>
      <c r="B87" s="4"/>
      <c r="C87" s="16" t="s">
        <v>39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7">
        <f t="shared" si="7"/>
        <v>4.736</v>
      </c>
    </row>
    <row r="88" spans="1:8" s="14" customFormat="1" ht="45" customHeight="1">
      <c r="A88" s="3" t="s">
        <v>24</v>
      </c>
      <c r="B88" s="3" t="s">
        <v>117</v>
      </c>
      <c r="C88" s="5" t="s">
        <v>159</v>
      </c>
      <c r="D88" s="3" t="s">
        <v>85</v>
      </c>
      <c r="E88" s="12"/>
      <c r="F88" s="17">
        <v>1</v>
      </c>
      <c r="G88" s="12"/>
      <c r="H88" s="43">
        <f>H89++H90++H91++H92</f>
        <v>154.31199999999998</v>
      </c>
    </row>
    <row r="89" spans="1:8" ht="15">
      <c r="A89" s="10">
        <f>A88+0.1</f>
        <v>14.1</v>
      </c>
      <c r="B89" s="4"/>
      <c r="C89" s="16" t="s">
        <v>115</v>
      </c>
      <c r="D89" s="4" t="s">
        <v>60</v>
      </c>
      <c r="E89" s="8">
        <v>4.2</v>
      </c>
      <c r="F89" s="10">
        <f>E89*F88</f>
        <v>4.2</v>
      </c>
      <c r="G89" s="8">
        <v>4.6</v>
      </c>
      <c r="H89" s="27">
        <f>F89*G89</f>
        <v>19.32</v>
      </c>
    </row>
    <row r="90" spans="1:8" ht="15">
      <c r="A90" s="10">
        <f>A89+0.1</f>
        <v>14.2</v>
      </c>
      <c r="B90" s="4"/>
      <c r="C90" s="16" t="s">
        <v>116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7">
        <f>F90*G90</f>
        <v>1.024</v>
      </c>
    </row>
    <row r="91" spans="1:8" ht="15">
      <c r="A91" s="10">
        <f>A90+0.1</f>
        <v>14.299999999999999</v>
      </c>
      <c r="B91" s="4"/>
      <c r="C91" s="16" t="s">
        <v>133</v>
      </c>
      <c r="D91" s="4" t="s">
        <v>48</v>
      </c>
      <c r="E91" s="8">
        <v>1</v>
      </c>
      <c r="F91" s="10">
        <f>E91*F88</f>
        <v>1</v>
      </c>
      <c r="G91" s="10">
        <v>130</v>
      </c>
      <c r="H91" s="27">
        <f>F91*G91</f>
        <v>130</v>
      </c>
    </row>
    <row r="92" spans="1:8" ht="15">
      <c r="A92" s="10">
        <f>A91+0.1</f>
        <v>14.399999999999999</v>
      </c>
      <c r="B92" s="4"/>
      <c r="C92" s="16" t="s">
        <v>39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7">
        <f>F92*G92</f>
        <v>3.968</v>
      </c>
    </row>
    <row r="93" spans="1:8" s="14" customFormat="1" ht="45.75" customHeight="1">
      <c r="A93" s="3" t="s">
        <v>56</v>
      </c>
      <c r="B93" s="3" t="s">
        <v>118</v>
      </c>
      <c r="C93" s="5" t="s">
        <v>160</v>
      </c>
      <c r="D93" s="3" t="s">
        <v>85</v>
      </c>
      <c r="E93" s="12"/>
      <c r="F93" s="17">
        <v>2</v>
      </c>
      <c r="G93" s="12"/>
      <c r="H93" s="4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119</v>
      </c>
      <c r="D94" s="4" t="s">
        <v>60</v>
      </c>
      <c r="E94" s="8">
        <v>7.88</v>
      </c>
      <c r="F94" s="10">
        <f>E94*F93</f>
        <v>15.76</v>
      </c>
      <c r="G94" s="8">
        <v>4.6</v>
      </c>
      <c r="H94" s="27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120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7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162</v>
      </c>
      <c r="D96" s="4" t="s">
        <v>48</v>
      </c>
      <c r="E96" s="8">
        <v>1</v>
      </c>
      <c r="F96" s="10">
        <f>E96*F93</f>
        <v>2</v>
      </c>
      <c r="G96" s="8">
        <v>120</v>
      </c>
      <c r="H96" s="27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97</v>
      </c>
      <c r="D97" s="4" t="s">
        <v>21</v>
      </c>
      <c r="E97" s="8">
        <v>1</v>
      </c>
      <c r="F97" s="10">
        <f>E97*F93</f>
        <v>2</v>
      </c>
      <c r="G97" s="8">
        <v>25</v>
      </c>
      <c r="H97" s="27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86</v>
      </c>
      <c r="D98" s="4" t="s">
        <v>21</v>
      </c>
      <c r="E98" s="8">
        <v>2</v>
      </c>
      <c r="F98" s="10">
        <f>E98*F93</f>
        <v>4</v>
      </c>
      <c r="G98" s="8">
        <v>9</v>
      </c>
      <c r="H98" s="27">
        <f t="shared" si="9"/>
        <v>36</v>
      </c>
    </row>
    <row r="99" spans="1:8" ht="15">
      <c r="A99" s="10">
        <f t="shared" si="8"/>
        <v>15.599999999999998</v>
      </c>
      <c r="B99" s="4"/>
      <c r="C99" s="16" t="s">
        <v>39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7">
        <f t="shared" si="9"/>
        <v>2.368</v>
      </c>
    </row>
    <row r="100" spans="1:8" s="14" customFormat="1" ht="47.25" customHeight="1">
      <c r="A100" s="3" t="s">
        <v>29</v>
      </c>
      <c r="B100" s="3" t="s">
        <v>118</v>
      </c>
      <c r="C100" s="5" t="s">
        <v>161</v>
      </c>
      <c r="D100" s="3" t="s">
        <v>85</v>
      </c>
      <c r="E100" s="12"/>
      <c r="F100" s="17">
        <v>1</v>
      </c>
      <c r="G100" s="12"/>
      <c r="H100" s="4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119</v>
      </c>
      <c r="D101" s="4" t="s">
        <v>60</v>
      </c>
      <c r="E101" s="8">
        <v>7.88</v>
      </c>
      <c r="F101" s="10">
        <f>E101*F100</f>
        <v>7.88</v>
      </c>
      <c r="G101" s="8">
        <v>4.6</v>
      </c>
      <c r="H101" s="27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120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7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161</v>
      </c>
      <c r="D103" s="4" t="s">
        <v>48</v>
      </c>
      <c r="E103" s="8">
        <v>1</v>
      </c>
      <c r="F103" s="10">
        <f>E103*F100</f>
        <v>1</v>
      </c>
      <c r="G103" s="8">
        <v>90</v>
      </c>
      <c r="H103" s="27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97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7">
        <f>F104*G104</f>
        <v>25</v>
      </c>
    </row>
    <row r="105" spans="1:8" ht="15">
      <c r="A105" s="10">
        <f>A104+0.1</f>
        <v>16.500000000000007</v>
      </c>
      <c r="B105" s="4"/>
      <c r="C105" s="16" t="s">
        <v>39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7">
        <f>F105*G105</f>
        <v>1.184</v>
      </c>
    </row>
    <row r="106" spans="1:8" s="14" customFormat="1" ht="48" customHeight="1">
      <c r="A106" s="3" t="s">
        <v>30</v>
      </c>
      <c r="B106" s="3" t="s">
        <v>87</v>
      </c>
      <c r="C106" s="5" t="s">
        <v>121</v>
      </c>
      <c r="D106" s="3" t="s">
        <v>61</v>
      </c>
      <c r="E106" s="12"/>
      <c r="F106" s="17">
        <v>7</v>
      </c>
      <c r="G106" s="12"/>
      <c r="H106" s="43">
        <f>H107+H108+H109+H110</f>
        <v>125.013</v>
      </c>
    </row>
    <row r="107" spans="1:8" ht="15">
      <c r="A107" s="10">
        <f>A106+0.1</f>
        <v>17.1</v>
      </c>
      <c r="B107" s="4"/>
      <c r="C107" s="16" t="s">
        <v>95</v>
      </c>
      <c r="D107" s="4" t="s">
        <v>60</v>
      </c>
      <c r="E107" s="8">
        <v>0.529</v>
      </c>
      <c r="F107" s="10">
        <f>E107*F106</f>
        <v>3.7030000000000003</v>
      </c>
      <c r="G107" s="8">
        <v>4.6</v>
      </c>
      <c r="H107" s="27">
        <f>F107*G107</f>
        <v>17.0338</v>
      </c>
    </row>
    <row r="108" spans="1:8" ht="15">
      <c r="A108" s="10">
        <f>A107+0.1</f>
        <v>17.200000000000003</v>
      </c>
      <c r="B108" s="4"/>
      <c r="C108" s="16" t="s">
        <v>57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7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122</v>
      </c>
      <c r="D109" s="4" t="s">
        <v>61</v>
      </c>
      <c r="E109" s="8">
        <v>1</v>
      </c>
      <c r="F109" s="10">
        <f>E109*F106</f>
        <v>7</v>
      </c>
      <c r="G109" s="10">
        <v>15</v>
      </c>
      <c r="H109" s="27">
        <f>F109*G109</f>
        <v>105</v>
      </c>
    </row>
    <row r="110" spans="1:8" ht="15">
      <c r="A110" s="10">
        <f>A109+0.1</f>
        <v>17.400000000000006</v>
      </c>
      <c r="B110" s="4"/>
      <c r="C110" s="16" t="s">
        <v>39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7">
        <f>F110*G110</f>
        <v>2.4640000000000004</v>
      </c>
    </row>
    <row r="111" spans="1:8" s="14" customFormat="1" ht="45" customHeight="1">
      <c r="A111" s="3" t="s">
        <v>31</v>
      </c>
      <c r="B111" s="3" t="s">
        <v>87</v>
      </c>
      <c r="C111" s="5" t="s">
        <v>163</v>
      </c>
      <c r="D111" s="3" t="s">
        <v>61</v>
      </c>
      <c r="E111" s="12"/>
      <c r="F111" s="17">
        <v>2</v>
      </c>
      <c r="G111" s="12"/>
      <c r="H111" s="4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164</v>
      </c>
      <c r="D112" s="4" t="s">
        <v>60</v>
      </c>
      <c r="E112" s="8">
        <v>1.5</v>
      </c>
      <c r="F112" s="10">
        <f>E112*F111</f>
        <v>3</v>
      </c>
      <c r="G112" s="8">
        <v>4.6</v>
      </c>
      <c r="H112" s="27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57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7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163</v>
      </c>
      <c r="D114" s="4" t="s">
        <v>61</v>
      </c>
      <c r="E114" s="8">
        <v>1</v>
      </c>
      <c r="F114" s="10">
        <f>E114*F111</f>
        <v>2</v>
      </c>
      <c r="G114" s="10">
        <v>70</v>
      </c>
      <c r="H114" s="27">
        <f>F114*G114</f>
        <v>140</v>
      </c>
    </row>
    <row r="115" spans="1:8" ht="15">
      <c r="A115" s="10">
        <f>A114+0.1</f>
        <v>18.400000000000006</v>
      </c>
      <c r="B115" s="4"/>
      <c r="C115" s="16" t="s">
        <v>39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7">
        <f>F115*G115</f>
        <v>0.7040000000000001</v>
      </c>
    </row>
    <row r="116" spans="1:8" s="14" customFormat="1" ht="45" customHeight="1">
      <c r="A116" s="3" t="s">
        <v>32</v>
      </c>
      <c r="B116" s="3" t="s">
        <v>87</v>
      </c>
      <c r="C116" s="5" t="s">
        <v>135</v>
      </c>
      <c r="D116" s="3" t="s">
        <v>61</v>
      </c>
      <c r="E116" s="12"/>
      <c r="F116" s="17">
        <v>3</v>
      </c>
      <c r="G116" s="12"/>
      <c r="H116" s="43">
        <f>H117+H118+H119+H120</f>
        <v>908.577</v>
      </c>
    </row>
    <row r="117" spans="1:8" ht="15">
      <c r="A117" s="10">
        <f>A116+0.1</f>
        <v>19.1</v>
      </c>
      <c r="B117" s="4"/>
      <c r="C117" s="16" t="s">
        <v>95</v>
      </c>
      <c r="D117" s="4" t="s">
        <v>60</v>
      </c>
      <c r="E117" s="8">
        <v>0.529</v>
      </c>
      <c r="F117" s="10">
        <f>E117*F116</f>
        <v>1.5870000000000002</v>
      </c>
      <c r="G117" s="8">
        <v>4.6</v>
      </c>
      <c r="H117" s="27">
        <f>F117*G117</f>
        <v>7.3002</v>
      </c>
    </row>
    <row r="118" spans="1:8" ht="15">
      <c r="A118" s="10">
        <f>A117+0.1</f>
        <v>19.200000000000003</v>
      </c>
      <c r="B118" s="4"/>
      <c r="C118" s="16" t="s">
        <v>57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7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134</v>
      </c>
      <c r="D119" s="4" t="s">
        <v>61</v>
      </c>
      <c r="E119" s="8">
        <v>1</v>
      </c>
      <c r="F119" s="10">
        <f>E119*F116</f>
        <v>3</v>
      </c>
      <c r="G119" s="10">
        <v>300</v>
      </c>
      <c r="H119" s="27">
        <f>F119*G119</f>
        <v>900</v>
      </c>
    </row>
    <row r="120" spans="1:8" ht="15">
      <c r="A120" s="10">
        <f>A119+0.1</f>
        <v>19.400000000000006</v>
      </c>
      <c r="B120" s="4"/>
      <c r="C120" s="16" t="s">
        <v>39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7">
        <f>F120*G120</f>
        <v>1.056</v>
      </c>
    </row>
    <row r="121" spans="1:8" s="14" customFormat="1" ht="52.5" customHeight="1">
      <c r="A121" s="3" t="s">
        <v>33</v>
      </c>
      <c r="B121" s="3" t="s">
        <v>36</v>
      </c>
      <c r="C121" s="5" t="s">
        <v>88</v>
      </c>
      <c r="D121" s="3" t="s">
        <v>21</v>
      </c>
      <c r="E121" s="17"/>
      <c r="F121" s="17">
        <v>8</v>
      </c>
      <c r="G121" s="17"/>
      <c r="H121" s="4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50</v>
      </c>
      <c r="D122" s="4" t="s">
        <v>37</v>
      </c>
      <c r="E122" s="9">
        <v>0.76</v>
      </c>
      <c r="F122" s="10">
        <f>E122*F121</f>
        <v>6.08</v>
      </c>
      <c r="G122" s="8">
        <v>4.6</v>
      </c>
      <c r="H122" s="27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51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7">
        <f>F123*G123</f>
        <v>11.776000000000002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43" t="e">
        <f>H121++#REF!++#REF!+H116++H111+H106++H81++H76+#REF!+H70++H64++#REF!++H51++H29++H22++H15</f>
        <v>#REF!</v>
      </c>
      <c r="I124" s="32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43" t="e">
        <f>H122+#REF!+#REF!+H117+H112+H107+H82+H77+#REF!+H71+H65+#REF!+#REF!+H52+H30+H23+H16</f>
        <v>#REF!</v>
      </c>
      <c r="I125" s="45"/>
      <c r="J125" s="14"/>
    </row>
    <row r="126" spans="1:10" ht="27.75" customHeight="1">
      <c r="A126" s="3"/>
      <c r="B126" s="4"/>
      <c r="C126" s="3" t="s">
        <v>34</v>
      </c>
      <c r="D126" s="3" t="s">
        <v>0</v>
      </c>
      <c r="E126" s="12"/>
      <c r="F126" s="12"/>
      <c r="G126" s="12"/>
      <c r="H126" s="43" t="e">
        <f>H124-H125</f>
        <v>#REF!</v>
      </c>
      <c r="I126" s="14"/>
      <c r="J126" s="14"/>
    </row>
    <row r="127" spans="1:10" ht="15">
      <c r="A127" s="3"/>
      <c r="B127" s="4"/>
      <c r="C127" s="5" t="s">
        <v>131</v>
      </c>
      <c r="D127" s="5"/>
      <c r="E127" s="11"/>
      <c r="F127" s="11"/>
      <c r="G127" s="11"/>
      <c r="H127" s="27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4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126</v>
      </c>
      <c r="D129" s="3" t="s">
        <v>0</v>
      </c>
      <c r="E129" s="12"/>
      <c r="F129" s="12"/>
      <c r="G129" s="12"/>
      <c r="H129" s="4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4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127</v>
      </c>
      <c r="D131" s="3" t="s">
        <v>0</v>
      </c>
      <c r="E131" s="12"/>
      <c r="F131" s="12"/>
      <c r="G131" s="12"/>
      <c r="H131" s="4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35</v>
      </c>
      <c r="D132" s="3" t="s">
        <v>0</v>
      </c>
      <c r="E132" s="8"/>
      <c r="F132" s="8"/>
      <c r="G132" s="26"/>
      <c r="H132" s="43" t="e">
        <f>H130+H131</f>
        <v>#REF!</v>
      </c>
    </row>
    <row r="135" spans="1:7" ht="15">
      <c r="A135" s="35"/>
      <c r="B135" s="35"/>
      <c r="C135" s="35"/>
      <c r="D135" s="35"/>
      <c r="E135" s="35"/>
      <c r="F135" s="35"/>
      <c r="G135" s="35"/>
    </row>
    <row r="136" spans="1:9" ht="15" customHeight="1">
      <c r="A136" s="180" t="s">
        <v>89</v>
      </c>
      <c r="B136" s="180"/>
      <c r="C136" s="180"/>
      <c r="D136" s="180"/>
      <c r="E136" s="180"/>
      <c r="F136" s="180"/>
      <c r="G136" s="180"/>
      <c r="H136" s="180"/>
      <c r="I136" s="29"/>
    </row>
    <row r="139" spans="3:10" ht="15" customHeight="1">
      <c r="C139" s="166"/>
      <c r="D139" s="166"/>
      <c r="E139" s="166"/>
      <c r="F139" s="166"/>
      <c r="G139" s="166"/>
      <c r="H139" s="166"/>
      <c r="I139" s="166"/>
      <c r="J139" s="166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2018-06-25T03:08:53Z</cp:lastPrinted>
  <dcterms:created xsi:type="dcterms:W3CDTF">2005-10-04T05:52:32Z</dcterms:created>
  <dcterms:modified xsi:type="dcterms:W3CDTF">2018-08-30T05:42:22Z</dcterms:modified>
  <cp:category/>
  <cp:version/>
  <cp:contentType/>
  <cp:contentStatus/>
</cp:coreProperties>
</file>