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shaishmelashvili\Desktop\ნუკრიანი „მარტაანის“ გზა++\UWYISEBI\"/>
    </mc:Choice>
  </mc:AlternateContent>
  <bookViews>
    <workbookView xWindow="480" yWindow="60" windowWidth="11355" windowHeight="9210" tabRatio="708" firstSheet="1" activeTab="1"/>
  </bookViews>
  <sheets>
    <sheet name="Рабочая таблица" sheetId="1" state="hidden" r:id="rId1"/>
    <sheet name="მიწის სამუშაოების უწყისი" sheetId="14" r:id="rId2"/>
    <sheet name="მიერთებებზე უწყისი" sheetId="9" r:id="rId3"/>
    <sheet name="საგზაო სამოსის უწყისი" sheetId="7" r:id="rId4"/>
  </sheets>
  <definedNames>
    <definedName name="_xlnm.Print_Area" localSheetId="3">'საგზაო სამოსის უწყისი'!$A$1:$I$34</definedName>
    <definedName name="_xlnm.Print_Titles" localSheetId="1">'მიწის სამუშაოების უწყისი'!$5:$5</definedName>
    <definedName name="_xlnm.Print_Titles" localSheetId="3">'საგზაო სამოსის უწყისი'!$6:$6</definedName>
  </definedNames>
  <calcPr calcId="152511"/>
</workbook>
</file>

<file path=xl/calcChain.xml><?xml version="1.0" encoding="utf-8"?>
<calcChain xmlns="http://schemas.openxmlformats.org/spreadsheetml/2006/main">
  <c r="G8" i="9" l="1"/>
  <c r="H26" i="7"/>
  <c r="H18" i="7"/>
  <c r="H10" i="7"/>
  <c r="E31" i="14"/>
  <c r="E29" i="14"/>
  <c r="E27" i="14"/>
  <c r="E25" i="14"/>
  <c r="E23" i="14"/>
  <c r="E21" i="14"/>
  <c r="E19" i="14"/>
  <c r="E17" i="14"/>
  <c r="E15" i="14"/>
  <c r="E13" i="14"/>
  <c r="E11" i="14"/>
  <c r="E9" i="14"/>
  <c r="E33" i="14" s="1"/>
  <c r="E7" i="14"/>
  <c r="D34" i="7"/>
  <c r="I32" i="7"/>
  <c r="G32" i="7"/>
  <c r="H32" i="7" s="1"/>
  <c r="I30" i="7"/>
  <c r="G30" i="7"/>
  <c r="H30" i="7" s="1"/>
  <c r="I28" i="7"/>
  <c r="G28" i="7"/>
  <c r="H28" i="7" s="1"/>
  <c r="I26" i="7"/>
  <c r="G26" i="7"/>
  <c r="I24" i="7"/>
  <c r="G24" i="7"/>
  <c r="H24" i="7" s="1"/>
  <c r="I22" i="7"/>
  <c r="G22" i="7"/>
  <c r="H22" i="7" s="1"/>
  <c r="I20" i="7"/>
  <c r="G20" i="7"/>
  <c r="H20" i="7" s="1"/>
  <c r="I18" i="7"/>
  <c r="G18" i="7"/>
  <c r="I16" i="7"/>
  <c r="G16" i="7"/>
  <c r="H16" i="7" s="1"/>
  <c r="I14" i="7"/>
  <c r="G14" i="7"/>
  <c r="H14" i="7" s="1"/>
  <c r="I12" i="7"/>
  <c r="G12" i="7"/>
  <c r="H12" i="7" s="1"/>
  <c r="I10" i="7"/>
  <c r="G10" i="7"/>
  <c r="I8" i="7"/>
  <c r="I34" i="7" s="1"/>
  <c r="G8" i="7"/>
  <c r="G34" i="7" s="1"/>
  <c r="H10" i="9"/>
  <c r="F10" i="9"/>
  <c r="G10" i="9" s="1"/>
  <c r="H9" i="9"/>
  <c r="F9" i="9"/>
  <c r="G9" i="9" s="1"/>
  <c r="H8" i="9"/>
  <c r="F8" i="9"/>
  <c r="D33" i="14"/>
  <c r="H8" i="7" l="1"/>
  <c r="F11" i="9"/>
  <c r="H11" i="9"/>
  <c r="H34" i="7"/>
  <c r="G11" i="9"/>
</calcChain>
</file>

<file path=xl/sharedStrings.xml><?xml version="1.0" encoding="utf-8"?>
<sst xmlns="http://schemas.openxmlformats.org/spreadsheetml/2006/main" count="203" uniqueCount="99">
  <si>
    <t>Километраж</t>
  </si>
  <si>
    <t>Пикет</t>
  </si>
  <si>
    <t>Плюс</t>
  </si>
  <si>
    <t>Пикетаж</t>
  </si>
  <si>
    <t>Насыпь</t>
  </si>
  <si>
    <t>Выемка</t>
  </si>
  <si>
    <t>Разделительная полоса</t>
  </si>
  <si>
    <t>Слева</t>
  </si>
  <si>
    <t>Справа</t>
  </si>
  <si>
    <t>Верх земляного полотна</t>
  </si>
  <si>
    <t>Дно кюветов</t>
  </si>
  <si>
    <t>Ширины, м</t>
  </si>
  <si>
    <t>Площади</t>
  </si>
  <si>
    <t>Ширины</t>
  </si>
  <si>
    <t>Выторфовование</t>
  </si>
  <si>
    <t>Присыпные обочины</t>
  </si>
  <si>
    <t>Откос насыпи</t>
  </si>
  <si>
    <t>Откос выемки</t>
  </si>
  <si>
    <t>Откос кюветов</t>
  </si>
  <si>
    <t>Обочина</t>
  </si>
  <si>
    <t>Укрепление откосов и обочины засевом трав</t>
  </si>
  <si>
    <t>Планировочные работы</t>
  </si>
  <si>
    <t xml:space="preserve">Засев трав (откосы) </t>
  </si>
  <si>
    <t>Засев трав (дно)</t>
  </si>
  <si>
    <t>Мощение (откосы)</t>
  </si>
  <si>
    <t>Мощение (дно)</t>
  </si>
  <si>
    <t>Бетонирование (откосы)</t>
  </si>
  <si>
    <t>Бетонирование (дно)</t>
  </si>
  <si>
    <t>Укрепление кюветов</t>
  </si>
  <si>
    <t>Снятие растительного грунта</t>
  </si>
  <si>
    <t>Досыпка растительного грунта на откосы</t>
  </si>
  <si>
    <t>Срезка обочины</t>
  </si>
  <si>
    <t>Проезжая часть</t>
  </si>
  <si>
    <t>Основание</t>
  </si>
  <si>
    <t>Укрепленная часть обочины</t>
  </si>
  <si>
    <t>Объем подстилающего слоя</t>
  </si>
  <si>
    <t>Ширина поперечника</t>
  </si>
  <si>
    <t>Земляные работы</t>
  </si>
  <si>
    <t>Конструкция дорожной одежды</t>
  </si>
  <si>
    <t>Ширина</t>
  </si>
  <si>
    <t>Ведомость занимаемых земель</t>
  </si>
  <si>
    <t>Площадь</t>
  </si>
  <si>
    <t>Кюветы</t>
  </si>
  <si>
    <t>Координта  X</t>
  </si>
  <si>
    <t>Координаты</t>
  </si>
  <si>
    <t>Координта Y</t>
  </si>
  <si>
    <t>Неизвестные контура</t>
  </si>
  <si>
    <t>Неизвестное</t>
  </si>
  <si>
    <t>Нарезка уступов</t>
  </si>
  <si>
    <t>Рыхление откосов</t>
  </si>
  <si>
    <t>Разборка существующей конструкции</t>
  </si>
  <si>
    <t>Рабочий слой</t>
  </si>
  <si>
    <t>Слева 1-ый слой</t>
  </si>
  <si>
    <t>Справа 1-ый слой</t>
  </si>
  <si>
    <t>Расстояния</t>
  </si>
  <si>
    <t>Расстояние</t>
  </si>
  <si>
    <t>N</t>
  </si>
  <si>
    <t>სავალი ნაწილი</t>
  </si>
  <si>
    <t xml:space="preserve">საფუძველი </t>
  </si>
  <si>
    <t>სულ ჯამი:</t>
  </si>
  <si>
    <t>მარცხენა მხარე</t>
  </si>
  <si>
    <t>საგზაო სამოსის მოწყობის პიკეტური უწყისი</t>
  </si>
  <si>
    <t>დაშორება პიკეტებს 
შორის</t>
  </si>
  <si>
    <t>სიგანეები მ.</t>
  </si>
  <si>
    <r>
      <t>ფართობი მ</t>
    </r>
    <r>
      <rPr>
        <vertAlign val="superscript"/>
        <sz val="10"/>
        <rFont val="Arial Cyr"/>
        <charset val="204"/>
      </rPr>
      <t>2</t>
    </r>
  </si>
  <si>
    <t>პიკეტი</t>
  </si>
  <si>
    <t>პიკეტაჟი</t>
  </si>
  <si>
    <t>დაშორება მ.</t>
  </si>
  <si>
    <t>0+0.0</t>
  </si>
  <si>
    <t>მიწის სამუშაოების პიკეტური უწყისი</t>
  </si>
  <si>
    <t>მანძილი</t>
  </si>
  <si>
    <t>მიწის სამუშაო</t>
  </si>
  <si>
    <t>დაშორება 
პიკეტებს
 შორის მ.</t>
  </si>
  <si>
    <t>ჭრილი მ3</t>
  </si>
  <si>
    <t>ადგილმდებარეობა პკ+</t>
  </si>
  <si>
    <t>გრძ/მ</t>
  </si>
  <si>
    <t>მიერთებებზე საგზაო სამოსის მოწყობის პიკეტური უწყისი</t>
  </si>
  <si>
    <t>მოცულობა ტ.</t>
  </si>
  <si>
    <t>საფუძვლის ზედა ფენაზე თხევადი ბიტუმის  მოსხმა 
1მ2-ზე 700 გრ.</t>
  </si>
  <si>
    <t>1+0.0</t>
  </si>
  <si>
    <t>2+0.0</t>
  </si>
  <si>
    <t>0+1.0</t>
  </si>
  <si>
    <t>საფუძვლის ზედა  ფენის მოწყობა ფრაქციული ღორღით             (0-40მმ) 
სისქით 10 სმ</t>
  </si>
  <si>
    <t xml:space="preserve">  </t>
  </si>
  <si>
    <t>0+25.0</t>
  </si>
  <si>
    <t>0+50.0</t>
  </si>
  <si>
    <t>0+75.0</t>
  </si>
  <si>
    <t>1+25.0</t>
  </si>
  <si>
    <t>1+50.0</t>
  </si>
  <si>
    <t>1+75.0</t>
  </si>
  <si>
    <t>2+25.0</t>
  </si>
  <si>
    <t>საავტომობილო გზა: სოფელი ნუკრიანი მარტაანის უბანი მარჯვენა მიერთება</t>
  </si>
  <si>
    <t>0+30.1</t>
  </si>
  <si>
    <t>0+43.0</t>
  </si>
  <si>
    <t>2+42</t>
  </si>
  <si>
    <t>0+59</t>
  </si>
  <si>
    <t>0+95</t>
  </si>
  <si>
    <t>1+96</t>
  </si>
  <si>
    <t>საფარის ზედა ფენის მოწყობა წვრილმარცვლოვანი 
მკვრივი, ა/ბეტონის ცხელი ნარევით სისქით 5 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</si>
</sst>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vertAlign val="superscript"/>
      <sz val="10"/>
      <name val="Arial Cyr"/>
      <charset val="204"/>
    </font>
    <font>
      <b/>
      <sz val="11"/>
      <name val="Arial Cyr"/>
      <charset val="204"/>
    </font>
    <font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0" fillId="0" borderId="4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</cellXfs>
  <cellStyles count="2">
    <cellStyle name="Normal" xfId="0" builtinId="0"/>
    <cellStyle name="silfai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6"/>
  <sheetViews>
    <sheetView workbookViewId="0">
      <selection activeCell="E7" sqref="E7"/>
    </sheetView>
  </sheetViews>
  <sheetFormatPr defaultRowHeight="12.75" x14ac:dyDescent="0.2"/>
  <cols>
    <col min="1" max="49" width="9.140625" style="1"/>
    <col min="50" max="50" width="13.85546875" style="1" customWidth="1"/>
    <col min="51" max="52" width="16.140625" style="1" customWidth="1"/>
    <col min="53" max="53" width="13.7109375" style="1" customWidth="1"/>
    <col min="54" max="67" width="9.140625" style="1"/>
    <col min="68" max="16384" width="9.140625" style="4"/>
  </cols>
  <sheetData>
    <row r="2" spans="1:73" x14ac:dyDescent="0.2">
      <c r="A2" s="34" t="s">
        <v>54</v>
      </c>
      <c r="B2" s="34"/>
      <c r="C2" s="34"/>
      <c r="D2" s="34"/>
      <c r="E2" s="34"/>
      <c r="F2" s="34" t="s">
        <v>11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5" t="s">
        <v>12</v>
      </c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6" t="s">
        <v>13</v>
      </c>
      <c r="BB2" s="34" t="s">
        <v>13</v>
      </c>
      <c r="BC2" s="34"/>
      <c r="BD2" s="34"/>
      <c r="BE2" s="34"/>
      <c r="BF2" s="34"/>
      <c r="BG2" s="34"/>
      <c r="BH2" s="34"/>
      <c r="BI2" s="34"/>
      <c r="BJ2" s="34"/>
      <c r="BK2" s="34"/>
      <c r="BL2" s="34" t="s">
        <v>41</v>
      </c>
      <c r="BM2" s="34"/>
      <c r="BN2" s="34" t="s">
        <v>39</v>
      </c>
      <c r="BO2" s="34"/>
      <c r="BP2" s="35" t="s">
        <v>44</v>
      </c>
      <c r="BQ2" s="38"/>
      <c r="BR2" s="38"/>
      <c r="BS2" s="36"/>
      <c r="BT2" s="34" t="s">
        <v>41</v>
      </c>
      <c r="BU2" s="34"/>
    </row>
    <row r="3" spans="1:73" ht="24.75" customHeight="1" x14ac:dyDescent="0.2">
      <c r="A3" s="34"/>
      <c r="B3" s="34"/>
      <c r="C3" s="34"/>
      <c r="D3" s="34"/>
      <c r="E3" s="34"/>
      <c r="F3" s="34" t="s">
        <v>21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 t="s">
        <v>37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4" t="s">
        <v>38</v>
      </c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5" t="s">
        <v>40</v>
      </c>
      <c r="BO3" s="38"/>
      <c r="BP3" s="39"/>
      <c r="BQ3" s="39"/>
      <c r="BR3" s="39"/>
      <c r="BS3" s="40"/>
      <c r="BT3" s="35" t="s">
        <v>47</v>
      </c>
      <c r="BU3" s="36"/>
    </row>
    <row r="4" spans="1:73" s="5" customFormat="1" ht="12.75" customHeight="1" x14ac:dyDescent="0.2">
      <c r="A4" s="45" t="s">
        <v>0</v>
      </c>
      <c r="B4" s="34" t="s">
        <v>1</v>
      </c>
      <c r="C4" s="34" t="s">
        <v>2</v>
      </c>
      <c r="D4" s="34" t="s">
        <v>3</v>
      </c>
      <c r="E4" s="45" t="s">
        <v>55</v>
      </c>
      <c r="F4" s="34" t="s">
        <v>9</v>
      </c>
      <c r="G4" s="34"/>
      <c r="H4" s="34" t="s">
        <v>16</v>
      </c>
      <c r="I4" s="34"/>
      <c r="J4" s="34" t="s">
        <v>17</v>
      </c>
      <c r="K4" s="34"/>
      <c r="L4" s="34" t="s">
        <v>18</v>
      </c>
      <c r="M4" s="34"/>
      <c r="N4" s="34" t="s">
        <v>10</v>
      </c>
      <c r="O4" s="34"/>
      <c r="P4" s="34" t="s">
        <v>19</v>
      </c>
      <c r="Q4" s="34"/>
      <c r="R4" s="34" t="s">
        <v>20</v>
      </c>
      <c r="S4" s="34"/>
      <c r="T4" s="34" t="s">
        <v>28</v>
      </c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 t="s">
        <v>29</v>
      </c>
      <c r="AG4" s="34"/>
      <c r="AH4" s="34" t="s">
        <v>14</v>
      </c>
      <c r="AI4" s="34"/>
      <c r="AJ4" s="34" t="s">
        <v>4</v>
      </c>
      <c r="AK4" s="34"/>
      <c r="AL4" s="34" t="s">
        <v>5</v>
      </c>
      <c r="AM4" s="34"/>
      <c r="AN4" s="34" t="s">
        <v>42</v>
      </c>
      <c r="AO4" s="34"/>
      <c r="AP4" s="34" t="s">
        <v>30</v>
      </c>
      <c r="AQ4" s="34"/>
      <c r="AR4" s="34" t="s">
        <v>15</v>
      </c>
      <c r="AS4" s="34"/>
      <c r="AT4" s="34" t="s">
        <v>6</v>
      </c>
      <c r="AU4" s="34"/>
      <c r="AV4" s="34" t="s">
        <v>31</v>
      </c>
      <c r="AW4" s="34"/>
      <c r="AX4" s="41" t="s">
        <v>48</v>
      </c>
      <c r="AY4" s="41" t="s">
        <v>50</v>
      </c>
      <c r="AZ4" s="41" t="s">
        <v>51</v>
      </c>
      <c r="BA4" s="41" t="s">
        <v>49</v>
      </c>
      <c r="BB4" s="34" t="s">
        <v>32</v>
      </c>
      <c r="BC4" s="34"/>
      <c r="BD4" s="34" t="s">
        <v>33</v>
      </c>
      <c r="BE4" s="34"/>
      <c r="BF4" s="34"/>
      <c r="BG4" s="34"/>
      <c r="BH4" s="34" t="s">
        <v>34</v>
      </c>
      <c r="BI4" s="34"/>
      <c r="BJ4" s="34" t="s">
        <v>6</v>
      </c>
      <c r="BK4" s="34"/>
      <c r="BL4" s="34" t="s">
        <v>35</v>
      </c>
      <c r="BM4" s="34"/>
      <c r="BN4" s="37" t="s">
        <v>36</v>
      </c>
      <c r="BO4" s="37"/>
      <c r="BP4" s="37" t="s">
        <v>43</v>
      </c>
      <c r="BQ4" s="37"/>
      <c r="BR4" s="37" t="s">
        <v>45</v>
      </c>
      <c r="BS4" s="37"/>
      <c r="BT4" s="37" t="s">
        <v>46</v>
      </c>
      <c r="BU4" s="37"/>
    </row>
    <row r="5" spans="1:73" s="5" customFormat="1" ht="48.7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 t="s">
        <v>22</v>
      </c>
      <c r="U5" s="34"/>
      <c r="V5" s="34" t="s">
        <v>23</v>
      </c>
      <c r="W5" s="34"/>
      <c r="X5" s="34" t="s">
        <v>24</v>
      </c>
      <c r="Y5" s="34"/>
      <c r="Z5" s="34" t="s">
        <v>25</v>
      </c>
      <c r="AA5" s="34"/>
      <c r="AB5" s="34" t="s">
        <v>26</v>
      </c>
      <c r="AC5" s="34"/>
      <c r="AD5" s="34" t="s">
        <v>27</v>
      </c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42"/>
      <c r="AY5" s="42"/>
      <c r="AZ5" s="42"/>
      <c r="BA5" s="4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</row>
    <row r="6" spans="1:73" s="5" customFormat="1" ht="71.25" customHeight="1" x14ac:dyDescent="0.2">
      <c r="A6" s="34"/>
      <c r="B6" s="34"/>
      <c r="C6" s="34"/>
      <c r="D6" s="34"/>
      <c r="E6" s="34"/>
      <c r="F6" s="3" t="s">
        <v>7</v>
      </c>
      <c r="G6" s="3" t="s">
        <v>8</v>
      </c>
      <c r="H6" s="3" t="s">
        <v>7</v>
      </c>
      <c r="I6" s="3" t="s">
        <v>8</v>
      </c>
      <c r="J6" s="3" t="s">
        <v>7</v>
      </c>
      <c r="K6" s="3" t="s">
        <v>8</v>
      </c>
      <c r="L6" s="3" t="s">
        <v>7</v>
      </c>
      <c r="M6" s="3" t="s">
        <v>8</v>
      </c>
      <c r="N6" s="3" t="s">
        <v>7</v>
      </c>
      <c r="O6" s="3" t="s">
        <v>8</v>
      </c>
      <c r="P6" s="3" t="s">
        <v>7</v>
      </c>
      <c r="Q6" s="3" t="s">
        <v>8</v>
      </c>
      <c r="R6" s="3" t="s">
        <v>7</v>
      </c>
      <c r="S6" s="3" t="s">
        <v>8</v>
      </c>
      <c r="T6" s="3" t="s">
        <v>7</v>
      </c>
      <c r="U6" s="3" t="s">
        <v>8</v>
      </c>
      <c r="V6" s="3" t="s">
        <v>7</v>
      </c>
      <c r="W6" s="3" t="s">
        <v>8</v>
      </c>
      <c r="X6" s="3" t="s">
        <v>7</v>
      </c>
      <c r="Y6" s="3" t="s">
        <v>8</v>
      </c>
      <c r="Z6" s="3" t="s">
        <v>7</v>
      </c>
      <c r="AA6" s="3" t="s">
        <v>8</v>
      </c>
      <c r="AB6" s="3" t="s">
        <v>7</v>
      </c>
      <c r="AC6" s="3" t="s">
        <v>8</v>
      </c>
      <c r="AD6" s="3" t="s">
        <v>7</v>
      </c>
      <c r="AE6" s="3" t="s">
        <v>8</v>
      </c>
      <c r="AF6" s="3" t="s">
        <v>7</v>
      </c>
      <c r="AG6" s="3" t="s">
        <v>8</v>
      </c>
      <c r="AH6" s="3" t="s">
        <v>7</v>
      </c>
      <c r="AI6" s="3" t="s">
        <v>8</v>
      </c>
      <c r="AJ6" s="3" t="s">
        <v>7</v>
      </c>
      <c r="AK6" s="3" t="s">
        <v>8</v>
      </c>
      <c r="AL6" s="3" t="s">
        <v>7</v>
      </c>
      <c r="AM6" s="3" t="s">
        <v>8</v>
      </c>
      <c r="AN6" s="3" t="s">
        <v>7</v>
      </c>
      <c r="AO6" s="3" t="s">
        <v>8</v>
      </c>
      <c r="AP6" s="3" t="s">
        <v>7</v>
      </c>
      <c r="AQ6" s="3" t="s">
        <v>8</v>
      </c>
      <c r="AR6" s="3" t="s">
        <v>7</v>
      </c>
      <c r="AS6" s="3" t="s">
        <v>8</v>
      </c>
      <c r="AT6" s="3" t="s">
        <v>7</v>
      </c>
      <c r="AU6" s="3" t="s">
        <v>8</v>
      </c>
      <c r="AV6" s="3" t="s">
        <v>7</v>
      </c>
      <c r="AW6" s="3" t="s">
        <v>8</v>
      </c>
      <c r="AX6" s="43"/>
      <c r="AY6" s="43"/>
      <c r="AZ6" s="43"/>
      <c r="BA6" s="37"/>
      <c r="BB6" s="3" t="s">
        <v>7</v>
      </c>
      <c r="BC6" s="3" t="s">
        <v>8</v>
      </c>
      <c r="BD6" s="2" t="s">
        <v>52</v>
      </c>
      <c r="BE6" s="2" t="s">
        <v>53</v>
      </c>
      <c r="BF6" s="2" t="s">
        <v>52</v>
      </c>
      <c r="BG6" s="2" t="s">
        <v>53</v>
      </c>
      <c r="BH6" s="3" t="s">
        <v>7</v>
      </c>
      <c r="BI6" s="3" t="s">
        <v>8</v>
      </c>
      <c r="BJ6" s="3" t="s">
        <v>7</v>
      </c>
      <c r="BK6" s="3" t="s">
        <v>8</v>
      </c>
      <c r="BL6" s="3" t="s">
        <v>7</v>
      </c>
      <c r="BM6" s="3" t="s">
        <v>8</v>
      </c>
      <c r="BN6" s="3" t="s">
        <v>7</v>
      </c>
      <c r="BO6" s="3" t="s">
        <v>8</v>
      </c>
      <c r="BP6" s="3" t="s">
        <v>7</v>
      </c>
      <c r="BQ6" s="3" t="s">
        <v>8</v>
      </c>
      <c r="BR6" s="3" t="s">
        <v>7</v>
      </c>
      <c r="BS6" s="3" t="s">
        <v>8</v>
      </c>
      <c r="BT6" s="3" t="s">
        <v>7</v>
      </c>
      <c r="BU6" s="3" t="s">
        <v>8</v>
      </c>
    </row>
  </sheetData>
  <mergeCells count="54">
    <mergeCell ref="F4:G5"/>
    <mergeCell ref="T5:U5"/>
    <mergeCell ref="AL4:AM5"/>
    <mergeCell ref="Z5:AA5"/>
    <mergeCell ref="AB5:AC5"/>
    <mergeCell ref="AD5:AE5"/>
    <mergeCell ref="P4:Q5"/>
    <mergeCell ref="H4:I5"/>
    <mergeCell ref="J4:K5"/>
    <mergeCell ref="L4:M5"/>
    <mergeCell ref="N4:O5"/>
    <mergeCell ref="AF4:AG5"/>
    <mergeCell ref="AH4:AI5"/>
    <mergeCell ref="AJ4:AK5"/>
    <mergeCell ref="R4:S5"/>
    <mergeCell ref="V5:W5"/>
    <mergeCell ref="A2:E3"/>
    <mergeCell ref="A4:A6"/>
    <mergeCell ref="B4:B6"/>
    <mergeCell ref="C4:C6"/>
    <mergeCell ref="D4:D6"/>
    <mergeCell ref="E4:E6"/>
    <mergeCell ref="X5:Y5"/>
    <mergeCell ref="T4:AE4"/>
    <mergeCell ref="AX4:AX6"/>
    <mergeCell ref="AY4:AY6"/>
    <mergeCell ref="AN4:AO5"/>
    <mergeCell ref="AP4:AQ5"/>
    <mergeCell ref="AR4:AS5"/>
    <mergeCell ref="AT4:AU5"/>
    <mergeCell ref="BJ4:BK5"/>
    <mergeCell ref="BL4:BM5"/>
    <mergeCell ref="BN4:BO5"/>
    <mergeCell ref="BN2:BO2"/>
    <mergeCell ref="AV4:AW5"/>
    <mergeCell ref="BB4:BC5"/>
    <mergeCell ref="BD4:BG5"/>
    <mergeCell ref="BH4:BI5"/>
    <mergeCell ref="AZ4:AZ6"/>
    <mergeCell ref="BA4:BA6"/>
    <mergeCell ref="F2:AE2"/>
    <mergeCell ref="BB3:BM3"/>
    <mergeCell ref="BB2:BK2"/>
    <mergeCell ref="BL2:BM2"/>
    <mergeCell ref="F3:AE3"/>
    <mergeCell ref="AF3:BA3"/>
    <mergeCell ref="AF2:AZ2"/>
    <mergeCell ref="BT2:BU2"/>
    <mergeCell ref="BT3:BU3"/>
    <mergeCell ref="BT4:BU5"/>
    <mergeCell ref="BP4:BQ5"/>
    <mergeCell ref="BP2:BS2"/>
    <mergeCell ref="BN3:BS3"/>
    <mergeCell ref="BR4:BS5"/>
  </mergeCells>
  <phoneticPr fontId="1" type="noConversion"/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pane ySplit="5" topLeftCell="A30" activePane="bottomLeft" state="frozen"/>
      <selection pane="bottomLeft" activeCell="I32" sqref="I32"/>
    </sheetView>
  </sheetViews>
  <sheetFormatPr defaultRowHeight="12.75" x14ac:dyDescent="0.2"/>
  <cols>
    <col min="1" max="1" width="6.85546875" style="13" customWidth="1"/>
    <col min="2" max="2" width="9.140625" style="13"/>
    <col min="3" max="3" width="13.5703125" style="13" customWidth="1"/>
    <col min="4" max="4" width="15.140625" style="13" customWidth="1"/>
    <col min="5" max="5" width="25.140625" style="13" customWidth="1"/>
    <col min="6" max="16384" width="9.140625" style="13"/>
  </cols>
  <sheetData>
    <row r="1" spans="1:5" ht="30" customHeight="1" x14ac:dyDescent="0.2">
      <c r="A1" s="46" t="s">
        <v>69</v>
      </c>
      <c r="B1" s="46"/>
      <c r="C1" s="46"/>
      <c r="D1" s="46"/>
      <c r="E1" s="46"/>
    </row>
    <row r="2" spans="1:5" ht="20.100000000000001" customHeight="1" x14ac:dyDescent="0.2">
      <c r="A2" s="50" t="s">
        <v>91</v>
      </c>
      <c r="B2" s="50"/>
      <c r="C2" s="50"/>
      <c r="D2" s="50"/>
      <c r="E2" s="50"/>
    </row>
    <row r="3" spans="1:5" ht="31.5" customHeight="1" x14ac:dyDescent="0.2">
      <c r="A3" s="49" t="s">
        <v>56</v>
      </c>
      <c r="B3" s="49" t="s">
        <v>70</v>
      </c>
      <c r="C3" s="49"/>
      <c r="D3" s="49"/>
      <c r="E3" s="25" t="s">
        <v>71</v>
      </c>
    </row>
    <row r="4" spans="1:5" ht="64.5" customHeight="1" x14ac:dyDescent="0.2">
      <c r="A4" s="49"/>
      <c r="B4" s="24" t="s">
        <v>65</v>
      </c>
      <c r="C4" s="23" t="s">
        <v>66</v>
      </c>
      <c r="D4" s="21" t="s">
        <v>72</v>
      </c>
      <c r="E4" s="22" t="s">
        <v>73</v>
      </c>
    </row>
    <row r="5" spans="1:5" ht="15.75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x14ac:dyDescent="0.2">
      <c r="A6" s="23">
        <v>1</v>
      </c>
      <c r="B6" s="30">
        <v>0</v>
      </c>
      <c r="C6" s="29" t="s">
        <v>68</v>
      </c>
      <c r="D6" s="29"/>
      <c r="E6" s="29"/>
    </row>
    <row r="7" spans="1:5" x14ac:dyDescent="0.2">
      <c r="A7" s="26">
        <v>2</v>
      </c>
      <c r="B7" s="30"/>
      <c r="C7" s="29"/>
      <c r="D7" s="10">
        <v>1</v>
      </c>
      <c r="E7" s="10">
        <f>2.81014708345954*0.3</f>
        <v>0.84304412503786197</v>
      </c>
    </row>
    <row r="8" spans="1:5" x14ac:dyDescent="0.2">
      <c r="A8" s="26">
        <v>3</v>
      </c>
      <c r="B8" s="30">
        <v>0</v>
      </c>
      <c r="C8" s="29" t="s">
        <v>81</v>
      </c>
      <c r="D8" s="29"/>
      <c r="E8" s="29"/>
    </row>
    <row r="9" spans="1:5" x14ac:dyDescent="0.2">
      <c r="A9" s="26">
        <v>4</v>
      </c>
      <c r="B9" s="30"/>
      <c r="C9" s="29"/>
      <c r="D9" s="10">
        <v>24</v>
      </c>
      <c r="E9" s="10">
        <f>84.4706316611124*0.3</f>
        <v>25.341189498333723</v>
      </c>
    </row>
    <row r="10" spans="1:5" x14ac:dyDescent="0.2">
      <c r="A10" s="26">
        <v>5</v>
      </c>
      <c r="B10" s="30">
        <v>0</v>
      </c>
      <c r="C10" s="29" t="s">
        <v>84</v>
      </c>
      <c r="D10" s="29"/>
      <c r="E10" s="29"/>
    </row>
    <row r="11" spans="1:5" x14ac:dyDescent="0.2">
      <c r="A11" s="26">
        <v>6</v>
      </c>
      <c r="B11" s="30"/>
      <c r="C11" s="29"/>
      <c r="D11" s="10">
        <v>5.1230000000000011</v>
      </c>
      <c r="E11" s="10">
        <f>21.7534784742814*0.3</f>
        <v>6.5260435422844205</v>
      </c>
    </row>
    <row r="12" spans="1:5" x14ac:dyDescent="0.2">
      <c r="A12" s="26">
        <v>7</v>
      </c>
      <c r="B12" s="30">
        <v>0</v>
      </c>
      <c r="C12" s="29" t="s">
        <v>92</v>
      </c>
      <c r="D12" s="29"/>
      <c r="E12" s="29"/>
    </row>
    <row r="13" spans="1:5" x14ac:dyDescent="0.2">
      <c r="A13" s="26">
        <v>8</v>
      </c>
      <c r="B13" s="30"/>
      <c r="C13" s="29"/>
      <c r="D13" s="10">
        <v>12.876999999999999</v>
      </c>
      <c r="E13" s="10">
        <f>39.5089882626379*0.3</f>
        <v>11.852696478791369</v>
      </c>
    </row>
    <row r="14" spans="1:5" x14ac:dyDescent="0.2">
      <c r="A14" s="26">
        <v>9</v>
      </c>
      <c r="B14" s="30">
        <v>0</v>
      </c>
      <c r="C14" s="29" t="s">
        <v>93</v>
      </c>
      <c r="D14" s="29"/>
      <c r="E14" s="29"/>
    </row>
    <row r="15" spans="1:5" x14ac:dyDescent="0.2">
      <c r="A15" s="26">
        <v>10</v>
      </c>
      <c r="B15" s="30"/>
      <c r="C15" s="29"/>
      <c r="D15" s="10">
        <v>7</v>
      </c>
      <c r="E15" s="10">
        <f>14.2164275006519*0.3</f>
        <v>4.2649282501955694</v>
      </c>
    </row>
    <row r="16" spans="1:5" x14ac:dyDescent="0.2">
      <c r="A16" s="26">
        <v>11</v>
      </c>
      <c r="B16" s="30">
        <v>0</v>
      </c>
      <c r="C16" s="29" t="s">
        <v>85</v>
      </c>
      <c r="D16" s="29"/>
      <c r="E16" s="29"/>
    </row>
    <row r="17" spans="1:5" x14ac:dyDescent="0.2">
      <c r="A17" s="26">
        <v>12</v>
      </c>
      <c r="B17" s="30"/>
      <c r="C17" s="29"/>
      <c r="D17" s="10">
        <v>25</v>
      </c>
      <c r="E17" s="10">
        <f>61.1572877339311*0.3</f>
        <v>18.347186320179329</v>
      </c>
    </row>
    <row r="18" spans="1:5" x14ac:dyDescent="0.2">
      <c r="A18" s="26">
        <v>13</v>
      </c>
      <c r="B18" s="30">
        <v>0</v>
      </c>
      <c r="C18" s="29" t="s">
        <v>86</v>
      </c>
      <c r="D18" s="29"/>
      <c r="E18" s="29"/>
    </row>
    <row r="19" spans="1:5" x14ac:dyDescent="0.2">
      <c r="A19" s="26">
        <v>14</v>
      </c>
      <c r="B19" s="30"/>
      <c r="C19" s="29"/>
      <c r="D19" s="10">
        <v>25</v>
      </c>
      <c r="E19" s="10">
        <f>64.5021284476106*0.3</f>
        <v>19.350638534283181</v>
      </c>
    </row>
    <row r="20" spans="1:5" x14ac:dyDescent="0.2">
      <c r="A20" s="26">
        <v>15</v>
      </c>
      <c r="B20" s="30">
        <v>1</v>
      </c>
      <c r="C20" s="29" t="s">
        <v>79</v>
      </c>
      <c r="D20" s="29"/>
      <c r="E20" s="29"/>
    </row>
    <row r="21" spans="1:5" x14ac:dyDescent="0.2">
      <c r="A21" s="26">
        <v>16</v>
      </c>
      <c r="B21" s="30"/>
      <c r="C21" s="29"/>
      <c r="D21" s="10">
        <v>25</v>
      </c>
      <c r="E21" s="10">
        <f>55.4950383431759*0.3</f>
        <v>16.648511502952768</v>
      </c>
    </row>
    <row r="22" spans="1:5" x14ac:dyDescent="0.2">
      <c r="A22" s="26">
        <v>17</v>
      </c>
      <c r="B22" s="30">
        <v>1</v>
      </c>
      <c r="C22" s="29" t="s">
        <v>87</v>
      </c>
      <c r="D22" s="29"/>
      <c r="E22" s="29"/>
    </row>
    <row r="23" spans="1:5" x14ac:dyDescent="0.2">
      <c r="A23" s="26">
        <v>18</v>
      </c>
      <c r="B23" s="30"/>
      <c r="C23" s="29"/>
      <c r="D23" s="10">
        <v>25</v>
      </c>
      <c r="E23" s="10">
        <f>50.1962921804293*0.3</f>
        <v>15.058887654128791</v>
      </c>
    </row>
    <row r="24" spans="1:5" x14ac:dyDescent="0.2">
      <c r="A24" s="26">
        <v>19</v>
      </c>
      <c r="B24" s="30">
        <v>1</v>
      </c>
      <c r="C24" s="29" t="s">
        <v>88</v>
      </c>
      <c r="D24" s="29"/>
      <c r="E24" s="29"/>
    </row>
    <row r="25" spans="1:5" x14ac:dyDescent="0.2">
      <c r="A25" s="26">
        <v>20</v>
      </c>
      <c r="B25" s="30"/>
      <c r="C25" s="29"/>
      <c r="D25" s="10">
        <v>25</v>
      </c>
      <c r="E25" s="10">
        <f>55.8662579500073*0.3</f>
        <v>16.759877385002191</v>
      </c>
    </row>
    <row r="26" spans="1:5" x14ac:dyDescent="0.2">
      <c r="A26" s="26">
        <v>21</v>
      </c>
      <c r="B26" s="30">
        <v>1</v>
      </c>
      <c r="C26" s="29" t="s">
        <v>89</v>
      </c>
      <c r="D26" s="29"/>
      <c r="E26" s="29"/>
    </row>
    <row r="27" spans="1:5" x14ac:dyDescent="0.2">
      <c r="A27" s="26">
        <v>22</v>
      </c>
      <c r="B27" s="30"/>
      <c r="C27" s="29"/>
      <c r="D27" s="10">
        <v>25</v>
      </c>
      <c r="E27" s="10">
        <f>56.0266494469161*0.3</f>
        <v>16.80799483407483</v>
      </c>
    </row>
    <row r="28" spans="1:5" x14ac:dyDescent="0.2">
      <c r="A28" s="26">
        <v>23</v>
      </c>
      <c r="B28" s="30">
        <v>2</v>
      </c>
      <c r="C28" s="29" t="s">
        <v>80</v>
      </c>
      <c r="D28" s="29"/>
      <c r="E28" s="29"/>
    </row>
    <row r="29" spans="1:5" x14ac:dyDescent="0.2">
      <c r="A29" s="26">
        <v>24</v>
      </c>
      <c r="B29" s="30"/>
      <c r="C29" s="29"/>
      <c r="D29" s="10">
        <v>25</v>
      </c>
      <c r="E29" s="10">
        <f>62.8130420776545*0.3</f>
        <v>18.843912623296351</v>
      </c>
    </row>
    <row r="30" spans="1:5" x14ac:dyDescent="0.2">
      <c r="A30" s="26">
        <v>25</v>
      </c>
      <c r="B30" s="30">
        <v>2</v>
      </c>
      <c r="C30" s="29" t="s">
        <v>90</v>
      </c>
      <c r="D30" s="29"/>
      <c r="E30" s="29"/>
    </row>
    <row r="31" spans="1:5" x14ac:dyDescent="0.2">
      <c r="A31" s="26">
        <v>26</v>
      </c>
      <c r="B31" s="30"/>
      <c r="C31" s="29"/>
      <c r="D31" s="10">
        <v>17</v>
      </c>
      <c r="E31" s="10">
        <f>75.3934888158736*0.3</f>
        <v>22.618046644762078</v>
      </c>
    </row>
    <row r="32" spans="1:5" x14ac:dyDescent="0.2">
      <c r="A32" s="26">
        <v>27</v>
      </c>
      <c r="B32" s="30">
        <v>2</v>
      </c>
      <c r="C32" s="29" t="s">
        <v>94</v>
      </c>
      <c r="D32" s="29"/>
      <c r="E32" s="28"/>
    </row>
    <row r="33" spans="1:5" ht="15.75" x14ac:dyDescent="0.2">
      <c r="A33" s="23"/>
      <c r="B33" s="47" t="s">
        <v>59</v>
      </c>
      <c r="C33" s="48"/>
      <c r="D33" s="8">
        <f>SUM(D6:D32)</f>
        <v>242</v>
      </c>
      <c r="E33" s="8">
        <f>SUM(E6:E32)</f>
        <v>193.26295739332247</v>
      </c>
    </row>
  </sheetData>
  <mergeCells count="5">
    <mergeCell ref="A1:E1"/>
    <mergeCell ref="B33:C33"/>
    <mergeCell ref="A3:A4"/>
    <mergeCell ref="B3:D3"/>
    <mergeCell ref="A2:E2"/>
  </mergeCells>
  <printOptions horizontalCentered="1"/>
  <pageMargins left="0.51181102362204722" right="0" top="0" bottom="0" header="0.31496062992125984" footer="0.31496062992125984"/>
  <pageSetup paperSize="9" scale="11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16" sqref="G16"/>
    </sheetView>
  </sheetViews>
  <sheetFormatPr defaultRowHeight="12.75" x14ac:dyDescent="0.2"/>
  <cols>
    <col min="1" max="1" width="4" style="13" bestFit="1" customWidth="1"/>
    <col min="2" max="2" width="21.140625" style="13" customWidth="1"/>
    <col min="3" max="3" width="9.42578125" style="13" customWidth="1"/>
    <col min="4" max="4" width="15.42578125" style="13" bestFit="1" customWidth="1"/>
    <col min="5" max="5" width="11.85546875" style="13" bestFit="1" customWidth="1"/>
    <col min="6" max="6" width="15.42578125" style="13" bestFit="1" customWidth="1"/>
    <col min="7" max="7" width="13.42578125" style="13" bestFit="1" customWidth="1"/>
    <col min="8" max="8" width="11.85546875" style="13" bestFit="1" customWidth="1"/>
    <col min="9" max="16384" width="9.140625" style="13"/>
  </cols>
  <sheetData>
    <row r="1" spans="1:8" ht="30" customHeight="1" x14ac:dyDescent="0.2">
      <c r="A1" s="46" t="s">
        <v>76</v>
      </c>
      <c r="B1" s="46"/>
      <c r="C1" s="46"/>
      <c r="D1" s="46"/>
      <c r="E1" s="46"/>
      <c r="F1" s="46"/>
      <c r="G1" s="46"/>
      <c r="H1" s="46"/>
    </row>
    <row r="2" spans="1:8" ht="20.100000000000001" customHeight="1" x14ac:dyDescent="0.2">
      <c r="A2" s="55" t="s">
        <v>91</v>
      </c>
      <c r="B2" s="55"/>
      <c r="C2" s="55"/>
      <c r="D2" s="55"/>
      <c r="E2" s="55"/>
      <c r="F2" s="55"/>
    </row>
    <row r="3" spans="1:8" ht="20.100000000000001" customHeight="1" x14ac:dyDescent="0.2">
      <c r="A3" s="49" t="s">
        <v>60</v>
      </c>
      <c r="B3" s="49"/>
      <c r="C3" s="49"/>
      <c r="D3" s="49"/>
      <c r="E3" s="49"/>
      <c r="F3" s="49"/>
      <c r="G3" s="49"/>
      <c r="H3" s="49"/>
    </row>
    <row r="4" spans="1:8" ht="58.5" customHeight="1" x14ac:dyDescent="0.2">
      <c r="A4" s="52" t="s">
        <v>56</v>
      </c>
      <c r="B4" s="11" t="s">
        <v>74</v>
      </c>
      <c r="C4" s="57" t="s">
        <v>75</v>
      </c>
      <c r="D4" s="52" t="s">
        <v>63</v>
      </c>
      <c r="E4" s="52"/>
      <c r="F4" s="14" t="s">
        <v>64</v>
      </c>
      <c r="G4" s="14" t="s">
        <v>77</v>
      </c>
      <c r="H4" s="14" t="s">
        <v>64</v>
      </c>
    </row>
    <row r="5" spans="1:8" ht="64.5" customHeight="1" x14ac:dyDescent="0.2">
      <c r="A5" s="52"/>
      <c r="B5" s="53" t="s">
        <v>66</v>
      </c>
      <c r="C5" s="58"/>
      <c r="D5" s="31" t="s">
        <v>57</v>
      </c>
      <c r="E5" s="14" t="s">
        <v>58</v>
      </c>
      <c r="F5" s="56" t="s">
        <v>57</v>
      </c>
      <c r="G5" s="56"/>
      <c r="H5" s="14" t="s">
        <v>58</v>
      </c>
    </row>
    <row r="6" spans="1:8" ht="114.95" customHeight="1" x14ac:dyDescent="0.2">
      <c r="A6" s="52"/>
      <c r="B6" s="54"/>
      <c r="C6" s="16"/>
      <c r="D6" s="33" t="s">
        <v>98</v>
      </c>
      <c r="E6" s="27" t="s">
        <v>82</v>
      </c>
      <c r="F6" s="33" t="s">
        <v>98</v>
      </c>
      <c r="G6" s="15" t="s">
        <v>78</v>
      </c>
      <c r="H6" s="27" t="s">
        <v>82</v>
      </c>
    </row>
    <row r="7" spans="1:8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4.25" x14ac:dyDescent="0.2">
      <c r="A8" s="12">
        <v>1</v>
      </c>
      <c r="B8" s="12" t="s">
        <v>95</v>
      </c>
      <c r="C8" s="9">
        <v>10</v>
      </c>
      <c r="D8" s="9">
        <v>5</v>
      </c>
      <c r="E8" s="9">
        <v>5</v>
      </c>
      <c r="F8" s="9">
        <f>C8*D8*1.04</f>
        <v>52</v>
      </c>
      <c r="G8" s="20">
        <f>F8*0.0007</f>
        <v>3.6400000000000002E-2</v>
      </c>
      <c r="H8" s="9">
        <f>C8*E8*1.04</f>
        <v>52</v>
      </c>
    </row>
    <row r="9" spans="1:8" ht="14.25" x14ac:dyDescent="0.2">
      <c r="A9" s="12">
        <v>2</v>
      </c>
      <c r="B9" s="32" t="s">
        <v>96</v>
      </c>
      <c r="C9" s="9">
        <v>10</v>
      </c>
      <c r="D9" s="9">
        <v>5</v>
      </c>
      <c r="E9" s="9">
        <v>5</v>
      </c>
      <c r="F9" s="9">
        <f>C9*D9*1.04</f>
        <v>52</v>
      </c>
      <c r="G9" s="20">
        <f t="shared" ref="G9:G10" si="0">F9*0.0007</f>
        <v>3.6400000000000002E-2</v>
      </c>
      <c r="H9" s="9">
        <f>C9*E9*1.04</f>
        <v>52</v>
      </c>
    </row>
    <row r="10" spans="1:8" ht="14.25" x14ac:dyDescent="0.2">
      <c r="A10" s="12">
        <v>3</v>
      </c>
      <c r="B10" s="32" t="s">
        <v>97</v>
      </c>
      <c r="C10" s="9">
        <v>10</v>
      </c>
      <c r="D10" s="9">
        <v>5</v>
      </c>
      <c r="E10" s="9">
        <v>5</v>
      </c>
      <c r="F10" s="9">
        <f>C10*D10*1.04</f>
        <v>52</v>
      </c>
      <c r="G10" s="20">
        <f t="shared" si="0"/>
        <v>3.6400000000000002E-2</v>
      </c>
      <c r="H10" s="9">
        <f>C10*E10*1.04</f>
        <v>52</v>
      </c>
    </row>
    <row r="11" spans="1:8" ht="15.75" x14ac:dyDescent="0.2">
      <c r="A11" s="12"/>
      <c r="B11" s="47" t="s">
        <v>59</v>
      </c>
      <c r="C11" s="51"/>
      <c r="D11" s="51"/>
      <c r="E11" s="17"/>
      <c r="F11" s="8">
        <f>SUM(F8:F10)</f>
        <v>156</v>
      </c>
      <c r="G11" s="8">
        <f t="shared" ref="G11:H11" si="1">SUM(G8:G10)</f>
        <v>0.10920000000000001</v>
      </c>
      <c r="H11" s="8">
        <f t="shared" si="1"/>
        <v>156</v>
      </c>
    </row>
  </sheetData>
  <mergeCells count="9">
    <mergeCell ref="B11:D11"/>
    <mergeCell ref="A4:A6"/>
    <mergeCell ref="B5:B6"/>
    <mergeCell ref="A1:H1"/>
    <mergeCell ref="A2:F2"/>
    <mergeCell ref="A3:H3"/>
    <mergeCell ref="D4:E4"/>
    <mergeCell ref="F5:G5"/>
    <mergeCell ref="C4:C5"/>
  </mergeCells>
  <printOptions horizontalCentered="1"/>
  <pageMargins left="0" right="0" top="0.51181102362204722" bottom="0" header="0.31496062992125984" footer="0.31496062992125984"/>
  <pageSetup paperSize="9" scale="88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pane ySplit="6" topLeftCell="A22" activePane="bottomLeft" state="frozen"/>
      <selection pane="bottomLeft" activeCell="N28" sqref="N28"/>
    </sheetView>
  </sheetViews>
  <sheetFormatPr defaultRowHeight="12.75" x14ac:dyDescent="0.2"/>
  <cols>
    <col min="1" max="1" width="4" style="13" bestFit="1" customWidth="1"/>
    <col min="2" max="3" width="9.140625" style="13"/>
    <col min="4" max="4" width="10.85546875" style="13" bestFit="1" customWidth="1"/>
    <col min="5" max="5" width="15.42578125" style="13" bestFit="1" customWidth="1"/>
    <col min="6" max="6" width="11.85546875" style="13" bestFit="1" customWidth="1"/>
    <col min="7" max="7" width="15.42578125" style="13" bestFit="1" customWidth="1"/>
    <col min="8" max="8" width="13.42578125" style="13" bestFit="1" customWidth="1"/>
    <col min="9" max="9" width="11.85546875" style="13" bestFit="1" customWidth="1"/>
    <col min="10" max="16384" width="9.140625" style="13"/>
  </cols>
  <sheetData>
    <row r="1" spans="1:9" ht="30" customHeight="1" x14ac:dyDescent="0.2">
      <c r="A1" s="46" t="s">
        <v>61</v>
      </c>
      <c r="B1" s="46"/>
      <c r="C1" s="46"/>
      <c r="D1" s="46"/>
      <c r="E1" s="46"/>
      <c r="F1" s="46"/>
      <c r="G1" s="46"/>
      <c r="H1" s="46"/>
      <c r="I1" s="46"/>
    </row>
    <row r="2" spans="1:9" ht="20.100000000000001" customHeight="1" x14ac:dyDescent="0.2">
      <c r="A2" s="50" t="s">
        <v>91</v>
      </c>
      <c r="B2" s="50"/>
      <c r="C2" s="50"/>
      <c r="D2" s="50"/>
      <c r="E2" s="50"/>
      <c r="F2" s="50"/>
      <c r="G2" s="50"/>
    </row>
    <row r="3" spans="1:9" ht="31.5" customHeight="1" x14ac:dyDescent="0.2">
      <c r="A3" s="52" t="s">
        <v>56</v>
      </c>
      <c r="B3" s="56" t="s">
        <v>62</v>
      </c>
      <c r="C3" s="52"/>
      <c r="D3" s="52"/>
      <c r="E3" s="59" t="s">
        <v>63</v>
      </c>
      <c r="F3" s="60"/>
      <c r="G3" s="14" t="s">
        <v>64</v>
      </c>
      <c r="H3" s="14" t="s">
        <v>77</v>
      </c>
      <c r="I3" s="14" t="s">
        <v>64</v>
      </c>
    </row>
    <row r="4" spans="1:9" ht="64.5" customHeight="1" x14ac:dyDescent="0.2">
      <c r="A4" s="52"/>
      <c r="B4" s="61" t="s">
        <v>65</v>
      </c>
      <c r="C4" s="62" t="s">
        <v>66</v>
      </c>
      <c r="D4" s="61" t="s">
        <v>67</v>
      </c>
      <c r="E4" s="31" t="s">
        <v>57</v>
      </c>
      <c r="F4" s="14" t="s">
        <v>58</v>
      </c>
      <c r="G4" s="56" t="s">
        <v>57</v>
      </c>
      <c r="H4" s="56"/>
      <c r="I4" s="14" t="s">
        <v>58</v>
      </c>
    </row>
    <row r="5" spans="1:9" ht="114.95" customHeight="1" x14ac:dyDescent="0.2">
      <c r="A5" s="52"/>
      <c r="B5" s="61"/>
      <c r="C5" s="63"/>
      <c r="D5" s="61"/>
      <c r="E5" s="33" t="s">
        <v>98</v>
      </c>
      <c r="F5" s="27" t="s">
        <v>82</v>
      </c>
      <c r="G5" s="33" t="s">
        <v>98</v>
      </c>
      <c r="H5" s="15" t="s">
        <v>78</v>
      </c>
      <c r="I5" s="27" t="s">
        <v>82</v>
      </c>
    </row>
    <row r="6" spans="1:9" ht="15.7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7</v>
      </c>
      <c r="G6" s="7">
        <v>8</v>
      </c>
      <c r="H6" s="7">
        <v>11</v>
      </c>
      <c r="I6" s="7">
        <v>12</v>
      </c>
    </row>
    <row r="7" spans="1:9" x14ac:dyDescent="0.2">
      <c r="A7" s="18">
        <v>1</v>
      </c>
      <c r="B7" s="30">
        <v>0</v>
      </c>
      <c r="C7" s="29" t="s">
        <v>68</v>
      </c>
      <c r="D7" s="29"/>
      <c r="E7" s="10">
        <v>5.9044083657250459</v>
      </c>
      <c r="F7" s="10">
        <v>5.9044083657250459</v>
      </c>
      <c r="G7" s="18"/>
      <c r="H7" s="18"/>
      <c r="I7" s="18"/>
    </row>
    <row r="8" spans="1:9" x14ac:dyDescent="0.2">
      <c r="A8" s="23">
        <v>2</v>
      </c>
      <c r="B8" s="30"/>
      <c r="C8" s="29"/>
      <c r="D8" s="10">
        <v>1</v>
      </c>
      <c r="E8" s="29"/>
      <c r="F8" s="29"/>
      <c r="G8" s="10">
        <f>D8*E7</f>
        <v>5.9044083657250459</v>
      </c>
      <c r="H8" s="19">
        <f>G8*0.0007</f>
        <v>4.1330858560075321E-3</v>
      </c>
      <c r="I8" s="10">
        <f>D8*F7</f>
        <v>5.9044083657250459</v>
      </c>
    </row>
    <row r="9" spans="1:9" x14ac:dyDescent="0.2">
      <c r="A9" s="23">
        <v>3</v>
      </c>
      <c r="B9" s="30">
        <v>0</v>
      </c>
      <c r="C9" s="29" t="s">
        <v>81</v>
      </c>
      <c r="D9" s="29"/>
      <c r="E9" s="10">
        <v>5.8924046163108015</v>
      </c>
      <c r="F9" s="10">
        <v>5.8924046163108015</v>
      </c>
      <c r="G9" s="10"/>
      <c r="H9" s="19"/>
      <c r="I9" s="10"/>
    </row>
    <row r="10" spans="1:9" x14ac:dyDescent="0.2">
      <c r="A10" s="23">
        <v>4</v>
      </c>
      <c r="B10" s="30"/>
      <c r="C10" s="29"/>
      <c r="D10" s="10">
        <v>24</v>
      </c>
      <c r="E10" s="29"/>
      <c r="F10" s="29"/>
      <c r="G10" s="10">
        <f>D10*E9</f>
        <v>141.41771079145923</v>
      </c>
      <c r="H10" s="19">
        <f>G10*0.0007</f>
        <v>9.8992397554021463E-2</v>
      </c>
      <c r="I10" s="10">
        <f>D10*F9</f>
        <v>141.41771079145923</v>
      </c>
    </row>
    <row r="11" spans="1:9" x14ac:dyDescent="0.2">
      <c r="A11" s="23">
        <v>5</v>
      </c>
      <c r="B11" s="30">
        <v>0</v>
      </c>
      <c r="C11" s="29" t="s">
        <v>84</v>
      </c>
      <c r="D11" s="29"/>
      <c r="E11" s="10">
        <v>5.6043146303689086</v>
      </c>
      <c r="F11" s="10">
        <v>5.6043146303689086</v>
      </c>
      <c r="G11" s="10"/>
      <c r="H11" s="19"/>
      <c r="I11" s="10"/>
    </row>
    <row r="12" spans="1:9" x14ac:dyDescent="0.2">
      <c r="A12" s="23">
        <v>6</v>
      </c>
      <c r="B12" s="30"/>
      <c r="C12" s="29"/>
      <c r="D12" s="10">
        <v>5.1230000000000011</v>
      </c>
      <c r="E12" s="29"/>
      <c r="F12" s="29"/>
      <c r="G12" s="10">
        <f>D12*E11</f>
        <v>28.710903851379925</v>
      </c>
      <c r="H12" s="19">
        <f>G12*0.0007</f>
        <v>2.0097632695965949E-2</v>
      </c>
      <c r="I12" s="10">
        <f>D12*F11</f>
        <v>28.710903851379925</v>
      </c>
    </row>
    <row r="13" spans="1:9" x14ac:dyDescent="0.2">
      <c r="A13" s="23">
        <v>7</v>
      </c>
      <c r="B13" s="30">
        <v>0</v>
      </c>
      <c r="C13" s="29" t="s">
        <v>92</v>
      </c>
      <c r="D13" s="29"/>
      <c r="E13" s="10">
        <v>5.6045821557919009</v>
      </c>
      <c r="F13" s="10">
        <v>5.6045821557919009</v>
      </c>
      <c r="G13" s="10"/>
      <c r="H13" s="19"/>
      <c r="I13" s="10"/>
    </row>
    <row r="14" spans="1:9" x14ac:dyDescent="0.2">
      <c r="A14" s="23">
        <v>8</v>
      </c>
      <c r="B14" s="30"/>
      <c r="C14" s="29"/>
      <c r="D14" s="10">
        <v>12.876999999999999</v>
      </c>
      <c r="E14" s="29"/>
      <c r="F14" s="29"/>
      <c r="G14" s="10">
        <f>D14*E13</f>
        <v>72.170204420132308</v>
      </c>
      <c r="H14" s="19">
        <f>G14*0.0007</f>
        <v>5.0519143094092618E-2</v>
      </c>
      <c r="I14" s="10">
        <f>D14*F13</f>
        <v>72.170204420132308</v>
      </c>
    </row>
    <row r="15" spans="1:9" x14ac:dyDescent="0.2">
      <c r="A15" s="23">
        <v>9</v>
      </c>
      <c r="B15" s="30">
        <v>0</v>
      </c>
      <c r="C15" s="29" t="s">
        <v>93</v>
      </c>
      <c r="D15" s="29"/>
      <c r="E15" s="10">
        <v>5.7543614980469773</v>
      </c>
      <c r="F15" s="10">
        <v>5.7543614980469773</v>
      </c>
      <c r="G15" s="10"/>
      <c r="H15" s="19"/>
      <c r="I15" s="10"/>
    </row>
    <row r="16" spans="1:9" x14ac:dyDescent="0.2">
      <c r="A16" s="23">
        <v>10</v>
      </c>
      <c r="B16" s="30"/>
      <c r="C16" s="29"/>
      <c r="D16" s="10">
        <v>7</v>
      </c>
      <c r="E16" s="29"/>
      <c r="F16" s="29"/>
      <c r="G16" s="10">
        <f>D16*E15</f>
        <v>40.280530486328843</v>
      </c>
      <c r="H16" s="19">
        <f>G16*0.0007</f>
        <v>2.8196371340430189E-2</v>
      </c>
      <c r="I16" s="10">
        <f>D16*F15</f>
        <v>40.280530486328843</v>
      </c>
    </row>
    <row r="17" spans="1:9" x14ac:dyDescent="0.2">
      <c r="A17" s="23">
        <v>11</v>
      </c>
      <c r="B17" s="30">
        <v>0</v>
      </c>
      <c r="C17" s="29" t="s">
        <v>85</v>
      </c>
      <c r="D17" s="29"/>
      <c r="E17" s="10">
        <v>5.704345875487622</v>
      </c>
      <c r="F17" s="10">
        <v>5.704345875487622</v>
      </c>
      <c r="G17" s="10"/>
      <c r="H17" s="19"/>
      <c r="I17" s="10"/>
    </row>
    <row r="18" spans="1:9" x14ac:dyDescent="0.2">
      <c r="A18" s="23">
        <v>12</v>
      </c>
      <c r="B18" s="30"/>
      <c r="C18" s="29"/>
      <c r="D18" s="10">
        <v>25</v>
      </c>
      <c r="E18" s="29"/>
      <c r="F18" s="29"/>
      <c r="G18" s="10">
        <f>D18*E17</f>
        <v>142.60864688719056</v>
      </c>
      <c r="H18" s="19">
        <f>G18*0.0007</f>
        <v>9.9826052821033393E-2</v>
      </c>
      <c r="I18" s="10">
        <f>D18*F17</f>
        <v>142.60864688719056</v>
      </c>
    </row>
    <row r="19" spans="1:9" x14ac:dyDescent="0.2">
      <c r="A19" s="23">
        <v>13</v>
      </c>
      <c r="B19" s="30">
        <v>0</v>
      </c>
      <c r="C19" s="29" t="s">
        <v>86</v>
      </c>
      <c r="D19" s="29"/>
      <c r="E19" s="10">
        <v>5.704345875487622</v>
      </c>
      <c r="F19" s="10">
        <v>5.704345875487622</v>
      </c>
      <c r="G19" s="10"/>
      <c r="H19" s="19"/>
      <c r="I19" s="10"/>
    </row>
    <row r="20" spans="1:9" x14ac:dyDescent="0.2">
      <c r="A20" s="23">
        <v>14</v>
      </c>
      <c r="B20" s="30"/>
      <c r="C20" s="29"/>
      <c r="D20" s="10">
        <v>25</v>
      </c>
      <c r="E20" s="29"/>
      <c r="F20" s="29"/>
      <c r="G20" s="10">
        <f>D20*E19</f>
        <v>142.60864688719056</v>
      </c>
      <c r="H20" s="19">
        <f>G20*0.0007</f>
        <v>9.9826052821033393E-2</v>
      </c>
      <c r="I20" s="10">
        <f>D20*F19</f>
        <v>142.60864688719056</v>
      </c>
    </row>
    <row r="21" spans="1:9" x14ac:dyDescent="0.2">
      <c r="A21" s="23">
        <v>15</v>
      </c>
      <c r="B21" s="30">
        <v>1</v>
      </c>
      <c r="C21" s="29" t="s">
        <v>79</v>
      </c>
      <c r="D21" s="29"/>
      <c r="E21" s="10">
        <v>5.4042521401314829</v>
      </c>
      <c r="F21" s="10">
        <v>5.4042521401314829</v>
      </c>
      <c r="G21" s="10"/>
      <c r="H21" s="19"/>
      <c r="I21" s="10"/>
    </row>
    <row r="22" spans="1:9" x14ac:dyDescent="0.2">
      <c r="A22" s="23">
        <v>16</v>
      </c>
      <c r="B22" s="30"/>
      <c r="C22" s="29"/>
      <c r="D22" s="10">
        <v>25</v>
      </c>
      <c r="E22" s="29"/>
      <c r="F22" s="29"/>
      <c r="G22" s="10">
        <f>D22*E21</f>
        <v>135.10630350328708</v>
      </c>
      <c r="H22" s="19">
        <f>G22*0.0007</f>
        <v>9.4574412452300957E-2</v>
      </c>
      <c r="I22" s="10">
        <f>D22*F21</f>
        <v>135.10630350328708</v>
      </c>
    </row>
    <row r="23" spans="1:9" x14ac:dyDescent="0.2">
      <c r="A23" s="23">
        <v>17</v>
      </c>
      <c r="B23" s="30">
        <v>1</v>
      </c>
      <c r="C23" s="29" t="s">
        <v>87</v>
      </c>
      <c r="D23" s="29"/>
      <c r="E23" s="10">
        <v>5.5042833852501944</v>
      </c>
      <c r="F23" s="10">
        <v>5.5042833852501944</v>
      </c>
      <c r="G23" s="10"/>
      <c r="H23" s="19"/>
      <c r="I23" s="10"/>
    </row>
    <row r="24" spans="1:9" x14ac:dyDescent="0.2">
      <c r="A24" s="23">
        <v>18</v>
      </c>
      <c r="B24" s="30"/>
      <c r="C24" s="29"/>
      <c r="D24" s="10">
        <v>25</v>
      </c>
      <c r="E24" s="29"/>
      <c r="F24" s="29"/>
      <c r="G24" s="10">
        <f>D24*E23</f>
        <v>137.60708463125485</v>
      </c>
      <c r="H24" s="19">
        <f>G24*0.0007</f>
        <v>9.6324959241878394E-2</v>
      </c>
      <c r="I24" s="10">
        <f>D24*F23</f>
        <v>137.60708463125485</v>
      </c>
    </row>
    <row r="25" spans="1:9" x14ac:dyDescent="0.2">
      <c r="A25" s="23">
        <v>19</v>
      </c>
      <c r="B25" s="30">
        <v>1</v>
      </c>
      <c r="C25" s="29" t="s">
        <v>88</v>
      </c>
      <c r="D25" s="29"/>
      <c r="E25" s="10">
        <v>5.5042833852501944</v>
      </c>
      <c r="F25" s="10">
        <v>5.5042833852501944</v>
      </c>
      <c r="G25" s="10"/>
      <c r="H25" s="19"/>
      <c r="I25" s="10"/>
    </row>
    <row r="26" spans="1:9" x14ac:dyDescent="0.2">
      <c r="A26" s="23">
        <v>20</v>
      </c>
      <c r="B26" s="30"/>
      <c r="C26" s="29"/>
      <c r="D26" s="10">
        <v>25</v>
      </c>
      <c r="E26" s="29"/>
      <c r="F26" s="29"/>
      <c r="G26" s="10">
        <f>D26*E25</f>
        <v>137.60708463125485</v>
      </c>
      <c r="H26" s="19">
        <f>G26*0.0007</f>
        <v>9.6324959241878394E-2</v>
      </c>
      <c r="I26" s="10">
        <f>D26*F25</f>
        <v>137.60708463125485</v>
      </c>
    </row>
    <row r="27" spans="1:9" x14ac:dyDescent="0.2">
      <c r="A27" s="23">
        <v>21</v>
      </c>
      <c r="B27" s="30">
        <v>1</v>
      </c>
      <c r="C27" s="29" t="s">
        <v>89</v>
      </c>
      <c r="D27" s="29"/>
      <c r="E27" s="10">
        <v>5.5042833852501944</v>
      </c>
      <c r="F27" s="10">
        <v>5.5042833852501944</v>
      </c>
      <c r="G27" s="10"/>
      <c r="H27" s="19"/>
      <c r="I27" s="10"/>
    </row>
    <row r="28" spans="1:9" x14ac:dyDescent="0.2">
      <c r="A28" s="23">
        <v>22</v>
      </c>
      <c r="B28" s="30"/>
      <c r="C28" s="29"/>
      <c r="D28" s="10">
        <v>25</v>
      </c>
      <c r="E28" s="29"/>
      <c r="F28" s="29"/>
      <c r="G28" s="10">
        <f>D28*E27</f>
        <v>137.60708463125485</v>
      </c>
      <c r="H28" s="19">
        <f>G28*0.0007</f>
        <v>9.6324959241878394E-2</v>
      </c>
      <c r="I28" s="10">
        <f>D28*F27</f>
        <v>137.60708463125485</v>
      </c>
    </row>
    <row r="29" spans="1:9" x14ac:dyDescent="0.2">
      <c r="A29" s="23">
        <v>23</v>
      </c>
      <c r="B29" s="30">
        <v>1</v>
      </c>
      <c r="C29" s="29" t="s">
        <v>80</v>
      </c>
      <c r="D29" s="29"/>
      <c r="E29" s="10">
        <v>5.704345875487622</v>
      </c>
      <c r="F29" s="10">
        <v>5.704345875487622</v>
      </c>
      <c r="G29" s="10"/>
      <c r="H29" s="19"/>
      <c r="I29" s="10"/>
    </row>
    <row r="30" spans="1:9" x14ac:dyDescent="0.2">
      <c r="A30" s="23">
        <v>24</v>
      </c>
      <c r="B30" s="30"/>
      <c r="C30" s="29"/>
      <c r="D30" s="10">
        <v>25</v>
      </c>
      <c r="E30" s="29"/>
      <c r="F30" s="29"/>
      <c r="G30" s="10">
        <f>D30*E29</f>
        <v>142.60864688719056</v>
      </c>
      <c r="H30" s="19">
        <f>G30*0.0007</f>
        <v>9.9826052821033393E-2</v>
      </c>
      <c r="I30" s="10">
        <f>D30*F29</f>
        <v>142.60864688719056</v>
      </c>
    </row>
    <row r="31" spans="1:9" x14ac:dyDescent="0.2">
      <c r="A31" s="23">
        <v>25</v>
      </c>
      <c r="B31" s="30">
        <v>1</v>
      </c>
      <c r="C31" s="29" t="s">
        <v>90</v>
      </c>
      <c r="D31" s="29"/>
      <c r="E31" s="10">
        <v>8</v>
      </c>
      <c r="F31" s="10">
        <v>8</v>
      </c>
      <c r="G31" s="10"/>
      <c r="H31" s="19"/>
      <c r="I31" s="10"/>
    </row>
    <row r="32" spans="1:9" x14ac:dyDescent="0.2">
      <c r="A32" s="29"/>
      <c r="B32" s="30"/>
      <c r="C32" s="29"/>
      <c r="D32" s="10">
        <v>17</v>
      </c>
      <c r="E32" s="10"/>
      <c r="F32" s="10"/>
      <c r="G32" s="10">
        <f>D32*E31</f>
        <v>136</v>
      </c>
      <c r="H32" s="19">
        <f>G32*0.0007</f>
        <v>9.5199999999999993E-2</v>
      </c>
      <c r="I32" s="10">
        <f>D32*F31</f>
        <v>136</v>
      </c>
    </row>
    <row r="33" spans="1:9" x14ac:dyDescent="0.2">
      <c r="A33" s="29"/>
      <c r="B33" s="30"/>
      <c r="C33" s="29" t="s">
        <v>94</v>
      </c>
      <c r="D33" s="29"/>
      <c r="E33" s="10">
        <v>8.5</v>
      </c>
      <c r="F33" s="10">
        <v>8.5</v>
      </c>
      <c r="G33" s="10"/>
      <c r="H33" s="19"/>
      <c r="I33" s="10"/>
    </row>
    <row r="34" spans="1:9" ht="15.75" x14ac:dyDescent="0.2">
      <c r="A34" s="23"/>
      <c r="B34" s="47" t="s">
        <v>59</v>
      </c>
      <c r="C34" s="48"/>
      <c r="D34" s="8">
        <f>SUM(D7:D33)</f>
        <v>242</v>
      </c>
      <c r="E34" s="8"/>
      <c r="F34" s="8"/>
      <c r="G34" s="8">
        <f>SUM(G7:G33)</f>
        <v>1400.2372559736486</v>
      </c>
      <c r="H34" s="8">
        <f t="shared" ref="H34:I34" si="0">SUM(H7:H33)</f>
        <v>0.98016607918155418</v>
      </c>
      <c r="I34" s="8">
        <f t="shared" si="0"/>
        <v>1400.2372559736486</v>
      </c>
    </row>
    <row r="40" spans="1:9" x14ac:dyDescent="0.2">
      <c r="E40" s="13" t="s">
        <v>83</v>
      </c>
    </row>
  </sheetData>
  <mergeCells count="10">
    <mergeCell ref="A1:I1"/>
    <mergeCell ref="A2:G2"/>
    <mergeCell ref="G4:H4"/>
    <mergeCell ref="E3:F3"/>
    <mergeCell ref="B34:C34"/>
    <mergeCell ref="A3:A5"/>
    <mergeCell ref="B3:D3"/>
    <mergeCell ref="B4:B5"/>
    <mergeCell ref="C4:C5"/>
    <mergeCell ref="D4:D5"/>
  </mergeCells>
  <printOptions horizontalCentered="1"/>
  <pageMargins left="0" right="0" top="0.51181102362204722" bottom="0" header="0.31496062992125984" footer="0.31496062992125984"/>
  <pageSetup paperSize="9" scale="84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Рабочая таблица</vt:lpstr>
      <vt:lpstr>მიწის სამუშაოების უწყისი</vt:lpstr>
      <vt:lpstr>მიერთებებზე უწყისი</vt:lpstr>
      <vt:lpstr>საგზაო სამოსის უწყისი</vt:lpstr>
      <vt:lpstr>'საგზაო სამოსის უწყისი'!Print_Area</vt:lpstr>
      <vt:lpstr>'მიწის სამუშაოების უწყისი'!Print_Titles</vt:lpstr>
      <vt:lpstr>'საგზაო სამოსის უწყისი'!Print_Titles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Shaishmelashvili</cp:lastModifiedBy>
  <dcterms:created xsi:type="dcterms:W3CDTF">2018-01-14T04:55:10Z</dcterms:created>
  <dcterms:modified xsi:type="dcterms:W3CDTF">2018-08-08T09:47:41Z</dcterms:modified>
</cp:coreProperties>
</file>