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45" windowHeight="4470" tabRatio="781" activeTab="0"/>
  </bookViews>
  <sheets>
    <sheet name="1-2" sheetId="1" r:id="rId1"/>
  </sheets>
  <definedNames>
    <definedName name="_xlnm.Print_Area" localSheetId="0">'1-2'!$A$1:$M$82</definedName>
  </definedNames>
  <calcPr fullCalcOnLoad="1"/>
</workbook>
</file>

<file path=xl/sharedStrings.xml><?xml version="1.0" encoding="utf-8"?>
<sst xmlns="http://schemas.openxmlformats.org/spreadsheetml/2006/main" count="181" uniqueCount="119">
  <si>
    <t>#</t>
  </si>
  <si>
    <t>safuZveli</t>
  </si>
  <si>
    <t>raodenoba</t>
  </si>
  <si>
    <t>ganz. erTeulze</t>
  </si>
  <si>
    <t>saproeqto monacemze</t>
  </si>
  <si>
    <t>100 kvm</t>
  </si>
  <si>
    <t>kac/sT</t>
  </si>
  <si>
    <t>3</t>
  </si>
  <si>
    <t>kubm</t>
  </si>
  <si>
    <t>4</t>
  </si>
  <si>
    <t>5</t>
  </si>
  <si>
    <t>tona</t>
  </si>
  <si>
    <t>8</t>
  </si>
  <si>
    <t>cali</t>
  </si>
  <si>
    <t>g/m</t>
  </si>
  <si>
    <t>lari</t>
  </si>
  <si>
    <t>m/sT</t>
  </si>
  <si>
    <t>jami</t>
  </si>
  <si>
    <t>kbm</t>
  </si>
  <si>
    <t>2</t>
  </si>
  <si>
    <t>wyali</t>
  </si>
  <si>
    <t>100 kubm</t>
  </si>
  <si>
    <t xml:space="preserve">SromiTi danaxarji </t>
  </si>
  <si>
    <t>sn da w IV-2-82 t-1 1-11-15</t>
  </si>
  <si>
    <t>1000 kubm</t>
  </si>
  <si>
    <t>sn da w IV-2-82 t-1 1-64-3</t>
  </si>
  <si>
    <t>sxva masala</t>
  </si>
  <si>
    <t>SromiTi danaxarji</t>
  </si>
  <si>
    <t xml:space="preserve"> SromiTi danaxarji</t>
  </si>
  <si>
    <t xml:space="preserve">sxva manqanebi </t>
  </si>
  <si>
    <t>sxva manqanebi</t>
  </si>
  <si>
    <t>vibrosatkepni</t>
  </si>
  <si>
    <t>100 kub.m.</t>
  </si>
  <si>
    <t>SromiTi danaxarjebi</t>
  </si>
  <si>
    <t>sxvadasxva manqanebi</t>
  </si>
  <si>
    <t xml:space="preserve">SromiTi danaxarjebi </t>
  </si>
  <si>
    <t>sxva masalebi</t>
  </si>
  <si>
    <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</si>
  <si>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</si>
  <si>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m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l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</si>
  <si>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</si>
  <si>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</si>
  <si>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</si>
  <si>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</si>
  <si>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rPr>
        <sz val="9"/>
        <color indexed="8"/>
        <rFont val="AcadNusx"/>
        <family val="0"/>
      </rP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</si>
  <si>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erT.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fasi</t>
    </r>
  </si>
  <si>
    <r>
      <rPr>
        <sz val="9"/>
        <color indexed="8"/>
        <rFont val="AcadNusx"/>
        <family val="0"/>
      </rPr>
      <t>Gjami</t>
    </r>
  </si>
  <si>
    <t>sn da w IV-2-82 t-1 1-123-8</t>
  </si>
  <si>
    <t>eqskavatori 0,65 kub.m</t>
  </si>
  <si>
    <t>cementis xsnari 1:2</t>
  </si>
  <si>
    <t>ficari Camogan. 25-32 III kateg</t>
  </si>
  <si>
    <t>k/sT</t>
  </si>
  <si>
    <t>samSeneblo nagvis transportireba</t>
  </si>
  <si>
    <t>samSeneblo nagvis დატვირთვა და A gatana 1 km manZilze</t>
  </si>
  <si>
    <t>arxis Ziris moSandakeba xeliT</t>
  </si>
  <si>
    <t xml:space="preserve">III kategoriis gruntis damuSaveba arxSi eqskavatoriT, CamCis tevadobiT 0,5 kub.m gverdze dayriT </t>
  </si>
  <si>
    <t>qviSa wvrilmarcvlovani</t>
  </si>
  <si>
    <t>safeni da safari Sris mowyoba wvrilmarcvlovani qviSiT</t>
  </si>
  <si>
    <t>1-31-3</t>
  </si>
  <si>
    <t>gruntis ukumiyra da gamkvriveba buldozeriT, qselis mowyobis Semdeg</t>
  </si>
  <si>
    <t>T.12; p-139</t>
  </si>
  <si>
    <t>buldozeri 79 kvt</t>
  </si>
  <si>
    <t>1-81-3</t>
  </si>
  <si>
    <t>igive xeliT</t>
  </si>
  <si>
    <r>
      <t>100m</t>
    </r>
    <r>
      <rPr>
        <vertAlign val="superscript"/>
        <sz val="10"/>
        <rFont val="AcadNusx"/>
        <family val="0"/>
      </rPr>
      <t>3</t>
    </r>
  </si>
  <si>
    <t>rk/betoni Wis Ziri</t>
  </si>
  <si>
    <r>
      <t xml:space="preserve">rk/betoni Wis rgolo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-1.0m, </t>
    </r>
    <r>
      <rPr>
        <sz val="9"/>
        <rFont val="Calibri"/>
        <family val="2"/>
      </rPr>
      <t>d</t>
    </r>
    <r>
      <rPr>
        <sz val="9"/>
        <rFont val="AcadNusx"/>
        <family val="0"/>
      </rPr>
      <t>-1.0m</t>
    </r>
  </si>
  <si>
    <t>rk/betoni Wis saxuravi Tujis xufiT</t>
  </si>
  <si>
    <t xml:space="preserve">kanalizaciisaTvis 1000 mm Siga diametris Wis mowyoba asawyobi  r/betonis elementebisagan </t>
  </si>
  <si>
    <t>sabazro-saxelSekrulebi</t>
  </si>
  <si>
    <t>amwe avtomobilis bazaze</t>
  </si>
  <si>
    <t>sndaw          27_9_4</t>
  </si>
  <si>
    <t>samsxvrevi CaquCi</t>
  </si>
  <si>
    <t>man/sT</t>
  </si>
  <si>
    <t>Semasworebeli fenis mowyoba RorRisagan arsebul  safarze profilirebiTa da datkepniT</t>
  </si>
  <si>
    <t xml:space="preserve">muSa mSeneblebis SromiTi danaxarjebi                   </t>
  </si>
  <si>
    <t>sagzao satkepni   5 t</t>
  </si>
  <si>
    <t>m.sT</t>
  </si>
  <si>
    <t xml:space="preserve">RorRi bunebrivi qvis 10--20 mm                             </t>
  </si>
  <si>
    <t>kub.m</t>
  </si>
  <si>
    <t>sxvadasxva masalebi</t>
  </si>
  <si>
    <t>27--39                                                                                                                                                                                                                                                  27--40</t>
  </si>
  <si>
    <t xml:space="preserve"> asfaltbetonis safaris   mowyoba 6 sm sisqis msxvilmarcvlovani asfaltbetonis narevisagan RorRis momzadebaze </t>
  </si>
  <si>
    <t>1000kvm</t>
  </si>
  <si>
    <t>asfaltbetonis damgebi</t>
  </si>
  <si>
    <t>sagzao satkepni gluvi  5 t</t>
  </si>
  <si>
    <t>sagzao satkepni gluvi  10 t</t>
  </si>
  <si>
    <t>asfaltbetonis narevi</t>
  </si>
  <si>
    <t>tn</t>
  </si>
  <si>
    <t>asfaltis safaris daSla sangrevi CaquCiT trotuaris gaswvriv</t>
  </si>
  <si>
    <r>
      <t xml:space="preserve">საკანალიზაციო  milis </t>
    </r>
    <r>
      <rPr>
        <b/>
        <sz val="9"/>
        <rFont val="Calibri"/>
        <family val="2"/>
      </rPr>
      <t xml:space="preserve">SN4,  PP-N </t>
    </r>
    <r>
      <rPr>
        <b/>
        <sz val="9"/>
        <rFont val="AcadNusx"/>
        <family val="0"/>
      </rPr>
      <t>montaJi diametri 150 mm</t>
    </r>
  </si>
  <si>
    <r>
      <t>mili</t>
    </r>
    <r>
      <rPr>
        <sz val="9"/>
        <rFont val="Calibri"/>
        <family val="2"/>
      </rPr>
      <t xml:space="preserve"> SN4,  PP-N d-150 mm</t>
    </r>
  </si>
  <si>
    <t>ЕНиР 1-2/2</t>
  </si>
  <si>
    <t>srf 15</t>
  </si>
  <si>
    <t>sn da w IV-2-82 t-3 22-8-5 mis.</t>
  </si>
  <si>
    <t>m3</t>
  </si>
  <si>
    <t xml:space="preserve">Sromis danaxarjebi </t>
  </si>
  <si>
    <t>qviSa-ხრეში-ოვანი ნარევი</t>
  </si>
  <si>
    <t>manq/sT</t>
  </si>
  <si>
    <t>23-1-3</t>
  </si>
  <si>
    <t>qviSa-xreSovani  fenilis mowyoba</t>
  </si>
  <si>
    <t>ქვიშა-ხრეშოვანი ბალიშის datkepna vibrosatkepniT  ფენა-ფენა</t>
  </si>
  <si>
    <r>
      <t>1-118-1</t>
    </r>
    <r>
      <rPr>
        <sz val="10"/>
        <color indexed="10"/>
        <rFont val="Times New Roman"/>
        <family val="1"/>
      </rPr>
      <t>1 misad</t>
    </r>
  </si>
  <si>
    <t>27--8-1</t>
  </si>
  <si>
    <t>1000kv.m</t>
  </si>
  <si>
    <t>avtogreideri 79 kvt (108 cx.Z)</t>
  </si>
  <si>
    <t>traqtori 79 kvt</t>
  </si>
  <si>
    <t>mosarwyavi manqama 6000l</t>
  </si>
  <si>
    <t>jami:</t>
  </si>
  <si>
    <t>%</t>
  </si>
  <si>
    <t>სულ ჯამი:</t>
  </si>
  <si>
    <t xml:space="preserve">"
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3%-ის შემცირება დაუშვებელია.
3. ხარჯთაღრიცხვაში ციფრები დამრგვალებული უნდა იყოს მეასედებამდე. (0.00)
                                                                                                        ხელმოწერა------------------ბ.ა."           
</t>
  </si>
  <si>
    <t>gegmiuri dagroveba</t>
  </si>
  <si>
    <t xml:space="preserve">zedanadebi xarjebi </t>
  </si>
  <si>
    <t>გაუთვალისწინებელი ხარჯი</t>
  </si>
  <si>
    <t>დამატებითი ღირებულების გადასახადი</t>
  </si>
  <si>
    <t xml:space="preserve">% </t>
  </si>
  <si>
    <t>ცხრილი #2</t>
  </si>
  <si>
    <t>TeTriwyaros municipalitetis daba manglisSi ioane manglelis (yofili stalinis) quCis marjvena mxares srulad da marcxena mxares mdebare mravalbiniani sacxovrebeli saxlebis, demetraSvilis quCis mosaxleobis arsebul sakanalizacio magistralze daerTeba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</si>
</sst>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#,##0\ &quot;Lari&quot;;\-#,##0\ &quot;Lari&quot;"/>
    <numFmt numFmtId="197" formatCode="#,##0\ &quot;Lari&quot;;[Red]\-#,##0\ &quot;Lari&quot;"/>
    <numFmt numFmtId="198" formatCode="#,##0.00\ &quot;Lari&quot;;\-#,##0.00\ &quot;Lari&quot;"/>
    <numFmt numFmtId="199" formatCode="#,##0.00\ &quot;Lari&quot;;[Red]\-#,##0.00\ &quot;Lari&quot;"/>
    <numFmt numFmtId="200" formatCode="_-* #,##0\ &quot;Lari&quot;_-;\-* #,##0\ &quot;Lari&quot;_-;_-* &quot;-&quot;\ &quot;Lari&quot;_-;_-@_-"/>
    <numFmt numFmtId="201" formatCode="_-* #,##0\ _L_a_r_i_-;\-* #,##0\ _L_a_r_i_-;_-* &quot;-&quot;\ _L_a_r_i_-;_-@_-"/>
    <numFmt numFmtId="202" formatCode="_-* #,##0.00\ &quot;Lari&quot;_-;\-* #,##0.00\ &quot;Lari&quot;_-;_-* &quot;-&quot;??\ &quot;Lari&quot;_-;_-@_-"/>
    <numFmt numFmtId="203" formatCode="_-* #,##0.00\ _L_a_r_i_-;\-* #,##0.00\ _L_a_r_i_-;_-* &quot;-&quot;??\ _L_a_r_i_-;_-@_-"/>
    <numFmt numFmtId="204" formatCode="0.000"/>
    <numFmt numFmtId="205" formatCode="0.0"/>
    <numFmt numFmtId="206" formatCode="0.0000"/>
    <numFmt numFmtId="207" formatCode="0.000000"/>
    <numFmt numFmtId="208" formatCode="0.00000"/>
    <numFmt numFmtId="209" formatCode="0.00000000"/>
    <numFmt numFmtId="210" formatCode="0.0000000"/>
    <numFmt numFmtId="211" formatCode="#,##0_);\-#,##0"/>
    <numFmt numFmtId="212" formatCode="#,##0.000_);\-#,##0.000"/>
    <numFmt numFmtId="213" formatCode="#,##0.00_);\-#,##0.00"/>
    <numFmt numFmtId="214" formatCode="[$-FC19]d\ mmmm\ yyyy\ &quot;г.&quot;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_);\-#,##0.0"/>
    <numFmt numFmtId="220" formatCode="#,##0.0_);[Red]#,##0.0"/>
    <numFmt numFmtId="221" formatCode="#,##0.00_);[Red]#,##0.00"/>
    <numFmt numFmtId="222" formatCode="_-* #,##0.000_р_._-;\-* #,##0.000_р_._-;_-* &quot;-&quot;??_р_._-;_-@_-"/>
    <numFmt numFmtId="223" formatCode="_(* #,##0.000_);_(* \(#,##0.000\);_(* &quot;-&quot;???_);_(@_)"/>
    <numFmt numFmtId="224" formatCode="0.000000000"/>
  </numFmts>
  <fonts count="83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cadNusx"/>
      <family val="0"/>
    </font>
    <font>
      <sz val="9"/>
      <name val="Arial"/>
      <family val="2"/>
    </font>
    <font>
      <sz val="9"/>
      <color indexed="10"/>
      <name val="AcadNusx"/>
      <family val="0"/>
    </font>
    <font>
      <sz val="9"/>
      <color indexed="12"/>
      <name val="AcadNusx"/>
      <family val="0"/>
    </font>
    <font>
      <vertAlign val="superscript"/>
      <sz val="10"/>
      <name val="AcadNusx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AcadNusx"/>
      <family val="0"/>
    </font>
    <font>
      <sz val="10"/>
      <color indexed="12"/>
      <name val="AcadNusx"/>
      <family val="0"/>
    </font>
    <font>
      <b/>
      <sz val="10"/>
      <color indexed="10"/>
      <name val="AcadNusx"/>
      <family val="0"/>
    </font>
    <font>
      <b/>
      <sz val="10"/>
      <color indexed="12"/>
      <name val="AcadNusx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cadNusx"/>
      <family val="0"/>
    </font>
    <font>
      <sz val="10"/>
      <color indexed="30"/>
      <name val="AcadNusx"/>
      <family val="0"/>
    </font>
    <font>
      <sz val="10"/>
      <color indexed="10"/>
      <name val="Arial"/>
      <family val="2"/>
    </font>
    <font>
      <sz val="9"/>
      <color indexed="30"/>
      <name val="AcadNusx"/>
      <family val="0"/>
    </font>
    <font>
      <sz val="11"/>
      <color indexed="30"/>
      <name val="AcadNusx"/>
      <family val="0"/>
    </font>
    <font>
      <b/>
      <sz val="9"/>
      <color indexed="30"/>
      <name val="AcadNusx"/>
      <family val="0"/>
    </font>
    <font>
      <sz val="9"/>
      <color indexed="30"/>
      <name val="Arial"/>
      <family val="2"/>
    </font>
    <font>
      <sz val="10"/>
      <color indexed="10"/>
      <name val="Cambria"/>
      <family val="1"/>
    </font>
    <font>
      <sz val="10"/>
      <color indexed="56"/>
      <name val="AcadNusx"/>
      <family val="0"/>
    </font>
    <font>
      <b/>
      <sz val="10"/>
      <name val="Cambria"/>
      <family val="1"/>
    </font>
    <font>
      <sz val="10"/>
      <color indexed="56"/>
      <name val="Cambria"/>
      <family val="1"/>
    </font>
    <font>
      <b/>
      <sz val="10"/>
      <color indexed="8"/>
      <name val="AcadNusx"/>
      <family val="0"/>
    </font>
    <font>
      <sz val="10"/>
      <color indexed="36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b/>
      <sz val="9"/>
      <color rgb="FFFF0000"/>
      <name val="AcadNusx"/>
      <family val="0"/>
    </font>
    <font>
      <sz val="9"/>
      <color rgb="FFFF0000"/>
      <name val="AcadNusx"/>
      <family val="0"/>
    </font>
    <font>
      <sz val="9"/>
      <color rgb="FF000000"/>
      <name val="AcadNusx"/>
      <family val="0"/>
    </font>
    <font>
      <sz val="10"/>
      <color rgb="FF0070C0"/>
      <name val="AcadNusx"/>
      <family val="0"/>
    </font>
    <font>
      <sz val="10"/>
      <color rgb="FFFF0000"/>
      <name val="Arial"/>
      <family val="2"/>
    </font>
    <font>
      <sz val="9"/>
      <color rgb="FF0070C0"/>
      <name val="AcadNusx"/>
      <family val="0"/>
    </font>
    <font>
      <sz val="11"/>
      <color rgb="FF0070C0"/>
      <name val="AcadNusx"/>
      <family val="0"/>
    </font>
    <font>
      <b/>
      <sz val="9"/>
      <color rgb="FF0070C0"/>
      <name val="AcadNusx"/>
      <family val="0"/>
    </font>
    <font>
      <sz val="9"/>
      <color rgb="FF0070C0"/>
      <name val="Arial"/>
      <family val="2"/>
    </font>
    <font>
      <sz val="10"/>
      <color rgb="FFFF0000"/>
      <name val="Cambria"/>
      <family val="1"/>
    </font>
    <font>
      <sz val="10"/>
      <color theme="3"/>
      <name val="AcadNusx"/>
      <family val="0"/>
    </font>
    <font>
      <sz val="10"/>
      <color theme="3"/>
      <name val="Cambria"/>
      <family val="1"/>
    </font>
    <font>
      <b/>
      <sz val="10"/>
      <color theme="1"/>
      <name val="AcadNusx"/>
      <family val="0"/>
    </font>
    <font>
      <sz val="10"/>
      <color rgb="FF7030A0"/>
      <name val="AcadNusx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" borderId="1" applyNumberFormat="0" applyAlignment="0" applyProtection="0"/>
    <xf numFmtId="0" fontId="5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7" fillId="0" borderId="3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1" applyNumberFormat="0" applyAlignment="0" applyProtection="0"/>
    <xf numFmtId="0" fontId="63" fillId="0" borderId="6" applyNumberFormat="0" applyFill="0" applyAlignment="0" applyProtection="0"/>
    <xf numFmtId="0" fontId="64" fillId="23" borderId="0" applyNumberFormat="0" applyBorder="0" applyAlignment="0" applyProtection="0"/>
    <xf numFmtId="0" fontId="6" fillId="0" borderId="0">
      <alignment/>
      <protection/>
    </xf>
    <xf numFmtId="0" fontId="0" fillId="24" borderId="7" applyNumberFormat="0" applyFont="0" applyAlignment="0" applyProtection="0"/>
    <xf numFmtId="0" fontId="65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2" fontId="68" fillId="9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2" fontId="68" fillId="25" borderId="10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2" fontId="72" fillId="25" borderId="10" xfId="0" applyNumberFormat="1" applyFont="1" applyFill="1" applyBorder="1" applyAlignment="1">
      <alignment horizontal="center" vertical="center" wrapText="1"/>
    </xf>
    <xf numFmtId="49" fontId="68" fillId="25" borderId="10" xfId="0" applyNumberFormat="1" applyFont="1" applyFill="1" applyBorder="1" applyAlignment="1">
      <alignment horizontal="center" vertical="center" wrapText="1"/>
    </xf>
    <xf numFmtId="2" fontId="73" fillId="2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2" fontId="5" fillId="27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70" fillId="25" borderId="10" xfId="0" applyNumberFormat="1" applyFont="1" applyFill="1" applyBorder="1" applyAlignment="1">
      <alignment horizontal="center" vertical="center" wrapText="1"/>
    </xf>
    <xf numFmtId="2" fontId="74" fillId="25" borderId="10" xfId="0" applyNumberFormat="1" applyFont="1" applyFill="1" applyBorder="1" applyAlignment="1">
      <alignment horizontal="center" vertical="center" wrapText="1"/>
    </xf>
    <xf numFmtId="0" fontId="77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06" fontId="5" fillId="2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2" fontId="3" fillId="0" borderId="10" xfId="65" applyNumberFormat="1" applyFont="1" applyBorder="1" applyAlignment="1">
      <alignment horizontal="center" vertical="center" wrapText="1"/>
      <protection/>
    </xf>
    <xf numFmtId="2" fontId="5" fillId="27" borderId="10" xfId="65" applyNumberFormat="1" applyFont="1" applyFill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204" fontId="5" fillId="25" borderId="10" xfId="0" applyNumberFormat="1" applyFont="1" applyFill="1" applyBorder="1" applyAlignment="1">
      <alignment horizontal="center" vertical="center" wrapText="1"/>
    </xf>
    <xf numFmtId="0" fontId="70" fillId="0" borderId="10" xfId="65" applyFont="1" applyBorder="1" applyAlignment="1">
      <alignment horizontal="center" vertical="center" wrapText="1"/>
      <protection/>
    </xf>
    <xf numFmtId="0" fontId="74" fillId="0" borderId="10" xfId="65" applyFont="1" applyBorder="1" applyAlignment="1">
      <alignment horizontal="center" vertical="center" wrapText="1"/>
      <protection/>
    </xf>
    <xf numFmtId="2" fontId="77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70" fillId="0" borderId="10" xfId="65" applyNumberFormat="1" applyFont="1" applyBorder="1" applyAlignment="1">
      <alignment horizontal="center" vertical="center" wrapText="1"/>
      <protection/>
    </xf>
    <xf numFmtId="2" fontId="74" fillId="0" borderId="10" xfId="65" applyNumberFormat="1" applyFont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2" fontId="5" fillId="25" borderId="10" xfId="65" applyNumberFormat="1" applyFont="1" applyFill="1" applyBorder="1" applyAlignment="1">
      <alignment horizontal="center" vertical="center" wrapText="1"/>
      <protection/>
    </xf>
    <xf numFmtId="2" fontId="70" fillId="25" borderId="10" xfId="65" applyNumberFormat="1" applyFont="1" applyFill="1" applyBorder="1" applyAlignment="1">
      <alignment horizontal="center" vertical="center" wrapText="1"/>
      <protection/>
    </xf>
    <xf numFmtId="2" fontId="74" fillId="25" borderId="10" xfId="65" applyNumberFormat="1" applyFont="1" applyFill="1" applyBorder="1" applyAlignment="1">
      <alignment horizontal="center" vertical="center" wrapText="1"/>
      <protection/>
    </xf>
    <xf numFmtId="2" fontId="3" fillId="25" borderId="10" xfId="65" applyNumberFormat="1" applyFont="1" applyFill="1" applyBorder="1" applyAlignment="1">
      <alignment horizontal="center" vertical="center" wrapText="1"/>
      <protection/>
    </xf>
    <xf numFmtId="49" fontId="72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0" fontId="7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" fontId="17" fillId="25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82" fillId="25" borderId="10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04" fontId="4" fillId="25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/>
    </xf>
    <xf numFmtId="49" fontId="3" fillId="2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1" fillId="25" borderId="10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71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 vertical="center" wrapText="1"/>
    </xf>
    <xf numFmtId="0" fontId="71" fillId="25" borderId="14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12" fillId="25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center" vertical="center" wrapText="1"/>
    </xf>
    <xf numFmtId="2" fontId="80" fillId="25" borderId="10" xfId="0" applyNumberFormat="1" applyFont="1" applyFill="1" applyBorder="1" applyAlignment="1">
      <alignment horizontal="center" vertical="center" wrapText="1"/>
    </xf>
    <xf numFmtId="2" fontId="78" fillId="2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 quotePrefix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3" fontId="2" fillId="0" borderId="15" xfId="42" applyFont="1" applyBorder="1" applyAlignment="1">
      <alignment vertical="top" wrapText="1"/>
    </xf>
    <xf numFmtId="0" fontId="22" fillId="0" borderId="16" xfId="0" applyFont="1" applyBorder="1" applyAlignment="1" quotePrefix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2" fillId="0" borderId="10" xfId="0" applyFont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3" fontId="2" fillId="0" borderId="10" xfId="42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2" fillId="0" borderId="17" xfId="0" applyFont="1" applyBorder="1" applyAlignment="1" quotePrefix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22" fontId="2" fillId="0" borderId="15" xfId="42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3" fontId="68" fillId="0" borderId="10" xfId="42" applyFont="1" applyBorder="1" applyAlignment="1">
      <alignment vertical="top" wrapText="1"/>
    </xf>
    <xf numFmtId="206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8" borderId="0" xfId="0" applyNumberFormat="1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1" fontId="2" fillId="28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center" vertical="center" wrapText="1"/>
    </xf>
    <xf numFmtId="49" fontId="2" fillId="28" borderId="21" xfId="0" applyNumberFormat="1" applyFont="1" applyFill="1" applyBorder="1" applyAlignment="1">
      <alignment horizontal="center" vertical="center" wrapText="1"/>
    </xf>
    <xf numFmtId="49" fontId="2" fillId="28" borderId="0" xfId="0" applyNumberFormat="1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4" xfId="64"/>
    <cellStyle name="Обычный_S.S.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115" zoomScaleSheetLayoutView="115" zoomScalePageLayoutView="0" workbookViewId="0" topLeftCell="A1">
      <selection activeCell="A3" sqref="A3:M3"/>
    </sheetView>
  </sheetViews>
  <sheetFormatPr defaultColWidth="9.140625" defaultRowHeight="12.75"/>
  <cols>
    <col min="1" max="1" width="5.28125" style="98" customWidth="1"/>
    <col min="2" max="2" width="16.421875" style="99" customWidth="1"/>
    <col min="3" max="3" width="46.28125" style="6" customWidth="1"/>
    <col min="4" max="4" width="8.57421875" style="6" customWidth="1"/>
    <col min="5" max="5" width="11.421875" style="6" customWidth="1"/>
    <col min="6" max="6" width="11.140625" style="6" customWidth="1"/>
    <col min="7" max="7" width="8.28125" style="105" customWidth="1"/>
    <col min="8" max="8" width="10.57421875" style="106" customWidth="1"/>
    <col min="9" max="9" width="10.140625" style="105" customWidth="1"/>
    <col min="10" max="12" width="9.140625" style="105" customWidth="1"/>
    <col min="13" max="13" width="18.57421875" style="6" customWidth="1"/>
    <col min="14" max="16384" width="9.140625" style="6" customWidth="1"/>
  </cols>
  <sheetData>
    <row r="1" spans="1:8" ht="13.5">
      <c r="A1" s="149"/>
      <c r="B1" s="149"/>
      <c r="C1" s="149"/>
      <c r="D1" s="149"/>
      <c r="E1" s="149"/>
      <c r="F1" s="149"/>
      <c r="G1" s="149"/>
      <c r="H1" s="149"/>
    </row>
    <row r="2" spans="1:8" ht="41.25" customHeight="1">
      <c r="A2" s="149" t="s">
        <v>117</v>
      </c>
      <c r="B2" s="149"/>
      <c r="C2" s="149"/>
      <c r="D2" s="149"/>
      <c r="E2" s="149"/>
      <c r="F2" s="149"/>
      <c r="G2" s="149"/>
      <c r="H2" s="149"/>
    </row>
    <row r="3" spans="1:13" ht="51" customHeight="1">
      <c r="A3" s="160" t="s">
        <v>118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s="94" customFormat="1" ht="52.5" customHeight="1">
      <c r="A4" s="150" t="s">
        <v>0</v>
      </c>
      <c r="B4" s="158" t="s">
        <v>1</v>
      </c>
      <c r="C4" s="151" t="s">
        <v>37</v>
      </c>
      <c r="D4" s="151" t="s">
        <v>38</v>
      </c>
      <c r="E4" s="153" t="s">
        <v>2</v>
      </c>
      <c r="F4" s="154"/>
      <c r="G4" s="155" t="s">
        <v>39</v>
      </c>
      <c r="H4" s="155"/>
      <c r="I4" s="155" t="s">
        <v>40</v>
      </c>
      <c r="J4" s="155"/>
      <c r="K4" s="155" t="s">
        <v>41</v>
      </c>
      <c r="L4" s="155"/>
      <c r="M4" s="151" t="s">
        <v>42</v>
      </c>
    </row>
    <row r="5" spans="1:13" s="94" customFormat="1" ht="25.5">
      <c r="A5" s="150" t="s">
        <v>0</v>
      </c>
      <c r="B5" s="159"/>
      <c r="C5" s="151" t="s">
        <v>43</v>
      </c>
      <c r="D5" s="152" t="s">
        <v>44</v>
      </c>
      <c r="E5" s="63" t="s">
        <v>3</v>
      </c>
      <c r="F5" s="100" t="s">
        <v>4</v>
      </c>
      <c r="G5" s="107" t="s">
        <v>45</v>
      </c>
      <c r="H5" s="101" t="s">
        <v>46</v>
      </c>
      <c r="I5" s="101" t="s">
        <v>45</v>
      </c>
      <c r="J5" s="101" t="s">
        <v>46</v>
      </c>
      <c r="K5" s="101" t="s">
        <v>45</v>
      </c>
      <c r="L5" s="101" t="s">
        <v>46</v>
      </c>
      <c r="M5" s="151" t="s">
        <v>46</v>
      </c>
    </row>
    <row r="6" spans="1:13" s="93" customFormat="1" ht="13.5">
      <c r="A6" s="103">
        <v>1</v>
      </c>
      <c r="B6" s="92">
        <v>2</v>
      </c>
      <c r="C6" s="92">
        <v>3</v>
      </c>
      <c r="D6" s="92">
        <v>4</v>
      </c>
      <c r="E6" s="22">
        <v>5</v>
      </c>
      <c r="F6" s="104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92">
        <v>13</v>
      </c>
    </row>
    <row r="7" spans="1:17" s="95" customFormat="1" ht="39" customHeight="1">
      <c r="A7" s="34">
        <v>1</v>
      </c>
      <c r="B7" s="34" t="s">
        <v>71</v>
      </c>
      <c r="C7" s="34" t="s">
        <v>89</v>
      </c>
      <c r="D7" s="34" t="s">
        <v>32</v>
      </c>
      <c r="E7" s="35"/>
      <c r="F7" s="45">
        <f>O7*0.8*0.06/100</f>
        <v>0.2688</v>
      </c>
      <c r="G7" s="35"/>
      <c r="H7" s="108"/>
      <c r="I7" s="109"/>
      <c r="J7" s="109"/>
      <c r="K7" s="109"/>
      <c r="L7" s="109"/>
      <c r="M7" s="37"/>
      <c r="O7" s="95">
        <f>560</f>
        <v>560</v>
      </c>
      <c r="P7" s="95">
        <v>130</v>
      </c>
      <c r="Q7" s="95">
        <f>P7+O7</f>
        <v>690</v>
      </c>
    </row>
    <row r="8" spans="1:13" ht="24.75" customHeight="1">
      <c r="A8" s="76">
        <f>A7+0.1</f>
        <v>1.1</v>
      </c>
      <c r="B8" s="76"/>
      <c r="C8" s="76" t="s">
        <v>33</v>
      </c>
      <c r="D8" s="76" t="s">
        <v>6</v>
      </c>
      <c r="E8" s="39">
        <v>160</v>
      </c>
      <c r="F8" s="39">
        <f>F7*E8</f>
        <v>43.007999999999996</v>
      </c>
      <c r="G8" s="109"/>
      <c r="H8" s="108"/>
      <c r="I8" s="110"/>
      <c r="J8" s="39"/>
      <c r="K8" s="109"/>
      <c r="L8" s="109"/>
      <c r="M8" s="47"/>
    </row>
    <row r="9" spans="1:13" ht="19.5" customHeight="1">
      <c r="A9" s="38">
        <f>A8+0.1</f>
        <v>1.2000000000000002</v>
      </c>
      <c r="B9" s="38"/>
      <c r="C9" s="83" t="s">
        <v>72</v>
      </c>
      <c r="D9" s="83" t="s">
        <v>73</v>
      </c>
      <c r="E9" s="83">
        <f>77.5</f>
        <v>77.5</v>
      </c>
      <c r="F9" s="83">
        <f>F7*E9</f>
        <v>20.831999999999997</v>
      </c>
      <c r="G9" s="111"/>
      <c r="H9" s="111"/>
      <c r="I9" s="111"/>
      <c r="J9" s="111"/>
      <c r="K9" s="111"/>
      <c r="L9" s="111"/>
      <c r="M9" s="83"/>
    </row>
    <row r="10" spans="1:13" ht="38.25">
      <c r="A10" s="15" t="s">
        <v>19</v>
      </c>
      <c r="B10" s="11" t="s">
        <v>23</v>
      </c>
      <c r="C10" s="11" t="s">
        <v>55</v>
      </c>
      <c r="D10" s="11" t="s">
        <v>24</v>
      </c>
      <c r="E10" s="46"/>
      <c r="F10" s="54">
        <f>Q7*2.4*0.8*1.3/1000</f>
        <v>1.7222400000000002</v>
      </c>
      <c r="G10" s="35"/>
      <c r="H10" s="108"/>
      <c r="I10" s="109"/>
      <c r="J10" s="109"/>
      <c r="K10" s="109"/>
      <c r="L10" s="109"/>
      <c r="M10" s="37"/>
    </row>
    <row r="11" spans="1:13" ht="13.5">
      <c r="A11" s="55">
        <f>A10+0.1</f>
        <v>2.1</v>
      </c>
      <c r="B11" s="19"/>
      <c r="C11" s="58" t="s">
        <v>22</v>
      </c>
      <c r="D11" s="20" t="s">
        <v>6</v>
      </c>
      <c r="E11" s="36">
        <f>16</f>
        <v>16</v>
      </c>
      <c r="F11" s="39">
        <f>E11*F10</f>
        <v>27.555840000000003</v>
      </c>
      <c r="G11" s="109"/>
      <c r="H11" s="108"/>
      <c r="I11" s="39"/>
      <c r="J11" s="39"/>
      <c r="K11" s="109"/>
      <c r="L11" s="109"/>
      <c r="M11" s="47"/>
    </row>
    <row r="12" spans="1:13" ht="13.5">
      <c r="A12" s="56">
        <f>A11+0.1</f>
        <v>2.2</v>
      </c>
      <c r="B12" s="32"/>
      <c r="C12" s="59" t="s">
        <v>48</v>
      </c>
      <c r="D12" s="30" t="s">
        <v>16</v>
      </c>
      <c r="E12" s="48">
        <v>37</v>
      </c>
      <c r="F12" s="40">
        <f>E12*F10</f>
        <v>63.72288000000001</v>
      </c>
      <c r="G12" s="109"/>
      <c r="H12" s="108"/>
      <c r="I12" s="109"/>
      <c r="J12" s="109"/>
      <c r="K12" s="40"/>
      <c r="L12" s="40"/>
      <c r="M12" s="44"/>
    </row>
    <row r="13" spans="1:13" ht="30" customHeight="1">
      <c r="A13" s="15" t="s">
        <v>7</v>
      </c>
      <c r="B13" s="11" t="s">
        <v>25</v>
      </c>
      <c r="C13" s="11" t="s">
        <v>54</v>
      </c>
      <c r="D13" s="11" t="s">
        <v>5</v>
      </c>
      <c r="E13" s="46"/>
      <c r="F13" s="54">
        <f>F10*0.1</f>
        <v>0.17222400000000004</v>
      </c>
      <c r="G13" s="35"/>
      <c r="H13" s="108"/>
      <c r="I13" s="109"/>
      <c r="J13" s="109"/>
      <c r="K13" s="109"/>
      <c r="L13" s="109"/>
      <c r="M13" s="37"/>
    </row>
    <row r="14" spans="1:13" ht="13.5">
      <c r="A14" s="55">
        <f>A13+0.1</f>
        <v>3.1</v>
      </c>
      <c r="B14" s="20"/>
      <c r="C14" s="58" t="s">
        <v>27</v>
      </c>
      <c r="D14" s="20" t="s">
        <v>6</v>
      </c>
      <c r="E14" s="36">
        <f>216</f>
        <v>216</v>
      </c>
      <c r="F14" s="39">
        <f>E14*F13</f>
        <v>37.20038400000001</v>
      </c>
      <c r="G14" s="109"/>
      <c r="H14" s="108"/>
      <c r="I14" s="39"/>
      <c r="J14" s="39"/>
      <c r="K14" s="109"/>
      <c r="L14" s="109"/>
      <c r="M14" s="47"/>
    </row>
    <row r="15" spans="1:15" ht="25.5">
      <c r="A15" s="15" t="s">
        <v>9</v>
      </c>
      <c r="B15" s="11" t="s">
        <v>47</v>
      </c>
      <c r="C15" s="11" t="s">
        <v>57</v>
      </c>
      <c r="D15" s="11" t="s">
        <v>21</v>
      </c>
      <c r="E15" s="46"/>
      <c r="F15" s="35">
        <f>O15*0.7*1.21*0.3/100</f>
        <v>1.7532899999999998</v>
      </c>
      <c r="G15" s="35"/>
      <c r="H15" s="108"/>
      <c r="I15" s="109"/>
      <c r="J15" s="109"/>
      <c r="K15" s="109"/>
      <c r="L15" s="109"/>
      <c r="M15" s="37"/>
      <c r="O15" s="6">
        <f>Q7</f>
        <v>690</v>
      </c>
    </row>
    <row r="16" spans="1:13" ht="13.5">
      <c r="A16" s="29">
        <f>A15+0.1</f>
        <v>4.1</v>
      </c>
      <c r="B16" s="20"/>
      <c r="C16" s="58" t="s">
        <v>27</v>
      </c>
      <c r="D16" s="20" t="s">
        <v>6</v>
      </c>
      <c r="E16" s="36">
        <v>278</v>
      </c>
      <c r="F16" s="39">
        <f>E16*F15</f>
        <v>487.41461999999996</v>
      </c>
      <c r="G16" s="109"/>
      <c r="H16" s="108"/>
      <c r="I16" s="39"/>
      <c r="J16" s="39"/>
      <c r="K16" s="109"/>
      <c r="L16" s="109"/>
      <c r="M16" s="47"/>
    </row>
    <row r="17" spans="1:13" ht="13.5">
      <c r="A17" s="33">
        <f>A16+0.1</f>
        <v>4.199999999999999</v>
      </c>
      <c r="B17" s="30"/>
      <c r="C17" s="59" t="s">
        <v>29</v>
      </c>
      <c r="D17" s="30" t="s">
        <v>15</v>
      </c>
      <c r="E17" s="48">
        <v>0.26</v>
      </c>
      <c r="F17" s="40">
        <f>E17*F15</f>
        <v>0.45585539999999997</v>
      </c>
      <c r="G17" s="109"/>
      <c r="H17" s="108"/>
      <c r="I17" s="109"/>
      <c r="J17" s="109"/>
      <c r="K17" s="40"/>
      <c r="L17" s="40"/>
      <c r="M17" s="44"/>
    </row>
    <row r="18" spans="1:13" ht="22.5" customHeight="1">
      <c r="A18" s="1">
        <f>A17+0.1</f>
        <v>4.299999999999999</v>
      </c>
      <c r="B18" s="13"/>
      <c r="C18" s="60" t="s">
        <v>56</v>
      </c>
      <c r="D18" s="13" t="s">
        <v>8</v>
      </c>
      <c r="E18" s="49">
        <v>101</v>
      </c>
      <c r="F18" s="42">
        <f>E18*F15</f>
        <v>177.08228999999997</v>
      </c>
      <c r="G18" s="42"/>
      <c r="H18" s="42"/>
      <c r="I18" s="109"/>
      <c r="J18" s="109"/>
      <c r="K18" s="109"/>
      <c r="L18" s="109"/>
      <c r="M18" s="5"/>
    </row>
    <row r="19" spans="1:15" ht="28.5" customHeight="1">
      <c r="A19" s="15" t="s">
        <v>10</v>
      </c>
      <c r="B19" s="11" t="s">
        <v>94</v>
      </c>
      <c r="C19" s="11" t="s">
        <v>90</v>
      </c>
      <c r="D19" s="11" t="s">
        <v>14</v>
      </c>
      <c r="E19" s="46"/>
      <c r="F19" s="35">
        <f>O19</f>
        <v>690</v>
      </c>
      <c r="G19" s="35"/>
      <c r="H19" s="108"/>
      <c r="I19" s="109"/>
      <c r="J19" s="109"/>
      <c r="K19" s="109"/>
      <c r="L19" s="109"/>
      <c r="M19" s="37"/>
      <c r="O19" s="6">
        <v>690</v>
      </c>
    </row>
    <row r="20" spans="1:13" ht="13.5">
      <c r="A20" s="29">
        <f>A19+0.1</f>
        <v>5.1</v>
      </c>
      <c r="B20" s="20"/>
      <c r="C20" s="58" t="s">
        <v>22</v>
      </c>
      <c r="D20" s="20" t="s">
        <v>6</v>
      </c>
      <c r="E20" s="36">
        <v>0.181</v>
      </c>
      <c r="F20" s="39">
        <f>E20*F19</f>
        <v>124.89</v>
      </c>
      <c r="G20" s="109"/>
      <c r="H20" s="108"/>
      <c r="I20" s="39"/>
      <c r="J20" s="39"/>
      <c r="K20" s="109"/>
      <c r="L20" s="109"/>
      <c r="M20" s="47"/>
    </row>
    <row r="21" spans="1:13" ht="13.5">
      <c r="A21" s="33">
        <f>A20+0.1</f>
        <v>5.199999999999999</v>
      </c>
      <c r="B21" s="30"/>
      <c r="C21" s="59" t="s">
        <v>30</v>
      </c>
      <c r="D21" s="30" t="s">
        <v>15</v>
      </c>
      <c r="E21" s="48">
        <v>0.092</v>
      </c>
      <c r="F21" s="40">
        <f>E21*F19</f>
        <v>63.48</v>
      </c>
      <c r="G21" s="109"/>
      <c r="H21" s="108"/>
      <c r="I21" s="109"/>
      <c r="J21" s="109"/>
      <c r="K21" s="40"/>
      <c r="L21" s="40"/>
      <c r="M21" s="44"/>
    </row>
    <row r="22" spans="1:13" ht="13.5">
      <c r="A22" s="1">
        <f>A21+0.1</f>
        <v>5.299999999999999</v>
      </c>
      <c r="B22" s="13"/>
      <c r="C22" s="60" t="s">
        <v>91</v>
      </c>
      <c r="D22" s="13" t="s">
        <v>14</v>
      </c>
      <c r="E22" s="49">
        <v>1.01</v>
      </c>
      <c r="F22" s="42">
        <f>E22*F19</f>
        <v>696.9</v>
      </c>
      <c r="G22" s="42"/>
      <c r="H22" s="42"/>
      <c r="I22" s="109"/>
      <c r="J22" s="109"/>
      <c r="K22" s="109"/>
      <c r="L22" s="109"/>
      <c r="M22" s="5"/>
    </row>
    <row r="23" spans="1:13" ht="13.5">
      <c r="A23" s="1">
        <f>A22+0.1</f>
        <v>5.399999999999999</v>
      </c>
      <c r="B23" s="13"/>
      <c r="C23" s="60" t="s">
        <v>26</v>
      </c>
      <c r="D23" s="53" t="s">
        <v>15</v>
      </c>
      <c r="E23" s="121">
        <v>0.005</v>
      </c>
      <c r="F23" s="42">
        <f>E23*F19</f>
        <v>3.45</v>
      </c>
      <c r="G23" s="42"/>
      <c r="H23" s="42"/>
      <c r="I23" s="109"/>
      <c r="J23" s="109"/>
      <c r="K23" s="109"/>
      <c r="L23" s="109"/>
      <c r="M23" s="5"/>
    </row>
    <row r="24" spans="1:13" ht="13.5">
      <c r="A24" s="1"/>
      <c r="B24" s="127" t="s">
        <v>99</v>
      </c>
      <c r="C24" s="137" t="s">
        <v>100</v>
      </c>
      <c r="D24" s="128" t="s">
        <v>95</v>
      </c>
      <c r="E24" s="129"/>
      <c r="F24" s="42">
        <v>90</v>
      </c>
      <c r="G24" s="42"/>
      <c r="H24" s="42"/>
      <c r="I24" s="109"/>
      <c r="J24" s="109"/>
      <c r="K24" s="109"/>
      <c r="L24" s="109"/>
      <c r="M24" s="5"/>
    </row>
    <row r="25" spans="1:13" ht="13.5">
      <c r="A25" s="1"/>
      <c r="B25" s="127"/>
      <c r="C25" s="130" t="s">
        <v>96</v>
      </c>
      <c r="D25" s="131" t="s">
        <v>6</v>
      </c>
      <c r="E25" s="139">
        <v>1.8</v>
      </c>
      <c r="F25" s="42">
        <f>F24*E25</f>
        <v>162</v>
      </c>
      <c r="G25" s="42"/>
      <c r="H25" s="42"/>
      <c r="I25" s="109"/>
      <c r="J25" s="109"/>
      <c r="K25" s="109"/>
      <c r="L25" s="109"/>
      <c r="M25" s="5"/>
    </row>
    <row r="26" spans="1:13" ht="13.5">
      <c r="A26" s="1"/>
      <c r="B26" s="127"/>
      <c r="C26" s="130" t="s">
        <v>97</v>
      </c>
      <c r="D26" s="131" t="s">
        <v>95</v>
      </c>
      <c r="E26" s="139">
        <v>1.1</v>
      </c>
      <c r="F26" s="42">
        <f>F24*E26</f>
        <v>99.00000000000001</v>
      </c>
      <c r="G26" s="42"/>
      <c r="H26" s="42"/>
      <c r="I26" s="109"/>
      <c r="J26" s="109"/>
      <c r="K26" s="109"/>
      <c r="L26" s="109"/>
      <c r="M26" s="5"/>
    </row>
    <row r="27" spans="1:13" ht="27">
      <c r="A27" s="1"/>
      <c r="B27" s="132" t="s">
        <v>102</v>
      </c>
      <c r="C27" s="138" t="s">
        <v>101</v>
      </c>
      <c r="D27" s="133" t="s">
        <v>95</v>
      </c>
      <c r="E27" s="124"/>
      <c r="F27" s="42">
        <v>90</v>
      </c>
      <c r="G27" s="42"/>
      <c r="H27" s="42"/>
      <c r="I27" s="109"/>
      <c r="J27" s="109"/>
      <c r="K27" s="109"/>
      <c r="L27" s="109"/>
      <c r="M27" s="5"/>
    </row>
    <row r="28" spans="1:13" ht="13.5">
      <c r="A28" s="1"/>
      <c r="B28" s="122"/>
      <c r="C28" s="134" t="s">
        <v>96</v>
      </c>
      <c r="D28" s="123" t="s">
        <v>6</v>
      </c>
      <c r="E28" s="135">
        <v>0.134</v>
      </c>
      <c r="F28" s="42">
        <f>F27*E28</f>
        <v>12.06</v>
      </c>
      <c r="G28" s="42"/>
      <c r="H28" s="42"/>
      <c r="I28" s="109"/>
      <c r="J28" s="109"/>
      <c r="K28" s="109"/>
      <c r="L28" s="109"/>
      <c r="M28" s="5"/>
    </row>
    <row r="29" spans="1:13" ht="13.5">
      <c r="A29" s="1"/>
      <c r="B29" s="125"/>
      <c r="C29" s="136" t="s">
        <v>31</v>
      </c>
      <c r="D29" s="126" t="s">
        <v>98</v>
      </c>
      <c r="E29" s="124">
        <v>0.13</v>
      </c>
      <c r="F29" s="42">
        <f>F27*E29</f>
        <v>11.700000000000001</v>
      </c>
      <c r="G29" s="42"/>
      <c r="H29" s="42"/>
      <c r="I29" s="109"/>
      <c r="J29" s="109"/>
      <c r="K29" s="109"/>
      <c r="L29" s="109"/>
      <c r="M29" s="5"/>
    </row>
    <row r="30" spans="1:13" ht="13.5">
      <c r="A30" s="1"/>
      <c r="B30" s="13"/>
      <c r="C30" s="60" t="s">
        <v>20</v>
      </c>
      <c r="D30" s="53" t="s">
        <v>8</v>
      </c>
      <c r="E30" s="121">
        <v>0.004</v>
      </c>
      <c r="F30" s="42">
        <f>F27*E30</f>
        <v>0.36</v>
      </c>
      <c r="G30" s="42"/>
      <c r="H30" s="42"/>
      <c r="I30" s="109"/>
      <c r="J30" s="109"/>
      <c r="K30" s="109"/>
      <c r="L30" s="109"/>
      <c r="M30" s="5"/>
    </row>
    <row r="31" spans="1:13" ht="38.25">
      <c r="A31" s="50">
        <v>7</v>
      </c>
      <c r="B31" s="50" t="s">
        <v>69</v>
      </c>
      <c r="C31" s="50" t="s">
        <v>68</v>
      </c>
      <c r="D31" s="50" t="s">
        <v>13</v>
      </c>
      <c r="E31" s="51"/>
      <c r="F31" s="64">
        <v>66</v>
      </c>
      <c r="G31" s="67"/>
      <c r="H31" s="108"/>
      <c r="I31" s="109"/>
      <c r="J31" s="109"/>
      <c r="K31" s="109"/>
      <c r="L31" s="109"/>
      <c r="M31" s="52"/>
    </row>
    <row r="32" spans="1:13" ht="13.5">
      <c r="A32" s="55">
        <f aca="true" t="shared" si="0" ref="A32:A40">A31+0.1</f>
        <v>7.1</v>
      </c>
      <c r="B32" s="55"/>
      <c r="C32" s="55" t="s">
        <v>35</v>
      </c>
      <c r="D32" s="55" t="s">
        <v>6</v>
      </c>
      <c r="E32" s="61">
        <v>6</v>
      </c>
      <c r="F32" s="65">
        <f>E32*F31</f>
        <v>396</v>
      </c>
      <c r="G32" s="109"/>
      <c r="H32" s="108"/>
      <c r="I32" s="65"/>
      <c r="J32" s="39"/>
      <c r="K32" s="109"/>
      <c r="L32" s="109"/>
      <c r="M32" s="47"/>
    </row>
    <row r="33" spans="1:13" ht="13.5">
      <c r="A33" s="56">
        <f>A32+0.1</f>
        <v>7.199999999999999</v>
      </c>
      <c r="B33" s="55"/>
      <c r="C33" s="30" t="s">
        <v>70</v>
      </c>
      <c r="D33" s="30" t="s">
        <v>16</v>
      </c>
      <c r="E33" s="48">
        <v>2</v>
      </c>
      <c r="F33" s="40">
        <f>F31*E33</f>
        <v>132</v>
      </c>
      <c r="G33" s="41"/>
      <c r="H33" s="41"/>
      <c r="I33" s="41"/>
      <c r="J33" s="41"/>
      <c r="K33" s="40"/>
      <c r="L33" s="40"/>
      <c r="M33" s="57"/>
    </row>
    <row r="34" spans="1:13" ht="13.5">
      <c r="A34" s="56">
        <f>A33+0.1</f>
        <v>7.299999999999999</v>
      </c>
      <c r="B34" s="56"/>
      <c r="C34" s="56" t="s">
        <v>34</v>
      </c>
      <c r="D34" s="56" t="s">
        <v>15</v>
      </c>
      <c r="E34" s="62">
        <v>2.3</v>
      </c>
      <c r="F34" s="66">
        <f>E34*F31</f>
        <v>151.79999999999998</v>
      </c>
      <c r="G34" s="109"/>
      <c r="H34" s="108"/>
      <c r="I34" s="109"/>
      <c r="J34" s="109"/>
      <c r="K34" s="66"/>
      <c r="L34" s="66"/>
      <c r="M34" s="44"/>
    </row>
    <row r="35" spans="1:13" ht="13.5">
      <c r="A35" s="53">
        <f>A34+0.1</f>
        <v>7.399999999999999</v>
      </c>
      <c r="B35" s="53"/>
      <c r="C35" s="53" t="s">
        <v>65</v>
      </c>
      <c r="D35" s="53" t="s">
        <v>13</v>
      </c>
      <c r="E35" s="51"/>
      <c r="F35" s="67">
        <f>F31</f>
        <v>66</v>
      </c>
      <c r="G35" s="67"/>
      <c r="H35" s="67"/>
      <c r="I35" s="109"/>
      <c r="J35" s="109"/>
      <c r="K35" s="109"/>
      <c r="L35" s="109"/>
      <c r="M35" s="5"/>
    </row>
    <row r="36" spans="1:13" ht="13.5">
      <c r="A36" s="53">
        <f t="shared" si="0"/>
        <v>7.499999999999998</v>
      </c>
      <c r="B36" s="53"/>
      <c r="C36" s="53" t="s">
        <v>66</v>
      </c>
      <c r="D36" s="53" t="s">
        <v>13</v>
      </c>
      <c r="E36" s="51"/>
      <c r="F36" s="67">
        <f>F31</f>
        <v>66</v>
      </c>
      <c r="G36" s="67"/>
      <c r="H36" s="67"/>
      <c r="I36" s="109"/>
      <c r="J36" s="109"/>
      <c r="K36" s="109"/>
      <c r="L36" s="109"/>
      <c r="M36" s="5"/>
    </row>
    <row r="37" spans="1:13" ht="13.5">
      <c r="A37" s="53">
        <f t="shared" si="0"/>
        <v>7.599999999999998</v>
      </c>
      <c r="B37" s="53"/>
      <c r="C37" s="53" t="s">
        <v>67</v>
      </c>
      <c r="D37" s="53" t="s">
        <v>13</v>
      </c>
      <c r="E37" s="51"/>
      <c r="F37" s="67">
        <f>F31</f>
        <v>66</v>
      </c>
      <c r="G37" s="67"/>
      <c r="H37" s="67"/>
      <c r="I37" s="109"/>
      <c r="J37" s="109"/>
      <c r="K37" s="109"/>
      <c r="L37" s="109"/>
      <c r="M37" s="5"/>
    </row>
    <row r="38" spans="1:13" ht="13.5">
      <c r="A38" s="53">
        <f t="shared" si="0"/>
        <v>7.6999999999999975</v>
      </c>
      <c r="B38" s="53"/>
      <c r="C38" s="53" t="s">
        <v>49</v>
      </c>
      <c r="D38" s="53" t="s">
        <v>18</v>
      </c>
      <c r="E38" s="51">
        <v>0.07</v>
      </c>
      <c r="F38" s="67">
        <f>E38*F31</f>
        <v>4.62</v>
      </c>
      <c r="G38" s="67"/>
      <c r="H38" s="67"/>
      <c r="I38" s="109"/>
      <c r="J38" s="109"/>
      <c r="K38" s="109"/>
      <c r="L38" s="109"/>
      <c r="M38" s="5"/>
    </row>
    <row r="39" spans="1:13" ht="13.5">
      <c r="A39" s="53">
        <f t="shared" si="0"/>
        <v>7.799999999999997</v>
      </c>
      <c r="B39" s="53"/>
      <c r="C39" s="53" t="s">
        <v>50</v>
      </c>
      <c r="D39" s="53" t="s">
        <v>18</v>
      </c>
      <c r="E39" s="51">
        <v>0.15</v>
      </c>
      <c r="F39" s="67">
        <f>E39*F31</f>
        <v>9.9</v>
      </c>
      <c r="G39" s="67"/>
      <c r="H39" s="67"/>
      <c r="I39" s="109"/>
      <c r="J39" s="109"/>
      <c r="K39" s="109"/>
      <c r="L39" s="109"/>
      <c r="M39" s="5"/>
    </row>
    <row r="40" spans="1:13" ht="13.5">
      <c r="A40" s="53">
        <f t="shared" si="0"/>
        <v>7.899999999999997</v>
      </c>
      <c r="B40" s="53"/>
      <c r="C40" s="53" t="s">
        <v>36</v>
      </c>
      <c r="D40" s="53" t="s">
        <v>15</v>
      </c>
      <c r="E40" s="51">
        <v>5</v>
      </c>
      <c r="F40" s="67">
        <f>E40*F31</f>
        <v>330</v>
      </c>
      <c r="G40" s="67"/>
      <c r="H40" s="67"/>
      <c r="I40" s="109"/>
      <c r="J40" s="109"/>
      <c r="K40" s="109"/>
      <c r="L40" s="109"/>
      <c r="M40" s="5"/>
    </row>
    <row r="41" spans="1:13" ht="27">
      <c r="A41" s="8" t="s">
        <v>12</v>
      </c>
      <c r="B41" s="9" t="s">
        <v>58</v>
      </c>
      <c r="C41" s="9" t="s">
        <v>59</v>
      </c>
      <c r="D41" s="9" t="s">
        <v>24</v>
      </c>
      <c r="E41" s="71"/>
      <c r="F41" s="71">
        <f>F10</f>
        <v>1.7222400000000002</v>
      </c>
      <c r="G41" s="112"/>
      <c r="H41" s="109"/>
      <c r="I41" s="109"/>
      <c r="J41" s="109"/>
      <c r="K41" s="109"/>
      <c r="L41" s="109"/>
      <c r="M41" s="12"/>
    </row>
    <row r="42" spans="1:13" ht="13.5">
      <c r="A42" s="17">
        <f>A41+0.1</f>
        <v>8.1</v>
      </c>
      <c r="B42" s="70" t="s">
        <v>60</v>
      </c>
      <c r="C42" s="70" t="s">
        <v>61</v>
      </c>
      <c r="D42" s="70" t="s">
        <v>16</v>
      </c>
      <c r="E42" s="72">
        <v>9.21</v>
      </c>
      <c r="F42" s="73">
        <f>F41*E42</f>
        <v>15.861830400000004</v>
      </c>
      <c r="G42" s="109"/>
      <c r="H42" s="109"/>
      <c r="I42" s="109"/>
      <c r="J42" s="109"/>
      <c r="K42" s="113"/>
      <c r="L42" s="113"/>
      <c r="M42" s="5"/>
    </row>
    <row r="43" spans="1:13" ht="15.75">
      <c r="A43" s="3">
        <v>9</v>
      </c>
      <c r="B43" s="74" t="s">
        <v>62</v>
      </c>
      <c r="C43" s="3" t="s">
        <v>63</v>
      </c>
      <c r="D43" s="9" t="s">
        <v>64</v>
      </c>
      <c r="E43" s="72"/>
      <c r="F43" s="71">
        <f>F13</f>
        <v>0.17222400000000004</v>
      </c>
      <c r="G43" s="113"/>
      <c r="H43" s="109"/>
      <c r="I43" s="109"/>
      <c r="J43" s="109"/>
      <c r="K43" s="109"/>
      <c r="L43" s="109"/>
      <c r="M43" s="12"/>
    </row>
    <row r="44" spans="1:13" ht="13.5">
      <c r="A44" s="17">
        <f>A43+0.1</f>
        <v>9.1</v>
      </c>
      <c r="B44" s="70"/>
      <c r="C44" s="17" t="s">
        <v>27</v>
      </c>
      <c r="D44" s="17" t="s">
        <v>51</v>
      </c>
      <c r="E44" s="75">
        <v>121</v>
      </c>
      <c r="F44" s="69">
        <f>F43*E44</f>
        <v>20.839104000000006</v>
      </c>
      <c r="G44" s="109"/>
      <c r="H44" s="109"/>
      <c r="I44" s="114"/>
      <c r="J44" s="114"/>
      <c r="K44" s="109"/>
      <c r="L44" s="109"/>
      <c r="M44" s="47"/>
    </row>
    <row r="45" spans="1:13" ht="40.5">
      <c r="A45" s="3">
        <v>10</v>
      </c>
      <c r="B45" s="3" t="s">
        <v>103</v>
      </c>
      <c r="C45" s="3" t="s">
        <v>74</v>
      </c>
      <c r="D45" s="3" t="s">
        <v>104</v>
      </c>
      <c r="E45" s="5"/>
      <c r="F45" s="88">
        <v>0.448</v>
      </c>
      <c r="G45" s="86"/>
      <c r="H45" s="77"/>
      <c r="I45" s="77"/>
      <c r="J45" s="77"/>
      <c r="K45" s="77"/>
      <c r="L45" s="77"/>
      <c r="M45" s="12"/>
    </row>
    <row r="46" spans="1:15" ht="13.5">
      <c r="A46" s="38">
        <f aca="true" t="shared" si="1" ref="A46:A53">A45+0.1</f>
        <v>10.1</v>
      </c>
      <c r="B46" s="3"/>
      <c r="C46" s="78" t="s">
        <v>75</v>
      </c>
      <c r="D46" s="78" t="s">
        <v>51</v>
      </c>
      <c r="E46" s="5">
        <v>55.8</v>
      </c>
      <c r="F46" s="79">
        <f>E46*F45</f>
        <v>24.9984</v>
      </c>
      <c r="G46" s="77"/>
      <c r="H46" s="77"/>
      <c r="I46" s="79"/>
      <c r="J46" s="79"/>
      <c r="K46" s="77"/>
      <c r="L46" s="77"/>
      <c r="M46" s="81"/>
      <c r="N46" s="6">
        <f>55.8/1000</f>
        <v>0.055799999999999995</v>
      </c>
      <c r="O46" s="6">
        <f>N46*100</f>
        <v>5.579999999999999</v>
      </c>
    </row>
    <row r="47" spans="1:13" ht="13.5">
      <c r="A47" s="38"/>
      <c r="B47" s="3"/>
      <c r="C47" s="78" t="s">
        <v>105</v>
      </c>
      <c r="D47" s="78" t="s">
        <v>16</v>
      </c>
      <c r="E47" s="5">
        <v>3.88</v>
      </c>
      <c r="F47" s="79">
        <f>F45*E47</f>
        <v>1.73824</v>
      </c>
      <c r="G47" s="77"/>
      <c r="H47" s="77"/>
      <c r="I47" s="79"/>
      <c r="J47" s="79"/>
      <c r="K47" s="77"/>
      <c r="L47" s="77"/>
      <c r="M47" s="81"/>
    </row>
    <row r="48" spans="1:13" ht="13.5">
      <c r="A48" s="2">
        <f>A46+0.1</f>
        <v>10.2</v>
      </c>
      <c r="B48" s="3"/>
      <c r="C48" s="82" t="s">
        <v>76</v>
      </c>
      <c r="D48" s="82" t="s">
        <v>77</v>
      </c>
      <c r="E48" s="140">
        <v>8.22</v>
      </c>
      <c r="F48" s="84">
        <f>E48*F45</f>
        <v>3.6825600000000005</v>
      </c>
      <c r="G48" s="77"/>
      <c r="H48" s="77"/>
      <c r="I48" s="77"/>
      <c r="J48" s="77"/>
      <c r="K48" s="111"/>
      <c r="L48" s="111"/>
      <c r="M48" s="83"/>
    </row>
    <row r="49" spans="1:13" ht="13.5">
      <c r="A49" s="2">
        <f t="shared" si="1"/>
        <v>10.299999999999999</v>
      </c>
      <c r="B49" s="3"/>
      <c r="C49" s="70" t="s">
        <v>106</v>
      </c>
      <c r="D49" s="82" t="s">
        <v>16</v>
      </c>
      <c r="E49" s="140">
        <v>0.71</v>
      </c>
      <c r="F49" s="84">
        <f>E49*F45</f>
        <v>0.31808</v>
      </c>
      <c r="G49" s="77"/>
      <c r="H49" s="77"/>
      <c r="I49" s="77"/>
      <c r="J49" s="77"/>
      <c r="K49" s="111"/>
      <c r="L49" s="111"/>
      <c r="M49" s="83"/>
    </row>
    <row r="50" spans="1:13" ht="13.5">
      <c r="A50" s="2"/>
      <c r="B50" s="3"/>
      <c r="C50" s="70" t="s">
        <v>107</v>
      </c>
      <c r="D50" s="82" t="s">
        <v>16</v>
      </c>
      <c r="E50" s="140">
        <v>3.5</v>
      </c>
      <c r="F50" s="84">
        <f>F45*E50</f>
        <v>1.568</v>
      </c>
      <c r="G50" s="77"/>
      <c r="H50" s="77"/>
      <c r="I50" s="77"/>
      <c r="J50" s="77"/>
      <c r="K50" s="111"/>
      <c r="L50" s="111"/>
      <c r="M50" s="83"/>
    </row>
    <row r="51" spans="1:13" ht="13.5">
      <c r="A51" s="2">
        <f>A49+0.1</f>
        <v>10.399999999999999</v>
      </c>
      <c r="B51" s="3"/>
      <c r="C51" s="85" t="s">
        <v>34</v>
      </c>
      <c r="D51" s="82" t="s">
        <v>15</v>
      </c>
      <c r="E51" s="83">
        <v>1.02</v>
      </c>
      <c r="F51" s="84">
        <f>E51*F45</f>
        <v>0.45696000000000003</v>
      </c>
      <c r="G51" s="77"/>
      <c r="H51" s="77"/>
      <c r="I51" s="77"/>
      <c r="J51" s="77"/>
      <c r="K51" s="111"/>
      <c r="L51" s="111"/>
      <c r="M51" s="83"/>
    </row>
    <row r="52" spans="1:13" ht="13.5">
      <c r="A52" s="2">
        <f t="shared" si="1"/>
        <v>10.499999999999998</v>
      </c>
      <c r="B52" s="3"/>
      <c r="C52" s="2" t="s">
        <v>78</v>
      </c>
      <c r="D52" s="2" t="s">
        <v>79</v>
      </c>
      <c r="E52" s="5">
        <v>11.5</v>
      </c>
      <c r="F52" s="86">
        <f>E52*F45</f>
        <v>5.152</v>
      </c>
      <c r="G52" s="86"/>
      <c r="H52" s="86"/>
      <c r="I52" s="77"/>
      <c r="J52" s="77"/>
      <c r="K52" s="77"/>
      <c r="L52" s="77"/>
      <c r="M52" s="87"/>
    </row>
    <row r="53" spans="1:13" ht="13.5">
      <c r="A53" s="2">
        <f t="shared" si="1"/>
        <v>10.599999999999998</v>
      </c>
      <c r="B53" s="3"/>
      <c r="C53" s="2" t="s">
        <v>20</v>
      </c>
      <c r="D53" s="2" t="s">
        <v>15</v>
      </c>
      <c r="E53" s="5">
        <v>25</v>
      </c>
      <c r="F53" s="86">
        <f>E53*F45</f>
        <v>11.200000000000001</v>
      </c>
      <c r="G53" s="86"/>
      <c r="H53" s="86"/>
      <c r="I53" s="77"/>
      <c r="J53" s="77"/>
      <c r="K53" s="77"/>
      <c r="L53" s="77"/>
      <c r="M53" s="87"/>
    </row>
    <row r="54" spans="1:13" ht="54">
      <c r="A54" s="3">
        <v>11</v>
      </c>
      <c r="B54" s="3" t="s">
        <v>81</v>
      </c>
      <c r="C54" s="3" t="s">
        <v>82</v>
      </c>
      <c r="D54" s="3" t="s">
        <v>83</v>
      </c>
      <c r="E54" s="5"/>
      <c r="F54" s="88">
        <f>F45/10</f>
        <v>0.0448</v>
      </c>
      <c r="G54" s="86"/>
      <c r="H54" s="77"/>
      <c r="I54" s="77"/>
      <c r="J54" s="77"/>
      <c r="K54" s="77"/>
      <c r="L54" s="77"/>
      <c r="M54" s="12"/>
    </row>
    <row r="55" spans="1:13" ht="13.5">
      <c r="A55" s="2">
        <f>A54+0.1</f>
        <v>11.1</v>
      </c>
      <c r="B55" s="89"/>
      <c r="C55" s="78" t="s">
        <v>75</v>
      </c>
      <c r="D55" s="78" t="s">
        <v>51</v>
      </c>
      <c r="E55" s="80">
        <f>(37.5+0.07*4)</f>
        <v>37.78</v>
      </c>
      <c r="F55" s="79">
        <f>E55*F54</f>
        <v>1.692544</v>
      </c>
      <c r="G55" s="77"/>
      <c r="H55" s="77"/>
      <c r="I55" s="79"/>
      <c r="J55" s="79"/>
      <c r="K55" s="77"/>
      <c r="L55" s="77"/>
      <c r="M55" s="81"/>
    </row>
    <row r="56" spans="1:13" ht="13.5">
      <c r="A56" s="2">
        <f aca="true" t="shared" si="2" ref="A56:A61">A55+0.1</f>
        <v>11.2</v>
      </c>
      <c r="B56" s="90"/>
      <c r="C56" s="82" t="s">
        <v>84</v>
      </c>
      <c r="D56" s="82" t="s">
        <v>77</v>
      </c>
      <c r="E56" s="83">
        <f>3.02</f>
        <v>3.02</v>
      </c>
      <c r="F56" s="84">
        <f>E56*F54</f>
        <v>0.135296</v>
      </c>
      <c r="G56" s="77"/>
      <c r="H56" s="77"/>
      <c r="I56" s="77"/>
      <c r="J56" s="77"/>
      <c r="K56" s="111"/>
      <c r="L56" s="111"/>
      <c r="M56" s="83"/>
    </row>
    <row r="57" spans="1:13" ht="13.5">
      <c r="A57" s="2">
        <f t="shared" si="2"/>
        <v>11.299999999999999</v>
      </c>
      <c r="B57" s="90"/>
      <c r="C57" s="82" t="s">
        <v>85</v>
      </c>
      <c r="D57" s="82" t="s">
        <v>77</v>
      </c>
      <c r="E57" s="83">
        <f>3.7</f>
        <v>3.7</v>
      </c>
      <c r="F57" s="84">
        <f>E57*F54</f>
        <v>0.16576000000000002</v>
      </c>
      <c r="G57" s="77"/>
      <c r="H57" s="77"/>
      <c r="I57" s="77"/>
      <c r="J57" s="77"/>
      <c r="K57" s="111"/>
      <c r="L57" s="111"/>
      <c r="M57" s="83"/>
    </row>
    <row r="58" spans="1:13" ht="13.5">
      <c r="A58" s="2">
        <f t="shared" si="2"/>
        <v>11.399999999999999</v>
      </c>
      <c r="B58" s="90"/>
      <c r="C58" s="82" t="s">
        <v>86</v>
      </c>
      <c r="D58" s="82" t="s">
        <v>77</v>
      </c>
      <c r="E58" s="83">
        <f>11.1</f>
        <v>11.1</v>
      </c>
      <c r="F58" s="84">
        <f>E58*F54</f>
        <v>0.49728</v>
      </c>
      <c r="G58" s="77"/>
      <c r="H58" s="77"/>
      <c r="I58" s="77"/>
      <c r="J58" s="77"/>
      <c r="K58" s="111"/>
      <c r="L58" s="111"/>
      <c r="M58" s="83"/>
    </row>
    <row r="59" spans="1:13" ht="13.5">
      <c r="A59" s="2">
        <f t="shared" si="2"/>
        <v>11.499999999999998</v>
      </c>
      <c r="B59" s="90"/>
      <c r="C59" s="82" t="s">
        <v>34</v>
      </c>
      <c r="D59" s="82" t="s">
        <v>77</v>
      </c>
      <c r="E59" s="83">
        <f>2.3</f>
        <v>2.3</v>
      </c>
      <c r="F59" s="84">
        <f>E59*F54</f>
        <v>0.10303999999999999</v>
      </c>
      <c r="G59" s="77"/>
      <c r="H59" s="77"/>
      <c r="I59" s="77"/>
      <c r="J59" s="77"/>
      <c r="K59" s="111"/>
      <c r="L59" s="111"/>
      <c r="M59" s="83"/>
    </row>
    <row r="60" spans="1:13" ht="13.5">
      <c r="A60" s="2">
        <f t="shared" si="2"/>
        <v>11.599999999999998</v>
      </c>
      <c r="B60" s="3"/>
      <c r="C60" s="2" t="s">
        <v>87</v>
      </c>
      <c r="D60" s="2" t="s">
        <v>88</v>
      </c>
      <c r="E60" s="5">
        <f>97.4+12.1*4</f>
        <v>145.8</v>
      </c>
      <c r="F60" s="86">
        <f>E60*F54</f>
        <v>6.531840000000001</v>
      </c>
      <c r="G60" s="86"/>
      <c r="H60" s="86"/>
      <c r="I60" s="91"/>
      <c r="J60" s="91"/>
      <c r="K60" s="91"/>
      <c r="L60" s="91"/>
      <c r="M60" s="5"/>
    </row>
    <row r="61" spans="1:13" ht="13.5">
      <c r="A61" s="2">
        <f t="shared" si="2"/>
        <v>11.699999999999998</v>
      </c>
      <c r="B61" s="3"/>
      <c r="C61" s="2" t="s">
        <v>80</v>
      </c>
      <c r="D61" s="2" t="s">
        <v>15</v>
      </c>
      <c r="E61" s="5">
        <f>14.5+0.2*4</f>
        <v>15.3</v>
      </c>
      <c r="F61" s="86">
        <f>E61*F54</f>
        <v>0.68544</v>
      </c>
      <c r="G61" s="86"/>
      <c r="H61" s="86"/>
      <c r="I61" s="77"/>
      <c r="J61" s="77"/>
      <c r="K61" s="77"/>
      <c r="L61" s="77"/>
      <c r="M61" s="5"/>
    </row>
    <row r="62" spans="1:13" ht="27">
      <c r="A62" s="16">
        <v>11</v>
      </c>
      <c r="B62" s="8" t="s">
        <v>92</v>
      </c>
      <c r="C62" s="9" t="s">
        <v>53</v>
      </c>
      <c r="D62" s="9" t="s">
        <v>11</v>
      </c>
      <c r="E62" s="4"/>
      <c r="F62" s="7">
        <v>4.2</v>
      </c>
      <c r="G62" s="4"/>
      <c r="H62" s="115"/>
      <c r="I62" s="116"/>
      <c r="J62" s="116"/>
      <c r="K62" s="116"/>
      <c r="L62" s="116"/>
      <c r="M62" s="10"/>
    </row>
    <row r="63" spans="1:13" ht="13.5">
      <c r="A63" s="23">
        <f>A62+0.1</f>
        <v>11.1</v>
      </c>
      <c r="B63" s="27"/>
      <c r="C63" s="23" t="s">
        <v>28</v>
      </c>
      <c r="D63" s="23" t="s">
        <v>6</v>
      </c>
      <c r="E63" s="21">
        <v>0.53</v>
      </c>
      <c r="F63" s="28">
        <f>F62*E63</f>
        <v>2.2260000000000004</v>
      </c>
      <c r="G63" s="117"/>
      <c r="H63" s="117"/>
      <c r="I63" s="28"/>
      <c r="J63" s="118"/>
      <c r="K63" s="117"/>
      <c r="L63" s="117"/>
      <c r="M63" s="18"/>
    </row>
    <row r="64" spans="1:13" ht="15.75">
      <c r="A64" s="56">
        <f>A62+0.1</f>
        <v>11.1</v>
      </c>
      <c r="B64" s="68" t="s">
        <v>93</v>
      </c>
      <c r="C64" s="24" t="s">
        <v>52</v>
      </c>
      <c r="D64" s="24" t="s">
        <v>11</v>
      </c>
      <c r="E64" s="25">
        <v>1</v>
      </c>
      <c r="F64" s="26">
        <f>F62*E64</f>
        <v>4.2</v>
      </c>
      <c r="G64" s="119"/>
      <c r="H64" s="120"/>
      <c r="I64" s="119"/>
      <c r="J64" s="119"/>
      <c r="K64" s="25"/>
      <c r="L64" s="25"/>
      <c r="M64" s="31"/>
    </row>
    <row r="65" spans="1:13" ht="15.75">
      <c r="A65" s="56"/>
      <c r="B65" s="68"/>
      <c r="C65" s="24" t="s">
        <v>108</v>
      </c>
      <c r="D65" s="1" t="s">
        <v>15</v>
      </c>
      <c r="E65" s="25"/>
      <c r="F65" s="26"/>
      <c r="G65" s="119"/>
      <c r="H65" s="120"/>
      <c r="I65" s="119"/>
      <c r="J65" s="119"/>
      <c r="K65" s="25"/>
      <c r="L65" s="25"/>
      <c r="M65" s="31"/>
    </row>
    <row r="66" spans="1:13" ht="13.5">
      <c r="A66" s="38"/>
      <c r="B66" s="1"/>
      <c r="C66" s="1" t="s">
        <v>113</v>
      </c>
      <c r="D66" s="1" t="s">
        <v>15</v>
      </c>
      <c r="E66" s="14" t="s">
        <v>116</v>
      </c>
      <c r="F66" s="43"/>
      <c r="G66" s="42"/>
      <c r="H66" s="43"/>
      <c r="I66" s="43"/>
      <c r="J66" s="43"/>
      <c r="K66" s="43"/>
      <c r="L66" s="43"/>
      <c r="M66" s="14"/>
    </row>
    <row r="67" spans="1:13" ht="13.5">
      <c r="A67" s="38"/>
      <c r="B67" s="1"/>
      <c r="C67" s="1" t="s">
        <v>17</v>
      </c>
      <c r="D67" s="1" t="s">
        <v>15</v>
      </c>
      <c r="E67" s="14"/>
      <c r="F67" s="42"/>
      <c r="G67" s="42"/>
      <c r="H67" s="43"/>
      <c r="I67" s="43"/>
      <c r="J67" s="43"/>
      <c r="K67" s="43"/>
      <c r="L67" s="43"/>
      <c r="M67" s="14"/>
    </row>
    <row r="68" spans="1:13" ht="13.5">
      <c r="A68" s="38"/>
      <c r="B68" s="1"/>
      <c r="C68" s="1" t="s">
        <v>112</v>
      </c>
      <c r="D68" s="1" t="s">
        <v>15</v>
      </c>
      <c r="E68" s="14" t="s">
        <v>109</v>
      </c>
      <c r="F68" s="43"/>
      <c r="G68" s="42"/>
      <c r="H68" s="43"/>
      <c r="I68" s="43"/>
      <c r="J68" s="43"/>
      <c r="K68" s="43"/>
      <c r="L68" s="43"/>
      <c r="M68" s="14"/>
    </row>
    <row r="69" spans="1:13" ht="13.5">
      <c r="A69" s="38"/>
      <c r="B69" s="1"/>
      <c r="C69" s="6" t="s">
        <v>108</v>
      </c>
      <c r="D69" s="1" t="s">
        <v>15</v>
      </c>
      <c r="E69" s="14"/>
      <c r="F69" s="42"/>
      <c r="G69" s="42"/>
      <c r="H69" s="43"/>
      <c r="I69" s="43"/>
      <c r="J69" s="43"/>
      <c r="K69" s="43"/>
      <c r="L69" s="43"/>
      <c r="M69" s="35"/>
    </row>
    <row r="70" spans="1:13" ht="13.5">
      <c r="A70" s="96"/>
      <c r="B70" s="141"/>
      <c r="C70" s="141" t="s">
        <v>114</v>
      </c>
      <c r="D70" s="1" t="s">
        <v>15</v>
      </c>
      <c r="E70" s="141" t="s">
        <v>109</v>
      </c>
      <c r="F70" s="43">
        <v>3</v>
      </c>
      <c r="G70" s="43"/>
      <c r="H70" s="43"/>
      <c r="I70" s="43"/>
      <c r="J70" s="43"/>
      <c r="K70" s="43"/>
      <c r="L70" s="43"/>
      <c r="M70" s="141"/>
    </row>
    <row r="71" spans="1:13" ht="13.5">
      <c r="A71" s="97"/>
      <c r="B71" s="1"/>
      <c r="C71" s="6" t="s">
        <v>108</v>
      </c>
      <c r="D71" s="1" t="s">
        <v>15</v>
      </c>
      <c r="E71" s="1"/>
      <c r="F71" s="142"/>
      <c r="G71" s="143"/>
      <c r="H71" s="143"/>
      <c r="I71" s="43"/>
      <c r="J71" s="43"/>
      <c r="K71" s="43"/>
      <c r="L71" s="43"/>
      <c r="M71" s="141"/>
    </row>
    <row r="72" spans="2:13" ht="13.5">
      <c r="B72" s="144"/>
      <c r="C72" s="148" t="s">
        <v>115</v>
      </c>
      <c r="D72" s="1" t="s">
        <v>15</v>
      </c>
      <c r="E72" s="2" t="s">
        <v>109</v>
      </c>
      <c r="F72" s="2">
        <v>18</v>
      </c>
      <c r="G72" s="109"/>
      <c r="H72" s="108"/>
      <c r="I72" s="109"/>
      <c r="J72" s="109"/>
      <c r="K72" s="109"/>
      <c r="L72" s="109"/>
      <c r="M72" s="2"/>
    </row>
    <row r="73" spans="2:13" ht="13.5">
      <c r="B73" s="144"/>
      <c r="C73" s="1" t="s">
        <v>110</v>
      </c>
      <c r="D73" s="2"/>
      <c r="E73" s="2"/>
      <c r="F73" s="2"/>
      <c r="G73" s="109"/>
      <c r="H73" s="108"/>
      <c r="I73" s="109"/>
      <c r="J73" s="109"/>
      <c r="K73" s="109"/>
      <c r="L73" s="109"/>
      <c r="M73" s="2"/>
    </row>
    <row r="74" spans="2:13" ht="13.5">
      <c r="B74" s="156" t="s">
        <v>111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</row>
    <row r="75" spans="2:13" ht="13.5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ht="13.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ht="13.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2:13" ht="13.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2:13" ht="13.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2:13" ht="13.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</row>
    <row r="81" spans="2:13" ht="13.5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2:13" ht="13.5">
      <c r="B82" s="145"/>
      <c r="C82" s="146"/>
      <c r="D82" s="146"/>
      <c r="E82" s="146"/>
      <c r="F82" s="146"/>
      <c r="G82" s="146"/>
      <c r="H82" s="147"/>
      <c r="I82" s="146"/>
      <c r="J82" s="146"/>
      <c r="K82" s="146"/>
      <c r="L82" s="146"/>
      <c r="M82" s="146"/>
    </row>
  </sheetData>
  <sheetProtection/>
  <mergeCells count="13">
    <mergeCell ref="B74:M81"/>
    <mergeCell ref="K4:L4"/>
    <mergeCell ref="M4:M5"/>
    <mergeCell ref="B4:B5"/>
    <mergeCell ref="C4:C5"/>
    <mergeCell ref="I4:J4"/>
    <mergeCell ref="A1:H1"/>
    <mergeCell ref="A2:H2"/>
    <mergeCell ref="A4:A5"/>
    <mergeCell ref="D4:D5"/>
    <mergeCell ref="E4:F4"/>
    <mergeCell ref="G4:H4"/>
    <mergeCell ref="A3:M3"/>
  </mergeCells>
  <printOptions/>
  <pageMargins left="0.7" right="0.7" top="0.75" bottom="0.75" header="0.3" footer="0.3"/>
  <pageSetup horizontalDpi="600" verticalDpi="600" orientation="landscape" paperSize="9" scale="56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 Chokheli</cp:lastModifiedBy>
  <cp:lastPrinted>2018-07-17T10:14:34Z</cp:lastPrinted>
  <dcterms:created xsi:type="dcterms:W3CDTF">1996-10-14T23:33:28Z</dcterms:created>
  <dcterms:modified xsi:type="dcterms:W3CDTF">2018-08-01T11:15:36Z</dcterms:modified>
  <cp:category/>
  <cp:version/>
  <cp:contentType/>
  <cp:contentStatus/>
</cp:coreProperties>
</file>