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1595" tabRatio="888"/>
  </bookViews>
  <sheets>
    <sheet name="KREB" sheetId="8" r:id="rId1"/>
    <sheet name="konstr" sheetId="37" r:id="rId2"/>
    <sheet name="saklaso_elmomarageba" sheetId="40" r:id="rId3"/>
    <sheet name="wyal-kanaliz" sheetId="25" r:id="rId4"/>
    <sheet name="gare ganateba" sheetId="41" r:id="rId5"/>
    <sheet name="Robeebi" sheetId="39" r:id="rId6"/>
    <sheet name="#2" sheetId="38" state="hidden" r:id="rId7"/>
    <sheet name="ელ. გარე ქსელი" sheetId="27" state="hidden" r:id="rId8"/>
    <sheet name="ეზო" sheetId="3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____hgf665">#REF!</definedName>
    <definedName name="_____hgh55">#REF!</definedName>
    <definedName name="_____hhh2">#REF!</definedName>
    <definedName name="_____ijo45">#REF!</definedName>
    <definedName name="_____jk45">#REF!</definedName>
    <definedName name="_____kij4">#REF!</definedName>
    <definedName name="_____lo3">#REF!</definedName>
    <definedName name="_____oil36">#REF!</definedName>
    <definedName name="_____okm44">#REF!</definedName>
    <definedName name="_____opl321">#REF!</definedName>
    <definedName name="_____pm2">#REF!</definedName>
    <definedName name="_____po69">#REF!</definedName>
    <definedName name="_____ppp3">'[1]x r '!$F$174</definedName>
    <definedName name="_____ty859">#REF!</definedName>
    <definedName name="_____uio2">#REF!</definedName>
    <definedName name="_____yu621">#REF!</definedName>
    <definedName name="____asa121">[2]x2!#REF!</definedName>
    <definedName name="____fgu9">#REF!</definedName>
    <definedName name="____gfh23">#REF!</definedName>
    <definedName name="____ggg10140">#REF!</definedName>
    <definedName name="____ggg6">#REF!</definedName>
    <definedName name="____gtf5">#REF!</definedName>
    <definedName name="____h77765">[3]x1!#REF!</definedName>
    <definedName name="____hgf478">[4]x2w!#REF!</definedName>
    <definedName name="____hgf665">#REF!</definedName>
    <definedName name="____hgh55">#REF!</definedName>
    <definedName name="____HGU5478">[5]x!#REF!</definedName>
    <definedName name="____hhh111">[2]x2!#REF!</definedName>
    <definedName name="____hhh2">#REF!</definedName>
    <definedName name="____hhh222">#REF!</definedName>
    <definedName name="____hjh1415">[6]x5!#REF!</definedName>
    <definedName name="____hjk4">#REF!</definedName>
    <definedName name="____ijo45">#REF!</definedName>
    <definedName name="____iuy98">#REF!</definedName>
    <definedName name="____jhk324">#REF!</definedName>
    <definedName name="____jim56">#REF!</definedName>
    <definedName name="____jk45">#REF!</definedName>
    <definedName name="____jkl6547">#REF!</definedName>
    <definedName name="____jkm2147">#REF!</definedName>
    <definedName name="____jnb1">#REF!</definedName>
    <definedName name="____kij4">#REF!</definedName>
    <definedName name="____kjk5">#REF!</definedName>
    <definedName name="____kk22">[2]x2!#REF!</definedName>
    <definedName name="____kkk896899">#REF!</definedName>
    <definedName name="____kl2154">[7]x1!#REF!</definedName>
    <definedName name="____lki2654">#REF!</definedName>
    <definedName name="____lkj145">#REF!</definedName>
    <definedName name="____lll555">[8]x1!#REF!</definedName>
    <definedName name="____lm20101">#REF!</definedName>
    <definedName name="____lm5478">[6]x5!#REF!</definedName>
    <definedName name="____lo3">#REF!</definedName>
    <definedName name="____lpl522">#REF!</definedName>
    <definedName name="____mj56">#REF!</definedName>
    <definedName name="____mji147">#REF!</definedName>
    <definedName name="____mmm111">#REF!</definedName>
    <definedName name="____mmm1114">#REF!</definedName>
    <definedName name="____nn22">#REF!</definedName>
    <definedName name="____nnn333">#REF!</definedName>
    <definedName name="____oik601">#REF!</definedName>
    <definedName name="____oil36">#REF!</definedName>
    <definedName name="____oil987">[9]x11!#REF!</definedName>
    <definedName name="____okm44">#REF!</definedName>
    <definedName name="____opi966">#REF!</definedName>
    <definedName name="____opl321">#REF!</definedName>
    <definedName name="____opl658">#REF!</definedName>
    <definedName name="____pm2">#REF!</definedName>
    <definedName name="____po69">#REF!</definedName>
    <definedName name="____poi54">#REF!</definedName>
    <definedName name="____pok7845">#REF!</definedName>
    <definedName name="____pol456">#REF!</definedName>
    <definedName name="____ppp3">'[10]x r '!$F$174</definedName>
    <definedName name="____ppp9">#REF!</definedName>
    <definedName name="____tik65">#REF!</definedName>
    <definedName name="____tre589">#REF!</definedName>
    <definedName name="____ty859">#REF!</definedName>
    <definedName name="____uio2">#REF!</definedName>
    <definedName name="____uuu111478">[7]x1!#REF!</definedName>
    <definedName name="____uyt5454">#REF!</definedName>
    <definedName name="____yu621">#REF!</definedName>
    <definedName name="___gfd56">#REF!</definedName>
    <definedName name="___gth1">#REF!</definedName>
    <definedName name="___kij85">#REF!</definedName>
    <definedName name="___kkk444">#REF!</definedName>
    <definedName name="___km1">#REF!</definedName>
    <definedName name="___lkm2">#REF!</definedName>
    <definedName name="___lok1402">#REF!</definedName>
    <definedName name="___oil984">#REF!</definedName>
    <definedName name="___ok547">#REF!</definedName>
    <definedName name="___opi4">#REF!</definedName>
    <definedName name="___poi6">#REF!</definedName>
    <definedName name="___pol2">#REF!</definedName>
    <definedName name="___uhn369">#REF!</definedName>
    <definedName name="___wqr75">#REF!</definedName>
    <definedName name="__asa121">[11]x2!#REF!</definedName>
    <definedName name="__dfd1014">#REF!</definedName>
    <definedName name="__fgu9">#REF!</definedName>
    <definedName name="__gfd56">#REF!</definedName>
    <definedName name="__gfh23">#REF!</definedName>
    <definedName name="__ggg10140">#REF!</definedName>
    <definedName name="__ggg6">#REF!</definedName>
    <definedName name="__gtf5">#REF!</definedName>
    <definedName name="__gth1">#REF!</definedName>
    <definedName name="__h77765">[12]x1!#REF!</definedName>
    <definedName name="__hbg1247">#REF!</definedName>
    <definedName name="__hgf478">[13]x2w!#REF!</definedName>
    <definedName name="__hgf665">#REF!</definedName>
    <definedName name="__hgh55">#REF!</definedName>
    <definedName name="__HGU5478">[5]x!#REF!</definedName>
    <definedName name="__hhh111">[11]x2!#REF!</definedName>
    <definedName name="__hhh2">#REF!</definedName>
    <definedName name="__hhh222">#REF!</definedName>
    <definedName name="__hjh1415">[14]x5!#REF!</definedName>
    <definedName name="__hjk4">#REF!</definedName>
    <definedName name="__ijo45">#REF!</definedName>
    <definedName name="__iop62548">#REF!</definedName>
    <definedName name="__iuy98">#REF!</definedName>
    <definedName name="__jhk324">#REF!</definedName>
    <definedName name="__jim56">#REF!</definedName>
    <definedName name="__jjj7475">#REF!</definedName>
    <definedName name="__jk45">#REF!</definedName>
    <definedName name="__jkl6547">#REF!</definedName>
    <definedName name="__jkm2147">#REF!</definedName>
    <definedName name="__jnb1">#REF!</definedName>
    <definedName name="__kij4">#REF!</definedName>
    <definedName name="__kij85">#REF!</definedName>
    <definedName name="__kjh33333">#REF!</definedName>
    <definedName name="__kjk5">#REF!</definedName>
    <definedName name="__kk22">[11]x2!#REF!</definedName>
    <definedName name="__kk5556">#REF!</definedName>
    <definedName name="__kkk444">#REF!</definedName>
    <definedName name="__kkk896899">#REF!</definedName>
    <definedName name="__kl2154">[15]x1!#REF!</definedName>
    <definedName name="__km1">#REF!</definedName>
    <definedName name="__lki2654">#REF!</definedName>
    <definedName name="__lkj145">#REF!</definedName>
    <definedName name="__lkm2">#REF!</definedName>
    <definedName name="__lll555">[16]x1!#REF!</definedName>
    <definedName name="__lm20101">#REF!</definedName>
    <definedName name="__lm5478">[14]x5!#REF!</definedName>
    <definedName name="__lmz9">#REF!</definedName>
    <definedName name="__lo3">#REF!</definedName>
    <definedName name="__lok1402">#REF!</definedName>
    <definedName name="__lok47">#REF!</definedName>
    <definedName name="__lok4786">#REF!</definedName>
    <definedName name="__lop214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il987">[17]x11!#REF!</definedName>
    <definedName name="__ok547">#REF!</definedName>
    <definedName name="__okm44">#REF!</definedName>
    <definedName name="__opi4">#REF!</definedName>
    <definedName name="__opi966">#REF!</definedName>
    <definedName name="__opl321">#REF!</definedName>
    <definedName name="__opl658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ol456">#REF!</definedName>
    <definedName name="__ppp3">'[18]x r '!$F$174</definedName>
    <definedName name="__ppp9">#REF!</definedName>
    <definedName name="__tik65">#REF!</definedName>
    <definedName name="__tre589">#REF!</definedName>
    <definedName name="__ty859">#REF!</definedName>
    <definedName name="__uhn369">#REF!</definedName>
    <definedName name="__uio2">#REF!</definedName>
    <definedName name="__uuu111478">[15]x1!#REF!</definedName>
    <definedName name="__uyt5454">#REF!</definedName>
    <definedName name="__wqr75">#REF!</definedName>
    <definedName name="__yu621">#REF!</definedName>
    <definedName name="_dfd1014">#REF!</definedName>
    <definedName name="_fds1" localSheetId="4">#REF!</definedName>
    <definedName name="_fds1" localSheetId="1">#REF!</definedName>
    <definedName name="_fds1" localSheetId="5">#REF!</definedName>
    <definedName name="_fds1" localSheetId="8">#REF!</definedName>
    <definedName name="_fds1">#REF!</definedName>
    <definedName name="_fgu9" localSheetId="4">#REF!</definedName>
    <definedName name="_fgu9" localSheetId="1">#REF!</definedName>
    <definedName name="_fgu9" localSheetId="5">#REF!</definedName>
    <definedName name="_fgu9" localSheetId="3">#REF!</definedName>
    <definedName name="_fgu9" localSheetId="8">#REF!</definedName>
    <definedName name="_fgu9">#REF!</definedName>
    <definedName name="_xlnm._FilterDatabase" localSheetId="4" hidden="1">'gare ganateba'!$A$10:$H$74</definedName>
    <definedName name="_xlnm._FilterDatabase" localSheetId="1" hidden="1">konstr!$A$14:$H$86</definedName>
    <definedName name="_xlnm._FilterDatabase" localSheetId="5" hidden="1">Robeebi!$A$11:$AD$47</definedName>
    <definedName name="_xlnm._FilterDatabase" localSheetId="8" hidden="1">ეზო!$A$12:$AD$48</definedName>
    <definedName name="_gfd56">#REF!</definedName>
    <definedName name="_gfh23" localSheetId="4">#REF!</definedName>
    <definedName name="_gfh23" localSheetId="1">#REF!</definedName>
    <definedName name="_gfh23" localSheetId="5">#REF!</definedName>
    <definedName name="_gfh23" localSheetId="3">#REF!</definedName>
    <definedName name="_gfh23" localSheetId="8">#REF!</definedName>
    <definedName name="_gfh23">#REF!</definedName>
    <definedName name="_ggg6" localSheetId="4">#REF!</definedName>
    <definedName name="_ggg6" localSheetId="1">#REF!</definedName>
    <definedName name="_ggg6" localSheetId="5">#REF!</definedName>
    <definedName name="_ggg6" localSheetId="3">#REF!</definedName>
    <definedName name="_ggg6" localSheetId="8">#REF!</definedName>
    <definedName name="_ggg6">#REF!</definedName>
    <definedName name="_gtf5" localSheetId="4">#REF!</definedName>
    <definedName name="_gtf5" localSheetId="1">#REF!</definedName>
    <definedName name="_gtf5" localSheetId="5">#REF!</definedName>
    <definedName name="_gtf5" localSheetId="3">#REF!</definedName>
    <definedName name="_gtf5" localSheetId="8">#REF!</definedName>
    <definedName name="_gtf5">#REF!</definedName>
    <definedName name="_gth1">#REF!</definedName>
    <definedName name="_hbg1247">#REF!</definedName>
    <definedName name="_hgf478">[19]x2w!#REF!</definedName>
    <definedName name="_hgf665" localSheetId="4">#REF!</definedName>
    <definedName name="_hgf665" localSheetId="1">#REF!</definedName>
    <definedName name="_hgf665" localSheetId="5">#REF!</definedName>
    <definedName name="_hgf665" localSheetId="3">#REF!</definedName>
    <definedName name="_hgf665" localSheetId="8">#REF!</definedName>
    <definedName name="_hgf665">#REF!</definedName>
    <definedName name="_hgh55" localSheetId="4">#REF!</definedName>
    <definedName name="_hgh55" localSheetId="1">#REF!</definedName>
    <definedName name="_hgh55" localSheetId="5">#REF!</definedName>
    <definedName name="_hgh55" localSheetId="3">#REF!</definedName>
    <definedName name="_hgh55" localSheetId="8">#REF!</definedName>
    <definedName name="_hgh55">#REF!</definedName>
    <definedName name="_HGU5478">[5]x!#REF!</definedName>
    <definedName name="_hhh2" localSheetId="4">'[20]x r '!#REF!</definedName>
    <definedName name="_hhh2" localSheetId="1">'[20]x r '!#REF!</definedName>
    <definedName name="_hhh2" localSheetId="5">'[20]x r '!#REF!</definedName>
    <definedName name="_hhh2" localSheetId="8">'[20]x r '!#REF!</definedName>
    <definedName name="_hhh2" localSheetId="7">'[20]x r '!#REF!</definedName>
    <definedName name="_hhh2">'[20]x r '!#REF!</definedName>
    <definedName name="_hhh222">#REF!</definedName>
    <definedName name="_hjk4" localSheetId="4">#REF!</definedName>
    <definedName name="_hjk4" localSheetId="1">#REF!</definedName>
    <definedName name="_hjk4" localSheetId="5">#REF!</definedName>
    <definedName name="_hjk4" localSheetId="3">#REF!</definedName>
    <definedName name="_hjk4" localSheetId="8">#REF!</definedName>
    <definedName name="_hjk4">#REF!</definedName>
    <definedName name="_ijo45" localSheetId="4">'[21]x2,3'!#REF!</definedName>
    <definedName name="_ijo45" localSheetId="1">'[21]x2,3'!#REF!</definedName>
    <definedName name="_ijo45" localSheetId="5">'[21]x2,3'!#REF!</definedName>
    <definedName name="_ijo45" localSheetId="8">'[21]x2,3'!#REF!</definedName>
    <definedName name="_ijo45" localSheetId="7">'[21]x2,3'!#REF!</definedName>
    <definedName name="_ijo45">'[21]x2,3'!#REF!</definedName>
    <definedName name="_iop62548">#REF!</definedName>
    <definedName name="_iuy98" localSheetId="4">#REF!</definedName>
    <definedName name="_iuy98" localSheetId="1">#REF!</definedName>
    <definedName name="_iuy98" localSheetId="5">#REF!</definedName>
    <definedName name="_iuy98" localSheetId="3">#REF!</definedName>
    <definedName name="_iuy98" localSheetId="8">#REF!</definedName>
    <definedName name="_iuy98">#REF!</definedName>
    <definedName name="_jhk324">#REF!</definedName>
    <definedName name="_jim56" localSheetId="4">#REF!</definedName>
    <definedName name="_jim56" localSheetId="1">#REF!</definedName>
    <definedName name="_jim56" localSheetId="5">#REF!</definedName>
    <definedName name="_jim56" localSheetId="3">#REF!</definedName>
    <definedName name="_jim56" localSheetId="8">#REF!</definedName>
    <definedName name="_jim56">#REF!</definedName>
    <definedName name="_jjj7475">#REF!</definedName>
    <definedName name="_jk45" localSheetId="4">#REF!</definedName>
    <definedName name="_jk45" localSheetId="1">#REF!</definedName>
    <definedName name="_jk45" localSheetId="5">#REF!</definedName>
    <definedName name="_jk45" localSheetId="3">#REF!</definedName>
    <definedName name="_jk45" localSheetId="8">#REF!</definedName>
    <definedName name="_jk45">#REF!</definedName>
    <definedName name="_jkl6547">#REF!</definedName>
    <definedName name="_jnb1" localSheetId="4">#REF!</definedName>
    <definedName name="_jnb1" localSheetId="1">#REF!</definedName>
    <definedName name="_jnb1" localSheetId="5">#REF!</definedName>
    <definedName name="_jnb1" localSheetId="3">#REF!</definedName>
    <definedName name="_jnb1" localSheetId="8">#REF!</definedName>
    <definedName name="_jnb1">#REF!</definedName>
    <definedName name="_kij4" localSheetId="4">#REF!</definedName>
    <definedName name="_kij4" localSheetId="1">#REF!</definedName>
    <definedName name="_kij4" localSheetId="5">#REF!</definedName>
    <definedName name="_kij4" localSheetId="3">#REF!</definedName>
    <definedName name="_kij4" localSheetId="8">#REF!</definedName>
    <definedName name="_kij4">#REF!</definedName>
    <definedName name="_kij85">#REF!</definedName>
    <definedName name="_kjh33333">#REF!</definedName>
    <definedName name="_kjk5">#REF!</definedName>
    <definedName name="_kk5556">#REF!</definedName>
    <definedName name="_kkk444">#REF!</definedName>
    <definedName name="_km1">#REF!</definedName>
    <definedName name="_lki2654">#REF!</definedName>
    <definedName name="_lkm2">#REF!</definedName>
    <definedName name="_lll555">[22]x1!#REF!</definedName>
    <definedName name="_lmz9">#REF!</definedName>
    <definedName name="_lo3" localSheetId="4">#REF!</definedName>
    <definedName name="_lo3" localSheetId="1">#REF!</definedName>
    <definedName name="_lo3" localSheetId="5">#REF!</definedName>
    <definedName name="_lo3" localSheetId="3">#REF!</definedName>
    <definedName name="_lo3" localSheetId="8">#REF!</definedName>
    <definedName name="_lo3" localSheetId="7">#REF!</definedName>
    <definedName name="_lo3">#REF!</definedName>
    <definedName name="_lok1402">#REF!</definedName>
    <definedName name="_lok47">#REF!</definedName>
    <definedName name="_lok4786">#REF!</definedName>
    <definedName name="_lop214">#REF!</definedName>
    <definedName name="_lpl522">#REF!</definedName>
    <definedName name="_mj56" localSheetId="4">#REF!</definedName>
    <definedName name="_mj56" localSheetId="1">#REF!</definedName>
    <definedName name="_mj56" localSheetId="5">#REF!</definedName>
    <definedName name="_mj56" localSheetId="3">#REF!</definedName>
    <definedName name="_mj56" localSheetId="8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 localSheetId="4">#REF!</definedName>
    <definedName name="_oil36" localSheetId="1">#REF!</definedName>
    <definedName name="_oil36" localSheetId="5">#REF!</definedName>
    <definedName name="_oil36" localSheetId="3">#REF!</definedName>
    <definedName name="_oil36" localSheetId="8">#REF!</definedName>
    <definedName name="_oil36">#REF!</definedName>
    <definedName name="_oil984">#REF!</definedName>
    <definedName name="_ok547">#REF!</definedName>
    <definedName name="_okm44" localSheetId="4">#REF!</definedName>
    <definedName name="_okm44" localSheetId="1">#REF!</definedName>
    <definedName name="_okm44" localSheetId="5">#REF!</definedName>
    <definedName name="_okm44" localSheetId="3">#REF!</definedName>
    <definedName name="_okm44" localSheetId="8">#REF!</definedName>
    <definedName name="_okm44" localSheetId="7">#REF!</definedName>
    <definedName name="_okm44">#REF!</definedName>
    <definedName name="_opi4">#REF!</definedName>
    <definedName name="_opl321" localSheetId="4">#REF!</definedName>
    <definedName name="_opl321" localSheetId="1">#REF!</definedName>
    <definedName name="_opl321" localSheetId="5">#REF!</definedName>
    <definedName name="_opl321" localSheetId="3">#REF!</definedName>
    <definedName name="_opl321" localSheetId="8">#REF!</definedName>
    <definedName name="_opl321" localSheetId="7">#REF!</definedName>
    <definedName name="_opl321">#REF!</definedName>
    <definedName name="_pm2" localSheetId="4">#REF!</definedName>
    <definedName name="_pm2" localSheetId="1">#REF!</definedName>
    <definedName name="_pm2" localSheetId="5">#REF!</definedName>
    <definedName name="_pm2" localSheetId="3">#REF!</definedName>
    <definedName name="_pm2" localSheetId="8">#REF!</definedName>
    <definedName name="_pm2" localSheetId="7">#REF!</definedName>
    <definedName name="_pm2">#REF!</definedName>
    <definedName name="_po69" localSheetId="4">#REF!</definedName>
    <definedName name="_po69" localSheetId="1">#REF!</definedName>
    <definedName name="_po69" localSheetId="5">#REF!</definedName>
    <definedName name="_po69" localSheetId="3">#REF!</definedName>
    <definedName name="_po69" localSheetId="8">#REF!</definedName>
    <definedName name="_po69">#REF!</definedName>
    <definedName name="_poi54" localSheetId="4">#REF!</definedName>
    <definedName name="_poi54" localSheetId="1">#REF!</definedName>
    <definedName name="_poi54" localSheetId="5">#REF!</definedName>
    <definedName name="_poi54" localSheetId="3">#REF!</definedName>
    <definedName name="_poi54" localSheetId="8">#REF!</definedName>
    <definedName name="_poi54">#REF!</definedName>
    <definedName name="_poi6">#REF!</definedName>
    <definedName name="_pok7845">#REF!</definedName>
    <definedName name="_pol2">#REF!</definedName>
    <definedName name="_ppp3" localSheetId="4">#REF!</definedName>
    <definedName name="_ppp3" localSheetId="1">#REF!</definedName>
    <definedName name="_ppp3" localSheetId="5">#REF!</definedName>
    <definedName name="_ppp3" localSheetId="3">#REF!</definedName>
    <definedName name="_ppp3" localSheetId="8">#REF!</definedName>
    <definedName name="_ppp3" localSheetId="7">#REF!</definedName>
    <definedName name="_ppp3">#REF!</definedName>
    <definedName name="_ppp9" localSheetId="4">#REF!</definedName>
    <definedName name="_ppp9" localSheetId="1">#REF!</definedName>
    <definedName name="_ppp9" localSheetId="5">#REF!</definedName>
    <definedName name="_ppp9" localSheetId="3">#REF!</definedName>
    <definedName name="_ppp9" localSheetId="8">#REF!</definedName>
    <definedName name="_ppp9">#REF!</definedName>
    <definedName name="_tre589" localSheetId="4">#REF!</definedName>
    <definedName name="_tre589" localSheetId="1">#REF!</definedName>
    <definedName name="_tre589" localSheetId="5">#REF!</definedName>
    <definedName name="_tre589" localSheetId="3">#REF!</definedName>
    <definedName name="_tre589" localSheetId="8">#REF!</definedName>
    <definedName name="_tre589">#REF!</definedName>
    <definedName name="_ty859" localSheetId="4">#REF!</definedName>
    <definedName name="_ty859" localSheetId="1">#REF!</definedName>
    <definedName name="_ty859" localSheetId="5">#REF!</definedName>
    <definedName name="_ty859" localSheetId="3">#REF!</definedName>
    <definedName name="_ty859" localSheetId="8">#REF!</definedName>
    <definedName name="_ty859" localSheetId="7">#REF!</definedName>
    <definedName name="_ty859">#REF!</definedName>
    <definedName name="_uhn369">#REF!</definedName>
    <definedName name="_uio2" localSheetId="4">'[21]x2,3'!#REF!</definedName>
    <definedName name="_uio2" localSheetId="1">'[21]x2,3'!#REF!</definedName>
    <definedName name="_uio2" localSheetId="5">'[21]x2,3'!#REF!</definedName>
    <definedName name="_uio2" localSheetId="8">'[21]x2,3'!#REF!</definedName>
    <definedName name="_uio2" localSheetId="7">'[21]x2,3'!#REF!</definedName>
    <definedName name="_uio2">'[21]x2,3'!#REF!</definedName>
    <definedName name="_wqr75">#REF!</definedName>
    <definedName name="_yu621" localSheetId="4">'[21]x2,3'!#REF!</definedName>
    <definedName name="_yu621" localSheetId="1">'[21]x2,3'!#REF!</definedName>
    <definedName name="_yu621" localSheetId="5">'[21]x2,3'!#REF!</definedName>
    <definedName name="_yu621" localSheetId="8">'[21]x2,3'!#REF!</definedName>
    <definedName name="_yu621" localSheetId="7">'[21]x2,3'!#REF!</definedName>
    <definedName name="_yu621">'[21]x2,3'!#REF!</definedName>
    <definedName name="a1s2">[23]x2!$F$45</definedName>
    <definedName name="aaaa" localSheetId="4">#REF!</definedName>
    <definedName name="aaaa" localSheetId="1">#REF!</definedName>
    <definedName name="aaaa" localSheetId="5">#REF!</definedName>
    <definedName name="aaaa" localSheetId="8">#REF!</definedName>
    <definedName name="aaaa">#REF!</definedName>
    <definedName name="aaaa12" localSheetId="4">#REF!</definedName>
    <definedName name="aaaa12" localSheetId="1">#REF!</definedName>
    <definedName name="aaaa12" localSheetId="5">#REF!</definedName>
    <definedName name="aaaa12" localSheetId="3">#REF!</definedName>
    <definedName name="aaaa12" localSheetId="8">#REF!</definedName>
    <definedName name="aaaa12">#REF!</definedName>
    <definedName name="aaaa4444">#REF!</definedName>
    <definedName name="aaaaa111aaa222sss">#REF!</definedName>
    <definedName name="aaaazzzxx0147">#REF!</definedName>
    <definedName name="adfgh69">#REF!</definedName>
    <definedName name="adfhak">#REF!</definedName>
    <definedName name="adin" localSheetId="4">#REF!</definedName>
    <definedName name="adin" localSheetId="1">#REF!</definedName>
    <definedName name="adin" localSheetId="5">#REF!</definedName>
    <definedName name="adin" localSheetId="8">#REF!</definedName>
    <definedName name="adin">#REF!</definedName>
    <definedName name="adlp" localSheetId="4">#REF!</definedName>
    <definedName name="adlp" localSheetId="1">#REF!</definedName>
    <definedName name="adlp" localSheetId="5">#REF!</definedName>
    <definedName name="adlp" localSheetId="3">#REF!</definedName>
    <definedName name="adlp" localSheetId="8">#REF!</definedName>
    <definedName name="adlp" localSheetId="7">#REF!</definedName>
    <definedName name="adlp">#REF!</definedName>
    <definedName name="asdz" localSheetId="4">#REF!</definedName>
    <definedName name="asdz" localSheetId="1">#REF!</definedName>
    <definedName name="asdz" localSheetId="5">#REF!</definedName>
    <definedName name="asdz" localSheetId="3">#REF!</definedName>
    <definedName name="asdz" localSheetId="8">#REF!</definedName>
    <definedName name="asdz">#REF!</definedName>
    <definedName name="ati" localSheetId="4">#REF!</definedName>
    <definedName name="ati" localSheetId="1">#REF!</definedName>
    <definedName name="ati" localSheetId="5">#REF!</definedName>
    <definedName name="ati" localSheetId="8">#REF!</definedName>
    <definedName name="ati">#REF!</definedName>
    <definedName name="awawa1478">#REF!</definedName>
    <definedName name="aweyth65">#REF!</definedName>
    <definedName name="azawaqplo9874">#REF!</definedName>
    <definedName name="b00">#REF!</definedName>
    <definedName name="bbbb4" localSheetId="4">#REF!</definedName>
    <definedName name="bbbb4" localSheetId="1">#REF!</definedName>
    <definedName name="bbbb4" localSheetId="5">#REF!</definedName>
    <definedName name="bbbb4" localSheetId="3">#REF!</definedName>
    <definedName name="bbbb4" localSheetId="8">#REF!</definedName>
    <definedName name="bbbb4">#REF!</definedName>
    <definedName name="bbbbbb" localSheetId="4">#REF!</definedName>
    <definedName name="bbbbbb" localSheetId="1">#REF!</definedName>
    <definedName name="bbbbbb" localSheetId="5">#REF!</definedName>
    <definedName name="bbbbbb" localSheetId="3">#REF!</definedName>
    <definedName name="bbbbbb" localSheetId="8">#REF!</definedName>
    <definedName name="bbbbbb">#REF!</definedName>
    <definedName name="bbbbbb333b33b3">[15]x1!#REF!</definedName>
    <definedName name="bbbbbb77777">#REF!</definedName>
    <definedName name="bnj" localSheetId="4">'[21]x2,3'!#REF!</definedName>
    <definedName name="bnj" localSheetId="1">'[21]x2,3'!#REF!</definedName>
    <definedName name="bnj" localSheetId="5">'[21]x2,3'!#REF!</definedName>
    <definedName name="bnj" localSheetId="8">'[21]x2,3'!#REF!</definedName>
    <definedName name="bnj" localSheetId="7">'[21]x2,3'!#REF!</definedName>
    <definedName name="bnj">'[21]x2,3'!#REF!</definedName>
    <definedName name="bnmk" localSheetId="4">[24]niveloba!#REF!</definedName>
    <definedName name="bnmk" localSheetId="1">[24]niveloba!#REF!</definedName>
    <definedName name="bnmk" localSheetId="5">[24]niveloba!#REF!</definedName>
    <definedName name="bnmk" localSheetId="8">[24]niveloba!#REF!</definedName>
    <definedName name="bnmk" localSheetId="7">[24]niveloba!#REF!</definedName>
    <definedName name="bnmk">[24]niveloba!#REF!</definedName>
    <definedName name="bnvhgfc14789">[25]x1!#REF!</definedName>
    <definedName name="bvcccc11144">[16]x1!#REF!</definedName>
    <definedName name="bvfdscxza1024876">[11]x1!#REF!</definedName>
    <definedName name="bytl" localSheetId="4">#REF!</definedName>
    <definedName name="bytl" localSheetId="1">#REF!</definedName>
    <definedName name="bytl" localSheetId="5">#REF!</definedName>
    <definedName name="bytl" localSheetId="3">#REF!</definedName>
    <definedName name="bytl" localSheetId="8">#REF!</definedName>
    <definedName name="bytl">#REF!</definedName>
    <definedName name="ccccc1111">#REF!</definedName>
    <definedName name="ccccccc333333">[15]x1!#REF!</definedName>
    <definedName name="cftslp" localSheetId="4">#REF!</definedName>
    <definedName name="cftslp" localSheetId="1">#REF!</definedName>
    <definedName name="cftslp" localSheetId="5">#REF!</definedName>
    <definedName name="cftslp" localSheetId="3">#REF!</definedName>
    <definedName name="cftslp" localSheetId="8">#REF!</definedName>
    <definedName name="cftslp" localSheetId="7">#REF!</definedName>
    <definedName name="cftslp">#REF!</definedName>
    <definedName name="cxra" localSheetId="4">#REF!</definedName>
    <definedName name="cxra" localSheetId="1">#REF!</definedName>
    <definedName name="cxra" localSheetId="5">#REF!</definedName>
    <definedName name="cxra" localSheetId="8">#REF!</definedName>
    <definedName name="cxra">#REF!</definedName>
    <definedName name="d41d2">[14]x3!#REF!</definedName>
    <definedName name="d4d4">#REF!</definedName>
    <definedName name="dddcdcdcdc4787454">#REF!</definedName>
    <definedName name="dddd8d88d88d8d8ddde88d8dd8">[26]x1!$F$15</definedName>
    <definedName name="dddd9999">#REF!</definedName>
    <definedName name="ddddddddd000000">#REF!</definedName>
    <definedName name="dddfff1111">[15]x1!#REF!</definedName>
    <definedName name="dddsssaaa55555">#REF!</definedName>
    <definedName name="desz" localSheetId="4">'[21]x2,3'!#REF!</definedName>
    <definedName name="desz" localSheetId="1">'[21]x2,3'!#REF!</definedName>
    <definedName name="desz" localSheetId="5">'[21]x2,3'!#REF!</definedName>
    <definedName name="desz" localSheetId="8">'[21]x2,3'!#REF!</definedName>
    <definedName name="desz" localSheetId="7">'[21]x2,3'!#REF!</definedName>
    <definedName name="desz">'[21]x2,3'!#REF!</definedName>
    <definedName name="dfdfg414789">'[25]x2,'!#REF!</definedName>
    <definedName name="dfgfdsasdf1014785">[26]x2!$F$11</definedName>
    <definedName name="dfghj20147">#REF!</definedName>
    <definedName name="dfghj65478">#REF!</definedName>
    <definedName name="dfghkjiukmj2546">#REF!</definedName>
    <definedName name="dlynv" localSheetId="4">#REF!</definedName>
    <definedName name="dlynv" localSheetId="1">#REF!</definedName>
    <definedName name="dlynv" localSheetId="5">#REF!</definedName>
    <definedName name="dlynv" localSheetId="3">#REF!</definedName>
    <definedName name="dlynv" localSheetId="8">#REF!</definedName>
    <definedName name="dlynv" localSheetId="7">#REF!</definedName>
    <definedName name="dlynv">#REF!</definedName>
    <definedName name="dsa" localSheetId="4">#REF!</definedName>
    <definedName name="dsa" localSheetId="1">#REF!</definedName>
    <definedName name="dsa" localSheetId="5">#REF!</definedName>
    <definedName name="dsa" localSheetId="3">#REF!</definedName>
    <definedName name="dsa" localSheetId="8">#REF!</definedName>
    <definedName name="dsa">#REF!</definedName>
    <definedName name="dsas1201">#REF!</definedName>
    <definedName name="dsawa20145">#REF!</definedName>
    <definedName name="dva" localSheetId="4">#REF!</definedName>
    <definedName name="dva" localSheetId="1">#REF!</definedName>
    <definedName name="dva" localSheetId="5">#REF!</definedName>
    <definedName name="dva" localSheetId="8">#REF!</definedName>
    <definedName name="dva">#REF!</definedName>
    <definedName name="edfr10145">#REF!</definedName>
    <definedName name="eeee41474874">#REF!</definedName>
    <definedName name="erfggh21454">#REF!</definedName>
    <definedName name="ewqa" localSheetId="4">#REF!</definedName>
    <definedName name="ewqa" localSheetId="1">#REF!</definedName>
    <definedName name="ewqa" localSheetId="5">#REF!</definedName>
    <definedName name="ewqa" localSheetId="8">#REF!</definedName>
    <definedName name="ewqa">#REF!</definedName>
    <definedName name="ews" localSheetId="4">#REF!</definedName>
    <definedName name="ews" localSheetId="1">#REF!</definedName>
    <definedName name="ews" localSheetId="5">#REF!</definedName>
    <definedName name="ews" localSheetId="3">#REF!</definedName>
    <definedName name="ews" localSheetId="8">#REF!</definedName>
    <definedName name="ews">#REF!</definedName>
    <definedName name="exvsi" localSheetId="4">#REF!</definedName>
    <definedName name="exvsi" localSheetId="1">#REF!</definedName>
    <definedName name="exvsi" localSheetId="5">#REF!</definedName>
    <definedName name="exvsi" localSheetId="8">#REF!</definedName>
    <definedName name="exvsi">#REF!</definedName>
    <definedName name="eywh23">#REF!</definedName>
    <definedName name="f1f5">#REF!</definedName>
    <definedName name="F22345u" localSheetId="4">#REF!</definedName>
    <definedName name="F22345u" localSheetId="1">#REF!</definedName>
    <definedName name="F22345u" localSheetId="5">#REF!</definedName>
    <definedName name="F22345u" localSheetId="3">#REF!</definedName>
    <definedName name="F22345u" localSheetId="8">#REF!</definedName>
    <definedName name="F22345u" localSheetId="7">#REF!</definedName>
    <definedName name="F22345u">#REF!</definedName>
    <definedName name="f2f2">#REF!</definedName>
    <definedName name="F45plok510">#REF!</definedName>
    <definedName name="fdaAFG">[5]x!#REF!</definedName>
    <definedName name="fdgd354">'[27]1'!#REF!</definedName>
    <definedName name="fdgh2145">#REF!</definedName>
    <definedName name="fdrt124">#REF!</definedName>
    <definedName name="fds" localSheetId="4">#REF!</definedName>
    <definedName name="fds" localSheetId="1">#REF!</definedName>
    <definedName name="fds" localSheetId="5">#REF!</definedName>
    <definedName name="fds" localSheetId="3">#REF!</definedName>
    <definedName name="fds" localSheetId="8">#REF!</definedName>
    <definedName name="fds" localSheetId="7">#REF!</definedName>
    <definedName name="fds">#REF!</definedName>
    <definedName name="fdsa474">#REF!</definedName>
    <definedName name="fdsgtr14789">'[28]x2,'!#REF!</definedName>
    <definedName name="ffff5" localSheetId="4">#REF!</definedName>
    <definedName name="ffff5" localSheetId="1">#REF!</definedName>
    <definedName name="ffff5" localSheetId="5">#REF!</definedName>
    <definedName name="ffff5" localSheetId="3">#REF!</definedName>
    <definedName name="ffff5" localSheetId="8">#REF!</definedName>
    <definedName name="ffff5">#REF!</definedName>
    <definedName name="ffff5555">#REF!</definedName>
    <definedName name="fffffvvv30214">#REF!</definedName>
    <definedName name="fffr1014">#REF!</definedName>
    <definedName name="fgdm" localSheetId="4">#REF!</definedName>
    <definedName name="fgdm" localSheetId="1">#REF!</definedName>
    <definedName name="fgdm" localSheetId="5">#REF!</definedName>
    <definedName name="fgdm" localSheetId="3">#REF!</definedName>
    <definedName name="fgdm" localSheetId="8">#REF!</definedName>
    <definedName name="fgdm">#REF!</definedName>
    <definedName name="fgfgdh41784">#REF!</definedName>
    <definedName name="fghbhjb20145">#REF!</definedName>
    <definedName name="fghj546">[12]x1!#REF!</definedName>
    <definedName name="FGHYUI65874">#REF!</definedName>
    <definedName name="frgtyrter" localSheetId="4">#REF!</definedName>
    <definedName name="frgtyrter" localSheetId="1">#REF!</definedName>
    <definedName name="frgtyrter" localSheetId="5">#REF!</definedName>
    <definedName name="frgtyrter" localSheetId="3">#REF!</definedName>
    <definedName name="frgtyrter" localSheetId="8">#REF!</definedName>
    <definedName name="frgtyrter">#REF!</definedName>
    <definedName name="fthjk85621">#REF!</definedName>
    <definedName name="fvb" localSheetId="4">#REF!</definedName>
    <definedName name="fvb" localSheetId="1">#REF!</definedName>
    <definedName name="fvb" localSheetId="5">#REF!</definedName>
    <definedName name="fvb" localSheetId="3">#REF!</definedName>
    <definedName name="fvb" localSheetId="8">#REF!</definedName>
    <definedName name="fvb">#REF!</definedName>
    <definedName name="fvfbg2145789">#REF!</definedName>
    <definedName name="fvg6472145">[29]x1!#REF!</definedName>
    <definedName name="fvghg414789">#REF!</definedName>
    <definedName name="fwsg">#REF!</definedName>
    <definedName name="fxza" localSheetId="4">#REF!</definedName>
    <definedName name="fxza" localSheetId="1">#REF!</definedName>
    <definedName name="fxza" localSheetId="5">#REF!</definedName>
    <definedName name="fxza" localSheetId="3">#REF!</definedName>
    <definedName name="fxza" localSheetId="8">#REF!</definedName>
    <definedName name="fxza" localSheetId="7">#REF!</definedName>
    <definedName name="fxza">#REF!</definedName>
    <definedName name="gads4545">[11]x2!#REF!</definedName>
    <definedName name="gbhgnjuio4789654">#REF!</definedName>
    <definedName name="gbhnj1247">[15]x1!#REF!</definedName>
    <definedName name="gdsdfgh45763">[30]x1!#REF!</definedName>
    <definedName name="gfd" localSheetId="4">'[31]res ur'!#REF!</definedName>
    <definedName name="gfd" localSheetId="1">'[31]res ur'!#REF!</definedName>
    <definedName name="gfd" localSheetId="5">'[31]res ur'!#REF!</definedName>
    <definedName name="gfd" localSheetId="8">'[31]res ur'!#REF!</definedName>
    <definedName name="gfd" localSheetId="7">'[31]res ur'!#REF!</definedName>
    <definedName name="gfd">'[31]res ur'!#REF!</definedName>
    <definedName name="gfdresw414787">#REF!</definedName>
    <definedName name="gfds" localSheetId="4">#REF!</definedName>
    <definedName name="gfds" localSheetId="1">#REF!</definedName>
    <definedName name="gfds" localSheetId="5">#REF!</definedName>
    <definedName name="gfds" localSheetId="3">#REF!</definedName>
    <definedName name="gfds" localSheetId="8">#REF!</definedName>
    <definedName name="gfds">#REF!</definedName>
    <definedName name="gfds4789">#REF!</definedName>
    <definedName name="gfds987415">[29]x1!#REF!</definedName>
    <definedName name="gfdsaxcvvbnm" localSheetId="4">'[21]x2,3'!#REF!</definedName>
    <definedName name="gfdsaxcvvbnm" localSheetId="1">'[21]x2,3'!#REF!</definedName>
    <definedName name="gfdsaxcvvbnm" localSheetId="5">'[21]x2,3'!#REF!</definedName>
    <definedName name="gfdsaxcvvbnm" localSheetId="8">'[21]x2,3'!#REF!</definedName>
    <definedName name="gfdsaxcvvbnm" localSheetId="7">'[21]x2,3'!#REF!</definedName>
    <definedName name="gfdsaxcvvbnm">'[21]x2,3'!#REF!</definedName>
    <definedName name="gfgfhgf147854">[26]x2!$F$37</definedName>
    <definedName name="gfhj5484">'[27]1'!#REF!</definedName>
    <definedName name="gfhjkl65214">'[27]1'!#REF!</definedName>
    <definedName name="gfhy1456">#REF!</definedName>
    <definedName name="gfhy56" localSheetId="4">#REF!</definedName>
    <definedName name="gfhy56" localSheetId="1">#REF!</definedName>
    <definedName name="gfhy56" localSheetId="5">#REF!</definedName>
    <definedName name="gfhy56" localSheetId="3">#REF!</definedName>
    <definedName name="gfhy56" localSheetId="8">#REF!</definedName>
    <definedName name="gfhy56">#REF!</definedName>
    <definedName name="gfrdrtyui">[26]x1!$F$39</definedName>
    <definedName name="gfredv0000111">#REF!</definedName>
    <definedName name="ggg11111115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 localSheetId="4">#REF!</definedName>
    <definedName name="ghbca" localSheetId="1">#REF!</definedName>
    <definedName name="ghbca" localSheetId="5">#REF!</definedName>
    <definedName name="ghbca" localSheetId="3">#REF!</definedName>
    <definedName name="ghbca" localSheetId="8">#REF!</definedName>
    <definedName name="ghbca" localSheetId="7">#REF!</definedName>
    <definedName name="ghbca">#REF!</definedName>
    <definedName name="ghbnj21478">#REF!</definedName>
    <definedName name="ghdah584">#REF!</definedName>
    <definedName name="ghgfd4147896">#REF!</definedName>
    <definedName name="ghgfds41417875">[26]x2!$F$19</definedName>
    <definedName name="ghjk51454">#REF!</definedName>
    <definedName name="ghjkhgfhj102145">#REF!</definedName>
    <definedName name="ghjkil256">[32]x!#REF!</definedName>
    <definedName name="ghjkl" localSheetId="4">#REF!</definedName>
    <definedName name="ghjkl" localSheetId="1">#REF!</definedName>
    <definedName name="ghjkl" localSheetId="5">#REF!</definedName>
    <definedName name="ghjkl" localSheetId="8">#REF!</definedName>
    <definedName name="ghjkl">#REF!</definedName>
    <definedName name="ghjkl21478">[15]x1!#REF!</definedName>
    <definedName name="ghnb6547">[11]x2!#REF!</definedName>
    <definedName name="ghrtwewq1479">#REF!</definedName>
    <definedName name="ghujkiolp62457">#REF!</definedName>
    <definedName name="gsgs54">#REF!</definedName>
    <definedName name="gtfd" localSheetId="4">'[21]x2,3'!#REF!</definedName>
    <definedName name="gtfd" localSheetId="1">'[21]x2,3'!#REF!</definedName>
    <definedName name="gtfd" localSheetId="5">'[21]x2,3'!#REF!</definedName>
    <definedName name="gtfd" localSheetId="8">'[21]x2,3'!#REF!</definedName>
    <definedName name="gtfd" localSheetId="7">'[21]x2,3'!#REF!</definedName>
    <definedName name="gtfd">'[21]x2,3'!#REF!</definedName>
    <definedName name="gtfd45">#REF!</definedName>
    <definedName name="gvgbhjh547898">#REF!</definedName>
    <definedName name="gyth3" localSheetId="4">#REF!</definedName>
    <definedName name="gyth3" localSheetId="1">#REF!</definedName>
    <definedName name="gyth3" localSheetId="5">#REF!</definedName>
    <definedName name="gyth3" localSheetId="3">#REF!</definedName>
    <definedName name="gyth3" localSheetId="8">#REF!</definedName>
    <definedName name="gyth3">#REF!</definedName>
    <definedName name="gytjk" localSheetId="4">#REF!</definedName>
    <definedName name="gytjk" localSheetId="1">#REF!</definedName>
    <definedName name="gytjk" localSheetId="5">#REF!</definedName>
    <definedName name="gytjk" localSheetId="3">#REF!</definedName>
    <definedName name="gytjk" localSheetId="8">#REF!</definedName>
    <definedName name="gytjk">#REF!</definedName>
    <definedName name="h1h">[14]x5!#REF!</definedName>
    <definedName name="hasdha">#REF!</definedName>
    <definedName name="hazxc" localSheetId="4">#REF!</definedName>
    <definedName name="hazxc" localSheetId="1">#REF!</definedName>
    <definedName name="hazxc" localSheetId="5">#REF!</definedName>
    <definedName name="hazxc" localSheetId="3">#REF!</definedName>
    <definedName name="hazxc" localSheetId="8">#REF!</definedName>
    <definedName name="hazxc">#REF!</definedName>
    <definedName name="hbhbgvo55522">#REF!</definedName>
    <definedName name="hbhbhb01012">#REF!</definedName>
    <definedName name="hbhbhbgvg1010147">#REF!</definedName>
    <definedName name="hbhgtfy147896">#REF!</definedName>
    <definedName name="hbhj14142">[14]x5!#REF!</definedName>
    <definedName name="hbng20147">[15]x1!#REF!</definedName>
    <definedName name="hbnhjktyu01021">#REF!</definedName>
    <definedName name="hbpl" localSheetId="4">#REF!</definedName>
    <definedName name="hbpl" localSheetId="1">#REF!</definedName>
    <definedName name="hbpl" localSheetId="5">#REF!</definedName>
    <definedName name="hbpl" localSheetId="3">#REF!</definedName>
    <definedName name="hbpl" localSheetId="8">#REF!</definedName>
    <definedName name="hbpl">#REF!</definedName>
    <definedName name="hbvgf1024787">#REF!</definedName>
    <definedName name="hbvgf985410">[33]x3!#REF!</definedName>
    <definedName name="hdah56">[32]x!#REF!</definedName>
    <definedName name="hfdsgjhk4789">#REF!</definedName>
    <definedName name="HFGAY125">#REF!</definedName>
    <definedName name="hgaqw56">'[34]xar #1 (3)'!#REF!</definedName>
    <definedName name="hgbhg21456">#REF!</definedName>
    <definedName name="hgbv451">#REF!</definedName>
    <definedName name="hgbvfjuhylk7894541">#REF!</definedName>
    <definedName name="hgfd" localSheetId="4">#REF!</definedName>
    <definedName name="hgfd" localSheetId="1">#REF!</definedName>
    <definedName name="hgfd" localSheetId="5">#REF!</definedName>
    <definedName name="hgfd" localSheetId="3">#REF!</definedName>
    <definedName name="hgfd" localSheetId="8">#REF!</definedName>
    <definedName name="hgfd" localSheetId="7">#REF!</definedName>
    <definedName name="hgfd">#REF!</definedName>
    <definedName name="hgfd256">#REF!</definedName>
    <definedName name="hgfd41451">#REF!</definedName>
    <definedName name="HGFD457">#REF!</definedName>
    <definedName name="hgfd74789">[14]x5!#REF!</definedName>
    <definedName name="hgfdlkijh41548">#REF!</definedName>
    <definedName name="hgfds23" localSheetId="4">#REF!</definedName>
    <definedName name="hgfds23" localSheetId="1">#REF!</definedName>
    <definedName name="hgfds23" localSheetId="5">#REF!</definedName>
    <definedName name="hgfds23" localSheetId="3">#REF!</definedName>
    <definedName name="hgfds23" localSheetId="8">#REF!</definedName>
    <definedName name="hgfds23">#REF!</definedName>
    <definedName name="hgfdvbn5412">#REF!</definedName>
    <definedName name="hgffdrtt48796">#REF!</definedName>
    <definedName name="hgfv" localSheetId="4">#REF!</definedName>
    <definedName name="hgfv" localSheetId="1">#REF!</definedName>
    <definedName name="hgfv" localSheetId="5">#REF!</definedName>
    <definedName name="hgfv" localSheetId="3">#REF!</definedName>
    <definedName name="hgfv" localSheetId="8">#REF!</definedName>
    <definedName name="hgfv">#REF!</definedName>
    <definedName name="hgfwqa980">[29]x1!#REF!</definedName>
    <definedName name="hghghguhjjh47878">#REF!</definedName>
    <definedName name="hghghjhghg2012450">#REF!</definedName>
    <definedName name="hgjhkjh">[26]x3!#REF!</definedName>
    <definedName name="hgjiklo456">[27]x1!#REF!</definedName>
    <definedName name="hgjkil256">#REF!</definedName>
    <definedName name="hgjklk65487">'[27]1'!#REF!</definedName>
    <definedName name="hgjklopiuyu6547">#REF!</definedName>
    <definedName name="hgnbgftyuiopljkj621458">[26]x3!#REF!</definedName>
    <definedName name="hgv" localSheetId="4">#REF!</definedName>
    <definedName name="hgv" localSheetId="1">#REF!</definedName>
    <definedName name="hgv" localSheetId="5">#REF!</definedName>
    <definedName name="hgv" localSheetId="3">#REF!</definedName>
    <definedName name="hgv" localSheetId="8">#REF!</definedName>
    <definedName name="hgv">#REF!</definedName>
    <definedName name="hgvcxz65478">#REF!</definedName>
    <definedName name="hgvfds547879">[25]x1!#REF!</definedName>
    <definedName name="hgyt657">#REF!</definedName>
    <definedName name="hgyui54876">#REF!</definedName>
    <definedName name="hgyutfd1478986">#REF!</definedName>
    <definedName name="hhhh111222555">[12]x1!#REF!</definedName>
    <definedName name="hhhh444">[12]x1!#REF!</definedName>
    <definedName name="hhhh555" localSheetId="4">#REF!</definedName>
    <definedName name="hhhh555" localSheetId="1">#REF!</definedName>
    <definedName name="hhhh555" localSheetId="5">#REF!</definedName>
    <definedName name="hhhh555" localSheetId="3">#REF!</definedName>
    <definedName name="hhhh555" localSheetId="8">#REF!</definedName>
    <definedName name="hhhh555">#REF!</definedName>
    <definedName name="hhhh74" localSheetId="4">#REF!</definedName>
    <definedName name="hhhh74" localSheetId="1">#REF!</definedName>
    <definedName name="hhhh74" localSheetId="5">#REF!</definedName>
    <definedName name="hhhh74" localSheetId="3">#REF!</definedName>
    <definedName name="hhhh74" localSheetId="8">#REF!</definedName>
    <definedName name="hhhh74">#REF!</definedName>
    <definedName name="hhhhh111144">[30]x1!#REF!</definedName>
    <definedName name="hhhhhh66666633333">#REF!</definedName>
    <definedName name="hhhjjj20145">#REF!</definedName>
    <definedName name="hhhnnm2015">#REF!</definedName>
    <definedName name="hhjuhuki101245">#REF!</definedName>
    <definedName name="hjgf7845">[14]x5!#REF!</definedName>
    <definedName name="hjghuh414hj">[23]x2!$F$19</definedName>
    <definedName name="hjhu4kj">[14]x5!#REF!</definedName>
    <definedName name="hjka" localSheetId="4">#REF!</definedName>
    <definedName name="hjka" localSheetId="1">#REF!</definedName>
    <definedName name="hjka" localSheetId="5">#REF!</definedName>
    <definedName name="hjka" localSheetId="3">#REF!</definedName>
    <definedName name="hjka" localSheetId="8">#REF!</definedName>
    <definedName name="hjka">#REF!</definedName>
    <definedName name="hjki547">[27]x1!#REF!</definedName>
    <definedName name="hjkih2015">'[35]1'!#REF!</definedName>
    <definedName name="hjkiklk654789">#REF!</definedName>
    <definedName name="hjkil14789">#REF!</definedName>
    <definedName name="hjkil4587">#REF!</definedName>
    <definedName name="hjkiuoplo325147">#REF!</definedName>
    <definedName name="hjkj65874">#REF!</definedName>
    <definedName name="hjkl32" localSheetId="4">#REF!</definedName>
    <definedName name="hjkl32" localSheetId="1">#REF!</definedName>
    <definedName name="hjkl32" localSheetId="5">#REF!</definedName>
    <definedName name="hjkl32" localSheetId="3">#REF!</definedName>
    <definedName name="hjkl32" localSheetId="8">#REF!</definedName>
    <definedName name="hjkl32">#REF!</definedName>
    <definedName name="hjkloiuytrmjuhgt">#REF!</definedName>
    <definedName name="hjnjn01045">#REF!</definedName>
    <definedName name="hju" localSheetId="4">#REF!</definedName>
    <definedName name="hju" localSheetId="1">#REF!</definedName>
    <definedName name="hju" localSheetId="5">#REF!</definedName>
    <definedName name="hju" localSheetId="3">#REF!</definedName>
    <definedName name="hju" localSheetId="8">#REF!</definedName>
    <definedName name="hju">#REF!</definedName>
    <definedName name="hjuiop54789">#REF!</definedName>
    <definedName name="hjuko1478">#REF!</definedName>
    <definedName name="hjuykiop14896">[12]x1!#REF!</definedName>
    <definedName name="hnbg" localSheetId="4">#REF!</definedName>
    <definedName name="hnbg" localSheetId="1">#REF!</definedName>
    <definedName name="hnbg" localSheetId="5">#REF!</definedName>
    <definedName name="hnbg" localSheetId="3">#REF!</definedName>
    <definedName name="hnbg" localSheetId="8">#REF!</definedName>
    <definedName name="hnbg">#REF!</definedName>
    <definedName name="hori1" localSheetId="4">#REF!</definedName>
    <definedName name="hori1" localSheetId="1">#REF!</definedName>
    <definedName name="hori1" localSheetId="5">#REF!</definedName>
    <definedName name="hori1" localSheetId="8">#REF!</definedName>
    <definedName name="hori1">#REF!</definedName>
    <definedName name="hrkfmd45">#REF!</definedName>
    <definedName name="huhgas475">[36]x!#REF!</definedName>
    <definedName name="huji236">#REF!</definedName>
    <definedName name="hujk">#REF!</definedName>
    <definedName name="huy" localSheetId="4">'[21]x2,3'!#REF!</definedName>
    <definedName name="huy" localSheetId="1">'[21]x2,3'!#REF!</definedName>
    <definedName name="huy" localSheetId="5">'[21]x2,3'!#REF!</definedName>
    <definedName name="huy" localSheetId="8">'[21]x2,3'!#REF!</definedName>
    <definedName name="huy" localSheetId="7">'[21]x2,3'!#REF!</definedName>
    <definedName name="huy">'[21]x2,3'!#REF!</definedName>
    <definedName name="huyg32" localSheetId="4">#REF!</definedName>
    <definedName name="huyg32" localSheetId="1">#REF!</definedName>
    <definedName name="huyg32" localSheetId="5">#REF!</definedName>
    <definedName name="huyg32" localSheetId="3">#REF!</definedName>
    <definedName name="huyg32" localSheetId="8">#REF!</definedName>
    <definedName name="huyg32">#REF!</definedName>
    <definedName name="hyfaq8">#REF!</definedName>
    <definedName name="hygtqaz62">[33]x3!#REF!</definedName>
    <definedName name="hyjhkilk10125">#REF!</definedName>
    <definedName name="hytrew" localSheetId="4">#REF!</definedName>
    <definedName name="hytrew" localSheetId="1">#REF!</definedName>
    <definedName name="hytrew" localSheetId="5">#REF!</definedName>
    <definedName name="hytrew" localSheetId="3">#REF!</definedName>
    <definedName name="hytrew" localSheetId="8">#REF!</definedName>
    <definedName name="hytrew">#REF!</definedName>
    <definedName name="hyuiko658749">#REF!</definedName>
    <definedName name="HYUIO658417">#REF!</definedName>
    <definedName name="i">#REF!</definedName>
    <definedName name="ighfdsae58">'[37]x#1'!#REF!</definedName>
    <definedName name="ihl" localSheetId="4">#REF!</definedName>
    <definedName name="ihl" localSheetId="1">#REF!</definedName>
    <definedName name="ihl" localSheetId="5">#REF!</definedName>
    <definedName name="ihl" localSheetId="8">#REF!</definedName>
    <definedName name="ihl">#REF!</definedName>
    <definedName name="ii11kk55">#REF!</definedName>
    <definedName name="iiiiii22222">#REF!</definedName>
    <definedName name="iiikkkkk201">#REF!</definedName>
    <definedName name="iikikik324578">#REF!</definedName>
    <definedName name="iitoi647">[32]x!#REF!</definedName>
    <definedName name="ijhgtr96210">[11]x2!#REF!</definedName>
    <definedName name="ijhuy4587">#REF!</definedName>
    <definedName name="ijhygf65487">#REF!</definedName>
    <definedName name="ijijhuygf54789">[38]x1!#REF!</definedName>
    <definedName name="ijj3j33j33jj333jj">[38]x1!#REF!</definedName>
    <definedName name="ijkop5478">#REF!</definedName>
    <definedName name="ijuhg" localSheetId="4">#REF!</definedName>
    <definedName name="ijuhg" localSheetId="1">#REF!</definedName>
    <definedName name="ijuhg" localSheetId="5">#REF!</definedName>
    <definedName name="ijuhg" localSheetId="3">#REF!</definedName>
    <definedName name="ijuhg" localSheetId="8">#REF!</definedName>
    <definedName name="ijuhg">#REF!</definedName>
    <definedName name="ijuhuhu0125487">[15]x1!#REF!</definedName>
    <definedName name="ik1kio">[14]x5!#REF!</definedName>
    <definedName name="ikijio12145">#REF!</definedName>
    <definedName name="ikilokk65414786">#REF!</definedName>
    <definedName name="ikilop14789">[15]x1!#REF!</definedName>
    <definedName name="ikilopo47896">[26]x1!$F$35</definedName>
    <definedName name="ikjuj9847">[11]x2!#REF!</definedName>
    <definedName name="iklj4785">[14]x5!#REF!</definedName>
    <definedName name="ikljuyh147896">#REF!</definedName>
    <definedName name="iklop65247">#REF!</definedName>
    <definedName name="ikolp54546">[11]x2!#REF!</definedName>
    <definedName name="ikolp9874123">[11]x2!#REF!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[36]x!#REF!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[11]x2!#REF!</definedName>
    <definedName name="iuklo2568">[39]x2!#REF!</definedName>
    <definedName name="iukolp">[40]ezo!#REF!</definedName>
    <definedName name="iuop" localSheetId="4">#REF!</definedName>
    <definedName name="iuop" localSheetId="1">#REF!</definedName>
    <definedName name="iuop" localSheetId="5">#REF!</definedName>
    <definedName name="iuop" localSheetId="3">#REF!</definedName>
    <definedName name="iuop" localSheetId="8">#REF!</definedName>
    <definedName name="iuop">#REF!</definedName>
    <definedName name="iuy" localSheetId="4">'[21]x2,3'!#REF!</definedName>
    <definedName name="iuy" localSheetId="1">'[21]x2,3'!#REF!</definedName>
    <definedName name="iuy" localSheetId="5">'[21]x2,3'!#REF!</definedName>
    <definedName name="iuy" localSheetId="8">'[21]x2,3'!#REF!</definedName>
    <definedName name="iuy" localSheetId="7">'[21]x2,3'!#REF!</definedName>
    <definedName name="iuy">'[21]x2,3'!#REF!</definedName>
    <definedName name="iuyhgykju8745">#REF!</definedName>
    <definedName name="iuyt14587">#REF!</definedName>
    <definedName name="iuytr987">[41]x1!#REF!</definedName>
    <definedName name="iuytre5487">#REF!</definedName>
    <definedName name="iuytre745">#REF!</definedName>
    <definedName name="iuytrloiuy">#REF!</definedName>
    <definedName name="jfdyrt14790">[42]x2!#REF!</definedName>
    <definedName name="jhg" localSheetId="4">#REF!</definedName>
    <definedName name="jhg" localSheetId="1">#REF!</definedName>
    <definedName name="jhg" localSheetId="5">#REF!</definedName>
    <definedName name="jhg" localSheetId="3">#REF!</definedName>
    <definedName name="jhg" localSheetId="8">#REF!</definedName>
    <definedName name="jhg">#REF!</definedName>
    <definedName name="jhgf" localSheetId="4">#REF!</definedName>
    <definedName name="jhgf" localSheetId="1">#REF!</definedName>
    <definedName name="jhgf" localSheetId="5">#REF!</definedName>
    <definedName name="jhgf" localSheetId="3">#REF!</definedName>
    <definedName name="jhgf" localSheetId="8">#REF!</definedName>
    <definedName name="jhgf">#REF!</definedName>
    <definedName name="jhgf4587">#REF!</definedName>
    <definedName name="jhgf9847">#REF!</definedName>
    <definedName name="jhgfd" localSheetId="4">#REF!</definedName>
    <definedName name="jhgfd" localSheetId="1">#REF!</definedName>
    <definedName name="jhgfd" localSheetId="5">#REF!</definedName>
    <definedName name="jhgfd" localSheetId="3">#REF!</definedName>
    <definedName name="jhgfd" localSheetId="8">#REF!</definedName>
    <definedName name="jhgfd">#REF!</definedName>
    <definedName name="jhgfds41017">#REF!</definedName>
    <definedName name="jhghgggggg2658">#REF!</definedName>
    <definedName name="jhghjhgh4147896">#REF!</definedName>
    <definedName name="jhgu514">[27]x1!#REF!</definedName>
    <definedName name="jhgyt256">#REF!</definedName>
    <definedName name="jhgyt47879">#REF!</definedName>
    <definedName name="jhgytf74879">#REF!</definedName>
    <definedName name="jhgytflkij54784">#REF!</definedName>
    <definedName name="jhgytjuih">[43]x2!#REF!</definedName>
    <definedName name="jhikolp4578">#REF!</definedName>
    <definedName name="jhkio5695">#REF!</definedName>
    <definedName name="jhkiol">#REF!</definedName>
    <definedName name="jhkiuolp24789">#REF!</definedName>
    <definedName name="jhklp5484">#REF!</definedName>
    <definedName name="jhkuioi547845">#REF!</definedName>
    <definedName name="jhm" localSheetId="4">#REF!</definedName>
    <definedName name="jhm" localSheetId="1">#REF!</definedName>
    <definedName name="jhm" localSheetId="5">#REF!</definedName>
    <definedName name="jhm" localSheetId="3">#REF!</definedName>
    <definedName name="jhm" localSheetId="8">#REF!</definedName>
    <definedName name="jhm">#REF!</definedName>
    <definedName name="jhnhjhgf14145">#REF!</definedName>
    <definedName name="jhug1478">#REF!</definedName>
    <definedName name="jhuy2145">#REF!</definedName>
    <definedName name="jhuy458">#REF!</definedName>
    <definedName name="jhyg41">'[27]1'!#REF!</definedName>
    <definedName name="jhyuik21478">#REF!</definedName>
    <definedName name="jihuy01214">[15]x1!#REF!</definedName>
    <definedName name="jijkolp101256">#REF!</definedName>
    <definedName name="jikhu5478">#REF!</definedName>
    <definedName name="jilo" localSheetId="4">#REF!</definedName>
    <definedName name="jilo" localSheetId="1">#REF!</definedName>
    <definedName name="jilo" localSheetId="5">#REF!</definedName>
    <definedName name="jilo" localSheetId="3">#REF!</definedName>
    <definedName name="jilo" localSheetId="8">#REF!</definedName>
    <definedName name="jilo">#REF!</definedName>
    <definedName name="jiuyokliu2012">#REF!</definedName>
    <definedName name="jjhgfd658">#REF!</definedName>
    <definedName name="jjjj00000555">#REF!</definedName>
    <definedName name="jjjj111">[12]x1!#REF!</definedName>
    <definedName name="jjjj20145">[15]x1!#REF!</definedName>
    <definedName name="jjjj2j2j2j2j2j2j2">[38]x1!#REF!</definedName>
    <definedName name="jjjj5555">[16]x1!#REF!</definedName>
    <definedName name="jjjjhh5142">#REF!</definedName>
    <definedName name="jjjjj1" localSheetId="4">#REF!</definedName>
    <definedName name="jjjjj1" localSheetId="1">#REF!</definedName>
    <definedName name="jjjjj1" localSheetId="5">#REF!</definedName>
    <definedName name="jjjjj1" localSheetId="3">#REF!</definedName>
    <definedName name="jjjjj1" localSheetId="8">#REF!</definedName>
    <definedName name="jjjjj1">#REF!</definedName>
    <definedName name="jjjjj1kkk1" localSheetId="4">#REF!</definedName>
    <definedName name="jjjjj1kkk1" localSheetId="1">#REF!</definedName>
    <definedName name="jjjjj1kkk1" localSheetId="5">#REF!</definedName>
    <definedName name="jjjjj1kkk1" localSheetId="3">#REF!</definedName>
    <definedName name="jjjjj1kkk1" localSheetId="8">#REF!</definedName>
    <definedName name="jjjjj1kkk1">#REF!</definedName>
    <definedName name="jjjjj4444">#REF!</definedName>
    <definedName name="jjjjjjj5555555">#REF!</definedName>
    <definedName name="jjjkklop145786">#REF!</definedName>
    <definedName name="jjjklkl201478">#REF!</definedName>
    <definedName name="jjklo25487">#REF!</definedName>
    <definedName name="jk32kl">#REF!</definedName>
    <definedName name="jkfx30">#REF!</definedName>
    <definedName name="jkfyu365">[36]x!#REF!</definedName>
    <definedName name="jkgffduytryu64702">[32]x!#REF!</definedName>
    <definedName name="jkhjgkliob1012">#REF!</definedName>
    <definedName name="jkhlo20145">#REF!</definedName>
    <definedName name="jki" localSheetId="4">#REF!</definedName>
    <definedName name="jki" localSheetId="1">#REF!</definedName>
    <definedName name="jki" localSheetId="5">#REF!</definedName>
    <definedName name="jki" localSheetId="3">#REF!</definedName>
    <definedName name="jki" localSheetId="8">#REF!</definedName>
    <definedName name="jki" localSheetId="7">#REF!</definedName>
    <definedName name="jki">#REF!</definedName>
    <definedName name="jkih215">[14]x5!#REF!</definedName>
    <definedName name="jkil56">#REF!</definedName>
    <definedName name="jkio54576">#REF!</definedName>
    <definedName name="jkiolp1456">#REF!</definedName>
    <definedName name="jkiolp6254">#REF!</definedName>
    <definedName name="jkiolp654876">#REF!</definedName>
    <definedName name="jkiuh14586">#REF!</definedName>
    <definedName name="jkiuohp1478">#REF!</definedName>
    <definedName name="jkjkj210147">#REF!</definedName>
    <definedName name="jkjkl4789">#REF!</definedName>
    <definedName name="jklhg654789">#REF!</definedName>
    <definedName name="jklkk14578">[38]x1!#REF!</definedName>
    <definedName name="jklo4568">#REF!</definedName>
    <definedName name="jklo63201">[11]x2!#REF!</definedName>
    <definedName name="jklop415268">[11]x2!#REF!</definedName>
    <definedName name="jklopi654789">[38]x1!#REF!</definedName>
    <definedName name="jkoilp21478">#REF!</definedName>
    <definedName name="jkoiplyujhk21457">#REF!</definedName>
    <definedName name="jnbhgf4145">#REF!</definedName>
    <definedName name="jnhgyhjkm">[26]x2!$F$28</definedName>
    <definedName name="jnhugytf1010104147">[15]x1!#REF!</definedName>
    <definedName name="jnhyug20147">#REF!</definedName>
    <definedName name="jnmh2101">[11]x2!#REF!</definedName>
    <definedName name="jsef">#REF!</definedName>
    <definedName name="jshj">#REF!</definedName>
    <definedName name="juhg" localSheetId="4">#REF!</definedName>
    <definedName name="juhg" localSheetId="1">#REF!</definedName>
    <definedName name="juhg" localSheetId="5">#REF!</definedName>
    <definedName name="juhg" localSheetId="3">#REF!</definedName>
    <definedName name="juhg" localSheetId="8">#REF!</definedName>
    <definedName name="juhg">#REF!</definedName>
    <definedName name="juhg02" localSheetId="4">#REF!</definedName>
    <definedName name="juhg02" localSheetId="1">#REF!</definedName>
    <definedName name="juhg02" localSheetId="5">#REF!</definedName>
    <definedName name="juhg02" localSheetId="3">#REF!</definedName>
    <definedName name="juhg02" localSheetId="8">#REF!</definedName>
    <definedName name="juhg02">#REF!</definedName>
    <definedName name="juikl9847">[11]x2!#REF!</definedName>
    <definedName name="juiklo458">#REF!</definedName>
    <definedName name="jukil365">#REF!</definedName>
    <definedName name="jukil6521">#REF!</definedName>
    <definedName name="jukiop548786">#REF!</definedName>
    <definedName name="juytgb" localSheetId="4">#REF!</definedName>
    <definedName name="juytgb" localSheetId="1">#REF!</definedName>
    <definedName name="juytgb" localSheetId="5">#REF!</definedName>
    <definedName name="juytgb" localSheetId="3">#REF!</definedName>
    <definedName name="juytgb" localSheetId="8">#REF!</definedName>
    <definedName name="juytgb">#REF!</definedName>
    <definedName name="jzawqr62147">#REF!</definedName>
    <definedName name="k" localSheetId="4">#REF!</definedName>
    <definedName name="k" localSheetId="1">#REF!</definedName>
    <definedName name="k" localSheetId="5">#REF!</definedName>
    <definedName name="k" localSheetId="8">#REF!</definedName>
    <definedName name="k">#REF!</definedName>
    <definedName name="k5k">[14]x3!#REF!</definedName>
    <definedName name="kaeeeeee">#REF!</definedName>
    <definedName name="kaqw" localSheetId="4">#REF!</definedName>
    <definedName name="kaqw" localSheetId="1">#REF!</definedName>
    <definedName name="kaqw" localSheetId="5">#REF!</definedName>
    <definedName name="kaqw" localSheetId="3">#REF!</definedName>
    <definedName name="kaqw" localSheetId="8">#REF!</definedName>
    <definedName name="kaqw">#REF!</definedName>
    <definedName name="kawr896">#REF!</definedName>
    <definedName name="KBMPJ147">[5]x!#REF!</definedName>
    <definedName name="kbvc" localSheetId="4">#REF!</definedName>
    <definedName name="kbvc" localSheetId="1">#REF!</definedName>
    <definedName name="kbvc" localSheetId="5">#REF!</definedName>
    <definedName name="kbvc" localSheetId="3">#REF!</definedName>
    <definedName name="kbvc" localSheetId="8">#REF!</definedName>
    <definedName name="kbvc" localSheetId="7">#REF!</definedName>
    <definedName name="kbvc">#REF!</definedName>
    <definedName name="kdewqamn">#REF!</definedName>
    <definedName name="kgkgfkd568">#REF!</definedName>
    <definedName name="kgyutiu68574">[32]x!#REF!</definedName>
    <definedName name="khgfd584">#REF!</definedName>
    <definedName name="khglok9541">[33]x3!#REF!</definedName>
    <definedName name="khuy" localSheetId="4">#REF!</definedName>
    <definedName name="khuy" localSheetId="1">#REF!</definedName>
    <definedName name="khuy" localSheetId="5">#REF!</definedName>
    <definedName name="khuy" localSheetId="3">#REF!</definedName>
    <definedName name="khuy" localSheetId="8">#REF!</definedName>
    <definedName name="khuy" localSheetId="7">#REF!</definedName>
    <definedName name="khuy">#REF!</definedName>
    <definedName name="kigfd5">#REF!</definedName>
    <definedName name="kij" localSheetId="4">#REF!</definedName>
    <definedName name="kij" localSheetId="1">#REF!</definedName>
    <definedName name="kij" localSheetId="5">#REF!</definedName>
    <definedName name="kij" localSheetId="3">#REF!</definedName>
    <definedName name="kij" localSheetId="8">#REF!</definedName>
    <definedName name="kij" localSheetId="7">#REF!</definedName>
    <definedName name="kij">#REF!</definedName>
    <definedName name="kijh" localSheetId="4">#REF!</definedName>
    <definedName name="kijh" localSheetId="1">#REF!</definedName>
    <definedName name="kijh" localSheetId="5">#REF!</definedName>
    <definedName name="kijh" localSheetId="3">#REF!</definedName>
    <definedName name="kijh" localSheetId="8">#REF!</definedName>
    <definedName name="kijh" localSheetId="7">#REF!</definedName>
    <definedName name="kijh">#REF!</definedName>
    <definedName name="kijh20145">#REF!</definedName>
    <definedName name="kijhg" localSheetId="4">'[21]x2,3'!#REF!</definedName>
    <definedName name="kijhg" localSheetId="1">'[21]x2,3'!#REF!</definedName>
    <definedName name="kijhg" localSheetId="5">'[21]x2,3'!#REF!</definedName>
    <definedName name="kijhg" localSheetId="8">'[21]x2,3'!#REF!</definedName>
    <definedName name="kijhg" localSheetId="7">'[21]x2,3'!#REF!</definedName>
    <definedName name="kijhg">'[21]x2,3'!#REF!</definedName>
    <definedName name="kijhl">#REF!</definedName>
    <definedName name="kijol321">[27]x1!#REF!</definedName>
    <definedName name="kiju1478">#REF!</definedName>
    <definedName name="kiju745">#REF!</definedName>
    <definedName name="kijuhy32654">#REF!</definedName>
    <definedName name="kijuij1401245">#REF!</definedName>
    <definedName name="kijulkij32">#REF!</definedName>
    <definedName name="kijulopki">#REF!</definedName>
    <definedName name="kik" localSheetId="4">#REF!</definedName>
    <definedName name="kik" localSheetId="1">#REF!</definedName>
    <definedName name="kik" localSheetId="5">#REF!</definedName>
    <definedName name="kik" localSheetId="3">#REF!</definedName>
    <definedName name="kik" localSheetId="8">#REF!</definedName>
    <definedName name="kik" localSheetId="7">#REF!</definedName>
    <definedName name="kik">#REF!</definedName>
    <definedName name="kikol84758">#REF!</definedName>
    <definedName name="kiljuh1468">[27]x1!#REF!</definedName>
    <definedName name="kilko47869">#REF!</definedName>
    <definedName name="kilopjhuk1478">#REF!</definedName>
    <definedName name="kioa" localSheetId="4">#REF!</definedName>
    <definedName name="kioa" localSheetId="1">#REF!</definedName>
    <definedName name="kioa" localSheetId="5">#REF!</definedName>
    <definedName name="kioa" localSheetId="3">#REF!</definedName>
    <definedName name="kioa" localSheetId="8">#REF!</definedName>
    <definedName name="kioa">#REF!</definedName>
    <definedName name="kioj1248">#REF!</definedName>
    <definedName name="kiojh" localSheetId="4">#REF!</definedName>
    <definedName name="kiojh" localSheetId="1">#REF!</definedName>
    <definedName name="kiojh" localSheetId="5">#REF!</definedName>
    <definedName name="kiojh" localSheetId="3">#REF!</definedName>
    <definedName name="kiojh" localSheetId="8">#REF!</definedName>
    <definedName name="kiojh" localSheetId="7">#REF!</definedName>
    <definedName name="kiojh">#REF!</definedName>
    <definedName name="kiojh1478">#REF!</definedName>
    <definedName name="kiol547">#REF!</definedName>
    <definedName name="kiol5487">[23]x2!$F$53</definedName>
    <definedName name="kiolp2586">#REF!</definedName>
    <definedName name="kiolpo25478">#REF!</definedName>
    <definedName name="kiop">#REF!</definedName>
    <definedName name="kiouij589796">#REF!</definedName>
    <definedName name="kiouy101410141">[15]x1!#REF!</definedName>
    <definedName name="kiuj362" localSheetId="4">'[44]x1 (5)'!#REF!</definedName>
    <definedName name="kiuj362" localSheetId="1">'[44]x1 (5)'!#REF!</definedName>
    <definedName name="kiuj362" localSheetId="5">'[44]x1 (5)'!#REF!</definedName>
    <definedName name="kiuj362" localSheetId="8">'[44]x1 (5)'!#REF!</definedName>
    <definedName name="kiuj362" localSheetId="7">'[44]x1 (5)'!#REF!</definedName>
    <definedName name="kiuj362">'[44]x1 (5)'!#REF!</definedName>
    <definedName name="kiuy" localSheetId="4">#REF!</definedName>
    <definedName name="kiuy" localSheetId="1">#REF!</definedName>
    <definedName name="kiuy" localSheetId="5">#REF!</definedName>
    <definedName name="kiuy" localSheetId="3">#REF!</definedName>
    <definedName name="kiuy" localSheetId="8">#REF!</definedName>
    <definedName name="kiuy">#REF!</definedName>
    <definedName name="kjasawq">#REF!</definedName>
    <definedName name="kjbhfs65">#REF!</definedName>
    <definedName name="kjghdt2145">[36]x!#REF!</definedName>
    <definedName name="kjh" localSheetId="4">'[21]x2,3'!#REF!</definedName>
    <definedName name="kjh" localSheetId="1">'[21]x2,3'!#REF!</definedName>
    <definedName name="kjh" localSheetId="5">'[21]x2,3'!#REF!</definedName>
    <definedName name="kjh" localSheetId="8">'[21]x2,3'!#REF!</definedName>
    <definedName name="kjh" localSheetId="7">'[21]x2,3'!#REF!</definedName>
    <definedName name="kjh">'[21]x2,3'!#REF!</definedName>
    <definedName name="KJHG" localSheetId="4">#REF!</definedName>
    <definedName name="KJHG" localSheetId="1">#REF!</definedName>
    <definedName name="KJHG" localSheetId="5">#REF!</definedName>
    <definedName name="KJHG" localSheetId="8">#REF!</definedName>
    <definedName name="KJHG">#REF!</definedName>
    <definedName name="kjhg1457">[26]x2!#REF!</definedName>
    <definedName name="kjhg471047">[43]x3!#REF!</definedName>
    <definedName name="kjhg4787">[14]x5!#REF!</definedName>
    <definedName name="kjhg6214">#REF!</definedName>
    <definedName name="kjhgf" localSheetId="4">#REF!</definedName>
    <definedName name="kjhgf" localSheetId="1">#REF!</definedName>
    <definedName name="kjhgf" localSheetId="5">#REF!</definedName>
    <definedName name="kjhgf" localSheetId="3">#REF!</definedName>
    <definedName name="kjhgf" localSheetId="8">#REF!</definedName>
    <definedName name="kjhgf">#REF!</definedName>
    <definedName name="kjhgf4565">#REF!</definedName>
    <definedName name="kjhgf58">'[37]x#1'!#REF!</definedName>
    <definedName name="kjhgfds21478">[36]x!#REF!</definedName>
    <definedName name="kjhgfljhb4512">#REF!</definedName>
    <definedName name="kjhgfrtyui15476">[11]x1!#REF!</definedName>
    <definedName name="kjhgkolp41454">#REF!</definedName>
    <definedName name="kjhglopi568741">[45]x1!#REF!</definedName>
    <definedName name="kjhguhu51405">#REF!</definedName>
    <definedName name="kjhgzaqw98787">#REF!</definedName>
    <definedName name="kjhjgui548">#REF!</definedName>
    <definedName name="kjhk65">#REF!</definedName>
    <definedName name="kjhq" localSheetId="4">#REF!</definedName>
    <definedName name="kjhq" localSheetId="1">#REF!</definedName>
    <definedName name="kjhq" localSheetId="5">#REF!</definedName>
    <definedName name="kjhq" localSheetId="3">#REF!</definedName>
    <definedName name="kjhq" localSheetId="8">#REF!</definedName>
    <definedName name="kjhq">#REF!</definedName>
    <definedName name="kjhu1478">#REF!</definedName>
    <definedName name="kjhuloki5478">[14]x5!#REF!</definedName>
    <definedName name="kjhuyg1456">[13]x2w!#REF!</definedName>
    <definedName name="kjhuygf14578">[25]x1!#REF!</definedName>
    <definedName name="kjhygtfd54787">#REF!</definedName>
    <definedName name="kjih5486">#REF!</definedName>
    <definedName name="kjij3214">[46]x1!#REF!</definedName>
    <definedName name="kjilo65">#REF!</definedName>
    <definedName name="kjio" localSheetId="4">#REF!</definedName>
    <definedName name="kjio" localSheetId="1">#REF!</definedName>
    <definedName name="kjio" localSheetId="5">#REF!</definedName>
    <definedName name="kjio" localSheetId="3">#REF!</definedName>
    <definedName name="kjio" localSheetId="8">#REF!</definedName>
    <definedName name="kjio" localSheetId="7">#REF!</definedName>
    <definedName name="kjio">#REF!</definedName>
    <definedName name="kjio41111111">#REF!</definedName>
    <definedName name="kjiu6214">[12]x1!#REF!</definedName>
    <definedName name="kjiu65847">#REF!</definedName>
    <definedName name="kjiuhyg65487">[15]x1!#REF!</definedName>
    <definedName name="kjiulp62014">#REF!</definedName>
    <definedName name="kjjj55558">#REF!</definedName>
    <definedName name="kjkljl214578">[26]x3!#REF!</definedName>
    <definedName name="kjlhuiop478965">[26]x3!#REF!</definedName>
    <definedName name="kjlo2514">#REF!</definedName>
    <definedName name="kjlop547012">[32]x!#REF!</definedName>
    <definedName name="kjnhb14789654">#REF!</definedName>
    <definedName name="kjnhgyt5487">#REF!</definedName>
    <definedName name="kjnm510">#REF!</definedName>
    <definedName name="kjnnnn123">#REF!</definedName>
    <definedName name="kjop" localSheetId="4">#REF!</definedName>
    <definedName name="kjop" localSheetId="1">#REF!</definedName>
    <definedName name="kjop" localSheetId="5">#REF!</definedName>
    <definedName name="kjop" localSheetId="3">#REF!</definedName>
    <definedName name="kjop" localSheetId="8">#REF!</definedName>
    <definedName name="kjop">#REF!</definedName>
    <definedName name="kjse" localSheetId="4">#REF!</definedName>
    <definedName name="kjse" localSheetId="1">#REF!</definedName>
    <definedName name="kjse" localSheetId="5">#REF!</definedName>
    <definedName name="kjse" localSheetId="3">#REF!</definedName>
    <definedName name="kjse" localSheetId="8">#REF!</definedName>
    <definedName name="kjse" localSheetId="7">#REF!</definedName>
    <definedName name="kjse">#REF!</definedName>
    <definedName name="kjuh">#REF!</definedName>
    <definedName name="kjuh111">#REF!</definedName>
    <definedName name="kjuh4787">#REF!</definedName>
    <definedName name="kjuhg" localSheetId="4">#REF!</definedName>
    <definedName name="kjuhg" localSheetId="1">#REF!</definedName>
    <definedName name="kjuhg" localSheetId="5">#REF!</definedName>
    <definedName name="kjuhg" localSheetId="3">#REF!</definedName>
    <definedName name="kjuhg" localSheetId="8">#REF!</definedName>
    <definedName name="kjuhg">#REF!</definedName>
    <definedName name="kjuhg12048">#REF!</definedName>
    <definedName name="kjuhgf2541">#REF!</definedName>
    <definedName name="kjuhgy41078">#REF!</definedName>
    <definedName name="kjuhy4787">#REF!</definedName>
    <definedName name="kjwa68">#REF!</definedName>
    <definedName name="kkkjj235">#REF!</definedName>
    <definedName name="kkkjjhhmnb">#REF!</definedName>
    <definedName name="kkkk1111">#REF!</definedName>
    <definedName name="kkkk444433">[16]x1!#REF!</definedName>
    <definedName name="kkkk55" localSheetId="4">#REF!</definedName>
    <definedName name="kkkk55" localSheetId="1">#REF!</definedName>
    <definedName name="kkkk55" localSheetId="5">#REF!</definedName>
    <definedName name="kkkk55" localSheetId="3">#REF!</definedName>
    <definedName name="kkkk55" localSheetId="8">#REF!</definedName>
    <definedName name="kkkk55">#REF!</definedName>
    <definedName name="kkkkk000222">#REF!</definedName>
    <definedName name="kkkkk1111lll222">#REF!</definedName>
    <definedName name="kkkkk6k66k6k6kk66">[26]x1!$F$11</definedName>
    <definedName name="kkkkkk1014789654">#REF!</definedName>
    <definedName name="kkkkkkk33k333k33">[47]x1!#REF!</definedName>
    <definedName name="kkkkkkkkkk3333333">#REF!</definedName>
    <definedName name="kkkkkkmmmm5551111">#REF!</definedName>
    <definedName name="kkkkll6514">#REF!</definedName>
    <definedName name="kkkkmmmnnn">[48]Лист2!$F$56</definedName>
    <definedName name="kkklko54787">[15]x1!#REF!</definedName>
    <definedName name="kkkllljj10145">#REF!</definedName>
    <definedName name="kkkm" localSheetId="4">#REF!</definedName>
    <definedName name="kkkm" localSheetId="1">#REF!</definedName>
    <definedName name="kkkm" localSheetId="5">#REF!</definedName>
    <definedName name="kkkm" localSheetId="3">#REF!</definedName>
    <definedName name="kkkm" localSheetId="8">#REF!</definedName>
    <definedName name="kkkm">#REF!</definedName>
    <definedName name="kkkmmm6251">#REF!</definedName>
    <definedName name="kkkmmmnn52140">#REF!</definedName>
    <definedName name="kkkmmnmm52140">#REF!</definedName>
    <definedName name="kkkoilok666999">'[35]x2,'!#REF!</definedName>
    <definedName name="kkl" localSheetId="4">#REF!</definedName>
    <definedName name="kkl" localSheetId="1">#REF!</definedName>
    <definedName name="kkl" localSheetId="5">#REF!</definedName>
    <definedName name="kkl" localSheetId="3">#REF!</definedName>
    <definedName name="kkl" localSheetId="8">#REF!</definedName>
    <definedName name="kkl">#REF!</definedName>
    <definedName name="kkolij">[27]x1!#REF!</definedName>
    <definedName name="kkolpk10215">#REF!</definedName>
    <definedName name="kl" localSheetId="4">#REF!</definedName>
    <definedName name="kl" localSheetId="1">#REF!</definedName>
    <definedName name="kl" localSheetId="5">#REF!</definedName>
    <definedName name="kl" localSheetId="3">#REF!</definedName>
    <definedName name="kl" localSheetId="8">#REF!</definedName>
    <definedName name="kl">#REF!</definedName>
    <definedName name="kljiuop14578">#REF!</definedName>
    <definedName name="klkk222">#REF!</definedName>
    <definedName name="klmn" localSheetId="4">#REF!</definedName>
    <definedName name="klmn" localSheetId="1">#REF!</definedName>
    <definedName name="klmn" localSheetId="5">#REF!</definedName>
    <definedName name="klmn" localSheetId="3">#REF!</definedName>
    <definedName name="klmn" localSheetId="8">#REF!</definedName>
    <definedName name="klmn">#REF!</definedName>
    <definedName name="kloi5478">#REF!</definedName>
    <definedName name="kloijuh254">'[43]x3 (2)'!#REF!</definedName>
    <definedName name="kloim2014">[15]x1!#REF!</definedName>
    <definedName name="kloint" localSheetId="4">#REF!</definedName>
    <definedName name="kloint" localSheetId="1">#REF!</definedName>
    <definedName name="kloint" localSheetId="5">#REF!</definedName>
    <definedName name="kloint" localSheetId="3">#REF!</definedName>
    <definedName name="kloint" localSheetId="8">#REF!</definedName>
    <definedName name="kloint">#REF!</definedName>
    <definedName name="kloiu2458">#REF!</definedName>
    <definedName name="klok65847">#REF!</definedName>
    <definedName name="klokj25">[11]x2!#REF!</definedName>
    <definedName name="klokj5487">#REF!</definedName>
    <definedName name="klop" localSheetId="4">#REF!</definedName>
    <definedName name="klop" localSheetId="1">#REF!</definedName>
    <definedName name="klop" localSheetId="5">#REF!</definedName>
    <definedName name="klop" localSheetId="3">#REF!</definedName>
    <definedName name="klop" localSheetId="8">#REF!</definedName>
    <definedName name="klop">#REF!</definedName>
    <definedName name="klop14784">#REF!</definedName>
    <definedName name="klop478">[14]x7!#REF!</definedName>
    <definedName name="klop47896">#REF!</definedName>
    <definedName name="klop652">#REF!</definedName>
    <definedName name="klopi2457">[32]x!#REF!</definedName>
    <definedName name="klopi65487">#REF!</definedName>
    <definedName name="klopijuh568">#REF!</definedName>
    <definedName name="klopkjhu101456">#REF!</definedName>
    <definedName name="klopl14758">#REF!</definedName>
    <definedName name="klopo25468">#REF!</definedName>
    <definedName name="klopuiy4548">#REF!</definedName>
    <definedName name="klpk125">[11]x2!#REF!</definedName>
    <definedName name="kls" localSheetId="4">#REF!</definedName>
    <definedName name="kls" localSheetId="1">#REF!</definedName>
    <definedName name="kls" localSheetId="5">#REF!</definedName>
    <definedName name="kls" localSheetId="3">#REF!</definedName>
    <definedName name="kls" localSheetId="8">#REF!</definedName>
    <definedName name="kls">#REF!</definedName>
    <definedName name="km" localSheetId="4">[24]niveloba!#REF!</definedName>
    <definedName name="km" localSheetId="1">[24]niveloba!#REF!</definedName>
    <definedName name="km" localSheetId="5">[24]niveloba!#REF!</definedName>
    <definedName name="km" localSheetId="8">[24]niveloba!#REF!</definedName>
    <definedName name="km" localSheetId="7">[24]niveloba!#REF!</definedName>
    <definedName name="km">[24]niveloba!#REF!</definedName>
    <definedName name="kmb" localSheetId="4">#REF!</definedName>
    <definedName name="kmb" localSheetId="1">#REF!</definedName>
    <definedName name="kmb" localSheetId="5">#REF!</definedName>
    <definedName name="kmb" localSheetId="8">#REF!</definedName>
    <definedName name="kmb">#REF!</definedName>
    <definedName name="kmjm" localSheetId="4">#REF!</definedName>
    <definedName name="kmjm" localSheetId="1">#REF!</definedName>
    <definedName name="kmjm" localSheetId="5">#REF!</definedName>
    <definedName name="kmjm" localSheetId="3">#REF!</definedName>
    <definedName name="kmjm" localSheetId="8">#REF!</definedName>
    <definedName name="kmjm">#REF!</definedName>
    <definedName name="kmjn457">#REF!</definedName>
    <definedName name="kmjnh3201">[48]Лист2!$F$14</definedName>
    <definedName name="kmjnh51478">#REF!</definedName>
    <definedName name="kmjnh847545">#REF!</definedName>
    <definedName name="kmjnhbg2010154">[15]x1!#REF!</definedName>
    <definedName name="kmjnjnm">#REF!</definedName>
    <definedName name="kmkjiuokj1012145">[15]x1!#REF!</definedName>
    <definedName name="kmkmjnj74879">#REF!</definedName>
    <definedName name="kml9oi1456">#REF!</definedName>
    <definedName name="kmn" localSheetId="4">#REF!</definedName>
    <definedName name="kmn" localSheetId="1">#REF!</definedName>
    <definedName name="kmn" localSheetId="5">#REF!</definedName>
    <definedName name="kmn" localSheetId="8">#REF!</definedName>
    <definedName name="kmn">#REF!</definedName>
    <definedName name="kmnbh6214">[11]x2!#REF!</definedName>
    <definedName name="kmnbhvgc51024">#REF!</definedName>
    <definedName name="kmnbv62014">#REF!</definedName>
    <definedName name="kmnj6201">#REF!</definedName>
    <definedName name="kmnjh1548">#REF!</definedName>
    <definedName name="knhyb" localSheetId="4">#REF!</definedName>
    <definedName name="knhyb" localSheetId="1">#REF!</definedName>
    <definedName name="knhyb" localSheetId="5">#REF!</definedName>
    <definedName name="knhyb" localSheetId="3">#REF!</definedName>
    <definedName name="knhyb" localSheetId="8">#REF!</definedName>
    <definedName name="knhyb">#REF!</definedName>
    <definedName name="knmjhgf145478">[25]x1!#REF!</definedName>
    <definedName name="koij1458">#REF!</definedName>
    <definedName name="kokl222555">#REF!</definedName>
    <definedName name="kolhg6532">#REF!</definedName>
    <definedName name="koli45">'[49]x 3'!#REF!</definedName>
    <definedName name="koliu14786">[16]x1!#REF!</definedName>
    <definedName name="kolo125">#REF!</definedName>
    <definedName name="kolop2145458">#REF!</definedName>
    <definedName name="kolp">#REF!</definedName>
    <definedName name="kolp32564">#REF!</definedName>
    <definedName name="kolpijkl20145">#REF!</definedName>
    <definedName name="kolpijuhki45789">[45]x1!#REF!</definedName>
    <definedName name="kolplo47896">#REF!</definedName>
    <definedName name="kolpqaz178">#REF!</definedName>
    <definedName name="kop">#REF!</definedName>
    <definedName name="kopw" localSheetId="4">#REF!</definedName>
    <definedName name="kopw" localSheetId="1">#REF!</definedName>
    <definedName name="kopw" localSheetId="5">#REF!</definedName>
    <definedName name="kopw" localSheetId="3">#REF!</definedName>
    <definedName name="kopw" localSheetId="8">#REF!</definedName>
    <definedName name="kopw">#REF!</definedName>
    <definedName name="kot" localSheetId="4">[24]niveloba!#REF!</definedName>
    <definedName name="kot" localSheetId="1">[24]niveloba!#REF!</definedName>
    <definedName name="kot" localSheetId="5">[24]niveloba!#REF!</definedName>
    <definedName name="kot" localSheetId="8">[24]niveloba!#REF!</definedName>
    <definedName name="kot" localSheetId="7">[24]niveloba!#REF!</definedName>
    <definedName name="kot">[24]niveloba!#REF!</definedName>
    <definedName name="kp" localSheetId="4">[24]niveloba!#REF!</definedName>
    <definedName name="kp" localSheetId="1">[24]niveloba!#REF!</definedName>
    <definedName name="kp" localSheetId="5">[24]niveloba!#REF!</definedName>
    <definedName name="kp" localSheetId="8">[24]niveloba!#REF!</definedName>
    <definedName name="kp" localSheetId="7">[24]niveloba!#REF!</definedName>
    <definedName name="kp">[24]niveloba!#REF!</definedName>
    <definedName name="ks" localSheetId="4">#REF!</definedName>
    <definedName name="ks" localSheetId="1">#REF!</definedName>
    <definedName name="ks" localSheetId="5">#REF!</definedName>
    <definedName name="ks" localSheetId="8">#REF!</definedName>
    <definedName name="ks">#REF!</definedName>
    <definedName name="ksael" localSheetId="4">#REF!</definedName>
    <definedName name="ksael" localSheetId="1">#REF!</definedName>
    <definedName name="ksael" localSheetId="5">#REF!</definedName>
    <definedName name="ksael" localSheetId="3">#REF!</definedName>
    <definedName name="ksael" localSheetId="8">#REF!</definedName>
    <definedName name="ksael">#REF!</definedName>
    <definedName name="kx" localSheetId="4">[50]niveloba!#REF!</definedName>
    <definedName name="kx" localSheetId="1">[50]niveloba!#REF!</definedName>
    <definedName name="kx" localSheetId="5">[50]niveloba!#REF!</definedName>
    <definedName name="kx" localSheetId="8">[50]niveloba!#REF!</definedName>
    <definedName name="kx" localSheetId="7">[50]niveloba!#REF!</definedName>
    <definedName name="kx">[50]niveloba!#REF!</definedName>
    <definedName name="l1l2">[23]x4!$F$24</definedName>
    <definedName name="lazm2">#REF!</definedName>
    <definedName name="lghfxdtryuti2487">[32]x!#REF!</definedName>
    <definedName name="liokpo7474010101">[26]x1!$F$27</definedName>
    <definedName name="ljhggfdd23">#REF!</definedName>
    <definedName name="ljuih20148">#REF!</definedName>
    <definedName name="lkij" localSheetId="4">#REF!</definedName>
    <definedName name="lkij" localSheetId="1">#REF!</definedName>
    <definedName name="lkij" localSheetId="5">#REF!</definedName>
    <definedName name="lkij" localSheetId="3">#REF!</definedName>
    <definedName name="lkij" localSheetId="8">#REF!</definedName>
    <definedName name="lkij">#REF!</definedName>
    <definedName name="lkijh625">[11]x2!#REF!</definedName>
    <definedName name="lkijh6548">#REF!</definedName>
    <definedName name="lkijo" localSheetId="4">#REF!</definedName>
    <definedName name="lkijo" localSheetId="1">#REF!</definedName>
    <definedName name="lkijo" localSheetId="5">#REF!</definedName>
    <definedName name="lkijo" localSheetId="3">#REF!</definedName>
    <definedName name="lkijo" localSheetId="8">#REF!</definedName>
    <definedName name="lkijo">#REF!</definedName>
    <definedName name="lkiju5104">#REF!</definedName>
    <definedName name="lkiop" localSheetId="4">#REF!</definedName>
    <definedName name="lkiop" localSheetId="1">#REF!</definedName>
    <definedName name="lkiop" localSheetId="5">#REF!</definedName>
    <definedName name="lkiop" localSheetId="3">#REF!</definedName>
    <definedName name="lkiop" localSheetId="8">#REF!</definedName>
    <definedName name="lkiop">#REF!</definedName>
    <definedName name="lkiu" localSheetId="4">#REF!</definedName>
    <definedName name="lkiu" localSheetId="1">#REF!</definedName>
    <definedName name="lkiu" localSheetId="5">#REF!</definedName>
    <definedName name="lkiu" localSheetId="3">#REF!</definedName>
    <definedName name="lkiu" localSheetId="8">#REF!</definedName>
    <definedName name="lkiu">#REF!</definedName>
    <definedName name="lkj" localSheetId="4">#REF!</definedName>
    <definedName name="lkj" localSheetId="1">#REF!</definedName>
    <definedName name="lkj" localSheetId="5">#REF!</definedName>
    <definedName name="lkj" localSheetId="3">#REF!</definedName>
    <definedName name="lkj" localSheetId="8">#REF!</definedName>
    <definedName name="lkj">#REF!</definedName>
    <definedName name="lkjbh624">'[51]8'!#REF!</definedName>
    <definedName name="lkjh" localSheetId="4">#REF!</definedName>
    <definedName name="lkjh" localSheetId="1">#REF!</definedName>
    <definedName name="lkjh" localSheetId="5">#REF!</definedName>
    <definedName name="lkjh" localSheetId="3">#REF!</definedName>
    <definedName name="lkjh" localSheetId="8">#REF!</definedName>
    <definedName name="lkjh">#REF!</definedName>
    <definedName name="lkjh1457">#REF!</definedName>
    <definedName name="lkjh41478sasdxc02145">#REF!</definedName>
    <definedName name="lkjh545" localSheetId="4">#REF!</definedName>
    <definedName name="lkjh545" localSheetId="1">#REF!</definedName>
    <definedName name="lkjh545" localSheetId="5">#REF!</definedName>
    <definedName name="lkjh545" localSheetId="3">#REF!</definedName>
    <definedName name="lkjh545" localSheetId="8">#REF!</definedName>
    <definedName name="lkjh545">#REF!</definedName>
    <definedName name="lkjh548321">#REF!</definedName>
    <definedName name="lkjhb1" localSheetId="4">#REF!</definedName>
    <definedName name="lkjhb1" localSheetId="1">#REF!</definedName>
    <definedName name="lkjhb1" localSheetId="5">#REF!</definedName>
    <definedName name="lkjhb1" localSheetId="3">#REF!</definedName>
    <definedName name="lkjhb1" localSheetId="8">#REF!</definedName>
    <definedName name="lkjhb1">#REF!</definedName>
    <definedName name="lkjhg14547">[26]x2!#REF!</definedName>
    <definedName name="lkjhg4578">#REF!</definedName>
    <definedName name="lkjhg514">#REF!</definedName>
    <definedName name="lkjhg514786">#REF!</definedName>
    <definedName name="lkjhg9514">#REF!</definedName>
    <definedName name="lkjhgftr14578">[15]x1!#REF!</definedName>
    <definedName name="lkjhnhj41478">#REF!</definedName>
    <definedName name="lkjhu478">#REF!</definedName>
    <definedName name="lkji5478">[46]x1!#REF!</definedName>
    <definedName name="lkjiop2169">[14]x5!#REF!</definedName>
    <definedName name="lkjiu5147">#REF!</definedName>
    <definedName name="lkjiuh547876">[45]x1!#REF!</definedName>
    <definedName name="lkjiuhg45784">#REF!</definedName>
    <definedName name="lkjiuo51024">#REF!</definedName>
    <definedName name="lkjjhh" localSheetId="4">#REF!</definedName>
    <definedName name="lkjjhh" localSheetId="1">#REF!</definedName>
    <definedName name="lkjjhh" localSheetId="5">#REF!</definedName>
    <definedName name="lkjjhh" localSheetId="3">#REF!</definedName>
    <definedName name="lkjjhh" localSheetId="8">#REF!</definedName>
    <definedName name="lkjjhh">#REF!</definedName>
    <definedName name="lkjo4786">#REF!</definedName>
    <definedName name="lkkk5555">#REF!</definedName>
    <definedName name="lkma81">#REF!</definedName>
    <definedName name="lkmjn625">#REF!</definedName>
    <definedName name="lkmjn951470">'[52]x5)'!#REF!</definedName>
    <definedName name="lkmnh20147">#REF!</definedName>
    <definedName name="lkoi1458">#REF!</definedName>
    <definedName name="lkoij2015">#REF!</definedName>
    <definedName name="lkoij23564">'[27]1'!#REF!</definedName>
    <definedName name="lkoij26548">[47]x1!#REF!</definedName>
    <definedName name="lkoij4587">#REF!</definedName>
    <definedName name="lkoij5478">#REF!</definedName>
    <definedName name="lkoij6251">#REF!</definedName>
    <definedName name="lkoijh4789">#REF!</definedName>
    <definedName name="lkoijuh214578">[15]x1!#REF!</definedName>
    <definedName name="lkoj124">#REF!</definedName>
    <definedName name="lkoj14141">#REF!</definedName>
    <definedName name="lkojil45164">#REF!</definedName>
    <definedName name="lkojiu4879">#REF!</definedName>
    <definedName name="lkojl1456">'[27]1'!#REF!</definedName>
    <definedName name="lkokp147">#REF!</definedName>
    <definedName name="lkop548">#REF!</definedName>
    <definedName name="lkop620">#REF!</definedName>
    <definedName name="lkopoiuyutyj41478">#REF!</definedName>
    <definedName name="lkopu5478">[14]x7!#REF!</definedName>
    <definedName name="lkpoi14786">#REF!</definedName>
    <definedName name="llkk65454">[14]x3!#REF!</definedName>
    <definedName name="llkmjn65210">[12]x1!#REF!</definedName>
    <definedName name="llko0123">[46]x1!#REF!</definedName>
    <definedName name="lll11l">#REF!</definedName>
    <definedName name="lllkkk8889999">#REF!</definedName>
    <definedName name="llll0121.">#REF!</definedName>
    <definedName name="llll20147">#REF!</definedName>
    <definedName name="llll20202">#REF!</definedName>
    <definedName name="llll2222000">#REF!</definedName>
    <definedName name="llll54" localSheetId="4">#REF!</definedName>
    <definedName name="llll54" localSheetId="1">#REF!</definedName>
    <definedName name="llll54" localSheetId="5">#REF!</definedName>
    <definedName name="llll54" localSheetId="3">#REF!</definedName>
    <definedName name="llll54" localSheetId="8">#REF!</definedName>
    <definedName name="llll54">#REF!</definedName>
    <definedName name="llll555" localSheetId="4">#REF!</definedName>
    <definedName name="llll555" localSheetId="1">#REF!</definedName>
    <definedName name="llll555" localSheetId="5">#REF!</definedName>
    <definedName name="llll555" localSheetId="3">#REF!</definedName>
    <definedName name="llll555" localSheetId="8">#REF!</definedName>
    <definedName name="llll555">#REF!</definedName>
    <definedName name="lllll0000">#REF!</definedName>
    <definedName name="lllll555">[11]x2!#REF!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 localSheetId="4">#REF!</definedName>
    <definedName name="LMBVCX" localSheetId="1">#REF!</definedName>
    <definedName name="LMBVCX" localSheetId="5">#REF!</definedName>
    <definedName name="LMBVCX" localSheetId="3">#REF!</definedName>
    <definedName name="LMBVCX" localSheetId="8">#REF!</definedName>
    <definedName name="LMBVCX">#REF!</definedName>
    <definedName name="lmkijh2548">#REF!</definedName>
    <definedName name="lmkj20147">#REF!</definedName>
    <definedName name="lmkjn621">#REF!</definedName>
    <definedName name="lmknj414789">[38]x1!#REF!</definedName>
    <definedName name="lmuioa" localSheetId="4">#REF!</definedName>
    <definedName name="lmuioa" localSheetId="1">#REF!</definedName>
    <definedName name="lmuioa" localSheetId="5">#REF!</definedName>
    <definedName name="lmuioa" localSheetId="3">#REF!</definedName>
    <definedName name="lmuioa" localSheetId="8">#REF!</definedName>
    <definedName name="lmuioa">#REF!</definedName>
    <definedName name="lmutaz" localSheetId="4">#REF!</definedName>
    <definedName name="lmutaz" localSheetId="1">#REF!</definedName>
    <definedName name="lmutaz" localSheetId="5">#REF!</definedName>
    <definedName name="lmutaz" localSheetId="8">#REF!</definedName>
    <definedName name="lmutaz">#REF!</definedName>
    <definedName name="loiu" localSheetId="4">#REF!</definedName>
    <definedName name="loiu" localSheetId="1">#REF!</definedName>
    <definedName name="loiu" localSheetId="5">#REF!</definedName>
    <definedName name="loiu" localSheetId="3">#REF!</definedName>
    <definedName name="loiu" localSheetId="8">#REF!</definedName>
    <definedName name="loiu">#REF!</definedName>
    <definedName name="lok" localSheetId="4">#REF!</definedName>
    <definedName name="lok" localSheetId="1">#REF!</definedName>
    <definedName name="lok" localSheetId="5">#REF!</definedName>
    <definedName name="lok" localSheetId="3">#REF!</definedName>
    <definedName name="lok" localSheetId="8">#REF!</definedName>
    <definedName name="lok" localSheetId="7">#REF!</definedName>
    <definedName name="lok">#REF!</definedName>
    <definedName name="loki254">#REF!</definedName>
    <definedName name="loki3210">[11]x2!#REF!</definedName>
    <definedName name="loki478">[32]x!#REF!</definedName>
    <definedName name="loki541">#REF!</definedName>
    <definedName name="lokij10478">#REF!</definedName>
    <definedName name="lokij1245">#REF!</definedName>
    <definedName name="lokij2546">[13]x2w!#REF!</definedName>
    <definedName name="lokijjjj1010">#REF!</definedName>
    <definedName name="lokiju3265">#REF!</definedName>
    <definedName name="lokip14578">[15]x1!#REF!</definedName>
    <definedName name="lokj" localSheetId="4">#REF!</definedName>
    <definedName name="lokj" localSheetId="1">#REF!</definedName>
    <definedName name="lokj" localSheetId="5">#REF!</definedName>
    <definedName name="lokj" localSheetId="3">#REF!</definedName>
    <definedName name="lokj" localSheetId="8">#REF!</definedName>
    <definedName name="lokj" localSheetId="7">#REF!</definedName>
    <definedName name="lokj">#REF!</definedName>
    <definedName name="lokj741">#REF!</definedName>
    <definedName name="lokp4789">#REF!</definedName>
    <definedName name="lokphg1258">[36]x!#REF!</definedName>
    <definedName name="lokpij1245">#REF!</definedName>
    <definedName name="lokpijuh1478">#REF!</definedName>
    <definedName name="lokpiuyt5487">#REF!</definedName>
    <definedName name="lokpo2154">#REF!</definedName>
    <definedName name="lolp478965">#REF!</definedName>
    <definedName name="lolpkiji">#REF!</definedName>
    <definedName name="lomj" localSheetId="4">'[21]x2,3'!#REF!</definedName>
    <definedName name="lomj" localSheetId="1">'[21]x2,3'!#REF!</definedName>
    <definedName name="lomj" localSheetId="5">'[21]x2,3'!#REF!</definedName>
    <definedName name="lomj" localSheetId="8">'[21]x2,3'!#REF!</definedName>
    <definedName name="lomj" localSheetId="7">'[21]x2,3'!#REF!</definedName>
    <definedName name="lomj">'[21]x2,3'!#REF!</definedName>
    <definedName name="lomz" localSheetId="4">#REF!</definedName>
    <definedName name="lomz" localSheetId="1">#REF!</definedName>
    <definedName name="lomz" localSheetId="5">#REF!</definedName>
    <definedName name="lomz" localSheetId="3">#REF!</definedName>
    <definedName name="lomz" localSheetId="8">#REF!</definedName>
    <definedName name="lomz">#REF!</definedName>
    <definedName name="lopilku2147">[32]x!#REF!</definedName>
    <definedName name="lopk2">#REF!</definedName>
    <definedName name="lopki1475">#REF!</definedName>
    <definedName name="lopkio14756">#REF!</definedName>
    <definedName name="lopkiu325">[36]x!#REF!</definedName>
    <definedName name="lopkj569">#REF!</definedName>
    <definedName name="loplolp4789653">'[25]x2,'!#REF!</definedName>
    <definedName name="lozaq3">#REF!</definedName>
    <definedName name="lpkoj20154">#REF!</definedName>
    <definedName name="lplo1424">#REF!</definedName>
    <definedName name="lpo" localSheetId="4">#REF!</definedName>
    <definedName name="lpo" localSheetId="1">#REF!</definedName>
    <definedName name="lpo" localSheetId="5">#REF!</definedName>
    <definedName name="lpo" localSheetId="3">#REF!</definedName>
    <definedName name="lpo" localSheetId="8">#REF!</definedName>
    <definedName name="lpo">#REF!</definedName>
    <definedName name="lpoi65487">#REF!</definedName>
    <definedName name="lpoijhik2145">#REF!</definedName>
    <definedName name="lpoki" localSheetId="4">#REF!</definedName>
    <definedName name="lpoki" localSheetId="1">#REF!</definedName>
    <definedName name="lpoki" localSheetId="5">#REF!</definedName>
    <definedName name="lpoki" localSheetId="3">#REF!</definedName>
    <definedName name="lpoki" localSheetId="8">#REF!</definedName>
    <definedName name="lpoki">#REF!</definedName>
    <definedName name="lpoki478796">#REF!</definedName>
    <definedName name="lpokj548">#REF!</definedName>
    <definedName name="lpokl2654">[53]ketilmowyoba!#REF!</definedName>
    <definedName name="lpokoilju10245">#REF!</definedName>
    <definedName name="lqat" localSheetId="4">#REF!</definedName>
    <definedName name="lqat" localSheetId="1">#REF!</definedName>
    <definedName name="lqat" localSheetId="5">#REF!</definedName>
    <definedName name="lqat" localSheetId="3">#REF!</definedName>
    <definedName name="lqat" localSheetId="8">#REF!</definedName>
    <definedName name="lqat">#REF!</definedName>
    <definedName name="ltjg8965">#REF!</definedName>
    <definedName name="lymhg5692">#REF!</definedName>
    <definedName name="lzo" localSheetId="4">#REF!</definedName>
    <definedName name="lzo" localSheetId="1">#REF!</definedName>
    <definedName name="lzo" localSheetId="5">#REF!</definedName>
    <definedName name="lzo" localSheetId="3">#REF!</definedName>
    <definedName name="lzo" localSheetId="8">#REF!</definedName>
    <definedName name="lzo">#REF!</definedName>
    <definedName name="mbnvx">#REF!</definedName>
    <definedName name="mdshg">#REF!</definedName>
    <definedName name="me" localSheetId="4">#REF!</definedName>
    <definedName name="me" localSheetId="1">#REF!</definedName>
    <definedName name="me" localSheetId="5">#REF!</definedName>
    <definedName name="me" localSheetId="8">#REF!</definedName>
    <definedName name="me">#REF!</definedName>
    <definedName name="mecxre" localSheetId="4">#REF!</definedName>
    <definedName name="mecxre" localSheetId="1">#REF!</definedName>
    <definedName name="mecxre" localSheetId="5">#REF!</definedName>
    <definedName name="mecxre" localSheetId="8">#REF!</definedName>
    <definedName name="mecxre">#REF!</definedName>
    <definedName name="meeqvse" localSheetId="4">#REF!</definedName>
    <definedName name="meeqvse" localSheetId="1">#REF!</definedName>
    <definedName name="meeqvse" localSheetId="5">#REF!</definedName>
    <definedName name="meeqvse" localSheetId="8">#REF!</definedName>
    <definedName name="meeqvse">#REF!</definedName>
    <definedName name="meore" localSheetId="4">#REF!</definedName>
    <definedName name="meore" localSheetId="1">#REF!</definedName>
    <definedName name="meore" localSheetId="5">#REF!</definedName>
    <definedName name="meore" localSheetId="8">#REF!</definedName>
    <definedName name="meore">#REF!</definedName>
    <definedName name="meotx" localSheetId="4">#REF!</definedName>
    <definedName name="meotx" localSheetId="1">#REF!</definedName>
    <definedName name="meotx" localSheetId="5">#REF!</definedName>
    <definedName name="meotx" localSheetId="8">#REF!</definedName>
    <definedName name="meotx">#REF!</definedName>
    <definedName name="merve" localSheetId="4">#REF!</definedName>
    <definedName name="merve" localSheetId="1">#REF!</definedName>
    <definedName name="merve" localSheetId="5">#REF!</definedName>
    <definedName name="merve" localSheetId="8">#REF!</definedName>
    <definedName name="merve">#REF!</definedName>
    <definedName name="mes" localSheetId="4">#REF!</definedName>
    <definedName name="mes" localSheetId="1">#REF!</definedName>
    <definedName name="mes" localSheetId="5">#REF!</definedName>
    <definedName name="mes" localSheetId="8">#REF!</definedName>
    <definedName name="mes">#REF!</definedName>
    <definedName name="mesvide" localSheetId="4">#REF!</definedName>
    <definedName name="mesvide" localSheetId="1">#REF!</definedName>
    <definedName name="mesvide" localSheetId="5">#REF!</definedName>
    <definedName name="mesvide" localSheetId="8">#REF!</definedName>
    <definedName name="mesvide">#REF!</definedName>
    <definedName name="mioh" localSheetId="4">#REF!</definedName>
    <definedName name="mioh" localSheetId="1">#REF!</definedName>
    <definedName name="mioh" localSheetId="5">#REF!</definedName>
    <definedName name="mioh" localSheetId="3">#REF!</definedName>
    <definedName name="mioh" localSheetId="8">#REF!</definedName>
    <definedName name="mioh">#REF!</definedName>
    <definedName name="mkh" localSheetId="4">#REF!</definedName>
    <definedName name="mkh" localSheetId="1">#REF!</definedName>
    <definedName name="mkh" localSheetId="5">#REF!</definedName>
    <definedName name="mkh" localSheetId="3">#REF!</definedName>
    <definedName name="mkh" localSheetId="8">#REF!</definedName>
    <definedName name="mkh">#REF!</definedName>
    <definedName name="mkio87477">#REF!</definedName>
    <definedName name="mkjh2014">#REF!</definedName>
    <definedName name="mkjiulokij5146">[54]x1!$F$61</definedName>
    <definedName name="mknjhg547869">#REF!</definedName>
    <definedName name="mkol145">#REF!</definedName>
    <definedName name="mmm1111222">[16]x1!#REF!</definedName>
    <definedName name="mmmm13" localSheetId="4">#REF!</definedName>
    <definedName name="mmmm13" localSheetId="1">#REF!</definedName>
    <definedName name="mmmm13" localSheetId="5">#REF!</definedName>
    <definedName name="mmmm13" localSheetId="3">#REF!</definedName>
    <definedName name="mmmm13" localSheetId="8">#REF!</definedName>
    <definedName name="mmmm13">#REF!</definedName>
    <definedName name="mmmm444555">[15]x1!#REF!</definedName>
    <definedName name="mmn" localSheetId="4">'[21]x2,3'!#REF!</definedName>
    <definedName name="mmn" localSheetId="1">'[21]x2,3'!#REF!</definedName>
    <definedName name="mmn" localSheetId="5">'[21]x2,3'!#REF!</definedName>
    <definedName name="mmn" localSheetId="8">'[21]x2,3'!#REF!</definedName>
    <definedName name="mmn" localSheetId="7">'[21]x2,3'!#REF!</definedName>
    <definedName name="mmn">'[21]x2,3'!#REF!</definedName>
    <definedName name="mnbnv" localSheetId="4">#REF!</definedName>
    <definedName name="mnbnv" localSheetId="1">#REF!</definedName>
    <definedName name="mnbnv" localSheetId="5">#REF!</definedName>
    <definedName name="mnbnv" localSheetId="3">#REF!</definedName>
    <definedName name="mnbnv" localSheetId="8">#REF!</definedName>
    <definedName name="mnbnv">#REF!</definedName>
    <definedName name="mnmnmn101010">#REF!</definedName>
    <definedName name="more" localSheetId="4">#REF!</definedName>
    <definedName name="more" localSheetId="1">#REF!</definedName>
    <definedName name="more" localSheetId="5">#REF!</definedName>
    <definedName name="more" localSheetId="8">#REF!</definedName>
    <definedName name="more">#REF!</definedName>
    <definedName name="mrewa" localSheetId="4">#REF!</definedName>
    <definedName name="mrewa" localSheetId="1">#REF!</definedName>
    <definedName name="mrewa" localSheetId="5">#REF!</definedName>
    <definedName name="mrewa" localSheetId="3">#REF!</definedName>
    <definedName name="mrewa" localSheetId="8">#REF!</definedName>
    <definedName name="mrewa">#REF!</definedName>
    <definedName name="nbvcx12369">#REF!</definedName>
    <definedName name="nczxh21">#REF!</definedName>
    <definedName name="nmjh564">[13]x1!#REF!</definedName>
    <definedName name="nnnn88" localSheetId="4">#REF!</definedName>
    <definedName name="nnnn88" localSheetId="1">#REF!</definedName>
    <definedName name="nnnn88" localSheetId="5">#REF!</definedName>
    <definedName name="nnnn88" localSheetId="3">#REF!</definedName>
    <definedName name="nnnn88" localSheetId="8">#REF!</definedName>
    <definedName name="nnnn88">#REF!</definedName>
    <definedName name="nnnw123">#REF!</definedName>
    <definedName name="nuaq" localSheetId="4">#REF!</definedName>
    <definedName name="nuaq" localSheetId="1">#REF!</definedName>
    <definedName name="nuaq" localSheetId="5">#REF!</definedName>
    <definedName name="nuaq" localSheetId="3">#REF!</definedName>
    <definedName name="nuaq" localSheetId="8">#REF!</definedName>
    <definedName name="nuaq">#REF!</definedName>
    <definedName name="nvmxsw10147">[15]x1!#REF!</definedName>
    <definedName name="o" localSheetId="4">#REF!</definedName>
    <definedName name="o" localSheetId="1">#REF!</definedName>
    <definedName name="o" localSheetId="5">#REF!</definedName>
    <definedName name="o" localSheetId="3">#REF!</definedName>
    <definedName name="o" localSheetId="8">#REF!</definedName>
    <definedName name="o">#REF!</definedName>
    <definedName name="oiesd456">'[37]x#1'!#REF!</definedName>
    <definedName name="oiiiiii6666">#REF!</definedName>
    <definedName name="oij9ho562214">#REF!</definedName>
    <definedName name="oijkuytt41023">[32]x!#REF!</definedName>
    <definedName name="oijuhy98745">#REF!</definedName>
    <definedName name="oijuhyg54786">#REF!</definedName>
    <definedName name="oikjl254">[27]x1!#REF!</definedName>
    <definedName name="oikjplo5145">#REF!</definedName>
    <definedName name="oikju54784">#REF!</definedName>
    <definedName name="oiklp4789">#REF!</definedName>
    <definedName name="oikuy458">#REF!</definedName>
    <definedName name="oilkm365">#REF!</definedName>
    <definedName name="oipl478">#REF!</definedName>
    <definedName name="oipo14576">[26]x2!#REF!</definedName>
    <definedName name="oiutytop21564">#REF!</definedName>
    <definedName name="oiuu478">#REF!</definedName>
    <definedName name="oiuy" localSheetId="4">#REF!</definedName>
    <definedName name="oiuy" localSheetId="1">#REF!</definedName>
    <definedName name="oiuy" localSheetId="5">#REF!</definedName>
    <definedName name="oiuy" localSheetId="3">#REF!</definedName>
    <definedName name="oiuy" localSheetId="8">#REF!</definedName>
    <definedName name="oiuy">#REF!</definedName>
    <definedName name="okihuyjuki47879">#REF!</definedName>
    <definedName name="okij4747">#REF!</definedName>
    <definedName name="okij4789966">[38]x1!#REF!</definedName>
    <definedName name="okijh5214">#REF!</definedName>
    <definedName name="okijhy74787">#REF!</definedName>
    <definedName name="okijuh47874">#REF!</definedName>
    <definedName name="okijuhg4786">#REF!</definedName>
    <definedName name="okijukiuh102154">#REF!</definedName>
    <definedName name="okil" localSheetId="4">#REF!</definedName>
    <definedName name="okil" localSheetId="1">#REF!</definedName>
    <definedName name="okil" localSheetId="5">#REF!</definedName>
    <definedName name="okil" localSheetId="3">#REF!</definedName>
    <definedName name="okil" localSheetId="8">#REF!</definedName>
    <definedName name="okil">#REF!</definedName>
    <definedName name="okjh145">#REF!</definedName>
    <definedName name="okjuy5478">#REF!</definedName>
    <definedName name="okli6250">[11]x2!#REF!</definedName>
    <definedName name="oklij21456">[13]x1!#REF!</definedName>
    <definedName name="oklij5487">[45]x1!#REF!</definedName>
    <definedName name="oklp4789">#REF!</definedName>
    <definedName name="oklphji">#REF!</definedName>
    <definedName name="oklpi54876">#REF!</definedName>
    <definedName name="oknjh95147">'[51]8'!#REF!</definedName>
    <definedName name="okoiujh201478">#REF!</definedName>
    <definedName name="olkij8745">#REF!</definedName>
    <definedName name="olkijh541787">#REF!</definedName>
    <definedName name="olkil625">#REF!</definedName>
    <definedName name="olkkkk111100">#REF!</definedName>
    <definedName name="olkoi4787">#REF!</definedName>
    <definedName name="olm" localSheetId="4">#REF!</definedName>
    <definedName name="olm" localSheetId="1">#REF!</definedName>
    <definedName name="olm" localSheetId="5">#REF!</definedName>
    <definedName name="olm" localSheetId="3">#REF!</definedName>
    <definedName name="olm" localSheetId="8">#REF!</definedName>
    <definedName name="olm">#REF!</definedName>
    <definedName name="oloko">'[27]1'!#REF!</definedName>
    <definedName name="olol01478">#REF!</definedName>
    <definedName name="ololikjhyu49494">#REF!</definedName>
    <definedName name="ololol547896">[26]x3!#REF!</definedName>
    <definedName name="olololo10101">#REF!</definedName>
    <definedName name="olopk14245">'[35]x2,'!#REF!</definedName>
    <definedName name="olopkil14784">#REF!</definedName>
    <definedName name="OLOPO10121457">#REF!</definedName>
    <definedName name="olpiuy4789730">#REF!</definedName>
    <definedName name="olpkiujk14578">[45]x1!#REF!</definedName>
    <definedName name="olpl1457">#REF!</definedName>
    <definedName name="olplp10147">#REF!</definedName>
    <definedName name="olpo14578">#REF!</definedName>
    <definedName name="olpo2101478">#REF!</definedName>
    <definedName name="olpo6547">#REF!</definedName>
    <definedName name="olpouu586">#REF!</definedName>
    <definedName name="oo55l5o">[14]x5!#REF!</definedName>
    <definedName name="ooii" localSheetId="4">#REF!</definedName>
    <definedName name="ooii" localSheetId="1">#REF!</definedName>
    <definedName name="ooii" localSheetId="5">#REF!</definedName>
    <definedName name="ooii" localSheetId="3">#REF!</definedName>
    <definedName name="ooii" localSheetId="8">#REF!</definedName>
    <definedName name="ooii">#REF!</definedName>
    <definedName name="ooo6o65o456">[26]x3!#REF!</definedName>
    <definedName name="oooi456">'[27]1'!#REF!</definedName>
    <definedName name="ooolol62541">#REF!</definedName>
    <definedName name="ooolp2154">#REF!</definedName>
    <definedName name="oooo547">#REF!</definedName>
    <definedName name="oooo6" localSheetId="4">#REF!</definedName>
    <definedName name="oooo6" localSheetId="1">#REF!</definedName>
    <definedName name="oooo6" localSheetId="5">#REF!</definedName>
    <definedName name="oooo6" localSheetId="3">#REF!</definedName>
    <definedName name="oooo6" localSheetId="8">#REF!</definedName>
    <definedName name="oooo6">#REF!</definedName>
    <definedName name="ooooiii222iii333">#REF!</definedName>
    <definedName name="oooommmm">#REF!</definedName>
    <definedName name="ooooooii" localSheetId="4">#REF!</definedName>
    <definedName name="ooooooii" localSheetId="1">#REF!</definedName>
    <definedName name="ooooooii" localSheetId="5">#REF!</definedName>
    <definedName name="ooooooii" localSheetId="3">#REF!</definedName>
    <definedName name="ooooooii" localSheetId="8">#REF!</definedName>
    <definedName name="ooooooii">#REF!</definedName>
    <definedName name="ooooppp20145">#REF!</definedName>
    <definedName name="ooopplo6254">#REF!</definedName>
    <definedName name="opidm210">[36]x!#REF!</definedName>
    <definedName name="opilu6584">#REF!</definedName>
    <definedName name="opkiu236">[23]x2!$F$79</definedName>
    <definedName name="opkoj2050145">#REF!</definedName>
    <definedName name="opl" localSheetId="4">#REF!</definedName>
    <definedName name="opl" localSheetId="1">#REF!</definedName>
    <definedName name="opl" localSheetId="5">#REF!</definedName>
    <definedName name="opl" localSheetId="3">#REF!</definedName>
    <definedName name="opl" localSheetId="8">#REF!</definedName>
    <definedName name="opl">#REF!</definedName>
    <definedName name="oplo1245">#REF!</definedName>
    <definedName name="oplo14789">[15]x1!#REF!</definedName>
    <definedName name="oplokijuhyg478965235">#REF!</definedName>
    <definedName name="oplop321">#REF!</definedName>
    <definedName name="oplp65487">#REF!</definedName>
    <definedName name="oplpo21457">#REF!</definedName>
    <definedName name="opoiu7487">[23]x2!$F$37</definedName>
    <definedName name="opuyu" localSheetId="4">#REF!</definedName>
    <definedName name="opuyu" localSheetId="1">#REF!</definedName>
    <definedName name="opuyu" localSheetId="5">#REF!</definedName>
    <definedName name="opuyu" localSheetId="3">#REF!</definedName>
    <definedName name="opuyu" localSheetId="8">#REF!</definedName>
    <definedName name="opuyu">#REF!</definedName>
    <definedName name="orda8012">[32]x!#REF!</definedName>
    <definedName name="otxi" localSheetId="4">#REF!</definedName>
    <definedName name="otxi" localSheetId="1">#REF!</definedName>
    <definedName name="otxi" localSheetId="5">#REF!</definedName>
    <definedName name="otxi" localSheetId="8">#REF!</definedName>
    <definedName name="otxi">#REF!</definedName>
    <definedName name="ouyrfer458">#REF!</definedName>
    <definedName name="pazxs" localSheetId="4">#REF!</definedName>
    <definedName name="pazxs" localSheetId="1">#REF!</definedName>
    <definedName name="pazxs" localSheetId="5">#REF!</definedName>
    <definedName name="pazxs" localSheetId="3">#REF!</definedName>
    <definedName name="pazxs" localSheetId="8">#REF!</definedName>
    <definedName name="pazxs">#REF!</definedName>
    <definedName name="pi" localSheetId="4">#REF!</definedName>
    <definedName name="pi" localSheetId="1">#REF!</definedName>
    <definedName name="pi" localSheetId="5">#REF!</definedName>
    <definedName name="pi" localSheetId="8">#REF!</definedName>
    <definedName name="pi">#REF!</definedName>
    <definedName name="pirveli" localSheetId="4">#REF!</definedName>
    <definedName name="pirveli" localSheetId="1">#REF!</definedName>
    <definedName name="pirveli" localSheetId="5">#REF!</definedName>
    <definedName name="pirveli" localSheetId="8">#REF!</definedName>
    <definedName name="pirveli">#REF!</definedName>
    <definedName name="piyuytr1457">#REF!</definedName>
    <definedName name="pjkio1478">#REF!</definedName>
    <definedName name="pkmnj">#REF!</definedName>
    <definedName name="pkoi" localSheetId="4">'[21]x2,3'!#REF!</definedName>
    <definedName name="pkoi" localSheetId="1">'[21]x2,3'!#REF!</definedName>
    <definedName name="pkoi" localSheetId="5">'[21]x2,3'!#REF!</definedName>
    <definedName name="pkoi" localSheetId="8">'[21]x2,3'!#REF!</definedName>
    <definedName name="pkoi" localSheetId="7">'[21]x2,3'!#REF!</definedName>
    <definedName name="pkoi">'[21]x2,3'!#REF!</definedName>
    <definedName name="plikdrtyu874789">[38]x1!#REF!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[11]x2!#REF!</definedName>
    <definedName name="plkm8123">#REF!</definedName>
    <definedName name="plkoj10214">#REF!</definedName>
    <definedName name="plmnb95478">#REF!</definedName>
    <definedName name="plmz" localSheetId="4">#REF!</definedName>
    <definedName name="plmz" localSheetId="1">#REF!</definedName>
    <definedName name="plmz" localSheetId="5">#REF!</definedName>
    <definedName name="plmz" localSheetId="3">#REF!</definedName>
    <definedName name="plmz" localSheetId="8">#REF!</definedName>
    <definedName name="plmz">#REF!</definedName>
    <definedName name="ploi2145">#REF!</definedName>
    <definedName name="ploik1489">[36]x!#REF!</definedName>
    <definedName name="plok1214">'[52]x1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[27]x1!#REF!</definedName>
    <definedName name="ploki3254">[33]x3!#REF!</definedName>
    <definedName name="ploki414789">#REF!</definedName>
    <definedName name="ploki4578410mnb">#REF!</definedName>
    <definedName name="PLOKI47879875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'[52]x5)'!#REF!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21548">#REF!</definedName>
    <definedName name="plokju6584">[41]x1!#REF!</definedName>
    <definedName name="PLOPI78796">#REF!</definedName>
    <definedName name="plplolk301245">#REF!</definedName>
    <definedName name="poi" localSheetId="4">#REF!</definedName>
    <definedName name="poi" localSheetId="1">#REF!</definedName>
    <definedName name="poi" localSheetId="5">#REF!</definedName>
    <definedName name="poi" localSheetId="3">#REF!</definedName>
    <definedName name="poi" localSheetId="8">#REF!</definedName>
    <definedName name="poi">#REF!</definedName>
    <definedName name="poijuh12548">#REF!</definedName>
    <definedName name="poikj654">#REF!</definedName>
    <definedName name="poil2145">[15]x1!#REF!</definedName>
    <definedName name="poil456">#REF!</definedName>
    <definedName name="poil7484">#REF!</definedName>
    <definedName name="poiliu4587">#REF!</definedName>
    <definedName name="poilk8475">[15]x1!#REF!</definedName>
    <definedName name="poilkoi14576">#REF!</definedName>
    <definedName name="poim5">#REF!</definedName>
    <definedName name="poiplokij47895">'[25]x2,'!#REF!</definedName>
    <definedName name="poipolo201457">#REF!</definedName>
    <definedName name="poiu" localSheetId="4">'[20]x r '!#REF!</definedName>
    <definedName name="poiu" localSheetId="1">'[20]x r '!#REF!</definedName>
    <definedName name="poiu" localSheetId="5">'[20]x r '!#REF!</definedName>
    <definedName name="poiu" localSheetId="8">'[20]x r '!#REF!</definedName>
    <definedName name="poiu" localSheetId="7">'[20]x r '!#REF!</definedName>
    <definedName name="poiu">'[20]x r '!#REF!</definedName>
    <definedName name="poiu1478">#REF!</definedName>
    <definedName name="poiu45456">'[27]1'!#REF!</definedName>
    <definedName name="poiu87">#REF!</definedName>
    <definedName name="poiuikljiu5487">'[35]x2,'!#REF!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 localSheetId="4">#REF!</definedName>
    <definedName name="poiuy" localSheetId="1">#REF!</definedName>
    <definedName name="poiuy" localSheetId="5">#REF!</definedName>
    <definedName name="poiuy" localSheetId="3">#REF!</definedName>
    <definedName name="poiuy" localSheetId="8">#REF!</definedName>
    <definedName name="poiuy">#REF!</definedName>
    <definedName name="poiuy487">[23]x2!$F$28</definedName>
    <definedName name="pokas1478">[27]x1!#REF!</definedName>
    <definedName name="pokcds">#REF!</definedName>
    <definedName name="pokgde478">'[51]8'!#REF!</definedName>
    <definedName name="pokil4789">[23]x2!$F$62</definedName>
    <definedName name="pokilu4789">#REF!</definedName>
    <definedName name="pokiu54786">[45]x1!#REF!</definedName>
    <definedName name="pokli456">#REF!</definedName>
    <definedName name="poli" localSheetId="4">#REF!</definedName>
    <definedName name="poli" localSheetId="1">#REF!</definedName>
    <definedName name="poli" localSheetId="5">#REF!</definedName>
    <definedName name="poli" localSheetId="3">#REF!</definedName>
    <definedName name="poli" localSheetId="8">#REF!</definedName>
    <definedName name="poli">#REF!</definedName>
    <definedName name="poli654873256">#REF!</definedName>
    <definedName name="polipku547896">[26]x3!#REF!</definedName>
    <definedName name="polki14l">#REF!</definedName>
    <definedName name="polki2547">#REF!</definedName>
    <definedName name="polki4714">[32]x!#REF!</definedName>
    <definedName name="polki4784">#REF!</definedName>
    <definedName name="polki4787">#REF!</definedName>
    <definedName name="polki659">#REF!</definedName>
    <definedName name="polkij125478">#REF!</definedName>
    <definedName name="polkijnmbg" localSheetId="4">#REF!</definedName>
    <definedName name="polkijnmbg" localSheetId="1">#REF!</definedName>
    <definedName name="polkijnmbg" localSheetId="5">#REF!</definedName>
    <definedName name="polkijnmbg" localSheetId="3">#REF!</definedName>
    <definedName name="polkijnmbg" localSheetId="8">#REF!</definedName>
    <definedName name="polkijnmbg" localSheetId="7">#REF!</definedName>
    <definedName name="polkijnmbg">#REF!</definedName>
    <definedName name="polkiuy6587">[36]x!#REF!</definedName>
    <definedName name="polllllm52525">#REF!</definedName>
    <definedName name="polo25">#REF!</definedName>
    <definedName name="polo2564">#REF!</definedName>
    <definedName name="polo65478">[23]x5!$F$11</definedName>
    <definedName name="polok1245">#REF!</definedName>
    <definedName name="poyoi65">#REF!</definedName>
    <definedName name="ppp" localSheetId="4">#REF!</definedName>
    <definedName name="ppp" localSheetId="1">#REF!</definedName>
    <definedName name="ppp" localSheetId="5">#REF!</definedName>
    <definedName name="ppp" localSheetId="3">#REF!</definedName>
    <definedName name="ppp" localSheetId="8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[14]x5!#REF!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_xlnm.Print_Area" localSheetId="6">'#2'!$A$1:$G$36</definedName>
    <definedName name="_xlnm.Print_Area" localSheetId="4">'gare ganateba'!$A$1:$H$79</definedName>
    <definedName name="_xlnm.Print_Area" localSheetId="1">konstr!$A$1:$H$102</definedName>
    <definedName name="_xlnm.Print_Area" localSheetId="0">KREB!$A$1:$H$53</definedName>
    <definedName name="_xlnm.Print_Area" localSheetId="5">Robeebi!$A$1:$M$83</definedName>
    <definedName name="_xlnm.Print_Area" localSheetId="3">'wyal-kanaliz'!$A$1:$J$45</definedName>
    <definedName name="_xlnm.Print_Area" localSheetId="8">ეზო!$A$1:$M$61</definedName>
    <definedName name="_xlnm.Print_Area" localSheetId="7">'ელ. გარე ქსელი'!$A$1:$H$77</definedName>
    <definedName name="_xlnm.Print_Titles" localSheetId="1">konstr!$14:$14</definedName>
    <definedName name="_xlnm.Print_Titles" localSheetId="7">'ელ. გარე ქსელი'!$11:$11</definedName>
    <definedName name="putrew85">#REF!</definedName>
    <definedName name="pxaq" localSheetId="4">#REF!</definedName>
    <definedName name="pxaq" localSheetId="1">#REF!</definedName>
    <definedName name="pxaq" localSheetId="5">#REF!</definedName>
    <definedName name="pxaq" localSheetId="3">#REF!</definedName>
    <definedName name="pxaq" localSheetId="8">#REF!</definedName>
    <definedName name="pxaq" localSheetId="7">#REF!</definedName>
    <definedName name="pxaq">#REF!</definedName>
    <definedName name="qqqaqaqaqa1478747">#REF!</definedName>
    <definedName name="qqqqq000111">#REF!</definedName>
    <definedName name="qrttrujkl984">[32]x!#REF!</definedName>
    <definedName name="qwsdrty6587">[36]x!#REF!</definedName>
    <definedName name="rat" localSheetId="4">#REF!</definedName>
    <definedName name="rat" localSheetId="1">#REF!</definedName>
    <definedName name="rat" localSheetId="5">#REF!</definedName>
    <definedName name="rat" localSheetId="8">#REF!</definedName>
    <definedName name="rat">#REF!</definedName>
    <definedName name="rcx" localSheetId="4">#REF!</definedName>
    <definedName name="rcx" localSheetId="1">#REF!</definedName>
    <definedName name="rcx" localSheetId="5">#REF!</definedName>
    <definedName name="rcx" localSheetId="8">#REF!</definedName>
    <definedName name="rcx">#REF!</definedName>
    <definedName name="rer" localSheetId="4">#REF!</definedName>
    <definedName name="rer" localSheetId="1">#REF!</definedName>
    <definedName name="rer" localSheetId="5">#REF!</definedName>
    <definedName name="rer" localSheetId="8">#REF!</definedName>
    <definedName name="rer">#REF!</definedName>
    <definedName name="rex" localSheetId="4">#REF!</definedName>
    <definedName name="rex" localSheetId="1">#REF!</definedName>
    <definedName name="rex" localSheetId="5">#REF!</definedName>
    <definedName name="rex" localSheetId="8">#REF!</definedName>
    <definedName name="rex">#REF!</definedName>
    <definedName name="rfgtyhjkm321456">#REF!</definedName>
    <definedName name="rmexuT" localSheetId="4">#REF!</definedName>
    <definedName name="rmexuT" localSheetId="1">#REF!</definedName>
    <definedName name="rmexuT" localSheetId="5">#REF!</definedName>
    <definedName name="rmexuT" localSheetId="8">#REF!</definedName>
    <definedName name="rmexuT">#REF!</definedName>
    <definedName name="ror" localSheetId="4">#REF!</definedName>
    <definedName name="ror" localSheetId="1">#REF!</definedName>
    <definedName name="ror" localSheetId="5">#REF!</definedName>
    <definedName name="ror" localSheetId="8">#REF!</definedName>
    <definedName name="ror">#REF!</definedName>
    <definedName name="rot" localSheetId="4">#REF!</definedName>
    <definedName name="rot" localSheetId="1">#REF!</definedName>
    <definedName name="rot" localSheetId="5">#REF!</definedName>
    <definedName name="rot" localSheetId="8">#REF!</definedName>
    <definedName name="rot">#REF!</definedName>
    <definedName name="rqwtryj65">#REF!</definedName>
    <definedName name="rrf5rf585fr85fr85frffrff">[26]x1!#REF!</definedName>
    <definedName name="rrfrgty47879">#REF!</definedName>
    <definedName name="rrrr8r8r44ft4f4tf44r4r">[26]x1!#REF!</definedName>
    <definedName name="rrrrrrr8rrr8r5r85r8r5r58">[26]x1!$F$19</definedName>
    <definedName name="rrv" localSheetId="4">#REF!</definedName>
    <definedName name="rrv" localSheetId="1">#REF!</definedName>
    <definedName name="rrv" localSheetId="5">#REF!</definedName>
    <definedName name="rrv" localSheetId="8">#REF!</definedName>
    <definedName name="rrv">#REF!</definedName>
    <definedName name="rsa" localSheetId="4">#REF!</definedName>
    <definedName name="rsa" localSheetId="1">#REF!</definedName>
    <definedName name="rsa" localSheetId="5">#REF!</definedName>
    <definedName name="rsa" localSheetId="8">#REF!</definedName>
    <definedName name="rsa">#REF!</definedName>
    <definedName name="rsv" localSheetId="4">#REF!</definedName>
    <definedName name="rsv" localSheetId="1">#REF!</definedName>
    <definedName name="rsv" localSheetId="5">#REF!</definedName>
    <definedName name="rsv" localSheetId="8">#REF!</definedName>
    <definedName name="rsv">#REF!</definedName>
    <definedName name="rte" localSheetId="4">#REF!</definedName>
    <definedName name="rte" localSheetId="1">#REF!</definedName>
    <definedName name="rte" localSheetId="5">#REF!</definedName>
    <definedName name="rte" localSheetId="8">#REF!</definedName>
    <definedName name="rte">#REF!</definedName>
    <definedName name="rto" localSheetId="4">#REF!</definedName>
    <definedName name="rto" localSheetId="1">#REF!</definedName>
    <definedName name="rto" localSheetId="5">#REF!</definedName>
    <definedName name="rto" localSheetId="8">#REF!</definedName>
    <definedName name="rto">#REF!</definedName>
    <definedName name="rva" localSheetId="4">#REF!</definedName>
    <definedName name="rva" localSheetId="1">#REF!</definedName>
    <definedName name="rva" localSheetId="5">#REF!</definedName>
    <definedName name="rva" localSheetId="8">#REF!</definedName>
    <definedName name="rva">#REF!</definedName>
    <definedName name="rwqa10">#REF!</definedName>
    <definedName name="rwqrfgg940">[36]x!#REF!</definedName>
    <definedName name="rxu" localSheetId="4">#REF!</definedName>
    <definedName name="rxu" localSheetId="1">#REF!</definedName>
    <definedName name="rxu" localSheetId="5">#REF!</definedName>
    <definedName name="rxu" localSheetId="8">#REF!</definedName>
    <definedName name="rxu">#REF!</definedName>
    <definedName name="sderfg1478">#REF!</definedName>
    <definedName name="sdxza" localSheetId="4">#REF!</definedName>
    <definedName name="sdxza" localSheetId="1">#REF!</definedName>
    <definedName name="sdxza" localSheetId="5">#REF!</definedName>
    <definedName name="sdxza" localSheetId="3">#REF!</definedName>
    <definedName name="sdxza" localSheetId="8">#REF!</definedName>
    <definedName name="sdxza">#REF!</definedName>
    <definedName name="sssddfgv47852">#REF!</definedName>
    <definedName name="sssss2222">#REF!</definedName>
    <definedName name="Summary">#REF!</definedName>
    <definedName name="svidi" localSheetId="4">#REF!</definedName>
    <definedName name="svidi" localSheetId="1">#REF!</definedName>
    <definedName name="svidi" localSheetId="5">#REF!</definedName>
    <definedName name="svidi" localSheetId="8">#REF!</definedName>
    <definedName name="svidi">#REF!</definedName>
    <definedName name="swgsdfg" localSheetId="4">#REF!</definedName>
    <definedName name="swgsdfg" localSheetId="1">#REF!</definedName>
    <definedName name="swgsdfg" localSheetId="5">#REF!</definedName>
    <definedName name="swgsdfg" localSheetId="8">#REF!</definedName>
    <definedName name="swgsdfg">#REF!</definedName>
    <definedName name="sxefi">#REF!</definedName>
    <definedName name="t4t5">#REF!</definedName>
    <definedName name="tea" localSheetId="4">#REF!</definedName>
    <definedName name="tea" localSheetId="1">#REF!</definedName>
    <definedName name="tea" localSheetId="5">#REF!</definedName>
    <definedName name="tea" localSheetId="8">#REF!</definedName>
    <definedName name="tea">#REF!</definedName>
    <definedName name="tertmeti" localSheetId="4">#REF!</definedName>
    <definedName name="tertmeti" localSheetId="1">#REF!</definedName>
    <definedName name="tertmeti" localSheetId="5">#REF!</definedName>
    <definedName name="tertmeti" localSheetId="8">#REF!</definedName>
    <definedName name="tertmeti">#REF!</definedName>
    <definedName name="tgfhjk65214">#REF!</definedName>
    <definedName name="tghjklop1457">#REF!</definedName>
    <definedName name="tghyugf4789">[43]x2!#REF!</definedName>
    <definedName name="tgtghgffd101012145">[15]x1!#REF!</definedName>
    <definedName name="tgtghhgyt478965">[38]x1!#REF!</definedName>
    <definedName name="tgtgt">#REF!</definedName>
    <definedName name="tormeti" localSheetId="4">#REF!</definedName>
    <definedName name="tormeti" localSheetId="1">#REF!</definedName>
    <definedName name="tormeti" localSheetId="5">#REF!</definedName>
    <definedName name="tormeti" localSheetId="8">#REF!</definedName>
    <definedName name="tormeti">#REF!</definedName>
    <definedName name="trew41478">#REF!</definedName>
    <definedName name="trew7895">#REF!</definedName>
    <definedName name="trfgdwq65478">#REF!</definedName>
    <definedName name="tri" localSheetId="4">#REF!</definedName>
    <definedName name="tri" localSheetId="1">#REF!</definedName>
    <definedName name="tri" localSheetId="5">#REF!</definedName>
    <definedName name="tri" localSheetId="8">#REF!</definedName>
    <definedName name="tri">#REF!</definedName>
    <definedName name="tttt1t1t1t4t1t41">#REF!</definedName>
    <definedName name="ttttt4444455">[52]x1!#REF!</definedName>
    <definedName name="ttttttt55555">[15]x1!#REF!</definedName>
    <definedName name="ttttttt66t6t6t6t">#REF!</definedName>
    <definedName name="ttty">#REF!</definedName>
    <definedName name="tytu" localSheetId="4">'[21]x2,3'!#REF!</definedName>
    <definedName name="tytu" localSheetId="1">'[21]x2,3'!#REF!</definedName>
    <definedName name="tytu" localSheetId="5">'[21]x2,3'!#REF!</definedName>
    <definedName name="tytu" localSheetId="8">'[21]x2,3'!#REF!</definedName>
    <definedName name="tytu" localSheetId="7">'[21]x2,3'!#REF!</definedName>
    <definedName name="tytu">'[21]x2,3'!#REF!</definedName>
    <definedName name="tyuio65478">[14]x5!#REF!</definedName>
    <definedName name="ubez" localSheetId="4">#REF!</definedName>
    <definedName name="ubez" localSheetId="1">#REF!</definedName>
    <definedName name="ubez" localSheetId="5">#REF!</definedName>
    <definedName name="ubez" localSheetId="3">#REF!</definedName>
    <definedName name="ubez" localSheetId="8">#REF!</definedName>
    <definedName name="ubez" localSheetId="7">#REF!</definedName>
    <definedName name="ubez">#REF!</definedName>
    <definedName name="ugtfd4787">#REF!</definedName>
    <definedName name="uhjgf6548">#REF!</definedName>
    <definedName name="uhjkjil2487">#REF!</definedName>
    <definedName name="uhuhgtyjk4785214">#REF!</definedName>
    <definedName name="uhuhio14578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k">#REF!</definedName>
    <definedName name="uiokl235">[14]x5!#REF!</definedName>
    <definedName name="uiolp51478">#REF!</definedName>
    <definedName name="uiop564">[16]x1!#REF!</definedName>
    <definedName name="uioplo25478">#REF!</definedName>
    <definedName name="uioplo54876">#REF!</definedName>
    <definedName name="uiyv" localSheetId="4">#REF!</definedName>
    <definedName name="uiyv" localSheetId="1">#REF!</definedName>
    <definedName name="uiyv" localSheetId="5">#REF!</definedName>
    <definedName name="uiyv" localSheetId="3">#REF!</definedName>
    <definedName name="uiyv" localSheetId="8">#REF!</definedName>
    <definedName name="uiyv">#REF!</definedName>
    <definedName name="ujhgyflkj54874">#REF!</definedName>
    <definedName name="ujhy6214">#REF!</definedName>
    <definedName name="ujhygfploki879457">#REF!</definedName>
    <definedName name="ujkiol101478">#REF!</definedName>
    <definedName name="ujkiolp21457">#REF!</definedName>
    <definedName name="ujkiolp45789">[45]x1!#REF!</definedName>
    <definedName name="ujkiolp4789653">#REF!</definedName>
    <definedName name="ujkiolpbg47879">#REF!</definedName>
    <definedName name="ujkolp54786">[23]x2!$F$71</definedName>
    <definedName name="ujuhytgthjk47856521">'[25]x2,'!#REF!</definedName>
    <definedName name="ujuikio1074">'[55]x2,'!#REF!</definedName>
    <definedName name="ujujiuij87879656">[45]x1!#REF!</definedName>
    <definedName name="ujujkilk141414">[23]x2!$F$87</definedName>
    <definedName name="ujuju012">#REF!</definedName>
    <definedName name="ujuk1102">#REF!</definedName>
    <definedName name="ujuk14">[56]x1!#REF!</definedName>
    <definedName name="ujukiolpl547896">#REF!</definedName>
    <definedName name="ukjlo25">#REF!</definedName>
    <definedName name="ukolpki14578">[15]x1!#REF!</definedName>
    <definedName name="uqapo896">#REF!</definedName>
    <definedName name="uuiklopk2014578">[25]x1!#REF!</definedName>
    <definedName name="uuji231jkl">#REF!</definedName>
    <definedName name="uuuu4" localSheetId="4">#REF!</definedName>
    <definedName name="uuuu4" localSheetId="1">#REF!</definedName>
    <definedName name="uuuu4" localSheetId="5">#REF!</definedName>
    <definedName name="uuuu4" localSheetId="3">#REF!</definedName>
    <definedName name="uuuu4" localSheetId="8">#REF!</definedName>
    <definedName name="uuuu4">#REF!</definedName>
    <definedName name="uyhi4548">[27]x1!#REF!</definedName>
    <definedName name="uyikj265">#REF!</definedName>
    <definedName name="uyiolp5487">#REF!</definedName>
    <definedName name="uyiytre478965">[26]x3!#REF!</definedName>
    <definedName name="uyjhkol5487">#REF!</definedName>
    <definedName name="uyjkiol3654">[32]x!#REF!</definedName>
    <definedName name="uyjuiko65478">#REF!</definedName>
    <definedName name="uyt" localSheetId="4">#REF!</definedName>
    <definedName name="uyt" localSheetId="1">#REF!</definedName>
    <definedName name="uyt" localSheetId="5">#REF!</definedName>
    <definedName name="uyt" localSheetId="3">#REF!</definedName>
    <definedName name="uyt" localSheetId="8">#REF!</definedName>
    <definedName name="uyt">#REF!</definedName>
    <definedName name="uytew54787">#REF!</definedName>
    <definedName name="uytn" localSheetId="4">#REF!</definedName>
    <definedName name="uytn" localSheetId="1">#REF!</definedName>
    <definedName name="uytn" localSheetId="5">#REF!</definedName>
    <definedName name="uytn" localSheetId="3">#REF!</definedName>
    <definedName name="uytn" localSheetId="8">#REF!</definedName>
    <definedName name="uytn">#REF!</definedName>
    <definedName name="uytr6547">#REF!</definedName>
    <definedName name="uytr74789">#REF!</definedName>
    <definedName name="uytyhjk56">#REF!</definedName>
    <definedName name="uyutyre4787">#REF!</definedName>
    <definedName name="uyuy321" localSheetId="4">#REF!</definedName>
    <definedName name="uyuy321" localSheetId="1">#REF!</definedName>
    <definedName name="uyuy321" localSheetId="5">#REF!</definedName>
    <definedName name="uyuy321" localSheetId="3">#REF!</definedName>
    <definedName name="uyuy321" localSheetId="8">#REF!</definedName>
    <definedName name="uyuy321">#REF!</definedName>
    <definedName name="v">#REF!</definedName>
    <definedName name="vbcx" localSheetId="4">#REF!</definedName>
    <definedName name="vbcx" localSheetId="1">#REF!</definedName>
    <definedName name="vbcx" localSheetId="5">#REF!</definedName>
    <definedName name="vbcx" localSheetId="3">#REF!</definedName>
    <definedName name="vbcx" localSheetId="8">#REF!</definedName>
    <definedName name="vbcx">#REF!</definedName>
    <definedName name="vbnm12">#REF!</definedName>
    <definedName name="vvvvbbbnmmm1012">#REF!</definedName>
    <definedName name="vvvvv11100">[15]x1!#REF!</definedName>
    <definedName name="wsder11111000001">#REF!</definedName>
    <definedName name="wsder4145">#REF!</definedName>
    <definedName name="wsdertf201456">#REF!</definedName>
    <definedName name="wwwwlll1079">[23]x2!$F$11</definedName>
    <definedName name="xdrt" localSheetId="4">#REF!</definedName>
    <definedName name="xdrt" localSheetId="1">#REF!</definedName>
    <definedName name="xdrt" localSheetId="5">#REF!</definedName>
    <definedName name="xdrt" localSheetId="3">#REF!</definedName>
    <definedName name="xdrt" localSheetId="8">#REF!</definedName>
    <definedName name="xdrt">#REF!</definedName>
    <definedName name="xuti" localSheetId="4">#REF!</definedName>
    <definedName name="xuti" localSheetId="1">#REF!</definedName>
    <definedName name="xuti" localSheetId="5">#REF!</definedName>
    <definedName name="xuti" localSheetId="8">#REF!</definedName>
    <definedName name="xuti">#REF!</definedName>
    <definedName name="xxcv" localSheetId="4">[24]niveloba!#REF!</definedName>
    <definedName name="xxcv" localSheetId="1">[24]niveloba!#REF!</definedName>
    <definedName name="xxcv" localSheetId="5">[24]niveloba!#REF!</definedName>
    <definedName name="xxcv" localSheetId="8">[24]niveloba!#REF!</definedName>
    <definedName name="xxcv" localSheetId="7">[24]niveloba!#REF!</definedName>
    <definedName name="xxcv">[24]niveloba!#REF!</definedName>
    <definedName name="yghtjkl65478">#REF!</definedName>
    <definedName name="ygvcx201">[33]x3!#REF!</definedName>
    <definedName name="yh6yjuil1245">#REF!</definedName>
    <definedName name="yhgytuiklop54786">[45]x1!#REF!</definedName>
    <definedName name="yhjkl6254">#REF!</definedName>
    <definedName name="yhjklb14789">[15]x1!#REF!</definedName>
    <definedName name="yhjuki012456">#REF!</definedName>
    <definedName name="yhyjku54789jk">[14]x5!#REF!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 localSheetId="4">'[44]x1 (5)'!#REF!</definedName>
    <definedName name="ytui458" localSheetId="1">'[44]x1 (5)'!#REF!</definedName>
    <definedName name="ytui458" localSheetId="5">'[44]x1 (5)'!#REF!</definedName>
    <definedName name="ytui458" localSheetId="8">'[44]x1 (5)'!#REF!</definedName>
    <definedName name="ytui458" localSheetId="7">'[44]x1 (5)'!#REF!</definedName>
    <definedName name="ytui458">'[44]x1 (5)'!#REF!</definedName>
    <definedName name="ytuijkl47896">#REF!</definedName>
    <definedName name="yui56" localSheetId="4">#REF!</definedName>
    <definedName name="yui56" localSheetId="1">#REF!</definedName>
    <definedName name="yui56" localSheetId="5">#REF!</definedName>
    <definedName name="yui56" localSheetId="3">#REF!</definedName>
    <definedName name="yui56" localSheetId="8">#REF!</definedName>
    <definedName name="yui56">#REF!</definedName>
    <definedName name="yuijkol65487">[38]x1!#REF!</definedName>
    <definedName name="yuiko4178">#REF!</definedName>
    <definedName name="yuioiuytr64548">#REF!</definedName>
    <definedName name="yuiop65487">[14]x5!#REF!</definedName>
    <definedName name="yuiopl4568">#REF!</definedName>
    <definedName name="yujk1465">#REF!</definedName>
    <definedName name="yukoil21045">#REF!</definedName>
    <definedName name="yyyhhgy01245">#REF!</definedName>
    <definedName name="yyyy333" localSheetId="4">#REF!</definedName>
    <definedName name="yyyy333" localSheetId="1">#REF!</definedName>
    <definedName name="yyyy333" localSheetId="5">#REF!</definedName>
    <definedName name="yyyy333" localSheetId="3">#REF!</definedName>
    <definedName name="yyyy333" localSheetId="8">#REF!</definedName>
    <definedName name="yyyy333">#REF!</definedName>
    <definedName name="yyyyyy110">#REF!</definedName>
    <definedName name="zzzz444" localSheetId="4">#REF!</definedName>
    <definedName name="zzzz444" localSheetId="1">#REF!</definedName>
    <definedName name="zzzz444" localSheetId="5">#REF!</definedName>
    <definedName name="zzzz444" localSheetId="3">#REF!</definedName>
    <definedName name="zzzz444" localSheetId="8">#REF!</definedName>
    <definedName name="zzzz444">#REF!</definedName>
    <definedName name="zzzzzxxxx0022">#REF!</definedName>
    <definedName name="а">#REF!</definedName>
    <definedName name="в">#REF!</definedName>
    <definedName name="лллл" localSheetId="4">'[21]x2,3'!#REF!</definedName>
    <definedName name="лллл" localSheetId="1">'[21]x2,3'!#REF!</definedName>
    <definedName name="лллл" localSheetId="5">'[21]x2,3'!#REF!</definedName>
    <definedName name="лллл" localSheetId="8">'[21]x2,3'!#REF!</definedName>
    <definedName name="лллл" localSheetId="7">'[21]x2,3'!#REF!</definedName>
    <definedName name="лллл">'[21]x2,3'!#REF!</definedName>
    <definedName name="о">[24]niveloba!#REF!</definedName>
    <definedName name="п">#REF!</definedName>
    <definedName name="у">#REF!</definedName>
    <definedName name="ыыыы" localSheetId="4">#REF!</definedName>
    <definedName name="ыыыы" localSheetId="1">#REF!</definedName>
    <definedName name="ыыыы" localSheetId="5">#REF!</definedName>
    <definedName name="ыыыы" localSheetId="3">#REF!</definedName>
    <definedName name="ыыыы" localSheetId="8">#REF!</definedName>
    <definedName name="ыыыы">#REF!</definedName>
  </definedNames>
  <calcPr calcId="124519"/>
</workbook>
</file>

<file path=xl/calcChain.xml><?xml version="1.0" encoding="utf-8"?>
<calcChain xmlns="http://schemas.openxmlformats.org/spreadsheetml/2006/main">
  <c r="F15" i="39"/>
  <c r="F16"/>
  <c r="F17"/>
  <c r="F18"/>
  <c r="F19" s="1"/>
  <c r="F20"/>
  <c r="F21" s="1"/>
  <c r="F22"/>
  <c r="F24"/>
  <c r="F14"/>
  <c r="F27"/>
  <c r="F29"/>
  <c r="F30"/>
  <c r="F31"/>
  <c r="F32"/>
  <c r="F33"/>
  <c r="F34"/>
  <c r="F35"/>
  <c r="F40"/>
  <c r="F41"/>
  <c r="F42"/>
  <c r="F43" s="1"/>
  <c r="F44"/>
  <c r="F46"/>
  <c r="F49"/>
  <c r="F52"/>
  <c r="F53"/>
  <c r="F54"/>
  <c r="F55"/>
  <c r="F56"/>
  <c r="F57"/>
  <c r="F58"/>
  <c r="F59"/>
  <c r="F60"/>
  <c r="F61"/>
  <c r="F63"/>
  <c r="F64"/>
  <c r="F66" s="1"/>
  <c r="F68"/>
  <c r="F70"/>
  <c r="F26" l="1"/>
  <c r="F25"/>
  <c r="F23"/>
  <c r="F69"/>
  <c r="F67"/>
  <c r="F65"/>
  <c r="F47"/>
  <c r="F45"/>
  <c r="D29" i="8"/>
  <c r="M58" i="39"/>
  <c r="M63"/>
  <c r="M62" s="1"/>
  <c r="M57"/>
  <c r="M61"/>
  <c r="E68"/>
  <c r="M49"/>
  <c r="M48" s="1"/>
  <c r="M56" l="1"/>
  <c r="M60"/>
  <c r="M55"/>
  <c r="M59"/>
  <c r="M69"/>
  <c r="M68"/>
  <c r="M53"/>
  <c r="M52"/>
  <c r="M51" l="1"/>
  <c r="M54"/>
  <c r="M67"/>
  <c r="M66"/>
  <c r="M65"/>
  <c r="M70"/>
  <c r="F44" i="37"/>
  <c r="H44" s="1"/>
  <c r="F43"/>
  <c r="H43" s="1"/>
  <c r="H42" s="1"/>
  <c r="F53" i="41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11"/>
  <c r="F12"/>
  <c r="H12" s="1"/>
  <c r="M64" i="39" l="1"/>
  <c r="H45" i="41"/>
  <c r="F15" l="1"/>
  <c r="I15" s="1"/>
  <c r="F13"/>
  <c r="F14" s="1"/>
  <c r="H14" s="1"/>
  <c r="F66"/>
  <c r="H66" s="1"/>
  <c r="F65"/>
  <c r="H65" s="1"/>
  <c r="F64"/>
  <c r="H64" s="1"/>
  <c r="E60"/>
  <c r="J59"/>
  <c r="F61"/>
  <c r="H61" s="1"/>
  <c r="J61" s="1"/>
  <c r="F58"/>
  <c r="H58" s="1"/>
  <c r="J58" s="1"/>
  <c r="J57"/>
  <c r="E56"/>
  <c r="F56" s="1"/>
  <c r="H56" s="1"/>
  <c r="J56" s="1"/>
  <c r="E55"/>
  <c r="F55" s="1"/>
  <c r="H55" s="1"/>
  <c r="J54"/>
  <c r="I54"/>
  <c r="F44"/>
  <c r="H44" s="1"/>
  <c r="F43"/>
  <c r="H43" s="1"/>
  <c r="F41"/>
  <c r="H41" s="1"/>
  <c r="J41" s="1"/>
  <c r="D41"/>
  <c r="F40"/>
  <c r="H40" s="1"/>
  <c r="J39"/>
  <c r="I39"/>
  <c r="H37"/>
  <c r="J37" s="1"/>
  <c r="E35"/>
  <c r="E34"/>
  <c r="J33"/>
  <c r="E26"/>
  <c r="J25"/>
  <c r="E21"/>
  <c r="E20"/>
  <c r="J19"/>
  <c r="E16"/>
  <c r="J15"/>
  <c r="F19"/>
  <c r="E14"/>
  <c r="J13"/>
  <c r="I13"/>
  <c r="F18" l="1"/>
  <c r="H18" s="1"/>
  <c r="J18" s="1"/>
  <c r="F16"/>
  <c r="H16" s="1"/>
  <c r="K16" s="1"/>
  <c r="K40"/>
  <c r="J40"/>
  <c r="K55"/>
  <c r="J55"/>
  <c r="J14"/>
  <c r="K14"/>
  <c r="F33"/>
  <c r="F35" s="1"/>
  <c r="H35" s="1"/>
  <c r="J35" s="1"/>
  <c r="F24"/>
  <c r="H24" s="1"/>
  <c r="J24" s="1"/>
  <c r="F22"/>
  <c r="H22" s="1"/>
  <c r="J22" s="1"/>
  <c r="F23"/>
  <c r="H23" s="1"/>
  <c r="J23" s="1"/>
  <c r="F21"/>
  <c r="H21" s="1"/>
  <c r="J21" s="1"/>
  <c r="I19"/>
  <c r="F20"/>
  <c r="H20" s="1"/>
  <c r="F25"/>
  <c r="F26" s="1"/>
  <c r="H26" s="1"/>
  <c r="F62"/>
  <c r="F17"/>
  <c r="H17" s="1"/>
  <c r="J17" s="1"/>
  <c r="F60"/>
  <c r="H60" s="1"/>
  <c r="J16" l="1"/>
  <c r="J60"/>
  <c r="K60"/>
  <c r="J26"/>
  <c r="K26"/>
  <c r="F67"/>
  <c r="H67" s="1"/>
  <c r="H62"/>
  <c r="J62" s="1"/>
  <c r="J20"/>
  <c r="J27" s="1"/>
  <c r="K20"/>
  <c r="F38"/>
  <c r="H38" s="1"/>
  <c r="J38" s="1"/>
  <c r="F36"/>
  <c r="H36" s="1"/>
  <c r="J36" s="1"/>
  <c r="F34"/>
  <c r="H34" s="1"/>
  <c r="H27"/>
  <c r="H28" s="1"/>
  <c r="H29" s="1"/>
  <c r="H30" s="1"/>
  <c r="H31" s="1"/>
  <c r="K34" l="1"/>
  <c r="K68" s="1"/>
  <c r="J34"/>
  <c r="J68" s="1"/>
  <c r="H69"/>
  <c r="H70" s="1"/>
  <c r="H68" l="1"/>
  <c r="H71" s="1"/>
  <c r="H72" s="1"/>
  <c r="H73" s="1"/>
  <c r="H74" s="1"/>
  <c r="D4" l="1"/>
  <c r="H22" i="8"/>
  <c r="E19" i="40"/>
  <c r="A20" i="37"/>
  <c r="F66"/>
  <c r="F71" s="1"/>
  <c r="E14" i="40" l="1"/>
  <c r="K14" s="1"/>
  <c r="E10" l="1"/>
  <c r="E12" s="1"/>
  <c r="E9"/>
  <c r="H9" s="1"/>
  <c r="E11" l="1"/>
  <c r="F27" i="37"/>
  <c r="F29"/>
  <c r="H29" s="1"/>
  <c r="F39"/>
  <c r="F40" s="1"/>
  <c r="H40" s="1"/>
  <c r="F33"/>
  <c r="F38" s="1"/>
  <c r="H38" s="1"/>
  <c r="F37" l="1"/>
  <c r="H37" s="1"/>
  <c r="F35"/>
  <c r="H35" s="1"/>
  <c r="F31"/>
  <c r="H31" s="1"/>
  <c r="F32"/>
  <c r="H32" s="1"/>
  <c r="F28"/>
  <c r="H28" s="1"/>
  <c r="F34"/>
  <c r="H34" s="1"/>
  <c r="H33" s="1"/>
  <c r="H27" l="1"/>
  <c r="H33" i="25"/>
  <c r="J33" s="1"/>
  <c r="H32"/>
  <c r="J32" s="1"/>
  <c r="H31"/>
  <c r="J31" s="1"/>
  <c r="J30" l="1"/>
  <c r="H23" l="1"/>
  <c r="K9" i="40"/>
  <c r="F83" i="37"/>
  <c r="F84" s="1"/>
  <c r="H84" s="1"/>
  <c r="H75"/>
  <c r="F74"/>
  <c r="H74" s="1"/>
  <c r="F45"/>
  <c r="F55" s="1"/>
  <c r="H55" s="1"/>
  <c r="H54"/>
  <c r="F53" l="1"/>
  <c r="H53" s="1"/>
  <c r="F56"/>
  <c r="F61" s="1"/>
  <c r="H61" s="1"/>
  <c r="F48"/>
  <c r="H48" s="1"/>
  <c r="H47" s="1"/>
  <c r="F67"/>
  <c r="H67" s="1"/>
  <c r="F76"/>
  <c r="H76" s="1"/>
  <c r="F77"/>
  <c r="F81" s="1"/>
  <c r="F69"/>
  <c r="H69" s="1"/>
  <c r="H68" s="1"/>
  <c r="H71"/>
  <c r="F72"/>
  <c r="H72" s="1"/>
  <c r="F73"/>
  <c r="H73" s="1"/>
  <c r="F86"/>
  <c r="H86" s="1"/>
  <c r="H83" s="1"/>
  <c r="F57"/>
  <c r="H57" s="1"/>
  <c r="F46"/>
  <c r="H46" s="1"/>
  <c r="F50"/>
  <c r="H50" s="1"/>
  <c r="F51"/>
  <c r="H51" s="1"/>
  <c r="F52"/>
  <c r="H52" s="1"/>
  <c r="F60" l="1"/>
  <c r="H60" s="1"/>
  <c r="F59"/>
  <c r="H59" s="1"/>
  <c r="F82"/>
  <c r="H82" s="1"/>
  <c r="H81"/>
  <c r="F80"/>
  <c r="H80" s="1"/>
  <c r="F78"/>
  <c r="H78" s="1"/>
  <c r="H77" s="1"/>
  <c r="H66"/>
  <c r="H56"/>
  <c r="H45"/>
  <c r="F41" l="1"/>
  <c r="H41" s="1"/>
  <c r="H39" s="1"/>
  <c r="K22" i="40" l="1"/>
  <c r="H22"/>
  <c r="K21"/>
  <c r="H21"/>
  <c r="K20"/>
  <c r="H20"/>
  <c r="K19"/>
  <c r="H19"/>
  <c r="K18"/>
  <c r="H18"/>
  <c r="K17"/>
  <c r="H17"/>
  <c r="K16"/>
  <c r="H16"/>
  <c r="K15"/>
  <c r="H15"/>
  <c r="H14"/>
  <c r="K13"/>
  <c r="H13"/>
  <c r="K12"/>
  <c r="H12"/>
  <c r="K11"/>
  <c r="H11"/>
  <c r="K10"/>
  <c r="H10"/>
  <c r="L9"/>
  <c r="F26" i="37"/>
  <c r="F25"/>
  <c r="F24"/>
  <c r="F23"/>
  <c r="H23" s="1"/>
  <c r="F22"/>
  <c r="F21"/>
  <c r="H21" s="1"/>
  <c r="H63" s="1"/>
  <c r="H22"/>
  <c r="F19"/>
  <c r="H19" s="1"/>
  <c r="F18"/>
  <c r="H18" s="1"/>
  <c r="L22" i="40" l="1"/>
  <c r="K23"/>
  <c r="L24" s="1"/>
  <c r="L10"/>
  <c r="H17" i="37"/>
  <c r="L11" i="40"/>
  <c r="L12"/>
  <c r="L13"/>
  <c r="L14"/>
  <c r="L15"/>
  <c r="L16"/>
  <c r="L17"/>
  <c r="L18"/>
  <c r="L19"/>
  <c r="L20"/>
  <c r="L21"/>
  <c r="H24" i="37"/>
  <c r="L23" i="40" l="1"/>
  <c r="H26" i="37"/>
  <c r="H25"/>
  <c r="H20" l="1"/>
  <c r="H62" s="1"/>
  <c r="L25" i="40"/>
  <c r="L26" s="1"/>
  <c r="L27" s="1"/>
  <c r="M39" i="39"/>
  <c r="M36"/>
  <c r="M33"/>
  <c r="M31"/>
  <c r="M38"/>
  <c r="M29"/>
  <c r="M30"/>
  <c r="M41"/>
  <c r="M32"/>
  <c r="M34"/>
  <c r="M35"/>
  <c r="M37"/>
  <c r="M40"/>
  <c r="M45"/>
  <c r="E46"/>
  <c r="M46" s="1"/>
  <c r="M19"/>
  <c r="M23"/>
  <c r="M24"/>
  <c r="M25"/>
  <c r="M26"/>
  <c r="M27"/>
  <c r="M47"/>
  <c r="M21"/>
  <c r="M43"/>
  <c r="M22"/>
  <c r="F88" i="37"/>
  <c r="H88" s="1"/>
  <c r="H92" s="1"/>
  <c r="F89"/>
  <c r="F90" s="1"/>
  <c r="H90" s="1"/>
  <c r="H89" s="1"/>
  <c r="M18" i="39"/>
  <c r="E9" i="38"/>
  <c r="G9" s="1"/>
  <c r="E11"/>
  <c r="G11" s="1"/>
  <c r="E12"/>
  <c r="G12" s="1"/>
  <c r="E13"/>
  <c r="G13" s="1"/>
  <c r="E14"/>
  <c r="G14" s="1"/>
  <c r="E15"/>
  <c r="G15" s="1"/>
  <c r="E16"/>
  <c r="G16" s="1"/>
  <c r="G17"/>
  <c r="E18"/>
  <c r="G18"/>
  <c r="E20"/>
  <c r="G20"/>
  <c r="E21"/>
  <c r="G21"/>
  <c r="E22"/>
  <c r="G22"/>
  <c r="E24"/>
  <c r="G24"/>
  <c r="G25"/>
  <c r="G26"/>
  <c r="G27"/>
  <c r="E29"/>
  <c r="G29" s="1"/>
  <c r="G30"/>
  <c r="G31" s="1"/>
  <c r="H26" i="25"/>
  <c r="J26" s="1"/>
  <c r="H11"/>
  <c r="J11" s="1"/>
  <c r="H16"/>
  <c r="J16" s="1"/>
  <c r="H21"/>
  <c r="J21" s="1"/>
  <c r="H27"/>
  <c r="J27" s="1"/>
  <c r="H12"/>
  <c r="J12" s="1"/>
  <c r="H17"/>
  <c r="J17" s="1"/>
  <c r="H22"/>
  <c r="J22" s="1"/>
  <c r="H28"/>
  <c r="J28" s="1"/>
  <c r="H29"/>
  <c r="J29" s="1"/>
  <c r="H13"/>
  <c r="J13" s="1"/>
  <c r="H14"/>
  <c r="J14" s="1"/>
  <c r="H18"/>
  <c r="J18" s="1"/>
  <c r="H19"/>
  <c r="J19" s="1"/>
  <c r="H24"/>
  <c r="J24" s="1"/>
  <c r="J23"/>
  <c r="F25" i="33"/>
  <c r="F26"/>
  <c r="H26" s="1"/>
  <c r="M26" s="1"/>
  <c r="F27"/>
  <c r="H25"/>
  <c r="M25" s="1"/>
  <c r="F14"/>
  <c r="F18" s="1"/>
  <c r="L18" s="1"/>
  <c r="M18" s="1"/>
  <c r="F33"/>
  <c r="F43"/>
  <c r="L43" s="1"/>
  <c r="M43" s="1"/>
  <c r="F36"/>
  <c r="H37"/>
  <c r="M37" s="1"/>
  <c r="H36"/>
  <c r="M36" s="1"/>
  <c r="E31"/>
  <c r="F31" s="1"/>
  <c r="H31" s="1"/>
  <c r="M31" s="1"/>
  <c r="F29"/>
  <c r="L29" s="1"/>
  <c r="M29" s="1"/>
  <c r="F32"/>
  <c r="H32"/>
  <c r="M32" s="1"/>
  <c r="F34"/>
  <c r="J34" s="1"/>
  <c r="M34" s="1"/>
  <c r="F35"/>
  <c r="L35"/>
  <c r="M35" s="1"/>
  <c r="F38"/>
  <c r="H38" s="1"/>
  <c r="M38" s="1"/>
  <c r="F39"/>
  <c r="H39"/>
  <c r="M39" s="1"/>
  <c r="F40"/>
  <c r="H40" s="1"/>
  <c r="M40" s="1"/>
  <c r="F41"/>
  <c r="H41"/>
  <c r="M41" s="1"/>
  <c r="F42"/>
  <c r="H42" s="1"/>
  <c r="M42" s="1"/>
  <c r="F28"/>
  <c r="J28"/>
  <c r="M28" s="1"/>
  <c r="M27" s="1"/>
  <c r="F30"/>
  <c r="H30" s="1"/>
  <c r="M30" s="1"/>
  <c r="H24"/>
  <c r="F23"/>
  <c r="L23" s="1"/>
  <c r="M23" s="1"/>
  <c r="F22"/>
  <c r="J22" s="1"/>
  <c r="M22" s="1"/>
  <c r="M21" s="1"/>
  <c r="M24"/>
  <c r="K16" i="27"/>
  <c r="F17" i="33"/>
  <c r="F44"/>
  <c r="F46" s="1"/>
  <c r="L46" s="1"/>
  <c r="M46" s="1"/>
  <c r="F15"/>
  <c r="J15" s="1"/>
  <c r="E19" i="8"/>
  <c r="A45" i="33"/>
  <c r="A46" s="1"/>
  <c r="A47" s="1"/>
  <c r="A15"/>
  <c r="A16" s="1"/>
  <c r="A17" s="1"/>
  <c r="A19" s="1"/>
  <c r="A20" s="1"/>
  <c r="F47"/>
  <c r="H17"/>
  <c r="H47"/>
  <c r="M47" s="1"/>
  <c r="M17"/>
  <c r="E24" i="8"/>
  <c r="H25"/>
  <c r="F68" i="27"/>
  <c r="H68" s="1"/>
  <c r="F67"/>
  <c r="H67" s="1"/>
  <c r="H65"/>
  <c r="F64"/>
  <c r="H64"/>
  <c r="F63"/>
  <c r="H63"/>
  <c r="F62"/>
  <c r="H62"/>
  <c r="H61" s="1"/>
  <c r="H60"/>
  <c r="F59"/>
  <c r="H59" s="1"/>
  <c r="F58"/>
  <c r="H58" s="1"/>
  <c r="F57"/>
  <c r="H57" s="1"/>
  <c r="H56" s="1"/>
  <c r="F55"/>
  <c r="H55" s="1"/>
  <c r="F54"/>
  <c r="H54" s="1"/>
  <c r="H53" s="1"/>
  <c r="F52"/>
  <c r="H52" s="1"/>
  <c r="F51"/>
  <c r="H51" s="1"/>
  <c r="H50" s="1"/>
  <c r="H49"/>
  <c r="H48" s="1"/>
  <c r="F47"/>
  <c r="H47" s="1"/>
  <c r="H46" s="1"/>
  <c r="F45"/>
  <c r="H45"/>
  <c r="H44" s="1"/>
  <c r="H43"/>
  <c r="H41" s="1"/>
  <c r="H42"/>
  <c r="H40"/>
  <c r="H38" s="1"/>
  <c r="H39"/>
  <c r="H37"/>
  <c r="F36"/>
  <c r="H36"/>
  <c r="F35"/>
  <c r="H35"/>
  <c r="F34"/>
  <c r="H34"/>
  <c r="H32"/>
  <c r="F31"/>
  <c r="H31" s="1"/>
  <c r="F30"/>
  <c r="H30" s="1"/>
  <c r="F29"/>
  <c r="H29" s="1"/>
  <c r="H27"/>
  <c r="F26"/>
  <c r="H26"/>
  <c r="F25"/>
  <c r="H25"/>
  <c r="F24"/>
  <c r="H24"/>
  <c r="H23" s="1"/>
  <c r="H22"/>
  <c r="H21"/>
  <c r="F20"/>
  <c r="H20"/>
  <c r="F19"/>
  <c r="H19"/>
  <c r="F18"/>
  <c r="H18"/>
  <c r="H16"/>
  <c r="H15"/>
  <c r="F14"/>
  <c r="H14"/>
  <c r="H13" s="1"/>
  <c r="A31" i="25"/>
  <c r="A32" s="1"/>
  <c r="A33" s="1"/>
  <c r="A26"/>
  <c r="A27" s="1"/>
  <c r="A28" s="1"/>
  <c r="A29" s="1"/>
  <c r="A21"/>
  <c r="A22" s="1"/>
  <c r="A23" s="1"/>
  <c r="A24" s="1"/>
  <c r="A16"/>
  <c r="A17" s="1"/>
  <c r="A18" s="1"/>
  <c r="A19" s="1"/>
  <c r="A11"/>
  <c r="A12" s="1"/>
  <c r="A13" s="1"/>
  <c r="A14" s="1"/>
  <c r="H33" i="27"/>
  <c r="H17"/>
  <c r="E22" i="8"/>
  <c r="H23"/>
  <c r="E23" s="1"/>
  <c r="E25"/>
  <c r="H29"/>
  <c r="D28"/>
  <c r="M15" i="39" l="1"/>
  <c r="M72"/>
  <c r="F6" s="1"/>
  <c r="F7" s="1"/>
  <c r="M44"/>
  <c r="M42" s="1"/>
  <c r="M17"/>
  <c r="L28" i="40"/>
  <c r="L29" s="1"/>
  <c r="L30" s="1"/>
  <c r="L31" s="1"/>
  <c r="H18" i="8" s="1"/>
  <c r="E18" s="1"/>
  <c r="H87" i="37"/>
  <c r="H95"/>
  <c r="J36" i="25"/>
  <c r="J35"/>
  <c r="J15"/>
  <c r="J10"/>
  <c r="H70" i="27"/>
  <c r="H28"/>
  <c r="H66"/>
  <c r="I70"/>
  <c r="J49" i="33"/>
  <c r="M50" s="1"/>
  <c r="M15"/>
  <c r="M33"/>
  <c r="J25" i="25"/>
  <c r="F45" i="33"/>
  <c r="J45" s="1"/>
  <c r="M45" s="1"/>
  <c r="F20"/>
  <c r="H20" s="1"/>
  <c r="F16"/>
  <c r="L16" s="1"/>
  <c r="F48"/>
  <c r="L48" s="1"/>
  <c r="M48" s="1"/>
  <c r="G32" i="38"/>
  <c r="M28" i="39"/>
  <c r="M20"/>
  <c r="M73" l="1"/>
  <c r="M16"/>
  <c r="M14" s="1"/>
  <c r="H91" i="37"/>
  <c r="H94" s="1"/>
  <c r="J20" i="25"/>
  <c r="J34" s="1"/>
  <c r="J37" s="1"/>
  <c r="J38" s="1"/>
  <c r="G33" i="38"/>
  <c r="G34"/>
  <c r="M20" i="33"/>
  <c r="H49"/>
  <c r="M52" s="1"/>
  <c r="M74" i="39"/>
  <c r="G6" i="25"/>
  <c r="M53" i="33"/>
  <c r="F6"/>
  <c r="F7" s="1"/>
  <c r="H69" i="27"/>
  <c r="H72" s="1"/>
  <c r="H73" s="1"/>
  <c r="I69"/>
  <c r="G7"/>
  <c r="H71"/>
  <c r="L49" i="33"/>
  <c r="M51" s="1"/>
  <c r="M16"/>
  <c r="M14" s="1"/>
  <c r="M44"/>
  <c r="M75" i="39" l="1"/>
  <c r="M76" s="1"/>
  <c r="M77" s="1"/>
  <c r="J39" i="25"/>
  <c r="J40" s="1"/>
  <c r="M54" i="33"/>
  <c r="M49"/>
  <c r="M55"/>
  <c r="M56" s="1"/>
  <c r="G7" i="37"/>
  <c r="M71" i="39" l="1"/>
  <c r="M78"/>
  <c r="M79" s="1"/>
  <c r="H96" i="37"/>
  <c r="H97" s="1"/>
  <c r="J41" i="25"/>
  <c r="J42" s="1"/>
  <c r="H20" i="8" l="1"/>
  <c r="G5" i="25"/>
  <c r="H98" i="37"/>
  <c r="H99" s="1"/>
  <c r="H26" i="8"/>
  <c r="F5" i="39"/>
  <c r="G6" i="37" l="1"/>
  <c r="H17" i="8" s="1"/>
  <c r="D17" s="1"/>
  <c r="D21" s="1"/>
  <c r="D26"/>
  <c r="D27" s="1"/>
  <c r="H27"/>
  <c r="E20"/>
  <c r="E21" s="1"/>
  <c r="E30" s="1"/>
  <c r="H21"/>
  <c r="D30" l="1"/>
  <c r="H30"/>
  <c r="E32"/>
  <c r="E40" s="1"/>
  <c r="E41" s="1"/>
  <c r="E42" l="1"/>
  <c r="E43"/>
  <c r="D32"/>
  <c r="D40" s="1"/>
  <c r="D41" s="1"/>
  <c r="G36"/>
  <c r="H36" s="1"/>
  <c r="H32"/>
  <c r="G38"/>
  <c r="D42" l="1"/>
  <c r="D43"/>
  <c r="H38"/>
  <c r="H40" s="1"/>
  <c r="H41" s="1"/>
  <c r="G40"/>
  <c r="G41" s="1"/>
  <c r="E44"/>
  <c r="E45" s="1"/>
  <c r="H42" l="1"/>
  <c r="H43"/>
  <c r="G43"/>
  <c r="G42"/>
  <c r="E46"/>
  <c r="E47" s="1"/>
  <c r="D44"/>
  <c r="D45" s="1"/>
  <c r="H44" l="1"/>
  <c r="H45" s="1"/>
  <c r="H46" s="1"/>
  <c r="H47" s="1"/>
  <c r="F6" s="1"/>
  <c r="D46"/>
  <c r="D47" s="1"/>
  <c r="G44"/>
  <c r="G45" s="1"/>
  <c r="F8" l="1"/>
  <c r="G46"/>
  <c r="G47" s="1"/>
</calcChain>
</file>

<file path=xl/sharedStrings.xml><?xml version="1.0" encoding="utf-8"?>
<sst xmlns="http://schemas.openxmlformats.org/spreadsheetml/2006/main" count="1148" uniqueCount="509">
  <si>
    <t>#</t>
  </si>
  <si>
    <t>sul xarjTaRricxviT</t>
  </si>
  <si>
    <t>xarjebi</t>
  </si>
  <si>
    <t>ZiriTadi daniSnulebis</t>
  </si>
  <si>
    <t>obieqtebi</t>
  </si>
  <si>
    <t>sul d.R.g-s CaTvliT</t>
  </si>
  <si>
    <t>teqni. zedamxedvelobis</t>
  </si>
  <si>
    <t>saavt. zedamxedvelobis</t>
  </si>
  <si>
    <t>jami</t>
  </si>
  <si>
    <t>direqciis Sesanaxi</t>
  </si>
  <si>
    <t>saerTo saxar.</t>
  </si>
  <si>
    <t>xarjT.</t>
  </si>
  <si>
    <t>saxarjT. Rirebuleba aT. lar.</t>
  </si>
  <si>
    <t xml:space="preserve"> samuSaoebis da danaxarj. Ddasaxeleba, mowyobilob. Dasaxeleba</t>
  </si>
  <si>
    <t>ganz. erT.</t>
  </si>
  <si>
    <t>raodenoba</t>
  </si>
  <si>
    <t xml:space="preserve">saxarj. Rirebul. midinare doneze larebSi </t>
  </si>
  <si>
    <t xml:space="preserve">sapr. Mmonac </t>
  </si>
  <si>
    <t>sul</t>
  </si>
  <si>
    <t>#2-1</t>
  </si>
  <si>
    <t>#2-2</t>
  </si>
  <si>
    <t>#2-3</t>
  </si>
  <si>
    <t>1) SromiTi danaxarji</t>
  </si>
  <si>
    <t>k/sT</t>
  </si>
  <si>
    <t>2) samSeneblo manqanebi</t>
  </si>
  <si>
    <t>lari</t>
  </si>
  <si>
    <t>m/sT</t>
  </si>
  <si>
    <t>sxva manqanebi</t>
  </si>
  <si>
    <t>3) materialuri resursebi</t>
  </si>
  <si>
    <t>kg</t>
  </si>
  <si>
    <t>eleqtrodebi</t>
  </si>
  <si>
    <t>sxva masalebi</t>
  </si>
  <si>
    <t>cal</t>
  </si>
  <si>
    <t>ton</t>
  </si>
  <si>
    <t>g.m</t>
  </si>
  <si>
    <t>kom</t>
  </si>
  <si>
    <t>sabazro</t>
  </si>
  <si>
    <t>grZ,m</t>
  </si>
  <si>
    <t>r-1-3</t>
  </si>
  <si>
    <t>samSeneblo nagvis xeliT datvirTva              a/TviTmclelebze</t>
  </si>
  <si>
    <t>zedmeti gruntis xeliT datvirTva             a/TviTmclelebze</t>
  </si>
  <si>
    <t>zedmeti miwis gazidva              a/TviTmclelebiT nayarSi</t>
  </si>
  <si>
    <t>betoni m-200</t>
  </si>
  <si>
    <t>ficari Camog, IIIxar, 25-32mm</t>
  </si>
  <si>
    <t>m</t>
  </si>
  <si>
    <t>mili plastmasis 20mm diametriT</t>
  </si>
  <si>
    <t>foladi kuTxovani             40X40X4 mm</t>
  </si>
  <si>
    <t xml:space="preserve">zednadebi xarjebi </t>
  </si>
  <si>
    <t xml:space="preserve">mili plastmasis 20mm </t>
  </si>
  <si>
    <t>kuTxovani 40X40X4 mm</t>
  </si>
  <si>
    <t>materialuri resursebi</t>
  </si>
  <si>
    <t>8-525-1</t>
  </si>
  <si>
    <t>8-402-2</t>
  </si>
  <si>
    <t>8-400-1</t>
  </si>
  <si>
    <t>8-417-3</t>
  </si>
  <si>
    <t>8-417-1</t>
  </si>
  <si>
    <t>sul Tavi I</t>
  </si>
  <si>
    <t>maT Soris xelfasi</t>
  </si>
  <si>
    <t>sul Tavi II</t>
  </si>
  <si>
    <t>saxarjTaRricxvo mogeba</t>
  </si>
  <si>
    <t>qviSa</t>
  </si>
  <si>
    <t>#4</t>
  </si>
  <si>
    <t>#5</t>
  </si>
  <si>
    <t>#6</t>
  </si>
  <si>
    <t xml:space="preserve"> </t>
  </si>
  <si>
    <t>yalibis farebi 40mm</t>
  </si>
  <si>
    <t>samSeneblo nagvis gazidva              a/TviTmclelebiT 10 km</t>
  </si>
  <si>
    <t>mili plastmasis 50mm diametriT</t>
  </si>
  <si>
    <t xml:space="preserve">mili plastmasis 50mm </t>
  </si>
  <si>
    <t xml:space="preserve">saxarjTaRricxvo Rirebuleba             </t>
  </si>
  <si>
    <t xml:space="preserve">saxarjTaRricxvo xelfasi               </t>
  </si>
  <si>
    <t>safuZveli</t>
  </si>
  <si>
    <t>samuSaos dasaxeleba</t>
  </si>
  <si>
    <t>ganzomilebis erTeuli</t>
  </si>
  <si>
    <t>saxarjTaRricxvo Rirebuleba</t>
  </si>
  <si>
    <t>ganzomilebis erTeulze</t>
  </si>
  <si>
    <t>saproeqto monacemebze</t>
  </si>
  <si>
    <t>SromiTi danaxarjebi</t>
  </si>
  <si>
    <t>kac/sT</t>
  </si>
  <si>
    <t>manqanebi</t>
  </si>
  <si>
    <t>l</t>
  </si>
  <si>
    <t>s.ndaw    16-19-4</t>
  </si>
  <si>
    <t>c</t>
  </si>
  <si>
    <t>komp</t>
  </si>
  <si>
    <t>lokalur-resursuli uwyisis jami</t>
  </si>
  <si>
    <t>1. SromiTi resursebi</t>
  </si>
  <si>
    <t>2. samSeneblo manqanebi</t>
  </si>
  <si>
    <t>samSeneblo resursebis mixedviT pirdapiri danaxarjebis jami</t>
  </si>
  <si>
    <t>gegmiuri dagroveba 8%</t>
  </si>
  <si>
    <t>s.ndaw 17-4-2</t>
  </si>
  <si>
    <t>s.ndaw 17-1-5</t>
  </si>
  <si>
    <t>zednadebi xarjebi 12%</t>
  </si>
  <si>
    <t>kubm</t>
  </si>
  <si>
    <t>gare ganaTebis boZebis mowyoba</t>
  </si>
  <si>
    <t xml:space="preserve">erTfaza avtomati </t>
  </si>
  <si>
    <t xml:space="preserve">samontaJi kolofi </t>
  </si>
  <si>
    <t>foladis mrgvali 12mm</t>
  </si>
  <si>
    <t xml:space="preserve">me-III-e kategoriis gruntis             damuSaveba xeliT </t>
  </si>
  <si>
    <t xml:space="preserve">satr.  krebuli   </t>
  </si>
  <si>
    <t>boZebis dabetoneba</t>
  </si>
  <si>
    <t>gare qseli</t>
  </si>
  <si>
    <t>kabelis dafarva qviSiT</t>
  </si>
  <si>
    <t xml:space="preserve">    lokalur-resursuli xarjTaRricxva #2-1</t>
  </si>
  <si>
    <t>lokalur-resursuli xarjTaRricxva #2-4</t>
  </si>
  <si>
    <t>#1</t>
  </si>
  <si>
    <t>#2-4</t>
  </si>
  <si>
    <t>jami #1</t>
  </si>
  <si>
    <t>jami #4</t>
  </si>
  <si>
    <t>jami #5</t>
  </si>
  <si>
    <t>gare el. Qqseli</t>
  </si>
  <si>
    <t>jami #6</t>
  </si>
  <si>
    <t>teritoriis keTilmowyoba</t>
  </si>
  <si>
    <t>droebiTi (nagebobani sacavebi, samyofebi, SemoRobva)</t>
  </si>
  <si>
    <t xml:space="preserve"> lari</t>
  </si>
  <si>
    <t>damtkicebulia:</t>
  </si>
  <si>
    <t xml:space="preserve">    nakrebi saxarjTaRricxvo gaangariSeba</t>
  </si>
  <si>
    <t>maT Soris: dRg</t>
  </si>
  <si>
    <t xml:space="preserve">arsebuli samSeneblo narCenebisa da konsturqciebis demontaJi da gatana </t>
  </si>
  <si>
    <t>saerTo samSeneblo samuSaoebi</t>
  </si>
  <si>
    <t xml:space="preserve">el.Siga qseli  </t>
  </si>
  <si>
    <t xml:space="preserve">civi wyalsadeni, kanalizacia </t>
  </si>
  <si>
    <t xml:space="preserve">jami #2 </t>
  </si>
  <si>
    <t>#3</t>
  </si>
  <si>
    <t>jami #3</t>
  </si>
  <si>
    <t>Tavi VIII</t>
  </si>
  <si>
    <t>sul jami</t>
  </si>
  <si>
    <t xml:space="preserve">                              saxarjTaRricxvo xelfasi:</t>
  </si>
  <si>
    <t xml:space="preserve">                           saxarjTaRricxvo Rirebuleba:</t>
  </si>
  <si>
    <t>samuSaoTa dasaxeleba</t>
  </si>
  <si>
    <t>5.1-20</t>
  </si>
  <si>
    <t>5.1-24</t>
  </si>
  <si>
    <t>igive 40mm-60mm</t>
  </si>
  <si>
    <t>311</t>
  </si>
  <si>
    <t xml:space="preserve">      </t>
  </si>
  <si>
    <t xml:space="preserve">                        saxarjTaRricxvo Rirebuleba:</t>
  </si>
  <si>
    <t xml:space="preserve">                        saxarjTaRricxvo xelfasi:</t>
  </si>
  <si>
    <t>boZi 7,1 m</t>
  </si>
  <si>
    <t>27-7-2</t>
  </si>
  <si>
    <t>kabeli aluminis 3х6mm2</t>
  </si>
  <si>
    <t>85</t>
  </si>
  <si>
    <t>87</t>
  </si>
  <si>
    <t>kabel aluminis 2х2,5mm2</t>
  </si>
  <si>
    <t>kabeli aluminis 2х2,5mm2</t>
  </si>
  <si>
    <t>2.5-1</t>
  </si>
  <si>
    <t>39</t>
  </si>
  <si>
    <t>aluminis kabeli 3х35+1х16mm2</t>
  </si>
  <si>
    <t>93</t>
  </si>
  <si>
    <t>5</t>
  </si>
  <si>
    <t>kompl</t>
  </si>
  <si>
    <t xml:space="preserve">   gare el. samontaJo samuSaoebi</t>
  </si>
  <si>
    <t>12</t>
  </si>
  <si>
    <t>313</t>
  </si>
  <si>
    <t>9.5-8</t>
  </si>
  <si>
    <t xml:space="preserve">                       saerTo samSeneblo samuSaoebi</t>
  </si>
  <si>
    <t>4.2-80</t>
  </si>
  <si>
    <t>4.2-38</t>
  </si>
  <si>
    <r>
      <t>100 m</t>
    </r>
    <r>
      <rPr>
        <b/>
        <vertAlign val="superscript"/>
        <sz val="10"/>
        <rFont val="AcadNusx"/>
      </rPr>
      <t>3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</si>
  <si>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</si>
  <si>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</si>
  <si>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</si>
  <si>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r>
      <t>100 m</t>
    </r>
    <r>
      <rPr>
        <b/>
        <vertAlign val="superscript"/>
        <sz val="10"/>
        <rFont val="AcadNusx"/>
      </rPr>
      <t>2</t>
    </r>
  </si>
  <si>
    <t>6-1-9</t>
  </si>
  <si>
    <t>6-1-11</t>
  </si>
  <si>
    <t>armatura d=8</t>
  </si>
  <si>
    <t>9-14-5        miyeneb</t>
  </si>
  <si>
    <t>fiTxni</t>
  </si>
  <si>
    <t>grZ.m</t>
  </si>
  <si>
    <t>betonis tumbo</t>
  </si>
  <si>
    <t xml:space="preserve">Sromis danaxarjebi </t>
  </si>
  <si>
    <t>m2</t>
  </si>
  <si>
    <t>1</t>
  </si>
  <si>
    <t>zednadebi xarjebi samontaJo samuSaoebze (xelfasidan)</t>
  </si>
  <si>
    <t xml:space="preserve">saxarjTaRricxvo Rirebuleba sul: </t>
  </si>
  <si>
    <t>aTasi lari</t>
  </si>
  <si>
    <t>saxarjTaRricxvo xelfasi</t>
  </si>
  <si>
    <t>normatiuli Sromatevadoba</t>
  </si>
  <si>
    <t>kac.saaTi</t>
  </si>
  <si>
    <t>Gjami</t>
  </si>
  <si>
    <t>ganz. erTeulze</t>
  </si>
  <si>
    <t>saproeqto monacemze</t>
  </si>
  <si>
    <t>I. samSeneblo samuSaoebi</t>
  </si>
  <si>
    <t xml:space="preserve">SromiTi danaxarji </t>
  </si>
  <si>
    <t>2</t>
  </si>
  <si>
    <t>100 kubm</t>
  </si>
  <si>
    <t xml:space="preserve"> SromiTi danaxarji </t>
  </si>
  <si>
    <t>kvm</t>
  </si>
  <si>
    <t xml:space="preserve"> sxva masala</t>
  </si>
  <si>
    <t>ლარი</t>
  </si>
  <si>
    <t>k=1,15</t>
  </si>
  <si>
    <t>sxvadasxva masalebi</t>
  </si>
  <si>
    <t>sn da w 15_164_8</t>
  </si>
  <si>
    <t>100                                                                                                                                                                                                                        kv.m.</t>
  </si>
  <si>
    <t>antikoroziuli  saRebavi</t>
  </si>
  <si>
    <t>gamxsneli</t>
  </si>
  <si>
    <t>sn da w  IV-2-82 t-2 cx.6-16-1</t>
  </si>
  <si>
    <t xml:space="preserve">manqanebi </t>
  </si>
  <si>
    <t>lokaluri uwyisis jami:</t>
  </si>
  <si>
    <t>3. Mmaterialuri resursebi</t>
  </si>
  <si>
    <t>g/m</t>
  </si>
  <si>
    <t xml:space="preserve">  duSis montaJi</t>
  </si>
  <si>
    <t>saSxape</t>
  </si>
  <si>
    <t>Sromis danaxarji</t>
  </si>
  <si>
    <t>2) materialuri resursebi</t>
  </si>
  <si>
    <t xml:space="preserve">sapr.Mmonac </t>
  </si>
  <si>
    <t>6-11-1</t>
  </si>
  <si>
    <t xml:space="preserve">1-78-3    </t>
  </si>
  <si>
    <t>SromiTi danaxarji</t>
  </si>
  <si>
    <t>sabaz</t>
  </si>
  <si>
    <t>jami Tavi I_VII #1;#2;#3;#4;#5;#6;#7</t>
  </si>
  <si>
    <t>farduli</t>
  </si>
  <si>
    <t>d.R.g. 18%</t>
  </si>
  <si>
    <t>mowyob. aveji, invent.</t>
  </si>
  <si>
    <t>sxva xarjebi</t>
  </si>
  <si>
    <t>Tavebis, obieqtebis samuSaoebisa da danaxarjebis dasaxeleba</t>
  </si>
  <si>
    <t>angar. #</t>
  </si>
  <si>
    <t>Rirebuleba larebSi</t>
  </si>
  <si>
    <t>samontaJo samuSaoebi</t>
  </si>
  <si>
    <t>jamebi</t>
  </si>
  <si>
    <t>samSeneblo samuSaoebi</t>
  </si>
  <si>
    <t>jami VIII Tavis</t>
  </si>
  <si>
    <t>I-VIII Tavebis jami</t>
  </si>
  <si>
    <t>Siga  wyalsadenisa  da  wyalarinebis  qselis  mowyoba</t>
  </si>
  <si>
    <t>fermerTa da agromewarmeTa momsaxurebis centrebis mSeneblobis xarjTaRricxva</t>
  </si>
  <si>
    <t xml:space="preserve">    lokalur-resursuli xarjTaRricxva #2</t>
  </si>
  <si>
    <t>lokalur-resursuli xarjTaRricxva #5</t>
  </si>
  <si>
    <t>betoni m-300</t>
  </si>
  <si>
    <t xml:space="preserve">ბრძანება №1-1/1463 2012 წლის 12 ივლისი   </t>
  </si>
  <si>
    <t>zedanadebi xarjebi 5%</t>
  </si>
  <si>
    <t>gaTboba, ventilacia, susti denebi, saxanZro</t>
  </si>
  <si>
    <t>kv.m</t>
  </si>
  <si>
    <t>samSeneblo manqanebi</t>
  </si>
  <si>
    <t>xelfasi</t>
  </si>
  <si>
    <t>avtogreideri 79 kvt saSualo tipis</t>
  </si>
  <si>
    <t>man/sT</t>
  </si>
  <si>
    <t>bunebrivi xreSovani masala</t>
  </si>
  <si>
    <t>satkepni sagzao pnevmosvlaze 18t</t>
  </si>
  <si>
    <t>RorRi</t>
  </si>
  <si>
    <t>ezos moSandakeba sisqiT 7sm da samSeneblo nagavis gatana</t>
  </si>
  <si>
    <t>S.p.s "inJineri"-s</t>
  </si>
  <si>
    <t>direqtori</t>
  </si>
  <si>
    <t>/b. civaZe/</t>
  </si>
  <si>
    <t>ezos keTilmowyoba</t>
  </si>
  <si>
    <t>armatura a-IIIkl d=10</t>
  </si>
  <si>
    <t>ventili  d=32mm Sarnirze</t>
  </si>
  <si>
    <t xml:space="preserve">ventili d32mm </t>
  </si>
  <si>
    <r>
      <t>100 m</t>
    </r>
    <r>
      <rPr>
        <b/>
        <vertAlign val="superscript"/>
        <sz val="10"/>
        <color theme="0"/>
        <rFont val="AcadNusx"/>
      </rPr>
      <t>3</t>
    </r>
  </si>
  <si>
    <r>
      <t>m</t>
    </r>
    <r>
      <rPr>
        <vertAlign val="superscript"/>
        <sz val="10"/>
        <color theme="0"/>
        <rFont val="AcadNusx"/>
      </rPr>
      <t>3</t>
    </r>
  </si>
  <si>
    <r>
      <t>m</t>
    </r>
    <r>
      <rPr>
        <vertAlign val="superscript"/>
        <sz val="10"/>
        <color theme="0"/>
        <rFont val="AcadNusx"/>
      </rPr>
      <t>2</t>
    </r>
  </si>
  <si>
    <r>
      <t>m</t>
    </r>
    <r>
      <rPr>
        <b/>
        <vertAlign val="superscript"/>
        <sz val="10"/>
        <color theme="0"/>
        <rFont val="AcadNusx"/>
      </rPr>
      <t>3</t>
    </r>
  </si>
  <si>
    <t>betoni</t>
  </si>
  <si>
    <t>safuZvlis mowyoba bunebrivi xreSovani masaliT sisqe 10 sm</t>
  </si>
  <si>
    <t>proeq.</t>
  </si>
  <si>
    <t>milkvadrati 60X</t>
  </si>
  <si>
    <t>liTonis konstruqciebis SeRebva antikoroziuli saRebaviT</t>
  </si>
  <si>
    <t>Robis mowyoba wina da gverdis mxares milkvadratiT da rkinis WiSkariT</t>
  </si>
  <si>
    <t>rkinis WiSkari</t>
  </si>
  <si>
    <t xml:space="preserve">  qedis municipaliteti</t>
  </si>
  <si>
    <t>qedis municipaliteti</t>
  </si>
  <si>
    <t>samuSaos CamonaTvali</t>
  </si>
  <si>
    <t>ganz. erT</t>
  </si>
  <si>
    <t>m a s a l a</t>
  </si>
  <si>
    <t>transporti da meqanizmebi</t>
  </si>
  <si>
    <t>erT. fasi</t>
  </si>
  <si>
    <r>
      <t xml:space="preserve">svetebis mowyoba, betoniT m-300 </t>
    </r>
    <r>
      <rPr>
        <b/>
        <sz val="10"/>
        <color theme="0"/>
        <rFont val="Times"/>
        <family val="1"/>
      </rPr>
      <t>B-22.5</t>
    </r>
  </si>
  <si>
    <r>
      <t xml:space="preserve">sanaTi natriumis naTuriT 150 </t>
    </r>
    <r>
      <rPr>
        <sz val="10"/>
        <color theme="0"/>
        <rFont val="Cambria"/>
        <family val="1"/>
        <charset val="204"/>
      </rPr>
      <t>W</t>
    </r>
  </si>
  <si>
    <r>
      <t xml:space="preserve">erTfaza avtomati </t>
    </r>
    <r>
      <rPr>
        <sz val="10"/>
        <color theme="0"/>
        <rFont val="Arial"/>
        <family val="2"/>
      </rPr>
      <t>J</t>
    </r>
    <r>
      <rPr>
        <vertAlign val="subscript"/>
        <sz val="10"/>
        <color theme="0"/>
        <rFont val="AcadNusx"/>
      </rPr>
      <t>n</t>
    </r>
    <r>
      <rPr>
        <sz val="10"/>
        <color theme="0"/>
        <rFont val="AcadNusx"/>
      </rPr>
      <t>=16a</t>
    </r>
  </si>
  <si>
    <t xml:space="preserve">gruntis damuSaveba xeliT Semdgomi gadaadgilebiT 100 m-ze </t>
  </si>
  <si>
    <t>1-80-4</t>
  </si>
  <si>
    <t xml:space="preserve">Tavi I. konstruqciuli nawili </t>
  </si>
  <si>
    <t>კაც/სთ</t>
  </si>
  <si>
    <t>ს.ნ და წ IV-2-84 46-28-3</t>
  </si>
  <si>
    <r>
      <t>მ</t>
    </r>
    <r>
      <rPr>
        <b/>
        <vertAlign val="superscript"/>
        <sz val="10"/>
        <rFont val="AcadNusx"/>
      </rPr>
      <t>2</t>
    </r>
  </si>
  <si>
    <t>sn da w  IV-2-82 t-1 cx.1-80-3</t>
  </si>
  <si>
    <t>onkani</t>
  </si>
  <si>
    <t>sip qedis municipalitetis sofel uCxiTis sajaro skolis sofel milisis dawyebiTi skolisaTvis sveli wertilebis mowyobis xarjTaRricxva</t>
  </si>
  <si>
    <t>lokalur-resursuli xarjTaRricxva #2</t>
  </si>
  <si>
    <t>antiseptikuri saleqaris mowyoba</t>
  </si>
  <si>
    <t>Rirebuleba (lari)</t>
  </si>
  <si>
    <t xml:space="preserve"> gruntis damuSaveba xeliT</t>
  </si>
  <si>
    <t>kub.m</t>
  </si>
  <si>
    <t xml:space="preserve"> SromiTi danaxarji</t>
  </si>
  <si>
    <t>kac.sT</t>
  </si>
  <si>
    <r>
      <t xml:space="preserve">monoliTuri rk.betonis ormos Ziris nawilis, kedlebis da gadaxurvis mowyoba </t>
    </r>
    <r>
      <rPr>
        <b/>
        <sz val="10"/>
        <rFont val="Arial"/>
        <family val="2"/>
        <charset val="204"/>
      </rPr>
      <t>B</t>
    </r>
    <r>
      <rPr>
        <b/>
        <sz val="10"/>
        <rFont val="LitNusx"/>
        <family val="2"/>
      </rPr>
      <t xml:space="preserve">-15 klasis betoniT, d-800 mm Tujis xufis montaJi </t>
    </r>
  </si>
  <si>
    <t>avtobetonis tumbo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</si>
  <si>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LitNusx"/>
        <family val="2"/>
      </rPr>
      <t>-15</t>
    </r>
  </si>
  <si>
    <t>fari yalibis</t>
  </si>
  <si>
    <t>daxerxili xe-tye</t>
  </si>
  <si>
    <t>sakanalizacio Tujis xufi d-800 mm</t>
  </si>
  <si>
    <t>cali</t>
  </si>
  <si>
    <t xml:space="preserve"> sxvadasxva masalebi</t>
  </si>
  <si>
    <t xml:space="preserve"> armaturis nakeToba</t>
  </si>
  <si>
    <t>tn</t>
  </si>
  <si>
    <t>armatura</t>
  </si>
  <si>
    <t>saWreli qvebi</t>
  </si>
  <si>
    <t>saqsovi mavTuli</t>
  </si>
  <si>
    <t>4</t>
  </si>
  <si>
    <t xml:space="preserve">sxvadasxva sortamentis  (#14 Sveleri_6,3 grZ.m, kuTxovana 50*50*5-7 grZ.m) liTonis elementebis montaJi </t>
  </si>
  <si>
    <t>tona</t>
  </si>
  <si>
    <t>Sveleri #14</t>
  </si>
  <si>
    <t>kuTxovana 50х50х5 mm</t>
  </si>
  <si>
    <t>eletrodi</t>
  </si>
  <si>
    <t>gruntis ukuCayra xeliT da zedmeti gruntis adgilze mosworeba</t>
  </si>
  <si>
    <t>zednadebi xarjebi araumetes 10%</t>
  </si>
  <si>
    <t>j a m i</t>
  </si>
  <si>
    <t>gegmiuri dagroveba araumetes 8%</t>
  </si>
  <si>
    <t>Seadgina:</t>
  </si>
  <si>
    <t>n.msxalaZe</t>
  </si>
  <si>
    <r>
      <t>samuSaos</t>
    </r>
    <r>
      <rPr>
        <sz val="10"/>
        <color indexed="8"/>
        <rFont val="AcadNusx"/>
      </rPr>
      <t xml:space="preserve"> CamonaTvali</t>
    </r>
  </si>
  <si>
    <r>
      <t>ganz.</t>
    </r>
    <r>
      <rPr>
        <sz val="10"/>
        <color indexed="8"/>
        <rFont val="AcadNusx"/>
      </rPr>
      <t xml:space="preserve"> erT</t>
    </r>
  </si>
  <si>
    <r>
      <rPr>
        <sz val="10"/>
        <color indexed="8"/>
        <rFont val="AcadNusx"/>
      </rPr>
      <t>m a s a l a</t>
    </r>
  </si>
  <si>
    <r>
      <rPr>
        <sz val="10"/>
        <color indexed="8"/>
        <rFont val="AcadNusx"/>
      </rPr>
      <t>xelfasi</t>
    </r>
  </si>
  <si>
    <r>
      <t>transporti da</t>
    </r>
    <r>
      <rPr>
        <sz val="10"/>
        <color indexed="8"/>
        <rFont val="AcadNusx"/>
      </rPr>
      <t xml:space="preserve"> meqanizmebi</t>
    </r>
  </si>
  <si>
    <r>
      <rPr>
        <sz val="10"/>
        <color indexed="8"/>
        <rFont val="AcadNusx"/>
      </rPr>
      <t>samuSaos CamonaTvali</t>
    </r>
  </si>
  <si>
    <r>
      <rPr>
        <sz val="10"/>
        <color indexed="8"/>
        <rFont val="AcadNusx"/>
      </rPr>
      <t>ganz. erT</t>
    </r>
  </si>
  <si>
    <r>
      <rPr>
        <sz val="10"/>
        <color indexed="8"/>
        <rFont val="AcadNusx"/>
      </rPr>
      <t>erT. fasi</t>
    </r>
  </si>
  <si>
    <r>
      <rPr>
        <sz val="10"/>
        <color indexed="8"/>
        <rFont val="AcadNusx"/>
      </rPr>
      <t>Gjami</t>
    </r>
  </si>
  <si>
    <t>ezo</t>
  </si>
  <si>
    <t xml:space="preserve"> ssip qedis municipalitetis sofel uCxiTis sajaro skolis sveli wertilebis mowyobis xarjTaRricxva</t>
  </si>
  <si>
    <t>milkvadrati 80X80</t>
  </si>
  <si>
    <t>grZ/m</t>
  </si>
  <si>
    <t>anjama</t>
  </si>
  <si>
    <t>saketi meqanizmi</t>
  </si>
  <si>
    <t>kompl.</t>
  </si>
  <si>
    <t>Robis mowyoba milkvadratiT, rkinis WiSkariT da mbrunavi kariT</t>
  </si>
  <si>
    <t>milkvadrati 30X20</t>
  </si>
  <si>
    <t>milkvadrati 40X20</t>
  </si>
  <si>
    <t>milkvadrati 40X40</t>
  </si>
  <si>
    <t>WiSkaris saketi</t>
  </si>
  <si>
    <t>6</t>
  </si>
  <si>
    <t>3</t>
  </si>
  <si>
    <t>zedanadebi xarjebi 10%</t>
  </si>
  <si>
    <r>
      <t>m</t>
    </r>
    <r>
      <rPr>
        <b/>
        <vertAlign val="superscript"/>
        <sz val="10"/>
        <rFont val="AcadNusx"/>
      </rPr>
      <t>2</t>
    </r>
  </si>
  <si>
    <t>dazianebuli TabaSir muyaos tixris demontaJi (VIII klasi)</t>
  </si>
  <si>
    <t>46-26-3</t>
  </si>
  <si>
    <t>10-55-4</t>
  </si>
  <si>
    <t>kg.</t>
  </si>
  <si>
    <t>dazianebuli adgilebis aRdgena (liTonis profilebze Werze)</t>
  </si>
  <si>
    <t>liTonis profilebi</t>
  </si>
  <si>
    <t>samSeneblo WanWiki</t>
  </si>
  <si>
    <t>TabaSir-muyaos fila</t>
  </si>
  <si>
    <t>დანართი 1</t>
  </si>
  <si>
    <t>samuSaoebis, masalebis da xarjebis dasaxeleba</t>
  </si>
  <si>
    <t>ganzomileba</t>
  </si>
  <si>
    <t>masalebi</t>
  </si>
  <si>
    <t>zRvruli erTeulis fasi</t>
  </si>
  <si>
    <t>erTeulis fasi</t>
  </si>
  <si>
    <t>Sida ganaTeba</t>
  </si>
  <si>
    <t>amortizirebuli sadenis demontaJi</t>
  </si>
  <si>
    <t>sakabelo arxis montaJi</t>
  </si>
  <si>
    <t xml:space="preserve">sakabelo arxi </t>
  </si>
  <si>
    <t>diubeli</t>
  </si>
  <si>
    <t>masalis transportireba da narCenebis gatana</t>
  </si>
  <si>
    <t>reisi</t>
  </si>
  <si>
    <t>zednadebi xarjebi (araumetes 72%)</t>
  </si>
  <si>
    <t>gegmiuri dagroveba (araumetes 8%)</t>
  </si>
  <si>
    <t>gauTvaliswinebeli xarjebi</t>
  </si>
  <si>
    <t>%</t>
  </si>
  <si>
    <t>damatebiTi Rirebulebis gadasaxadi</t>
  </si>
  <si>
    <t>9-5-1</t>
  </si>
  <si>
    <t>1.9-49</t>
  </si>
  <si>
    <t>liTonis karebebis bloki</t>
  </si>
  <si>
    <t>liT, konstuqc. montaJi</t>
  </si>
  <si>
    <t>20</t>
  </si>
  <si>
    <t>WanWikebi</t>
  </si>
  <si>
    <t>1.10-14</t>
  </si>
  <si>
    <t>eleqtrodebi 4mm sisqiT</t>
  </si>
  <si>
    <t>saketi karis</t>
  </si>
  <si>
    <t>15-164-8</t>
  </si>
  <si>
    <t>4.2-29</t>
  </si>
  <si>
    <t>zeTovani saRebavi (emali)</t>
  </si>
  <si>
    <t>4.2-16</t>
  </si>
  <si>
    <t>olifa</t>
  </si>
  <si>
    <t>liTonis karebebis da sahaeroebis SeRebva zeTovani saRebaviT</t>
  </si>
  <si>
    <t xml:space="preserve"> ssip qedis municipalitetis sofel uCxiTis sajaro skolis da masSi Semavali soflis skolebis (namlisevi, milisa) remontze xarjTaRricxva</t>
  </si>
  <si>
    <t>sofel uCxiTis sajaro skola</t>
  </si>
  <si>
    <t>Tavi II. konstruqciuli nawili</t>
  </si>
  <si>
    <t>sofel namlisevis sajaro skola</t>
  </si>
  <si>
    <t xml:space="preserve">sul Tavebis jami </t>
  </si>
  <si>
    <r>
      <t xml:space="preserve">sardafis sarTulze Riobebis gamoWra xis konstruqciebze 14c </t>
    </r>
    <r>
      <rPr>
        <b/>
        <sz val="10"/>
        <color theme="4"/>
        <rFont val="Calibri"/>
        <family val="2"/>
        <charset val="204"/>
        <scheme val="minor"/>
      </rPr>
      <t>x</t>
    </r>
    <r>
      <rPr>
        <b/>
        <sz val="10"/>
        <color theme="4"/>
        <rFont val="AcadNusx"/>
      </rPr>
      <t>30</t>
    </r>
    <r>
      <rPr>
        <b/>
        <sz val="10"/>
        <color theme="4"/>
        <rFont val="Calibri"/>
        <family val="2"/>
        <charset val="204"/>
        <scheme val="minor"/>
      </rPr>
      <t>x</t>
    </r>
    <r>
      <rPr>
        <b/>
        <sz val="10"/>
        <color theme="4"/>
        <rFont val="AcadNusx"/>
      </rPr>
      <t>40sm,</t>
    </r>
    <r>
      <rPr>
        <b/>
        <sz val="10"/>
        <rFont val="AcadNusx"/>
      </rPr>
      <t xml:space="preserve"> </t>
    </r>
    <r>
      <rPr>
        <b/>
        <sz val="10"/>
        <color theme="4"/>
        <rFont val="AcadNusx"/>
      </rPr>
      <t>miwidan 1.7-ze (manZili da ganlageba dazustdes adgilze</t>
    </r>
  </si>
  <si>
    <t xml:space="preserve">Turquli Canis Camrecxi avzis montaJi </t>
  </si>
  <si>
    <t xml:space="preserve">Turquli Canis Camrecxi avzis montaJi  </t>
  </si>
  <si>
    <t xml:space="preserve"> xelsabanis onkanis montaJi </t>
  </si>
  <si>
    <t>arsebuli kanalizaciis Webis gawmenda fekaluri masisagan</t>
  </si>
  <si>
    <t>k/s</t>
  </si>
  <si>
    <t>asanizaciis manqana-tumbo</t>
  </si>
  <si>
    <t>Wavluri wylis manqana</t>
  </si>
  <si>
    <t>15-168-8</t>
  </si>
  <si>
    <t>Weris SeRebvaw/emulsiis                   saRebaviT</t>
  </si>
  <si>
    <r>
      <t xml:space="preserve">w /emulsiis saRebavi </t>
    </r>
    <r>
      <rPr>
        <sz val="10"/>
        <rFont val="Times"/>
        <family val="1"/>
      </rPr>
      <t>betek</t>
    </r>
  </si>
  <si>
    <t>15-161-6</t>
  </si>
  <si>
    <t>Weris SefiTxvna</t>
  </si>
  <si>
    <t>satrans.   Krebuli</t>
  </si>
  <si>
    <t>amortizirebuli sanaTi wertilebis demontaJi (saklaso oTaxebi 11*4, derefani 10 cali, saaqto darbazi 6 cali</t>
  </si>
  <si>
    <t>sanaTi wertilebis mowyoba (TabaSir muyaoSi CasaSenebeli sanaTiT) montaJiT</t>
  </si>
  <si>
    <t>eleqtro gamanawilebeli kolofis (xis kedelze gare montaJiT) demontaJi/montaJi</t>
  </si>
  <si>
    <t>el. avtomati</t>
  </si>
  <si>
    <r>
      <t>el. avtomatis montaJi</t>
    </r>
    <r>
      <rPr>
        <b/>
        <sz val="10"/>
        <color rgb="FFFF0000"/>
        <rFont val="AcadNusx"/>
      </rPr>
      <t xml:space="preserve"> (erTpolusiani 32 amperi)</t>
    </r>
  </si>
  <si>
    <t>sn da w IV-2-82 t-3 cx.21-25-2</t>
  </si>
  <si>
    <t xml:space="preserve">sadenidan plastmasis gadamyvanis montaJi </t>
  </si>
  <si>
    <t>plastmasis gadamyvani sadenidan</t>
  </si>
  <si>
    <t>sardafis sarTulze amortizirebuli 2 c karebis demontaJi da liTonis 2 cali karebis da 4 cali sahaeros montaJi (1.0*0.9*2+4c*0.3*0.4)</t>
  </si>
  <si>
    <t>liTonis karebebi da sahaeroebi</t>
  </si>
  <si>
    <t>metaloplastmasis karis blokiT montaJi</t>
  </si>
  <si>
    <t>metaloplastmasis kari blokiT kompleqtSi</t>
  </si>
  <si>
    <t>eleqtro gamanawilebeli kolofi gare montaJis</t>
  </si>
  <si>
    <t>lokalur-resursuli xarjTaRricxva #8</t>
  </si>
  <si>
    <t>gare ganaTeba</t>
  </si>
  <si>
    <t xml:space="preserve">saxarjTaRricxvo Rirebuleba: </t>
  </si>
  <si>
    <t>safuZveli: muSa naxazebi</t>
  </si>
  <si>
    <t>Sedgenilia 2018 wlis III kvartlis fasebSi</t>
  </si>
  <si>
    <t>gare ganaTebisTvis gruntis gaTxra arxSi xeliT</t>
  </si>
  <si>
    <t>srf</t>
  </si>
  <si>
    <t>SromiTi danaxarji 1,15*2,06</t>
  </si>
  <si>
    <t>s.n. da w.  IV-2-82 t-5 cx.34-103</t>
  </si>
  <si>
    <t xml:space="preserve">plastmasis milis Cadeba arxSi diametriT 32 mm </t>
  </si>
  <si>
    <t>SromiTi danaxarji 1,15*0,139</t>
  </si>
  <si>
    <t>2.5 - 160</t>
  </si>
  <si>
    <r>
      <t xml:space="preserve">plastmasis mili </t>
    </r>
    <r>
      <rPr>
        <sz val="10"/>
        <rFont val="Calibri"/>
        <family val="2"/>
        <charset val="204"/>
      </rPr>
      <t>ф32</t>
    </r>
    <r>
      <rPr>
        <sz val="10"/>
        <rFont val="AcadNusx"/>
      </rPr>
      <t xml:space="preserve"> mm</t>
    </r>
  </si>
  <si>
    <t xml:space="preserve"> sxvadasxva masala</t>
  </si>
  <si>
    <t>sn da w  IV-6-82 T-6 cx.8-142-1</t>
  </si>
  <si>
    <t>arxSi kabelisTvis qviSis safaris da mimaniSnebeli lentis mowyoba</t>
  </si>
  <si>
    <t>grZ.m arxi</t>
  </si>
  <si>
    <t>SromiTi danaxarji 1,15*0,05</t>
  </si>
  <si>
    <t>manqanebi 1,15*0,0696</t>
  </si>
  <si>
    <t>mimaniSnebeli lenti</t>
  </si>
  <si>
    <t>sn da w IV-2-82 t-1 cx.1-81-3</t>
  </si>
  <si>
    <t>gruntis ukuCayra xeliT arxSi zedmetis moSandakebiT</t>
  </si>
  <si>
    <t>SromiTi danaxarji 1,15*1,21</t>
  </si>
  <si>
    <t xml:space="preserve"> jami:</t>
  </si>
  <si>
    <t>zednadebi xarjebi 10%</t>
  </si>
  <si>
    <t>saxarjTaRricxvo mogeba 8%</t>
  </si>
  <si>
    <t xml:space="preserve"> sul: I samSeneblo samuSaoebi</t>
  </si>
  <si>
    <t>II. eleqtro samontaJo samuSaoebi</t>
  </si>
  <si>
    <t>sn da w IV-6-82 T-6 cx.8-149-2</t>
  </si>
  <si>
    <t>kabelis Cadeba arxSi da gatareba milSi, kabelis boloebis CakeTebiT kveTiT _ 4х6+1х6 kv.mm;</t>
  </si>
  <si>
    <t>SromiTi danaxarji 1,15*0,16</t>
  </si>
  <si>
    <t>manqanebi 1,15*0,0065</t>
  </si>
  <si>
    <r>
      <t xml:space="preserve">kabeli _ </t>
    </r>
    <r>
      <rPr>
        <sz val="10"/>
        <rFont val="Cambria"/>
        <family val="1"/>
        <charset val="204"/>
      </rPr>
      <t>NAYY</t>
    </r>
    <r>
      <rPr>
        <sz val="10"/>
        <rFont val="AcadNusx"/>
      </rPr>
      <t xml:space="preserve"> 4х6+1х6 kv.mm;</t>
    </r>
  </si>
  <si>
    <t>1 kv-mde kabelis damaboloebeli buniki</t>
  </si>
  <si>
    <t>mTavar gamanawilebel karadaSi sampolusa avtomaturi amomrTvelis, kontaqtoris da foto reles dayeneba</t>
  </si>
  <si>
    <t>materialuri da SromiTi resursebi</t>
  </si>
  <si>
    <t>gamTiSveli(demkveTi) Camrazis montaJi</t>
  </si>
  <si>
    <t xml:space="preserve">SromiTi danaxarjebi </t>
  </si>
  <si>
    <t>demkveTi Camrazi</t>
  </si>
  <si>
    <t xml:space="preserve">sxva masala </t>
  </si>
  <si>
    <t>sn da w IV-6-82 T-6 cx.8-370-2</t>
  </si>
  <si>
    <t>SromiTi danaxarji 1,15*2</t>
  </si>
  <si>
    <t>manqanebi 1,15*2,2</t>
  </si>
  <si>
    <t>sn da w IV-2-82 t-3 cx.21-17-1</t>
  </si>
  <si>
    <t>eleqtro sadenebis ayvana ganaTebis boZebSi kveTiT 3х2,5 kv.mm</t>
  </si>
  <si>
    <t>SromiTi danaxarji 1,15*0,0507</t>
  </si>
  <si>
    <t>eleqtro sadeni kveTiT 3х2,5 kv.mm</t>
  </si>
  <si>
    <t>damiwebis konturis mowyoba</t>
  </si>
  <si>
    <t>damiwebis Rero liTonis 18mm 2grZ/m</t>
  </si>
  <si>
    <t>metri</t>
  </si>
  <si>
    <t xml:space="preserve">damiwebis Rero liTonis 8mm </t>
  </si>
  <si>
    <t xml:space="preserve">j a m i: </t>
  </si>
  <si>
    <t>maT Soris: SromiTi resursi</t>
  </si>
  <si>
    <t>zednadebi xarjebi (SromiTi resursebidan) 75%</t>
  </si>
  <si>
    <t>sul xarjTaRricxviT:: (I+II): samSeneblo da eleqtrosamontaJo samuSaoebi</t>
  </si>
  <si>
    <t>Sps "inJineri"</t>
  </si>
  <si>
    <t>ssip qedis municipalitetis sofel uCxiTis sajaro skolis gare ganaTebis xarjTaRricxva</t>
  </si>
  <si>
    <t>sndawIV-2-84    46-32-2</t>
  </si>
  <si>
    <r>
      <t xml:space="preserve"> m</t>
    </r>
    <r>
      <rPr>
        <b/>
        <vertAlign val="superscript"/>
        <sz val="10"/>
        <rFont val="AcadNusx"/>
      </rPr>
      <t>2</t>
    </r>
  </si>
  <si>
    <t>sn. da w.         33-126-1</t>
  </si>
  <si>
    <t>manqanebi avto amwe</t>
  </si>
  <si>
    <t>man//sT</t>
  </si>
  <si>
    <t>liTonis mili ф 42,4mm (1,6mX22c)</t>
  </si>
  <si>
    <t>samontaJo detalebi (qanCi, Saiba )</t>
  </si>
  <si>
    <t>karbidi</t>
  </si>
  <si>
    <t>Jangbadi</t>
  </si>
  <si>
    <t>balo</t>
  </si>
  <si>
    <t>zolovana (20X3)mm 2X1</t>
  </si>
  <si>
    <t xml:space="preserve">sxva masalebi </t>
  </si>
  <si>
    <t>gare ganaTebis lampionebis gaswvriv teritoriis gawmenda xis totebisagan xeliT</t>
  </si>
  <si>
    <t>ГЕСН 01-02-119-3 misad</t>
  </si>
  <si>
    <t>sanaTis samagri kvanZis montaJi (arsebul  boZebze)</t>
  </si>
  <si>
    <t>gare ganaTebis sanaTis dayeneba (arsebuli)</t>
  </si>
  <si>
    <t>sardafis sarTulze Zveli karis (2cali) blokebis demontaJi</t>
  </si>
  <si>
    <t>sardafis sarTulze liTonis 2 cali karebis da 14 cali sahaeros montaJi (1.65*1.05+1.85*1.05+14c*0.3*0.4)</t>
  </si>
  <si>
    <t>gare ganaTebis sanaTi naTuriT (arsebuli sanaTi)</t>
  </si>
  <si>
    <t>saZirkvlis qvabulebis amoReba xeliT</t>
  </si>
  <si>
    <t>namlisevis sajaro skola</t>
  </si>
  <si>
    <t xml:space="preserve"> ssip qedis municipalitetis sofel uCxiTis sajaro skolaSi Semavali soflis skolebis SemoRobvis mowyobis xarjTaRricxva</t>
  </si>
  <si>
    <t xml:space="preserve">foladis kvadratuli profilebi 20X20X1mm </t>
  </si>
  <si>
    <t>milkvadrati 60X60</t>
  </si>
  <si>
    <t xml:space="preserve">foladis kvadratuli profilebi 40X40X3mm </t>
  </si>
  <si>
    <t>gegmiuri dagroveba  8%</t>
  </si>
  <si>
    <t>milisis sajaro skola</t>
  </si>
  <si>
    <t>1-85-4</t>
  </si>
  <si>
    <t>manqana-meqanizmebi</t>
  </si>
  <si>
    <t>manq/sT</t>
  </si>
  <si>
    <t>miwis amoReba xeliT WiSkris da Robeebis wertilovani saZirkvlebis mosawyobad</t>
  </si>
  <si>
    <r>
      <t xml:space="preserve">damkveTi: </t>
    </r>
    <r>
      <rPr>
        <sz val="11"/>
        <rFont val="AcadNusx"/>
      </rPr>
      <t>ssip qedis municipalitetis sofel uCxiTis sajaro skola</t>
    </r>
  </si>
  <si>
    <r>
      <t>100m</t>
    </r>
    <r>
      <rPr>
        <b/>
        <vertAlign val="superscript"/>
        <sz val="10"/>
        <rFont val="AcadNusx"/>
      </rPr>
      <t>2</t>
    </r>
  </si>
  <si>
    <t>arsebuli liTonis Robis demontaJi da momzadeba Semdgomi gadaadgilebisaTvis</t>
  </si>
  <si>
    <t>Robeebis da WiSkris liTonis konstruqciebis damuSaveba da SeRebva antikoroziuli saRebaviT</t>
  </si>
  <si>
    <t>zumfara</t>
  </si>
  <si>
    <t>betonis saZirklvlis mowyoba sisqiT 25-30sm</t>
  </si>
  <si>
    <t>Robis mowyoba arsebuli rkinis WiSkariT da RobiT</t>
  </si>
  <si>
    <t>ezebis SemoRobva</t>
  </si>
  <si>
    <t>9-4-8</t>
  </si>
  <si>
    <t>betonis wertilovani saZirklvlis mowyoba</t>
  </si>
  <si>
    <t>satransporto xarjebi 1%</t>
  </si>
  <si>
    <t>gauTvaliswinebeli xarjebi 1%</t>
  </si>
  <si>
    <t xml:space="preserve"> ssip qedis municipalitetis sofel uCxiTis sajaro skolis sanaTebis da Sida el gayvnilobis SekeTeba-montaJis samuSaoebis xarjTaRricxva</t>
  </si>
  <si>
    <r>
      <t xml:space="preserve">hermetuli Sesrulebis Weris sanaTi (naTuriT) 2X26 </t>
    </r>
    <r>
      <rPr>
        <sz val="10"/>
        <rFont val="Calibri"/>
        <family val="2"/>
        <charset val="204"/>
        <scheme val="minor"/>
      </rPr>
      <t>w</t>
    </r>
  </si>
  <si>
    <r>
      <t>100 მ</t>
    </r>
    <r>
      <rPr>
        <b/>
        <vertAlign val="superscript"/>
        <sz val="10"/>
        <rFont val="AcadNusx"/>
      </rPr>
      <t>2</t>
    </r>
  </si>
  <si>
    <t>sul: II eleqtro samontaJo samuSaoebi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</si>
</sst>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0.000"/>
    <numFmt numFmtId="167" formatCode="0.0000"/>
    <numFmt numFmtId="168" formatCode="#,##0.0"/>
    <numFmt numFmtId="169" formatCode="_-* #,##0.00_р_._-;\-* #,##0.00_р_._-;_-* &quot;-&quot;??_р_._-;_-@_-"/>
    <numFmt numFmtId="170" formatCode="_-* #,##0.0000_-;\-* #,##0.0000_-;_-* &quot;-&quot;??_-;_-@_-"/>
    <numFmt numFmtId="171" formatCode="#,##0.0000"/>
    <numFmt numFmtId="172" formatCode="_-* #,##0.00_-;\-* #,##0.00_-;_-* &quot;-&quot;??_-;_-@_-"/>
    <numFmt numFmtId="173" formatCode="#,##0.000"/>
  </numFmts>
  <fonts count="85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2"/>
      <name val="AcadNusx"/>
    </font>
    <font>
      <b/>
      <sz val="14"/>
      <name val="AcadNusx"/>
    </font>
    <font>
      <b/>
      <sz val="12"/>
      <name val="AcadNusx"/>
    </font>
    <font>
      <sz val="11"/>
      <name val="AcadNusx"/>
    </font>
    <font>
      <u/>
      <sz val="11"/>
      <name val="AcadNusx"/>
    </font>
    <font>
      <b/>
      <sz val="11"/>
      <name val="AcadNusx"/>
    </font>
    <font>
      <b/>
      <sz val="10"/>
      <name val="AcadNusx"/>
    </font>
    <font>
      <sz val="10"/>
      <name val="Arial Cyr"/>
      <charset val="204"/>
    </font>
    <font>
      <sz val="10"/>
      <name val="AcadNusx"/>
    </font>
    <font>
      <sz val="10"/>
      <name val="Arial"/>
      <family val="2"/>
      <charset val="204"/>
    </font>
    <font>
      <sz val="10"/>
      <name val="LitNusx"/>
      <family val="2"/>
      <charset val="204"/>
    </font>
    <font>
      <b/>
      <vertAlign val="superscript"/>
      <sz val="10"/>
      <name val="AcadNusx"/>
    </font>
    <font>
      <vertAlign val="superscript"/>
      <sz val="10"/>
      <name val="AcadNusx"/>
    </font>
    <font>
      <u/>
      <sz val="10"/>
      <name val="AcadNusx"/>
    </font>
    <font>
      <sz val="10"/>
      <color rgb="FFFF0000"/>
      <name val="AcadNusx"/>
    </font>
    <font>
      <b/>
      <sz val="10"/>
      <color rgb="FF0070C0"/>
      <name val="AcadNusx"/>
    </font>
    <font>
      <b/>
      <sz val="10"/>
      <color theme="4"/>
      <name val="AcadNusx"/>
    </font>
    <font>
      <b/>
      <sz val="10"/>
      <color rgb="FFFF0000"/>
      <name val="AcadNusx"/>
    </font>
    <font>
      <b/>
      <sz val="10"/>
      <color theme="1"/>
      <name val="AcadNusx"/>
    </font>
    <font>
      <sz val="10"/>
      <color theme="1"/>
      <name val="AcadNusx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9"/>
      <name val="AcadNusx"/>
    </font>
    <font>
      <sz val="9"/>
      <color rgb="FF000000"/>
      <name val="AcadNusx"/>
    </font>
    <font>
      <b/>
      <sz val="9"/>
      <name val="AcadNusx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cadNusx"/>
    </font>
    <font>
      <sz val="9"/>
      <color rgb="FFFF0000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color rgb="FF0070C0"/>
      <name val="AcadNusx"/>
    </font>
    <font>
      <sz val="10"/>
      <name val="Academiuri Nuskhuri"/>
      <charset val="1"/>
    </font>
    <font>
      <sz val="10"/>
      <name val="AKAD NUSX"/>
      <charset val="204"/>
    </font>
    <font>
      <sz val="11"/>
      <color rgb="FFFF0000"/>
      <name val="AcadNusx"/>
    </font>
    <font>
      <b/>
      <sz val="11"/>
      <color rgb="FFFF0000"/>
      <name val="AcadNusx"/>
    </font>
    <font>
      <sz val="11"/>
      <color theme="0"/>
      <name val="AcadNusx"/>
    </font>
    <font>
      <b/>
      <sz val="11"/>
      <color theme="0"/>
      <name val="AcadNusx"/>
    </font>
    <font>
      <b/>
      <sz val="9"/>
      <name val="LitNusx"/>
    </font>
    <font>
      <b/>
      <sz val="10"/>
      <color theme="0"/>
      <name val="AcadNusx"/>
    </font>
    <font>
      <b/>
      <vertAlign val="superscript"/>
      <sz val="10"/>
      <color theme="0"/>
      <name val="AcadNusx"/>
    </font>
    <font>
      <sz val="10"/>
      <color theme="0"/>
      <name val="AcadNusx"/>
    </font>
    <font>
      <vertAlign val="superscript"/>
      <sz val="10"/>
      <color theme="0"/>
      <name val="AcadNusx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Times"/>
      <family val="1"/>
    </font>
    <font>
      <b/>
      <sz val="10"/>
      <color theme="0"/>
      <name val="Acad Nusx Geo"/>
      <family val="2"/>
    </font>
    <font>
      <sz val="12"/>
      <color theme="0"/>
      <name val="AcadNusx"/>
    </font>
    <font>
      <sz val="9"/>
      <color theme="0"/>
      <name val="Arial"/>
      <family val="2"/>
      <charset val="204"/>
    </font>
    <font>
      <sz val="10"/>
      <color theme="0"/>
      <name val="Cambria"/>
      <family val="1"/>
      <charset val="204"/>
    </font>
    <font>
      <sz val="10"/>
      <color theme="0"/>
      <name val="Arial"/>
      <family val="2"/>
    </font>
    <font>
      <vertAlign val="subscript"/>
      <sz val="10"/>
      <color theme="0"/>
      <name val="AcadNusx"/>
    </font>
    <font>
      <sz val="8"/>
      <color theme="0"/>
      <name val="AcadNusx"/>
    </font>
    <font>
      <u/>
      <sz val="12"/>
      <color theme="0"/>
      <name val="AcadNusx"/>
    </font>
    <font>
      <b/>
      <i/>
      <sz val="10"/>
      <name val="LitNusx"/>
      <family val="2"/>
    </font>
    <font>
      <b/>
      <sz val="10"/>
      <name val="AcadMtavr"/>
    </font>
    <font>
      <sz val="10"/>
      <name val="LitNusx"/>
      <family val="2"/>
    </font>
    <font>
      <b/>
      <sz val="10"/>
      <name val="LitNusx"/>
      <family val="2"/>
    </font>
    <font>
      <sz val="11"/>
      <name val="LitNusx"/>
      <family val="2"/>
    </font>
    <font>
      <sz val="9"/>
      <name val="LitNusx"/>
      <family val="2"/>
    </font>
    <font>
      <b/>
      <sz val="10"/>
      <name val="Arial"/>
      <family val="2"/>
      <charset val="204"/>
    </font>
    <font>
      <sz val="10"/>
      <color theme="1"/>
      <name val="LitNusx"/>
      <family val="2"/>
    </font>
    <font>
      <sz val="9"/>
      <color theme="1"/>
      <name val="Calibri"/>
      <family val="2"/>
      <charset val="204"/>
      <scheme val="minor"/>
    </font>
    <font>
      <b/>
      <sz val="9"/>
      <name val="LitNusx"/>
      <family val="2"/>
    </font>
    <font>
      <sz val="10"/>
      <color rgb="FF000000"/>
      <name val="AcadNusx"/>
    </font>
    <font>
      <sz val="10"/>
      <color indexed="8"/>
      <name val="AcadNusx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Sylfaen"/>
      <family val="1"/>
      <charset val="204"/>
    </font>
    <font>
      <sz val="10"/>
      <name val="Arial"/>
      <family val="2"/>
    </font>
    <font>
      <b/>
      <i/>
      <sz val="10"/>
      <name val="Grigolia"/>
    </font>
    <font>
      <sz val="11"/>
      <color theme="1"/>
      <name val="Calibri"/>
      <family val="2"/>
      <scheme val="minor"/>
    </font>
    <font>
      <b/>
      <sz val="9"/>
      <color rgb="FF0070C0"/>
      <name val="AcadNusx"/>
    </font>
    <font>
      <b/>
      <sz val="10"/>
      <color theme="4"/>
      <name val="Calibri"/>
      <family val="2"/>
      <charset val="204"/>
      <scheme val="minor"/>
    </font>
    <font>
      <sz val="10"/>
      <name val="Times"/>
      <family val="1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Cambria"/>
      <family val="1"/>
      <charset val="204"/>
    </font>
    <font>
      <sz val="12"/>
      <name val="Times New Roman"/>
      <family val="1"/>
      <charset val="204"/>
    </font>
    <font>
      <b/>
      <sz val="9"/>
      <name val="AcadMtavr"/>
    </font>
    <font>
      <sz val="9"/>
      <name val="Academiuri Nuskhuri"/>
    </font>
    <font>
      <sz val="10"/>
      <name val="Academiuri Nuskhuri"/>
    </font>
    <font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9" fillId="0" borderId="0"/>
    <xf numFmtId="0" fontId="11" fillId="0" borderId="0"/>
    <xf numFmtId="0" fontId="11" fillId="0" borderId="0"/>
    <xf numFmtId="0" fontId="22" fillId="0" borderId="0"/>
    <xf numFmtId="0" fontId="23" fillId="0" borderId="0"/>
    <xf numFmtId="0" fontId="9" fillId="0" borderId="0"/>
    <xf numFmtId="0" fontId="9" fillId="0" borderId="0"/>
    <xf numFmtId="0" fontId="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4" fillId="0" borderId="0"/>
    <xf numFmtId="0" fontId="70" fillId="0" borderId="0"/>
    <xf numFmtId="0" fontId="72" fillId="0" borderId="0"/>
    <xf numFmtId="0" fontId="11" fillId="0" borderId="0"/>
    <xf numFmtId="0" fontId="11" fillId="0" borderId="0"/>
    <xf numFmtId="169" fontId="22" fillId="0" borderId="0" applyFont="0" applyFill="0" applyBorder="0" applyAlignment="0" applyProtection="0"/>
  </cellStyleXfs>
  <cellXfs count="11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vertical="center"/>
    </xf>
    <xf numFmtId="0" fontId="5" fillId="0" borderId="0" xfId="0" applyFont="1" applyBorder="1"/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indent="4"/>
    </xf>
    <xf numFmtId="49" fontId="5" fillId="0" borderId="0" xfId="0" applyNumberFormat="1" applyFont="1" applyBorder="1" applyAlignment="1">
      <alignment horizontal="left" vertical="center" indent="6"/>
    </xf>
    <xf numFmtId="0" fontId="5" fillId="0" borderId="0" xfId="0" applyFont="1" applyAlignment="1">
      <alignment horizontal="left" vertical="center" indent="15"/>
    </xf>
    <xf numFmtId="2" fontId="5" fillId="0" borderId="0" xfId="0" applyNumberFormat="1" applyFont="1" applyAlignment="1">
      <alignment horizontal="left" vertical="center" indent="6"/>
    </xf>
    <xf numFmtId="0" fontId="5" fillId="0" borderId="0" xfId="0" applyFont="1" applyAlignment="1">
      <alignment horizontal="left" vertical="center" indent="11"/>
    </xf>
    <xf numFmtId="166" fontId="5" fillId="0" borderId="0" xfId="0" applyNumberFormat="1" applyFont="1" applyAlignment="1">
      <alignment horizontal="left" indent="1"/>
    </xf>
    <xf numFmtId="166" fontId="5" fillId="0" borderId="0" xfId="0" applyNumberFormat="1" applyFont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 applyAlignment="1">
      <alignment horizontal="center"/>
    </xf>
    <xf numFmtId="0" fontId="5" fillId="0" borderId="10" xfId="0" applyFont="1" applyBorder="1"/>
    <xf numFmtId="0" fontId="6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10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left" indent="6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5"/>
    </xf>
    <xf numFmtId="0" fontId="7" fillId="0" borderId="0" xfId="0" applyFont="1" applyAlignment="1">
      <alignment horizontal="left" indent="10"/>
    </xf>
    <xf numFmtId="0" fontId="7" fillId="0" borderId="0" xfId="0" applyFont="1" applyAlignment="1">
      <alignment horizontal="left" indent="8"/>
    </xf>
    <xf numFmtId="49" fontId="5" fillId="0" borderId="0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left" vertical="top" indent="10"/>
    </xf>
    <xf numFmtId="0" fontId="5" fillId="0" borderId="0" xfId="0" applyFont="1" applyAlignment="1">
      <alignment horizontal="left" vertical="center" indent="14"/>
    </xf>
    <xf numFmtId="2" fontId="5" fillId="0" borderId="0" xfId="0" applyNumberFormat="1" applyFont="1" applyAlignment="1">
      <alignment horizontal="left" vertical="center" indent="5"/>
    </xf>
    <xf numFmtId="166" fontId="5" fillId="0" borderId="0" xfId="0" applyNumberFormat="1" applyFont="1" applyAlignment="1">
      <alignment horizontal="left" indent="5"/>
    </xf>
    <xf numFmtId="166" fontId="5" fillId="0" borderId="0" xfId="0" applyNumberFormat="1" applyFont="1" applyAlignment="1">
      <alignment horizontal="left" indent="4"/>
    </xf>
    <xf numFmtId="0" fontId="7" fillId="0" borderId="0" xfId="0" applyFont="1" applyAlignment="1">
      <alignment horizontal="left" indent="7"/>
    </xf>
    <xf numFmtId="0" fontId="6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 indent="1"/>
    </xf>
    <xf numFmtId="49" fontId="5" fillId="0" borderId="0" xfId="0" applyNumberFormat="1" applyFont="1" applyBorder="1" applyAlignment="1">
      <alignment horizontal="left" indent="7"/>
    </xf>
    <xf numFmtId="0" fontId="5" fillId="0" borderId="0" xfId="0" applyFont="1" applyBorder="1" applyAlignment="1">
      <alignment horizontal="left" vertical="top" indent="7"/>
    </xf>
    <xf numFmtId="0" fontId="5" fillId="0" borderId="0" xfId="0" applyFont="1" applyAlignment="1">
      <alignment horizontal="left" vertical="center" indent="7"/>
    </xf>
    <xf numFmtId="0" fontId="5" fillId="0" borderId="0" xfId="0" applyFont="1" applyAlignment="1">
      <alignment horizontal="left" indent="7"/>
    </xf>
    <xf numFmtId="2" fontId="5" fillId="0" borderId="0" xfId="0" applyNumberFormat="1" applyFont="1" applyAlignment="1">
      <alignment horizontal="left" indent="11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indent="10"/>
    </xf>
    <xf numFmtId="0" fontId="5" fillId="0" borderId="0" xfId="0" applyFont="1" applyAlignment="1">
      <alignment horizontal="left" indent="14"/>
    </xf>
    <xf numFmtId="0" fontId="6" fillId="0" borderId="0" xfId="0" applyFont="1" applyAlignment="1">
      <alignment horizontal="left" indent="12"/>
    </xf>
    <xf numFmtId="0" fontId="5" fillId="0" borderId="0" xfId="0" applyFont="1" applyAlignment="1">
      <alignment horizontal="left" indent="12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indent="11"/>
    </xf>
    <xf numFmtId="0" fontId="5" fillId="0" borderId="0" xfId="0" applyFont="1" applyBorder="1" applyAlignment="1">
      <alignment horizontal="left" vertical="top" indent="11"/>
    </xf>
    <xf numFmtId="0" fontId="5" fillId="0" borderId="0" xfId="0" applyFont="1" applyAlignment="1">
      <alignment horizontal="left" indent="11"/>
    </xf>
    <xf numFmtId="2" fontId="5" fillId="0" borderId="0" xfId="0" applyNumberFormat="1" applyFont="1" applyAlignment="1">
      <alignment horizontal="left" indent="15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indent="2"/>
    </xf>
    <xf numFmtId="2" fontId="5" fillId="0" borderId="0" xfId="0" applyNumberFormat="1" applyFont="1" applyAlignment="1">
      <alignment horizontal="left" indent="6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4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 wrapText="1"/>
    </xf>
    <xf numFmtId="0" fontId="2" fillId="0" borderId="0" xfId="0" applyFont="1" applyAlignment="1"/>
    <xf numFmtId="0" fontId="5" fillId="0" borderId="5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2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0" fontId="7" fillId="0" borderId="0" xfId="0" applyFont="1" applyAlignment="1"/>
    <xf numFmtId="2" fontId="7" fillId="0" borderId="0" xfId="0" applyNumberFormat="1" applyFont="1" applyAlignment="1"/>
    <xf numFmtId="2" fontId="7" fillId="0" borderId="7" xfId="0" applyNumberFormat="1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0" xfId="0" applyFont="1"/>
    <xf numFmtId="2" fontId="8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top" wrapText="1"/>
    </xf>
    <xf numFmtId="167" fontId="8" fillId="2" borderId="4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2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vertical="center" wrapText="1"/>
    </xf>
    <xf numFmtId="0" fontId="8" fillId="0" borderId="4" xfId="2" applyFont="1" applyFill="1" applyBorder="1" applyAlignment="1">
      <alignment horizontal="center" vertical="center" wrapText="1"/>
    </xf>
    <xf numFmtId="2" fontId="10" fillId="0" borderId="4" xfId="2" applyNumberFormat="1" applyFont="1" applyFill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2" fontId="26" fillId="3" borderId="0" xfId="2" applyNumberFormat="1" applyFont="1" applyFill="1" applyBorder="1" applyAlignment="1">
      <alignment horizontal="center" vertical="center" wrapText="1"/>
    </xf>
    <xf numFmtId="2" fontId="29" fillId="4" borderId="0" xfId="2" applyNumberFormat="1" applyFont="1" applyFill="1" applyBorder="1" applyAlignment="1">
      <alignment horizontal="center" vertical="center" wrapText="1"/>
    </xf>
    <xf numFmtId="2" fontId="31" fillId="0" borderId="0" xfId="2" applyNumberFormat="1" applyFont="1" applyBorder="1" applyAlignment="1">
      <alignment horizontal="center" vertical="center"/>
    </xf>
    <xf numFmtId="2" fontId="28" fillId="0" borderId="0" xfId="2" applyNumberFormat="1" applyFont="1" applyBorder="1" applyAlignment="1">
      <alignment horizontal="center" vertical="center"/>
    </xf>
    <xf numFmtId="2" fontId="16" fillId="4" borderId="0" xfId="2" applyNumberFormat="1" applyFont="1" applyFill="1" applyBorder="1" applyAlignment="1">
      <alignment horizontal="center" vertical="center" wrapText="1"/>
    </xf>
    <xf numFmtId="2" fontId="32" fillId="0" borderId="0" xfId="2" applyNumberFormat="1" applyFont="1" applyBorder="1" applyAlignment="1">
      <alignment horizontal="center" vertical="center" wrapText="1"/>
    </xf>
    <xf numFmtId="2" fontId="24" fillId="0" borderId="0" xfId="2" applyNumberFormat="1" applyFont="1" applyBorder="1" applyAlignment="1">
      <alignment horizontal="center" vertical="center" wrapText="1"/>
    </xf>
    <xf numFmtId="2" fontId="26" fillId="2" borderId="0" xfId="2" applyNumberFormat="1" applyFont="1" applyFill="1" applyBorder="1" applyAlignment="1">
      <alignment horizontal="center" vertical="center" wrapText="1"/>
    </xf>
    <xf numFmtId="0" fontId="33" fillId="0" borderId="0" xfId="2" applyFont="1" applyFill="1" applyAlignment="1">
      <alignment vertical="center"/>
    </xf>
    <xf numFmtId="2" fontId="33" fillId="0" borderId="0" xfId="2" applyNumberFormat="1" applyFont="1" applyFill="1" applyAlignment="1">
      <alignment vertical="center"/>
    </xf>
    <xf numFmtId="0" fontId="24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2" fontId="10" fillId="0" borderId="0" xfId="2" applyNumberFormat="1" applyFont="1" applyAlignment="1">
      <alignment horizontal="center" vertical="center" wrapText="1"/>
    </xf>
    <xf numFmtId="49" fontId="10" fillId="0" borderId="0" xfId="2" applyNumberFormat="1" applyFont="1" applyFill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2" fontId="10" fillId="2" borderId="0" xfId="2" applyNumberFormat="1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49" fontId="10" fillId="2" borderId="0" xfId="2" applyNumberFormat="1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49" fontId="8" fillId="2" borderId="0" xfId="2" applyNumberFormat="1" applyFont="1" applyFill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1" fillId="0" borderId="0" xfId="2" applyAlignment="1">
      <alignment horizontal="center" vertical="center" wrapText="1"/>
    </xf>
    <xf numFmtId="0" fontId="28" fillId="2" borderId="0" xfId="2" applyFont="1" applyFill="1" applyAlignment="1">
      <alignment horizontal="center" vertical="center"/>
    </xf>
    <xf numFmtId="0" fontId="28" fillId="0" borderId="0" xfId="2" applyFont="1" applyAlignment="1">
      <alignment horizontal="center" vertical="center"/>
    </xf>
    <xf numFmtId="49" fontId="24" fillId="2" borderId="0" xfId="2" applyNumberFormat="1" applyFont="1" applyFill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2" fontId="28" fillId="0" borderId="0" xfId="2" applyNumberFormat="1" applyFont="1" applyAlignment="1">
      <alignment horizontal="center" vertical="center"/>
    </xf>
    <xf numFmtId="2" fontId="27" fillId="0" borderId="0" xfId="2" applyNumberFormat="1" applyFont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1" fontId="10" fillId="2" borderId="0" xfId="2" applyNumberFormat="1" applyFont="1" applyFill="1" applyAlignment="1">
      <alignment horizontal="center" vertical="center" wrapText="1"/>
    </xf>
    <xf numFmtId="0" fontId="24" fillId="2" borderId="0" xfId="2" applyFont="1" applyFill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top" wrapText="1"/>
    </xf>
    <xf numFmtId="166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distributed"/>
    </xf>
    <xf numFmtId="2" fontId="7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/>
    </xf>
    <xf numFmtId="166" fontId="37" fillId="0" borderId="0" xfId="0" applyNumberFormat="1" applyFont="1" applyFill="1" applyAlignment="1">
      <alignment horizontal="center"/>
    </xf>
    <xf numFmtId="166" fontId="10" fillId="0" borderId="0" xfId="0" applyNumberFormat="1" applyFont="1" applyAlignment="1">
      <alignment horizontal="left" indent="1"/>
    </xf>
    <xf numFmtId="166" fontId="5" fillId="0" borderId="0" xfId="0" applyNumberFormat="1" applyFont="1"/>
    <xf numFmtId="2" fontId="8" fillId="0" borderId="0" xfId="0" applyNumberFormat="1" applyFont="1" applyAlignment="1">
      <alignment horizontal="center" vertical="center"/>
    </xf>
    <xf numFmtId="2" fontId="5" fillId="0" borderId="0" xfId="0" applyNumberFormat="1" applyFont="1"/>
    <xf numFmtId="2" fontId="38" fillId="0" borderId="4" xfId="0" applyNumberFormat="1" applyFont="1" applyBorder="1" applyAlignment="1">
      <alignment horizontal="center" vertical="center"/>
    </xf>
    <xf numFmtId="0" fontId="12" fillId="0" borderId="0" xfId="0" applyFont="1" applyFill="1" applyBorder="1" applyAlignment="1"/>
    <xf numFmtId="0" fontId="10" fillId="0" borderId="4" xfId="1" quotePrefix="1" applyFont="1" applyFill="1" applyBorder="1" applyAlignment="1">
      <alignment horizontal="center" vertical="top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/>
    <xf numFmtId="0" fontId="7" fillId="0" borderId="5" xfId="0" applyFont="1" applyFill="1" applyBorder="1"/>
    <xf numFmtId="2" fontId="36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center"/>
    </xf>
    <xf numFmtId="2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/>
    <xf numFmtId="2" fontId="7" fillId="0" borderId="4" xfId="0" applyNumberFormat="1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vertical="center" wrapText="1"/>
    </xf>
    <xf numFmtId="10" fontId="35" fillId="0" borderId="5" xfId="0" applyNumberFormat="1" applyFont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2" fontId="40" fillId="0" borderId="4" xfId="0" applyNumberFormat="1" applyFont="1" applyFill="1" applyBorder="1" applyAlignment="1">
      <alignment horizontal="center" vertical="center" wrapText="1"/>
    </xf>
    <xf numFmtId="49" fontId="42" fillId="0" borderId="4" xfId="0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vertical="top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2" fontId="42" fillId="0" borderId="4" xfId="0" applyNumberFormat="1" applyFont="1" applyFill="1" applyBorder="1" applyAlignment="1">
      <alignment horizontal="center" wrapText="1"/>
    </xf>
    <xf numFmtId="2" fontId="42" fillId="0" borderId="4" xfId="0" applyNumberFormat="1" applyFont="1" applyFill="1" applyBorder="1" applyAlignment="1">
      <alignment horizontal="center" vertical="center" wrapText="1"/>
    </xf>
    <xf numFmtId="0" fontId="37" fillId="0" borderId="4" xfId="0" quotePrefix="1" applyFont="1" applyFill="1" applyBorder="1" applyAlignment="1">
      <alignment horizontal="center" vertical="top" wrapText="1"/>
    </xf>
    <xf numFmtId="2" fontId="37" fillId="0" borderId="4" xfId="3" applyNumberFormat="1" applyFont="1" applyFill="1" applyBorder="1" applyAlignment="1">
      <alignment horizontal="center" vertical="center"/>
    </xf>
    <xf numFmtId="2" fontId="37" fillId="0" borderId="4" xfId="3" applyNumberFormat="1" applyFont="1" applyFill="1" applyBorder="1" applyAlignment="1">
      <alignment horizontal="center" vertical="top"/>
    </xf>
    <xf numFmtId="165" fontId="42" fillId="0" borderId="5" xfId="0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2" fillId="0" borderId="4" xfId="2" applyFont="1" applyFill="1" applyBorder="1" applyAlignment="1">
      <alignment horizontal="center" vertical="center" wrapText="1"/>
    </xf>
    <xf numFmtId="0" fontId="42" fillId="0" borderId="21" xfId="2" applyFont="1" applyFill="1" applyBorder="1" applyAlignment="1">
      <alignment horizontal="center" vertical="center" wrapText="1"/>
    </xf>
    <xf numFmtId="0" fontId="42" fillId="0" borderId="15" xfId="2" applyFont="1" applyFill="1" applyBorder="1" applyAlignment="1">
      <alignment horizontal="center" vertical="center" wrapText="1"/>
    </xf>
    <xf numFmtId="2" fontId="42" fillId="0" borderId="15" xfId="2" applyNumberFormat="1" applyFont="1" applyFill="1" applyBorder="1" applyAlignment="1">
      <alignment horizontal="center" vertical="center" wrapText="1"/>
    </xf>
    <xf numFmtId="0" fontId="42" fillId="0" borderId="19" xfId="2" applyFont="1" applyFill="1" applyBorder="1" applyAlignment="1">
      <alignment horizontal="center" vertical="center" wrapText="1"/>
    </xf>
    <xf numFmtId="0" fontId="42" fillId="0" borderId="22" xfId="2" applyFont="1" applyFill="1" applyBorder="1" applyAlignment="1">
      <alignment horizontal="center" vertical="center" wrapText="1"/>
    </xf>
    <xf numFmtId="0" fontId="42" fillId="0" borderId="16" xfId="2" applyFont="1" applyFill="1" applyBorder="1" applyAlignment="1">
      <alignment horizontal="center" vertical="center" wrapText="1"/>
    </xf>
    <xf numFmtId="2" fontId="42" fillId="0" borderId="16" xfId="2" applyNumberFormat="1" applyFont="1" applyFill="1" applyBorder="1" applyAlignment="1">
      <alignment horizontal="center" vertical="center" wrapText="1"/>
    </xf>
    <xf numFmtId="49" fontId="40" fillId="0" borderId="4" xfId="2" applyNumberFormat="1" applyFont="1" applyFill="1" applyBorder="1" applyAlignment="1">
      <alignment horizontal="center" vertical="center" wrapText="1"/>
    </xf>
    <xf numFmtId="0" fontId="40" fillId="0" borderId="4" xfId="2" applyFont="1" applyFill="1" applyBorder="1" applyAlignment="1">
      <alignment horizontal="center" vertical="center" wrapText="1"/>
    </xf>
    <xf numFmtId="1" fontId="40" fillId="0" borderId="4" xfId="2" applyNumberFormat="1" applyFont="1" applyFill="1" applyBorder="1" applyAlignment="1">
      <alignment horizontal="center" vertical="center" wrapText="1"/>
    </xf>
    <xf numFmtId="0" fontId="44" fillId="0" borderId="4" xfId="2" applyFont="1" applyFill="1" applyBorder="1" applyAlignment="1">
      <alignment horizontal="center" vertical="center"/>
    </xf>
    <xf numFmtId="2" fontId="44" fillId="0" borderId="4" xfId="2" applyNumberFormat="1" applyFont="1" applyFill="1" applyBorder="1" applyAlignment="1">
      <alignment horizontal="center" vertical="center"/>
    </xf>
    <xf numFmtId="49" fontId="42" fillId="0" borderId="4" xfId="1" quotePrefix="1" applyNumberFormat="1" applyFont="1" applyFill="1" applyBorder="1" applyAlignment="1">
      <alignment horizontal="center" vertical="top" wrapText="1"/>
    </xf>
    <xf numFmtId="2" fontId="40" fillId="0" borderId="4" xfId="2" applyNumberFormat="1" applyFont="1" applyFill="1" applyBorder="1" applyAlignment="1">
      <alignment horizontal="center" vertical="center" wrapText="1"/>
    </xf>
    <xf numFmtId="166" fontId="40" fillId="0" borderId="4" xfId="2" applyNumberFormat="1" applyFont="1" applyFill="1" applyBorder="1" applyAlignment="1">
      <alignment horizontal="center" vertical="center" wrapText="1"/>
    </xf>
    <xf numFmtId="0" fontId="45" fillId="0" borderId="4" xfId="2" applyFont="1" applyFill="1" applyBorder="1" applyAlignment="1">
      <alignment horizontal="center" vertical="center"/>
    </xf>
    <xf numFmtId="2" fontId="45" fillId="0" borderId="4" xfId="2" applyNumberFormat="1" applyFont="1" applyFill="1" applyBorder="1" applyAlignment="1">
      <alignment horizontal="center" vertical="center"/>
    </xf>
    <xf numFmtId="2" fontId="42" fillId="0" borderId="4" xfId="2" applyNumberFormat="1" applyFont="1" applyFill="1" applyBorder="1" applyAlignment="1">
      <alignment horizontal="left" vertical="center" wrapText="1"/>
    </xf>
    <xf numFmtId="2" fontId="42" fillId="0" borderId="4" xfId="2" applyNumberFormat="1" applyFont="1" applyFill="1" applyBorder="1" applyAlignment="1">
      <alignment horizontal="center" vertical="center" wrapText="1"/>
    </xf>
    <xf numFmtId="0" fontId="42" fillId="0" borderId="4" xfId="2" applyFont="1" applyFill="1" applyBorder="1" applyAlignment="1">
      <alignment horizontal="left" vertical="center" wrapText="1"/>
    </xf>
    <xf numFmtId="0" fontId="42" fillId="0" borderId="4" xfId="1" quotePrefix="1" applyFont="1" applyFill="1" applyBorder="1" applyAlignment="1">
      <alignment horizontal="center" vertical="top" wrapText="1"/>
    </xf>
    <xf numFmtId="2" fontId="42" fillId="0" borderId="4" xfId="1" quotePrefix="1" applyNumberFormat="1" applyFont="1" applyFill="1" applyBorder="1" applyAlignment="1">
      <alignment horizontal="center" vertical="top" wrapText="1"/>
    </xf>
    <xf numFmtId="0" fontId="42" fillId="0" borderId="4" xfId="1" quotePrefix="1" applyFont="1" applyFill="1" applyBorder="1" applyAlignment="1">
      <alignment horizontal="left" vertical="top" wrapText="1"/>
    </xf>
    <xf numFmtId="165" fontId="42" fillId="0" borderId="4" xfId="1" quotePrefix="1" applyNumberFormat="1" applyFont="1" applyFill="1" applyBorder="1" applyAlignment="1">
      <alignment horizontal="center" vertical="top" wrapText="1"/>
    </xf>
    <xf numFmtId="0" fontId="40" fillId="0" borderId="7" xfId="2" applyFont="1" applyFill="1" applyBorder="1" applyAlignment="1">
      <alignment vertical="top" wrapText="1"/>
    </xf>
    <xf numFmtId="0" fontId="40" fillId="0" borderId="8" xfId="2" applyFont="1" applyFill="1" applyBorder="1" applyAlignment="1">
      <alignment horizontal="center" vertical="center" wrapText="1"/>
    </xf>
    <xf numFmtId="0" fontId="40" fillId="0" borderId="7" xfId="2" applyFont="1" applyFill="1" applyBorder="1" applyAlignment="1">
      <alignment horizontal="center" vertical="center" wrapText="1"/>
    </xf>
    <xf numFmtId="0" fontId="42" fillId="0" borderId="8" xfId="2" applyFont="1" applyFill="1" applyBorder="1" applyAlignment="1">
      <alignment horizontal="center" vertical="center" wrapText="1"/>
    </xf>
    <xf numFmtId="0" fontId="42" fillId="0" borderId="4" xfId="2" applyFont="1" applyFill="1" applyBorder="1" applyAlignment="1">
      <alignment horizontal="left" vertical="top" wrapText="1"/>
    </xf>
    <xf numFmtId="0" fontId="42" fillId="0" borderId="5" xfId="2" applyFont="1" applyFill="1" applyBorder="1" applyAlignment="1">
      <alignment horizontal="center" vertical="center" wrapText="1"/>
    </xf>
    <xf numFmtId="1" fontId="42" fillId="0" borderId="4" xfId="2" applyNumberFormat="1" applyFont="1" applyFill="1" applyBorder="1" applyAlignment="1">
      <alignment horizontal="center" vertical="center" wrapText="1"/>
    </xf>
    <xf numFmtId="165" fontId="42" fillId="0" borderId="5" xfId="2" applyNumberFormat="1" applyFont="1" applyFill="1" applyBorder="1" applyAlignment="1">
      <alignment horizontal="center" vertical="center" wrapText="1"/>
    </xf>
    <xf numFmtId="0" fontId="42" fillId="0" borderId="4" xfId="2" applyFont="1" applyFill="1" applyBorder="1"/>
    <xf numFmtId="0" fontId="42" fillId="0" borderId="5" xfId="2" applyFont="1" applyFill="1" applyBorder="1"/>
    <xf numFmtId="0" fontId="40" fillId="0" borderId="4" xfId="6" applyFont="1" applyFill="1" applyBorder="1" applyAlignment="1">
      <alignment horizontal="center" vertical="center" wrapText="1"/>
    </xf>
    <xf numFmtId="0" fontId="40" fillId="0" borderId="4" xfId="6" applyFont="1" applyFill="1" applyBorder="1" applyAlignment="1">
      <alignment horizontal="left" vertical="center" wrapText="1"/>
    </xf>
    <xf numFmtId="2" fontId="40" fillId="0" borderId="4" xfId="6" applyNumberFormat="1" applyFont="1" applyFill="1" applyBorder="1" applyAlignment="1">
      <alignment horizontal="center" vertical="center" wrapText="1"/>
    </xf>
    <xf numFmtId="14" fontId="42" fillId="0" borderId="4" xfId="6" applyNumberFormat="1" applyFont="1" applyFill="1" applyBorder="1" applyAlignment="1">
      <alignment horizontal="center" vertical="center" wrapText="1"/>
    </xf>
    <xf numFmtId="0" fontId="42" fillId="0" borderId="4" xfId="6" applyFont="1" applyFill="1" applyBorder="1" applyAlignment="1">
      <alignment horizontal="left" vertical="center" wrapText="1"/>
    </xf>
    <xf numFmtId="0" fontId="42" fillId="0" borderId="4" xfId="6" applyFont="1" applyFill="1" applyBorder="1" applyAlignment="1">
      <alignment horizontal="center" vertical="center" wrapText="1"/>
    </xf>
    <xf numFmtId="2" fontId="42" fillId="0" borderId="4" xfId="6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left" vertical="center" wrapText="1"/>
    </xf>
    <xf numFmtId="166" fontId="40" fillId="0" borderId="4" xfId="0" applyNumberFormat="1" applyFont="1" applyFill="1" applyBorder="1" applyAlignment="1">
      <alignment horizontal="center" vertical="center" wrapText="1"/>
    </xf>
    <xf numFmtId="166" fontId="42" fillId="0" borderId="4" xfId="0" applyNumberFormat="1" applyFont="1" applyFill="1" applyBorder="1" applyAlignment="1">
      <alignment horizontal="center" vertical="center" wrapText="1"/>
    </xf>
    <xf numFmtId="0" fontId="42" fillId="0" borderId="0" xfId="2" applyFont="1" applyFill="1" applyAlignment="1">
      <alignment horizontal="center" vertical="center" wrapText="1"/>
    </xf>
    <xf numFmtId="1" fontId="42" fillId="0" borderId="0" xfId="2" applyNumberFormat="1" applyFont="1" applyFill="1" applyAlignment="1">
      <alignment horizontal="center" vertical="center" wrapText="1"/>
    </xf>
    <xf numFmtId="49" fontId="47" fillId="0" borderId="4" xfId="2" applyNumberFormat="1" applyFont="1" applyFill="1" applyBorder="1" applyAlignment="1">
      <alignment horizontal="center" vertical="center" wrapText="1"/>
    </xf>
    <xf numFmtId="0" fontId="40" fillId="0" borderId="4" xfId="2" applyFont="1" applyFill="1" applyBorder="1" applyAlignment="1">
      <alignment horizontal="left" vertical="center" wrapText="1"/>
    </xf>
    <xf numFmtId="14" fontId="40" fillId="0" borderId="4" xfId="2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48" fillId="0" borderId="0" xfId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8" fillId="0" borderId="0" xfId="1" applyFont="1" applyFill="1" applyAlignment="1">
      <alignment horizontal="left" vertical="center" wrapText="1"/>
    </xf>
    <xf numFmtId="0" fontId="48" fillId="0" borderId="0" xfId="0" applyFont="1" applyFill="1" applyBorder="1"/>
    <xf numFmtId="0" fontId="49" fillId="0" borderId="0" xfId="2" applyFont="1" applyFill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165" fontId="37" fillId="0" borderId="0" xfId="0" applyNumberFormat="1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 indent="1"/>
    </xf>
    <xf numFmtId="49" fontId="37" fillId="0" borderId="0" xfId="0" applyNumberFormat="1" applyFont="1" applyFill="1" applyBorder="1" applyAlignment="1">
      <alignment horizontal="left" indent="1"/>
    </xf>
    <xf numFmtId="1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horizontal="left" vertical="center" indent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42" fillId="0" borderId="0" xfId="0" applyFont="1" applyFill="1"/>
    <xf numFmtId="0" fontId="48" fillId="0" borderId="0" xfId="0" applyFont="1" applyFill="1"/>
    <xf numFmtId="0" fontId="40" fillId="0" borderId="12" xfId="0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165" fontId="40" fillId="0" borderId="3" xfId="0" applyNumberFormat="1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49" fontId="40" fillId="0" borderId="3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/>
    </xf>
    <xf numFmtId="1" fontId="40" fillId="0" borderId="3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49" fontId="42" fillId="0" borderId="4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1" fontId="42" fillId="0" borderId="4" xfId="0" applyNumberFormat="1" applyFont="1" applyFill="1" applyBorder="1" applyAlignment="1">
      <alignment horizontal="center" vertical="center"/>
    </xf>
    <xf numFmtId="49" fontId="42" fillId="0" borderId="4" xfId="0" applyNumberFormat="1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wrapText="1"/>
    </xf>
    <xf numFmtId="1" fontId="40" fillId="0" borderId="4" xfId="0" applyNumberFormat="1" applyFont="1" applyFill="1" applyBorder="1" applyAlignment="1">
      <alignment horizontal="center" vertical="center" wrapText="1"/>
    </xf>
    <xf numFmtId="165" fontId="42" fillId="0" borderId="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9" fontId="42" fillId="0" borderId="4" xfId="0" applyNumberFormat="1" applyFont="1" applyFill="1" applyBorder="1" applyAlignment="1">
      <alignment wrapText="1"/>
    </xf>
    <xf numFmtId="165" fontId="40" fillId="0" borderId="4" xfId="0" applyNumberFormat="1" applyFont="1" applyFill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 horizontal="center" vertical="top" wrapText="1"/>
    </xf>
    <xf numFmtId="49" fontId="42" fillId="0" borderId="4" xfId="0" applyNumberFormat="1" applyFont="1" applyFill="1" applyBorder="1" applyAlignment="1">
      <alignment horizontal="center" vertical="top" wrapText="1"/>
    </xf>
    <xf numFmtId="0" fontId="48" fillId="0" borderId="4" xfId="0" applyFont="1" applyFill="1" applyBorder="1" applyAlignment="1">
      <alignment wrapText="1"/>
    </xf>
    <xf numFmtId="49" fontId="42" fillId="0" borderId="4" xfId="0" applyNumberFormat="1" applyFont="1" applyFill="1" applyBorder="1" applyAlignment="1">
      <alignment horizontal="center" wrapText="1"/>
    </xf>
    <xf numFmtId="49" fontId="40" fillId="0" borderId="4" xfId="0" applyNumberFormat="1" applyFont="1" applyFill="1" applyBorder="1" applyAlignment="1">
      <alignment vertical="center" wrapText="1"/>
    </xf>
    <xf numFmtId="0" fontId="42" fillId="0" borderId="7" xfId="0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wrapText="1"/>
    </xf>
    <xf numFmtId="0" fontId="40" fillId="0" borderId="7" xfId="0" applyFont="1" applyFill="1" applyBorder="1" applyAlignment="1">
      <alignment horizontal="left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2" fontId="40" fillId="0" borderId="4" xfId="0" applyNumberFormat="1" applyFont="1" applyFill="1" applyBorder="1" applyAlignment="1">
      <alignment horizontal="center" wrapText="1"/>
    </xf>
    <xf numFmtId="2" fontId="42" fillId="0" borderId="0" xfId="0" applyNumberFormat="1" applyFont="1" applyFill="1" applyAlignment="1">
      <alignment wrapText="1"/>
    </xf>
    <xf numFmtId="49" fontId="53" fillId="0" borderId="4" xfId="0" applyNumberFormat="1" applyFont="1" applyFill="1" applyBorder="1" applyAlignment="1">
      <alignment horizontal="center" vertical="center" wrapText="1"/>
    </xf>
    <xf numFmtId="9" fontId="40" fillId="0" borderId="5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/>
    <xf numFmtId="49" fontId="48" fillId="0" borderId="0" xfId="0" applyNumberFormat="1" applyFont="1" applyFill="1" applyBorder="1" applyAlignment="1">
      <alignment horizontal="center" wrapText="1"/>
    </xf>
    <xf numFmtId="165" fontId="48" fillId="0" borderId="0" xfId="0" applyNumberFormat="1" applyFont="1" applyFill="1" applyBorder="1" applyAlignment="1">
      <alignment horizontal="center" wrapText="1"/>
    </xf>
    <xf numFmtId="166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wrapText="1"/>
    </xf>
    <xf numFmtId="165" fontId="48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1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/>
    </xf>
    <xf numFmtId="1" fontId="10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/>
    </xf>
    <xf numFmtId="49" fontId="10" fillId="2" borderId="4" xfId="0" applyNumberFormat="1" applyFont="1" applyFill="1" applyBorder="1" applyAlignment="1">
      <alignment horizontal="center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wrapText="1"/>
    </xf>
    <xf numFmtId="0" fontId="10" fillId="5" borderId="0" xfId="0" applyFont="1" applyFill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 wrapText="1"/>
    </xf>
    <xf numFmtId="2" fontId="10" fillId="2" borderId="4" xfId="0" applyNumberFormat="1" applyFont="1" applyFill="1" applyBorder="1" applyAlignment="1">
      <alignment horizontal="center" wrapText="1"/>
    </xf>
    <xf numFmtId="2" fontId="8" fillId="2" borderId="4" xfId="0" applyNumberFormat="1" applyFont="1" applyFill="1" applyBorder="1" applyAlignment="1">
      <alignment horizontal="center" wrapText="1"/>
    </xf>
    <xf numFmtId="2" fontId="10" fillId="0" borderId="4" xfId="1" quotePrefix="1" applyNumberFormat="1" applyFont="1" applyBorder="1" applyAlignment="1">
      <alignment horizontal="center" vertical="top" wrapText="1"/>
    </xf>
    <xf numFmtId="0" fontId="10" fillId="0" borderId="4" xfId="1" quotePrefix="1" applyFont="1" applyBorder="1" applyAlignment="1">
      <alignment horizontal="left" vertical="top" wrapText="1"/>
    </xf>
    <xf numFmtId="49" fontId="10" fillId="0" borderId="4" xfId="1" quotePrefix="1" applyNumberFormat="1" applyFont="1" applyBorder="1" applyAlignment="1">
      <alignment horizontal="center" vertical="center" wrapText="1"/>
    </xf>
    <xf numFmtId="2" fontId="8" fillId="0" borderId="4" xfId="1" quotePrefix="1" applyNumberFormat="1" applyFont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 wrapText="1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0" fillId="2" borderId="0" xfId="0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left" vertical="top" indent="1"/>
    </xf>
    <xf numFmtId="49" fontId="10" fillId="2" borderId="0" xfId="0" applyNumberFormat="1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top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26" fillId="0" borderId="4" xfId="0" applyNumberFormat="1" applyFont="1" applyBorder="1" applyAlignment="1">
      <alignment horizontal="center" vertical="center" wrapText="1"/>
    </xf>
    <xf numFmtId="49" fontId="39" fillId="2" borderId="4" xfId="0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40" fillId="0" borderId="4" xfId="1" applyFont="1" applyFill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2" fontId="42" fillId="0" borderId="4" xfId="1" applyNumberFormat="1" applyFont="1" applyFill="1" applyBorder="1" applyAlignment="1">
      <alignment horizontal="center" vertical="center" wrapText="1"/>
    </xf>
    <xf numFmtId="165" fontId="42" fillId="0" borderId="4" xfId="1" applyNumberFormat="1" applyFont="1" applyFill="1" applyBorder="1" applyAlignment="1">
      <alignment horizontal="center" vertical="center" wrapText="1"/>
    </xf>
    <xf numFmtId="0" fontId="56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1" fontId="57" fillId="2" borderId="0" xfId="2" applyNumberFormat="1" applyFont="1" applyFill="1" applyAlignment="1">
      <alignment vertical="center" wrapText="1"/>
    </xf>
    <xf numFmtId="1" fontId="10" fillId="2" borderId="0" xfId="2" applyNumberFormat="1" applyFont="1" applyFill="1" applyAlignment="1">
      <alignment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60" fillId="2" borderId="4" xfId="2" applyFont="1" applyFill="1" applyBorder="1" applyAlignment="1">
      <alignment horizontal="center" vertical="center" textRotation="90" wrapText="1"/>
    </xf>
    <xf numFmtId="1" fontId="60" fillId="2" borderId="4" xfId="2" applyNumberFormat="1" applyFont="1" applyFill="1" applyBorder="1" applyAlignment="1">
      <alignment horizontal="center" vertical="center" textRotation="90" wrapText="1"/>
    </xf>
    <xf numFmtId="1" fontId="24" fillId="2" borderId="0" xfId="2" applyNumberFormat="1" applyFont="1" applyFill="1" applyBorder="1" applyAlignment="1">
      <alignment horizontal="center" vertical="center" textRotation="90" wrapText="1"/>
    </xf>
    <xf numFmtId="49" fontId="58" fillId="2" borderId="4" xfId="2" applyNumberFormat="1" applyFont="1" applyFill="1" applyBorder="1" applyAlignment="1">
      <alignment horizontal="center" vertical="center" wrapText="1"/>
    </xf>
    <xf numFmtId="0" fontId="58" fillId="2" borderId="4" xfId="2" applyFont="1" applyFill="1" applyBorder="1" applyAlignment="1">
      <alignment horizontal="center" vertical="center" wrapText="1"/>
    </xf>
    <xf numFmtId="1" fontId="58" fillId="2" borderId="4" xfId="2" applyNumberFormat="1" applyFont="1" applyFill="1" applyBorder="1" applyAlignment="1">
      <alignment horizontal="center" vertical="center" wrapText="1"/>
    </xf>
    <xf numFmtId="1" fontId="8" fillId="2" borderId="0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58" fillId="2" borderId="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right" vertical="center"/>
    </xf>
    <xf numFmtId="165" fontId="8" fillId="2" borderId="4" xfId="2" applyNumberFormat="1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4" fontId="8" fillId="6" borderId="4" xfId="2" applyNumberFormat="1" applyFont="1" applyFill="1" applyBorder="1" applyAlignment="1">
      <alignment horizontal="center" vertical="center"/>
    </xf>
    <xf numFmtId="0" fontId="11" fillId="2" borderId="0" xfId="2" applyFill="1"/>
    <xf numFmtId="0" fontId="11" fillId="6" borderId="0" xfId="2" applyFill="1"/>
    <xf numFmtId="49" fontId="57" fillId="2" borderId="4" xfId="2" applyNumberFormat="1" applyFont="1" applyFill="1" applyBorder="1" applyAlignment="1">
      <alignment horizontal="center" vertical="center" wrapText="1"/>
    </xf>
    <xf numFmtId="0" fontId="57" fillId="2" borderId="4" xfId="2" applyFont="1" applyFill="1" applyBorder="1" applyAlignment="1">
      <alignment horizontal="center" vertical="center" wrapText="1"/>
    </xf>
    <xf numFmtId="0" fontId="57" fillId="2" borderId="4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2" fontId="10" fillId="2" borderId="4" xfId="2" applyNumberFormat="1" applyFont="1" applyFill="1" applyBorder="1" applyAlignment="1">
      <alignment horizontal="center" vertical="center"/>
    </xf>
    <xf numFmtId="4" fontId="8" fillId="2" borderId="4" xfId="2" applyNumberFormat="1" applyFont="1" applyFill="1" applyBorder="1" applyAlignment="1">
      <alignment horizontal="center" vertical="center"/>
    </xf>
    <xf numFmtId="49" fontId="60" fillId="2" borderId="4" xfId="2" applyNumberFormat="1" applyFont="1" applyFill="1" applyBorder="1" applyAlignment="1">
      <alignment horizontal="center" vertical="center" wrapText="1"/>
    </xf>
    <xf numFmtId="2" fontId="57" fillId="2" borderId="4" xfId="2" applyNumberFormat="1" applyFont="1" applyFill="1" applyBorder="1" applyAlignment="1">
      <alignment horizontal="center" vertical="center" wrapText="1"/>
    </xf>
    <xf numFmtId="0" fontId="57" fillId="2" borderId="0" xfId="2" applyFont="1" applyFill="1"/>
    <xf numFmtId="0" fontId="57" fillId="2" borderId="4" xfId="2" applyNumberFormat="1" applyFont="1" applyFill="1" applyBorder="1" applyAlignment="1">
      <alignment horizontal="center" vertical="center"/>
    </xf>
    <xf numFmtId="0" fontId="62" fillId="2" borderId="4" xfId="2" applyNumberFormat="1" applyFont="1" applyFill="1" applyBorder="1" applyAlignment="1">
      <alignment horizontal="center" vertical="center" wrapText="1"/>
    </xf>
    <xf numFmtId="0" fontId="62" fillId="2" borderId="4" xfId="2" applyNumberFormat="1" applyFont="1" applyFill="1" applyBorder="1" applyAlignment="1">
      <alignment horizontal="center" vertical="center"/>
    </xf>
    <xf numFmtId="0" fontId="63" fillId="2" borderId="4" xfId="2" applyNumberFormat="1" applyFont="1" applyFill="1" applyBorder="1" applyAlignment="1">
      <alignment horizontal="center" vertical="center"/>
    </xf>
    <xf numFmtId="166" fontId="58" fillId="2" borderId="4" xfId="2" applyNumberFormat="1" applyFont="1" applyFill="1" applyBorder="1" applyAlignment="1">
      <alignment horizontal="center" vertical="center" wrapText="1"/>
    </xf>
    <xf numFmtId="0" fontId="11" fillId="2" borderId="0" xfId="2" applyFont="1" applyFill="1"/>
    <xf numFmtId="166" fontId="57" fillId="2" borderId="4" xfId="2" applyNumberFormat="1" applyFont="1" applyFill="1" applyBorder="1" applyAlignment="1">
      <alignment horizontal="center" vertical="center" wrapText="1"/>
    </xf>
    <xf numFmtId="49" fontId="64" fillId="2" borderId="4" xfId="2" applyNumberFormat="1" applyFont="1" applyFill="1" applyBorder="1" applyAlignment="1">
      <alignment horizontal="center" vertical="center" wrapText="1"/>
    </xf>
    <xf numFmtId="166" fontId="10" fillId="2" borderId="4" xfId="2" applyNumberFormat="1" applyFont="1" applyFill="1" applyBorder="1" applyAlignment="1">
      <alignment horizontal="center" vertical="center"/>
    </xf>
    <xf numFmtId="1" fontId="57" fillId="2" borderId="4" xfId="2" applyNumberFormat="1" applyFont="1" applyFill="1" applyBorder="1" applyAlignment="1">
      <alignment horizontal="center" vertical="center" wrapText="1"/>
    </xf>
    <xf numFmtId="9" fontId="57" fillId="2" borderId="4" xfId="2" applyNumberFormat="1" applyFont="1" applyFill="1" applyBorder="1" applyAlignment="1">
      <alignment horizontal="center" vertical="center" wrapText="1"/>
    </xf>
    <xf numFmtId="4" fontId="58" fillId="2" borderId="4" xfId="2" applyNumberFormat="1" applyFont="1" applyFill="1" applyBorder="1" applyAlignment="1">
      <alignment horizontal="center" vertical="center" wrapText="1"/>
    </xf>
    <xf numFmtId="4" fontId="57" fillId="2" borderId="4" xfId="2" applyNumberFormat="1" applyFont="1" applyFill="1" applyBorder="1" applyAlignment="1">
      <alignment horizontal="center" vertical="center" wrapText="1"/>
    </xf>
    <xf numFmtId="49" fontId="57" fillId="2" borderId="0" xfId="2" applyNumberFormat="1" applyFont="1" applyFill="1" applyBorder="1" applyAlignment="1">
      <alignment horizontal="center" vertical="center" wrapText="1"/>
    </xf>
    <xf numFmtId="0" fontId="58" fillId="2" borderId="0" xfId="2" applyFont="1" applyFill="1" applyBorder="1" applyAlignment="1">
      <alignment horizontal="center" vertical="center" wrapText="1"/>
    </xf>
    <xf numFmtId="0" fontId="57" fillId="2" borderId="0" xfId="2" applyFont="1" applyFill="1" applyBorder="1" applyAlignment="1">
      <alignment horizontal="center" vertical="center" wrapText="1"/>
    </xf>
    <xf numFmtId="1" fontId="58" fillId="2" borderId="0" xfId="2" applyNumberFormat="1" applyFont="1" applyFill="1" applyBorder="1" applyAlignment="1">
      <alignment horizontal="center" vertical="center" wrapText="1"/>
    </xf>
    <xf numFmtId="0" fontId="57" fillId="2" borderId="0" xfId="2" applyFont="1" applyFill="1" applyAlignment="1">
      <alignment horizontal="center" vertical="center" wrapText="1"/>
    </xf>
    <xf numFmtId="1" fontId="57" fillId="2" borderId="0" xfId="2" applyNumberFormat="1" applyFont="1" applyFill="1" applyAlignment="1">
      <alignment horizontal="center" vertical="center" wrapText="1"/>
    </xf>
    <xf numFmtId="0" fontId="57" fillId="2" borderId="0" xfId="2" applyFont="1" applyFill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1" fontId="10" fillId="2" borderId="0" xfId="2" applyNumberFormat="1" applyFont="1" applyFill="1" applyAlignment="1">
      <alignment horizontal="center" vertical="center" wrapText="1"/>
    </xf>
    <xf numFmtId="0" fontId="24" fillId="2" borderId="0" xfId="2" applyFont="1" applyFill="1" applyAlignment="1">
      <alignment horizontal="center" vertical="center" wrapText="1"/>
    </xf>
    <xf numFmtId="0" fontId="58" fillId="2" borderId="4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0" fontId="61" fillId="2" borderId="4" xfId="2" applyFont="1" applyFill="1" applyBorder="1" applyAlignment="1">
      <alignment horizontal="center" vertical="center"/>
    </xf>
    <xf numFmtId="0" fontId="61" fillId="0" borderId="4" xfId="2" applyFont="1" applyBorder="1" applyAlignment="1">
      <alignment horizontal="center" vertical="center"/>
    </xf>
    <xf numFmtId="2" fontId="61" fillId="0" borderId="4" xfId="2" applyNumberFormat="1" applyFont="1" applyBorder="1" applyAlignment="1">
      <alignment horizontal="center" vertical="center"/>
    </xf>
    <xf numFmtId="2" fontId="8" fillId="2" borderId="4" xfId="2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2" fontId="11" fillId="0" borderId="4" xfId="2" applyNumberFormat="1" applyFont="1" applyBorder="1" applyAlignment="1">
      <alignment horizontal="center" vertical="center"/>
    </xf>
    <xf numFmtId="2" fontId="16" fillId="2" borderId="4" xfId="2" applyNumberFormat="1" applyFont="1" applyFill="1" applyBorder="1" applyAlignment="1">
      <alignment horizontal="center" vertical="center" wrapText="1"/>
    </xf>
    <xf numFmtId="2" fontId="67" fillId="0" borderId="4" xfId="2" applyNumberFormat="1" applyFont="1" applyBorder="1" applyAlignment="1">
      <alignment horizontal="center" vertical="center"/>
    </xf>
    <xf numFmtId="2" fontId="10" fillId="2" borderId="4" xfId="2" applyNumberFormat="1" applyFont="1" applyFill="1" applyBorder="1" applyAlignment="1">
      <alignment horizontal="center" vertical="center" wrapText="1"/>
    </xf>
    <xf numFmtId="2" fontId="11" fillId="2" borderId="4" xfId="2" applyNumberFormat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left" vertical="top" wrapText="1"/>
    </xf>
    <xf numFmtId="1" fontId="10" fillId="2" borderId="4" xfId="2" applyNumberFormat="1" applyFont="1" applyFill="1" applyBorder="1" applyAlignment="1">
      <alignment horizontal="center" vertical="center" wrapText="1"/>
    </xf>
    <xf numFmtId="2" fontId="10" fillId="0" borderId="4" xfId="2" applyNumberFormat="1" applyFont="1" applyFill="1" applyBorder="1" applyAlignment="1">
      <alignment horizontal="center" wrapText="1"/>
    </xf>
    <xf numFmtId="0" fontId="8" fillId="0" borderId="4" xfId="6" applyFont="1" applyBorder="1" applyAlignment="1">
      <alignment horizontal="center" vertical="center" wrapText="1"/>
    </xf>
    <xf numFmtId="0" fontId="8" fillId="2" borderId="4" xfId="6" applyFont="1" applyFill="1" applyBorder="1" applyAlignment="1">
      <alignment horizontal="left" vertical="center" wrapText="1"/>
    </xf>
    <xf numFmtId="0" fontId="8" fillId="2" borderId="4" xfId="6" applyFont="1" applyFill="1" applyBorder="1" applyAlignment="1">
      <alignment horizontal="center" vertical="center" wrapText="1"/>
    </xf>
    <xf numFmtId="2" fontId="8" fillId="2" borderId="4" xfId="6" applyNumberFormat="1" applyFont="1" applyFill="1" applyBorder="1" applyAlignment="1">
      <alignment horizontal="center" vertical="center" wrapText="1"/>
    </xf>
    <xf numFmtId="14" fontId="16" fillId="0" borderId="4" xfId="6" applyNumberFormat="1" applyFont="1" applyBorder="1" applyAlignment="1">
      <alignment horizontal="center" vertical="center" wrapText="1"/>
    </xf>
    <xf numFmtId="0" fontId="16" fillId="2" borderId="4" xfId="6" applyFont="1" applyFill="1" applyBorder="1" applyAlignment="1">
      <alignment horizontal="left" vertical="center" wrapText="1"/>
    </xf>
    <xf numFmtId="0" fontId="16" fillId="2" borderId="4" xfId="6" applyFont="1" applyFill="1" applyBorder="1" applyAlignment="1">
      <alignment horizontal="center" vertical="center" wrapText="1"/>
    </xf>
    <xf numFmtId="2" fontId="16" fillId="2" borderId="4" xfId="6" applyNumberFormat="1" applyFont="1" applyFill="1" applyBorder="1" applyAlignment="1">
      <alignment horizontal="center" vertical="center" wrapText="1"/>
    </xf>
    <xf numFmtId="14" fontId="32" fillId="0" borderId="4" xfId="6" applyNumberFormat="1" applyFont="1" applyBorder="1" applyAlignment="1">
      <alignment horizontal="center" vertical="center" wrapText="1"/>
    </xf>
    <xf numFmtId="0" fontId="32" fillId="2" borderId="4" xfId="6" applyFont="1" applyFill="1" applyBorder="1" applyAlignment="1">
      <alignment horizontal="left" vertical="center" wrapText="1"/>
    </xf>
    <xf numFmtId="0" fontId="32" fillId="2" borderId="4" xfId="2" applyFont="1" applyFill="1" applyBorder="1" applyAlignment="1">
      <alignment horizontal="center" vertical="center" wrapText="1"/>
    </xf>
    <xf numFmtId="2" fontId="32" fillId="2" borderId="4" xfId="6" applyNumberFormat="1" applyFont="1" applyFill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0" fillId="2" borderId="4" xfId="6" applyFont="1" applyFill="1" applyBorder="1" applyAlignment="1">
      <alignment horizontal="left" vertical="center" wrapText="1"/>
    </xf>
    <xf numFmtId="0" fontId="10" fillId="2" borderId="4" xfId="6" applyFont="1" applyFill="1" applyBorder="1" applyAlignment="1">
      <alignment horizontal="center" vertical="center" wrapText="1"/>
    </xf>
    <xf numFmtId="2" fontId="10" fillId="2" borderId="4" xfId="6" applyNumberFormat="1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2" fontId="32" fillId="2" borderId="4" xfId="2" applyNumberFormat="1" applyFont="1" applyFill="1" applyBorder="1" applyAlignment="1">
      <alignment horizontal="center" vertical="center" wrapText="1"/>
    </xf>
    <xf numFmtId="0" fontId="68" fillId="2" borderId="4" xfId="2" applyFont="1" applyFill="1" applyBorder="1" applyAlignment="1">
      <alignment horizontal="center" vertical="center"/>
    </xf>
    <xf numFmtId="0" fontId="68" fillId="0" borderId="4" xfId="2" applyFont="1" applyBorder="1" applyAlignment="1">
      <alignment horizontal="center" vertical="center"/>
    </xf>
    <xf numFmtId="2" fontId="68" fillId="0" borderId="4" xfId="2" applyNumberFormat="1" applyFont="1" applyBorder="1" applyAlignment="1">
      <alignment horizontal="center" vertical="center"/>
    </xf>
    <xf numFmtId="0" fontId="67" fillId="2" borderId="4" xfId="2" applyFont="1" applyFill="1" applyBorder="1" applyAlignment="1">
      <alignment horizontal="center" vertical="center"/>
    </xf>
    <xf numFmtId="0" fontId="67" fillId="0" borderId="4" xfId="2" applyFont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/>
    </xf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165" fontId="10" fillId="0" borderId="4" xfId="2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69" fillId="0" borderId="4" xfId="3" applyFont="1" applyBorder="1" applyAlignment="1">
      <alignment horizontal="center" vertical="top" wrapText="1"/>
    </xf>
    <xf numFmtId="2" fontId="69" fillId="2" borderId="4" xfId="3" applyNumberFormat="1" applyFont="1" applyFill="1" applyBorder="1" applyAlignment="1">
      <alignment horizontal="center" vertical="top" wrapText="1"/>
    </xf>
    <xf numFmtId="0" fontId="69" fillId="0" borderId="4" xfId="0" applyNumberFormat="1" applyFont="1" applyBorder="1" applyAlignment="1">
      <alignment horizontal="center" vertical="top" wrapText="1"/>
    </xf>
    <xf numFmtId="165" fontId="69" fillId="0" borderId="4" xfId="3" applyNumberFormat="1" applyFont="1" applyBorder="1" applyAlignment="1">
      <alignment horizontal="center" vertical="top" wrapText="1"/>
    </xf>
    <xf numFmtId="165" fontId="69" fillId="0" borderId="4" xfId="0" applyNumberFormat="1" applyFont="1" applyBorder="1" applyAlignment="1">
      <alignment horizontal="center" vertical="top" wrapText="1"/>
    </xf>
    <xf numFmtId="0" fontId="24" fillId="0" borderId="4" xfId="3" applyFont="1" applyBorder="1" applyAlignment="1">
      <alignment horizontal="left" vertical="top" wrapText="1"/>
    </xf>
    <xf numFmtId="0" fontId="24" fillId="0" borderId="4" xfId="3" applyFont="1" applyBorder="1" applyAlignment="1">
      <alignment horizontal="center" vertical="top" wrapText="1"/>
    </xf>
    <xf numFmtId="2" fontId="37" fillId="0" borderId="4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/>
    </xf>
    <xf numFmtId="0" fontId="37" fillId="0" borderId="4" xfId="0" applyFont="1" applyBorder="1"/>
    <xf numFmtId="0" fontId="37" fillId="0" borderId="5" xfId="0" applyFont="1" applyBorder="1" applyAlignment="1">
      <alignment horizontal="center"/>
    </xf>
    <xf numFmtId="0" fontId="38" fillId="0" borderId="4" xfId="0" applyFont="1" applyBorder="1"/>
    <xf numFmtId="2" fontId="38" fillId="0" borderId="5" xfId="0" applyNumberFormat="1" applyFont="1" applyBorder="1" applyAlignment="1">
      <alignment horizontal="center"/>
    </xf>
    <xf numFmtId="2" fontId="38" fillId="0" borderId="5" xfId="0" applyNumberFormat="1" applyFont="1" applyBorder="1" applyAlignment="1">
      <alignment horizontal="center" vertical="center"/>
    </xf>
    <xf numFmtId="2" fontId="38" fillId="0" borderId="5" xfId="0" applyNumberFormat="1" applyFont="1" applyFill="1" applyBorder="1" applyAlignment="1">
      <alignment horizontal="center" vertical="center"/>
    </xf>
    <xf numFmtId="2" fontId="38" fillId="0" borderId="4" xfId="0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 wrapText="1"/>
    </xf>
    <xf numFmtId="2" fontId="65" fillId="0" borderId="4" xfId="2" applyNumberFormat="1" applyFont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72" fillId="0" borderId="0" xfId="13"/>
    <xf numFmtId="0" fontId="71" fillId="0" borderId="0" xfId="12" applyFont="1" applyAlignment="1">
      <alignment horizontal="right"/>
    </xf>
    <xf numFmtId="1" fontId="10" fillId="0" borderId="7" xfId="12" applyNumberFormat="1" applyFont="1" applyFill="1" applyBorder="1" applyAlignment="1">
      <alignment horizontal="center"/>
    </xf>
    <xf numFmtId="2" fontId="8" fillId="0" borderId="4" xfId="12" applyNumberFormat="1" applyFont="1" applyFill="1" applyBorder="1" applyAlignment="1">
      <alignment horizontal="left"/>
    </xf>
    <xf numFmtId="2" fontId="10" fillId="0" borderId="4" xfId="12" applyNumberFormat="1" applyFont="1" applyFill="1" applyBorder="1" applyAlignment="1">
      <alignment horizontal="center" vertical="center"/>
    </xf>
    <xf numFmtId="2" fontId="10" fillId="0" borderId="4" xfId="12" applyNumberFormat="1" applyFont="1" applyFill="1" applyBorder="1" applyAlignment="1">
      <alignment horizontal="center"/>
    </xf>
    <xf numFmtId="2" fontId="8" fillId="0" borderId="4" xfId="12" applyNumberFormat="1" applyFont="1" applyFill="1" applyBorder="1" applyAlignment="1">
      <alignment horizontal="left" vertical="center" wrapText="1"/>
    </xf>
    <xf numFmtId="1" fontId="10" fillId="0" borderId="5" xfId="12" applyNumberFormat="1" applyFont="1" applyFill="1" applyBorder="1" applyAlignment="1">
      <alignment horizontal="center" vertical="center"/>
    </xf>
    <xf numFmtId="0" fontId="72" fillId="0" borderId="0" xfId="13" applyAlignment="1">
      <alignment vertical="center"/>
    </xf>
    <xf numFmtId="2" fontId="10" fillId="0" borderId="4" xfId="12" applyNumberFormat="1" applyFont="1" applyFill="1" applyBorder="1" applyAlignment="1">
      <alignment horizontal="left" vertical="center" wrapText="1"/>
    </xf>
    <xf numFmtId="2" fontId="21" fillId="0" borderId="4" xfId="13" applyNumberFormat="1" applyFont="1" applyFill="1" applyBorder="1" applyAlignment="1">
      <alignment horizontal="center" vertical="center"/>
    </xf>
    <xf numFmtId="2" fontId="72" fillId="0" borderId="0" xfId="13" applyNumberFormat="1"/>
    <xf numFmtId="0" fontId="72" fillId="0" borderId="0" xfId="13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wrapText="1"/>
    </xf>
    <xf numFmtId="2" fontId="16" fillId="0" borderId="4" xfId="0" applyNumberFormat="1" applyFont="1" applyFill="1" applyBorder="1" applyAlignment="1">
      <alignment horizontal="center" wrapText="1"/>
    </xf>
    <xf numFmtId="166" fontId="8" fillId="0" borderId="4" xfId="0" applyNumberFormat="1" applyFont="1" applyBorder="1" applyAlignment="1" applyProtection="1">
      <alignment horizontal="center" vertical="center" wrapText="1"/>
      <protection locked="0"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2" fontId="8" fillId="6" borderId="4" xfId="0" applyNumberFormat="1" applyFont="1" applyFill="1" applyBorder="1" applyAlignment="1">
      <alignment horizontal="center" vertical="center" wrapText="1"/>
    </xf>
    <xf numFmtId="0" fontId="73" fillId="0" borderId="4" xfId="2" applyFont="1" applyFill="1" applyBorder="1" applyAlignment="1">
      <alignment horizontal="left" vertical="center" wrapText="1"/>
    </xf>
    <xf numFmtId="0" fontId="72" fillId="0" borderId="0" xfId="13" applyFill="1"/>
    <xf numFmtId="0" fontId="71" fillId="0" borderId="0" xfId="12" applyFont="1" applyFill="1" applyAlignment="1">
      <alignment horizontal="right"/>
    </xf>
    <xf numFmtId="0" fontId="72" fillId="0" borderId="0" xfId="13" applyFill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2" fontId="10" fillId="0" borderId="7" xfId="12" applyNumberFormat="1" applyFont="1" applyFill="1" applyBorder="1" applyAlignment="1">
      <alignment horizontal="center" vertical="center"/>
    </xf>
    <xf numFmtId="1" fontId="42" fillId="0" borderId="5" xfId="12" applyNumberFormat="1" applyFont="1" applyFill="1" applyBorder="1" applyAlignment="1">
      <alignment horizontal="center" vertical="center"/>
    </xf>
    <xf numFmtId="49" fontId="26" fillId="0" borderId="24" xfId="2" applyNumberFormat="1" applyFont="1" applyFill="1" applyBorder="1" applyAlignment="1">
      <alignment horizontal="center" vertical="center" wrapText="1"/>
    </xf>
    <xf numFmtId="1" fontId="8" fillId="0" borderId="7" xfId="12" applyNumberFormat="1" applyFont="1" applyFill="1" applyBorder="1" applyAlignment="1">
      <alignment horizontal="center" vertical="center"/>
    </xf>
    <xf numFmtId="2" fontId="10" fillId="7" borderId="4" xfId="12" applyNumberFormat="1" applyFont="1" applyFill="1" applyBorder="1" applyAlignment="1">
      <alignment horizontal="center" vertical="center"/>
    </xf>
    <xf numFmtId="2" fontId="21" fillId="7" borderId="4" xfId="13" applyNumberFormat="1" applyFont="1" applyFill="1" applyBorder="1" applyAlignment="1">
      <alignment horizontal="center" vertical="center"/>
    </xf>
    <xf numFmtId="1" fontId="10" fillId="7" borderId="5" xfId="12" applyNumberFormat="1" applyFont="1" applyFill="1" applyBorder="1" applyAlignment="1">
      <alignment horizontal="center" vertical="center"/>
    </xf>
    <xf numFmtId="2" fontId="10" fillId="0" borderId="4" xfId="13" applyNumberFormat="1" applyFont="1" applyFill="1" applyBorder="1" applyAlignment="1">
      <alignment vertical="center"/>
    </xf>
    <xf numFmtId="2" fontId="10" fillId="0" borderId="4" xfId="13" applyNumberFormat="1" applyFont="1" applyFill="1" applyBorder="1" applyAlignment="1">
      <alignment horizontal="center" vertical="center"/>
    </xf>
    <xf numFmtId="9" fontId="10" fillId="0" borderId="4" xfId="13" applyNumberFormat="1" applyFont="1" applyFill="1" applyBorder="1" applyAlignment="1">
      <alignment horizontal="center" vertical="center"/>
    </xf>
    <xf numFmtId="4" fontId="10" fillId="0" borderId="4" xfId="13" applyNumberFormat="1" applyFont="1" applyFill="1" applyBorder="1" applyAlignment="1">
      <alignment horizontal="center" vertical="center"/>
    </xf>
    <xf numFmtId="0" fontId="10" fillId="0" borderId="4" xfId="13" applyFont="1" applyFill="1" applyBorder="1" applyAlignment="1">
      <alignment vertical="center"/>
    </xf>
    <xf numFmtId="0" fontId="10" fillId="0" borderId="4" xfId="13" applyFont="1" applyFill="1" applyBorder="1" applyAlignment="1">
      <alignment horizontal="center" vertical="center"/>
    </xf>
    <xf numFmtId="4" fontId="8" fillId="0" borderId="4" xfId="13" applyNumberFormat="1" applyFont="1" applyFill="1" applyBorder="1" applyAlignment="1">
      <alignment horizontal="center" vertical="center"/>
    </xf>
    <xf numFmtId="2" fontId="8" fillId="0" borderId="4" xfId="13" applyNumberFormat="1" applyFont="1" applyFill="1" applyBorder="1" applyAlignment="1">
      <alignment vertical="center"/>
    </xf>
    <xf numFmtId="2" fontId="8" fillId="0" borderId="4" xfId="13" applyNumberFormat="1" applyFont="1" applyFill="1" applyBorder="1" applyAlignment="1">
      <alignment horizontal="center" vertical="center"/>
    </xf>
    <xf numFmtId="0" fontId="8" fillId="0" borderId="4" xfId="13" applyFont="1" applyFill="1" applyBorder="1" applyAlignment="1">
      <alignment vertical="center"/>
    </xf>
    <xf numFmtId="0" fontId="8" fillId="0" borderId="4" xfId="13" applyFont="1" applyFill="1" applyBorder="1" applyAlignment="1">
      <alignment horizontal="center" vertical="center"/>
    </xf>
    <xf numFmtId="2" fontId="8" fillId="0" borderId="24" xfId="13" applyNumberFormat="1" applyFont="1" applyFill="1" applyBorder="1" applyAlignment="1">
      <alignment vertical="center"/>
    </xf>
    <xf numFmtId="2" fontId="8" fillId="0" borderId="24" xfId="13" applyNumberFormat="1" applyFont="1" applyFill="1" applyBorder="1" applyAlignment="1">
      <alignment horizontal="center" vertical="center"/>
    </xf>
    <xf numFmtId="2" fontId="8" fillId="0" borderId="28" xfId="13" applyNumberFormat="1" applyFont="1" applyFill="1" applyBorder="1" applyAlignment="1">
      <alignment horizontal="center" vertical="center"/>
    </xf>
    <xf numFmtId="2" fontId="10" fillId="0" borderId="30" xfId="13" applyNumberFormat="1" applyFont="1" applyFill="1" applyBorder="1" applyAlignment="1">
      <alignment horizontal="center" vertical="center"/>
    </xf>
    <xf numFmtId="2" fontId="8" fillId="0" borderId="30" xfId="13" applyNumberFormat="1" applyFont="1" applyFill="1" applyBorder="1" applyAlignment="1">
      <alignment horizontal="center" vertical="center"/>
    </xf>
    <xf numFmtId="4" fontId="8" fillId="0" borderId="30" xfId="13" applyNumberFormat="1" applyFont="1" applyFill="1" applyBorder="1" applyAlignment="1">
      <alignment horizontal="center" vertical="center"/>
    </xf>
    <xf numFmtId="4" fontId="10" fillId="0" borderId="30" xfId="13" applyNumberFormat="1" applyFont="1" applyFill="1" applyBorder="1" applyAlignment="1">
      <alignment horizontal="center" vertical="center"/>
    </xf>
    <xf numFmtId="0" fontId="8" fillId="0" borderId="14" xfId="13" applyFont="1" applyFill="1" applyBorder="1" applyAlignment="1">
      <alignment vertical="center"/>
    </xf>
    <xf numFmtId="0" fontId="8" fillId="0" borderId="14" xfId="13" applyFont="1" applyFill="1" applyBorder="1" applyAlignment="1">
      <alignment horizontal="center" vertical="center"/>
    </xf>
    <xf numFmtId="4" fontId="8" fillId="0" borderId="14" xfId="13" applyNumberFormat="1" applyFont="1" applyFill="1" applyBorder="1" applyAlignment="1">
      <alignment horizontal="center" vertical="center"/>
    </xf>
    <xf numFmtId="4" fontId="8" fillId="0" borderId="33" xfId="13" applyNumberFormat="1" applyFont="1" applyFill="1" applyBorder="1" applyAlignment="1">
      <alignment horizontal="center" vertical="center"/>
    </xf>
    <xf numFmtId="1" fontId="10" fillId="7" borderId="34" xfId="12" applyNumberFormat="1" applyFont="1" applyFill="1" applyBorder="1" applyAlignment="1">
      <alignment horizontal="center"/>
    </xf>
    <xf numFmtId="1" fontId="10" fillId="7" borderId="24" xfId="12" applyNumberFormat="1" applyFont="1" applyFill="1" applyBorder="1" applyAlignment="1">
      <alignment horizontal="center"/>
    </xf>
    <xf numFmtId="2" fontId="8" fillId="7" borderId="24" xfId="12" applyNumberFormat="1" applyFont="1" applyFill="1" applyBorder="1" applyAlignment="1">
      <alignment horizontal="center"/>
    </xf>
    <xf numFmtId="2" fontId="10" fillId="7" borderId="24" xfId="12" applyNumberFormat="1" applyFont="1" applyFill="1" applyBorder="1" applyAlignment="1">
      <alignment horizontal="center"/>
    </xf>
    <xf numFmtId="1" fontId="10" fillId="7" borderId="35" xfId="12" applyNumberFormat="1" applyFont="1" applyFill="1" applyBorder="1" applyAlignment="1">
      <alignment horizontal="center"/>
    </xf>
    <xf numFmtId="2" fontId="10" fillId="7" borderId="28" xfId="12" applyNumberFormat="1" applyFont="1" applyFill="1" applyBorder="1" applyAlignment="1">
      <alignment horizontal="center"/>
    </xf>
    <xf numFmtId="2" fontId="10" fillId="7" borderId="30" xfId="12" applyNumberFormat="1" applyFont="1" applyFill="1" applyBorder="1" applyAlignment="1">
      <alignment horizontal="center" vertical="center"/>
    </xf>
    <xf numFmtId="1" fontId="10" fillId="0" borderId="38" xfId="12" applyNumberFormat="1" applyFont="1" applyFill="1" applyBorder="1" applyAlignment="1">
      <alignment horizontal="center"/>
    </xf>
    <xf numFmtId="2" fontId="21" fillId="0" borderId="14" xfId="13" applyNumberFormat="1" applyFont="1" applyFill="1" applyBorder="1" applyAlignment="1">
      <alignment horizontal="center" vertical="center"/>
    </xf>
    <xf numFmtId="2" fontId="21" fillId="7" borderId="14" xfId="13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65" fillId="0" borderId="4" xfId="2" applyFont="1" applyBorder="1" applyAlignment="1">
      <alignment horizontal="center" vertical="center" wrapText="1"/>
    </xf>
    <xf numFmtId="0" fontId="65" fillId="2" borderId="4" xfId="2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indent="3"/>
    </xf>
    <xf numFmtId="2" fontId="10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horizontal="center" vertical="center" wrapText="1"/>
    </xf>
    <xf numFmtId="2" fontId="20" fillId="0" borderId="4" xfId="13" applyNumberFormat="1" applyFont="1" applyFill="1" applyBorder="1" applyAlignment="1">
      <alignment horizontal="left" vertical="center" wrapText="1"/>
    </xf>
    <xf numFmtId="2" fontId="21" fillId="0" borderId="4" xfId="13" applyNumberFormat="1" applyFont="1" applyFill="1" applyBorder="1" applyAlignment="1">
      <alignment horizontal="left" vertical="center"/>
    </xf>
    <xf numFmtId="2" fontId="20" fillId="0" borderId="4" xfId="13" applyNumberFormat="1" applyFont="1" applyFill="1" applyBorder="1" applyAlignment="1">
      <alignment horizontal="left" vertical="center"/>
    </xf>
    <xf numFmtId="2" fontId="21" fillId="0" borderId="14" xfId="13" applyNumberFormat="1" applyFont="1" applyFill="1" applyBorder="1" applyAlignment="1">
      <alignment horizontal="left" vertical="center"/>
    </xf>
    <xf numFmtId="0" fontId="5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textRotation="90" wrapText="1"/>
    </xf>
    <xf numFmtId="1" fontId="24" fillId="0" borderId="30" xfId="2" applyNumberFormat="1" applyFont="1" applyFill="1" applyBorder="1" applyAlignment="1">
      <alignment horizontal="center" vertical="center" textRotation="90" wrapText="1"/>
    </xf>
    <xf numFmtId="1" fontId="24" fillId="0" borderId="0" xfId="2" applyNumberFormat="1" applyFont="1" applyFill="1" applyBorder="1" applyAlignment="1">
      <alignment horizontal="center" vertical="center" textRotation="90" wrapText="1"/>
    </xf>
    <xf numFmtId="1" fontId="10" fillId="0" borderId="0" xfId="2" applyNumberFormat="1" applyFont="1" applyFill="1" applyBorder="1" applyAlignment="1">
      <alignment horizontal="center" vertical="center" wrapText="1"/>
    </xf>
    <xf numFmtId="1" fontId="8" fillId="0" borderId="36" xfId="2" applyNumberFormat="1" applyFont="1" applyFill="1" applyBorder="1" applyAlignment="1">
      <alignment horizontal="center" vertical="center" wrapText="1"/>
    </xf>
    <xf numFmtId="49" fontId="26" fillId="0" borderId="7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/>
    </xf>
    <xf numFmtId="2" fontId="8" fillId="0" borderId="0" xfId="2" applyNumberFormat="1" applyFont="1" applyFill="1" applyBorder="1" applyAlignment="1">
      <alignment horizontal="center" vertical="center" wrapText="1"/>
    </xf>
    <xf numFmtId="1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49" fontId="10" fillId="0" borderId="45" xfId="2" applyNumberFormat="1" applyFont="1" applyFill="1" applyBorder="1" applyAlignment="1">
      <alignment horizontal="center" vertical="center" wrapText="1"/>
    </xf>
    <xf numFmtId="49" fontId="24" fillId="0" borderId="14" xfId="2" applyNumberFormat="1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center" vertical="center"/>
    </xf>
    <xf numFmtId="2" fontId="10" fillId="0" borderId="14" xfId="2" applyNumberFormat="1" applyFont="1" applyFill="1" applyBorder="1" applyAlignment="1">
      <alignment horizontal="center" vertical="center"/>
    </xf>
    <xf numFmtId="2" fontId="10" fillId="0" borderId="30" xfId="2" applyNumberFormat="1" applyFont="1" applyFill="1" applyBorder="1" applyAlignment="1">
      <alignment horizontal="center" vertical="center"/>
    </xf>
    <xf numFmtId="1" fontId="8" fillId="0" borderId="34" xfId="2" applyNumberFormat="1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left" vertical="center" wrapText="1"/>
    </xf>
    <xf numFmtId="0" fontId="26" fillId="0" borderId="24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168" fontId="8" fillId="0" borderId="24" xfId="2" applyNumberFormat="1" applyFont="1" applyFill="1" applyBorder="1" applyAlignment="1">
      <alignment horizontal="center" vertical="center"/>
    </xf>
    <xf numFmtId="2" fontId="8" fillId="0" borderId="24" xfId="2" applyNumberFormat="1" applyFont="1" applyFill="1" applyBorder="1" applyAlignment="1">
      <alignment horizontal="center" vertical="center"/>
    </xf>
    <xf numFmtId="2" fontId="8" fillId="0" borderId="28" xfId="2" applyNumberFormat="1" applyFont="1" applyFill="1" applyBorder="1" applyAlignment="1">
      <alignment horizontal="center" vertical="center"/>
    </xf>
    <xf numFmtId="1" fontId="8" fillId="0" borderId="0" xfId="2" applyNumberFormat="1" applyFont="1" applyBorder="1" applyAlignment="1">
      <alignment horizontal="center" vertical="center" wrapText="1"/>
    </xf>
    <xf numFmtId="49" fontId="10" fillId="0" borderId="49" xfId="2" applyNumberFormat="1" applyFont="1" applyFill="1" applyBorder="1" applyAlignment="1">
      <alignment horizontal="center" vertical="center" wrapText="1"/>
    </xf>
    <xf numFmtId="49" fontId="24" fillId="0" borderId="4" xfId="2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24" fillId="0" borderId="4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4" fontId="10" fillId="0" borderId="4" xfId="2" applyNumberFormat="1" applyFont="1" applyFill="1" applyBorder="1" applyAlignment="1">
      <alignment horizontal="center" vertical="center"/>
    </xf>
    <xf numFmtId="2" fontId="10" fillId="0" borderId="4" xfId="2" applyNumberFormat="1" applyFont="1" applyFill="1" applyBorder="1" applyAlignment="1">
      <alignment horizontal="center" vertical="center"/>
    </xf>
    <xf numFmtId="49" fontId="24" fillId="0" borderId="3" xfId="2" applyNumberFormat="1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4" fontId="10" fillId="0" borderId="3" xfId="2" applyNumberFormat="1" applyFont="1" applyFill="1" applyBorder="1" applyAlignment="1">
      <alignment horizontal="center" vertical="center"/>
    </xf>
    <xf numFmtId="2" fontId="10" fillId="0" borderId="3" xfId="2" applyNumberFormat="1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167" fontId="10" fillId="0" borderId="14" xfId="2" applyNumberFormat="1" applyFont="1" applyFill="1" applyBorder="1" applyAlignment="1">
      <alignment horizontal="center" vertical="center"/>
    </xf>
    <xf numFmtId="4" fontId="10" fillId="0" borderId="14" xfId="2" applyNumberFormat="1" applyFont="1" applyFill="1" applyBorder="1" applyAlignment="1">
      <alignment horizontal="center" vertical="center"/>
    </xf>
    <xf numFmtId="0" fontId="26" fillId="0" borderId="24" xfId="2" applyFont="1" applyFill="1" applyBorder="1" applyAlignment="1">
      <alignment horizontal="center" vertical="center" wrapText="1"/>
    </xf>
    <xf numFmtId="49" fontId="24" fillId="0" borderId="4" xfId="2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168" fontId="10" fillId="0" borderId="3" xfId="2" applyNumberFormat="1" applyFont="1" applyFill="1" applyBorder="1" applyAlignment="1">
      <alignment horizontal="center" vertical="center"/>
    </xf>
    <xf numFmtId="165" fontId="8" fillId="0" borderId="24" xfId="2" applyNumberFormat="1" applyFont="1" applyFill="1" applyBorder="1" applyAlignment="1">
      <alignment horizontal="center" vertical="center"/>
    </xf>
    <xf numFmtId="0" fontId="78" fillId="0" borderId="0" xfId="2" applyFont="1" applyAlignment="1">
      <alignment wrapText="1"/>
    </xf>
    <xf numFmtId="0" fontId="10" fillId="0" borderId="24" xfId="2" applyFont="1" applyFill="1" applyBorder="1" applyAlignment="1">
      <alignment horizontal="center" vertical="center"/>
    </xf>
    <xf numFmtId="2" fontId="10" fillId="0" borderId="24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Alignment="1">
      <alignment horizontal="center" vertical="center" wrapText="1"/>
    </xf>
    <xf numFmtId="1" fontId="10" fillId="0" borderId="0" xfId="2" applyNumberFormat="1" applyFont="1" applyFill="1" applyAlignment="1">
      <alignment horizontal="center" vertical="center" wrapText="1"/>
    </xf>
    <xf numFmtId="9" fontId="10" fillId="0" borderId="4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8" fillId="0" borderId="30" xfId="2" applyNumberFormat="1" applyFont="1" applyFill="1" applyBorder="1" applyAlignment="1">
      <alignment horizontal="center" vertical="center"/>
    </xf>
    <xf numFmtId="1" fontId="7" fillId="0" borderId="0" xfId="2" applyNumberFormat="1" applyFont="1" applyFill="1" applyAlignment="1">
      <alignment horizontal="center" vertical="center" wrapText="1"/>
    </xf>
    <xf numFmtId="1" fontId="8" fillId="0" borderId="0" xfId="2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2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10" fillId="0" borderId="0" xfId="2" applyFont="1" applyBorder="1" applyAlignment="1">
      <alignment horizontal="center" vertical="center" wrapText="1"/>
    </xf>
    <xf numFmtId="49" fontId="8" fillId="0" borderId="34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78" fillId="0" borderId="0" xfId="2" applyFont="1" applyBorder="1" applyAlignment="1">
      <alignment wrapText="1"/>
    </xf>
    <xf numFmtId="0" fontId="26" fillId="0" borderId="7" xfId="2" applyFont="1" applyFill="1" applyBorder="1" applyAlignment="1">
      <alignment horizontal="center" vertical="center"/>
    </xf>
    <xf numFmtId="168" fontId="8" fillId="0" borderId="7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48" xfId="2" applyNumberFormat="1" applyFont="1" applyFill="1" applyBorder="1" applyAlignment="1">
      <alignment horizontal="center" vertical="center"/>
    </xf>
    <xf numFmtId="166" fontId="10" fillId="0" borderId="4" xfId="2" applyNumberFormat="1" applyFont="1" applyFill="1" applyBorder="1" applyAlignment="1">
      <alignment horizontal="center" vertical="center"/>
    </xf>
    <xf numFmtId="165" fontId="10" fillId="0" borderId="4" xfId="2" applyNumberFormat="1" applyFont="1" applyFill="1" applyBorder="1" applyAlignment="1">
      <alignment horizontal="center" vertical="center"/>
    </xf>
    <xf numFmtId="1" fontId="10" fillId="0" borderId="4" xfId="2" applyNumberFormat="1" applyFont="1" applyFill="1" applyBorder="1" applyAlignment="1">
      <alignment horizontal="center" vertical="center"/>
    </xf>
    <xf numFmtId="1" fontId="8" fillId="0" borderId="24" xfId="2" applyNumberFormat="1" applyFont="1" applyFill="1" applyBorder="1" applyAlignment="1">
      <alignment horizontal="center" vertical="center"/>
    </xf>
    <xf numFmtId="2" fontId="10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 wrapText="1"/>
    </xf>
    <xf numFmtId="49" fontId="24" fillId="0" borderId="50" xfId="2" applyNumberFormat="1" applyFont="1" applyFill="1" applyBorder="1" applyAlignment="1">
      <alignment horizontal="center" vertical="center" wrapText="1"/>
    </xf>
    <xf numFmtId="1" fontId="10" fillId="0" borderId="3" xfId="2" applyNumberFormat="1" applyFont="1" applyFill="1" applyBorder="1" applyAlignment="1">
      <alignment horizontal="center" vertical="center"/>
    </xf>
    <xf numFmtId="2" fontId="10" fillId="0" borderId="44" xfId="2" applyNumberFormat="1" applyFont="1" applyFill="1" applyBorder="1" applyAlignment="1">
      <alignment horizontal="center" vertical="center"/>
    </xf>
    <xf numFmtId="49" fontId="24" fillId="0" borderId="34" xfId="2" applyNumberFormat="1" applyFont="1" applyFill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left" vertical="center" wrapText="1"/>
    </xf>
    <xf numFmtId="2" fontId="8" fillId="0" borderId="24" xfId="2" applyNumberFormat="1" applyFont="1" applyBorder="1" applyAlignment="1">
      <alignment horizontal="center" vertical="center" wrapText="1"/>
    </xf>
    <xf numFmtId="2" fontId="8" fillId="0" borderId="28" xfId="2" applyNumberFormat="1" applyFont="1" applyBorder="1" applyAlignment="1">
      <alignment horizontal="center" vertical="center" wrapText="1"/>
    </xf>
    <xf numFmtId="49" fontId="24" fillId="0" borderId="36" xfId="2" applyNumberFormat="1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left" vertical="center" wrapText="1"/>
    </xf>
    <xf numFmtId="2" fontId="10" fillId="0" borderId="30" xfId="2" applyNumberFormat="1" applyFont="1" applyBorder="1" applyAlignment="1">
      <alignment horizontal="center" vertical="center" wrapText="1"/>
    </xf>
    <xf numFmtId="49" fontId="24" fillId="0" borderId="37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Border="1" applyAlignment="1">
      <alignment horizontal="center" vertical="center" wrapText="1"/>
    </xf>
    <xf numFmtId="0" fontId="10" fillId="0" borderId="14" xfId="2" applyFont="1" applyBorder="1" applyAlignment="1">
      <alignment horizontal="left" vertical="center" wrapText="1"/>
    </xf>
    <xf numFmtId="0" fontId="24" fillId="0" borderId="14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2" fontId="10" fillId="0" borderId="14" xfId="2" applyNumberFormat="1" applyFont="1" applyBorder="1" applyAlignment="1">
      <alignment horizontal="center" vertical="center" wrapText="1"/>
    </xf>
    <xf numFmtId="2" fontId="10" fillId="0" borderId="33" xfId="2" applyNumberFormat="1" applyFont="1" applyBorder="1" applyAlignment="1">
      <alignment horizontal="center" vertical="center" wrapText="1"/>
    </xf>
    <xf numFmtId="0" fontId="80" fillId="0" borderId="0" xfId="2" applyFont="1" applyBorder="1" applyAlignment="1">
      <alignment wrapText="1"/>
    </xf>
    <xf numFmtId="49" fontId="10" fillId="0" borderId="36" xfId="2" applyNumberFormat="1" applyFont="1" applyFill="1" applyBorder="1" applyAlignment="1">
      <alignment horizontal="center" vertical="center" wrapText="1"/>
    </xf>
    <xf numFmtId="2" fontId="10" fillId="0" borderId="33" xfId="2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49" fontId="24" fillId="0" borderId="3" xfId="2" applyNumberFormat="1" applyFont="1" applyFill="1" applyBorder="1" applyAlignment="1">
      <alignment horizontal="center" vertical="center" wrapText="1"/>
    </xf>
    <xf numFmtId="49" fontId="10" fillId="0" borderId="37" xfId="2" applyNumberFormat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left" vertical="center" wrapText="1"/>
    </xf>
    <xf numFmtId="49" fontId="10" fillId="0" borderId="50" xfId="2" applyNumberFormat="1" applyFont="1" applyFill="1" applyBorder="1" applyAlignment="1">
      <alignment horizontal="center" vertical="center" wrapText="1"/>
    </xf>
    <xf numFmtId="167" fontId="10" fillId="0" borderId="3" xfId="2" applyNumberFormat="1" applyFont="1" applyFill="1" applyBorder="1" applyAlignment="1">
      <alignment horizontal="center" vertical="center"/>
    </xf>
    <xf numFmtId="165" fontId="10" fillId="0" borderId="4" xfId="2" applyNumberFormat="1" applyFont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/>
    </xf>
    <xf numFmtId="2" fontId="10" fillId="0" borderId="7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Fill="1" applyAlignment="1">
      <alignment horizontal="center" vertical="center" wrapText="1"/>
    </xf>
    <xf numFmtId="9" fontId="10" fillId="0" borderId="7" xfId="2" applyNumberFormat="1" applyFont="1" applyFill="1" applyBorder="1" applyAlignment="1">
      <alignment horizontal="center" vertical="center"/>
    </xf>
    <xf numFmtId="2" fontId="10" fillId="0" borderId="48" xfId="2" applyNumberFormat="1" applyFont="1" applyFill="1" applyBorder="1" applyAlignment="1">
      <alignment horizontal="center" vertical="center"/>
    </xf>
    <xf numFmtId="2" fontId="8" fillId="0" borderId="33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Alignment="1">
      <alignment horizontal="center" vertical="center" wrapText="1"/>
    </xf>
    <xf numFmtId="0" fontId="8" fillId="0" borderId="53" xfId="2" applyFont="1" applyFill="1" applyBorder="1" applyAlignment="1">
      <alignment horizontal="left" vertical="center" wrapText="1"/>
    </xf>
    <xf numFmtId="0" fontId="10" fillId="0" borderId="53" xfId="2" applyFont="1" applyFill="1" applyBorder="1" applyAlignment="1">
      <alignment horizontal="center" vertical="center"/>
    </xf>
    <xf numFmtId="2" fontId="10" fillId="0" borderId="53" xfId="2" applyNumberFormat="1" applyFont="1" applyFill="1" applyBorder="1" applyAlignment="1">
      <alignment horizontal="center" vertical="center"/>
    </xf>
    <xf numFmtId="2" fontId="8" fillId="0" borderId="54" xfId="2" applyNumberFormat="1" applyFont="1" applyFill="1" applyBorder="1" applyAlignment="1">
      <alignment horizontal="center" vertical="center"/>
    </xf>
    <xf numFmtId="49" fontId="26" fillId="0" borderId="0" xfId="2" applyNumberFormat="1" applyFont="1" applyFill="1" applyBorder="1" applyAlignment="1">
      <alignment horizontal="center" vertical="center"/>
    </xf>
    <xf numFmtId="0" fontId="81" fillId="0" borderId="0" xfId="2" applyFont="1" applyFill="1" applyBorder="1" applyAlignment="1">
      <alignment horizontal="left" vertical="center" wrapText="1"/>
    </xf>
    <xf numFmtId="49" fontId="24" fillId="0" borderId="0" xfId="2" applyNumberFormat="1" applyFont="1" applyFill="1" applyAlignment="1">
      <alignment horizontal="center" vertical="center" wrapText="1"/>
    </xf>
    <xf numFmtId="0" fontId="10" fillId="0" borderId="0" xfId="2" applyFont="1" applyFill="1" applyAlignment="1">
      <alignment horizontal="left" vertical="center" wrapText="1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/>
    </xf>
    <xf numFmtId="0" fontId="82" fillId="0" borderId="0" xfId="2" applyFont="1" applyFill="1" applyAlignment="1">
      <alignment horizontal="center" vertical="center"/>
    </xf>
    <xf numFmtId="0" fontId="83" fillId="0" borderId="0" xfId="2" applyFont="1" applyFill="1" applyAlignment="1">
      <alignment horizontal="center" vertical="center" wrapText="1"/>
    </xf>
    <xf numFmtId="0" fontId="83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8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 wrapText="1"/>
    </xf>
    <xf numFmtId="0" fontId="10" fillId="8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2" fontId="10" fillId="8" borderId="4" xfId="0" applyNumberFormat="1" applyFont="1" applyFill="1" applyBorder="1" applyAlignment="1">
      <alignment horizontal="center" vertical="center" wrapText="1"/>
    </xf>
    <xf numFmtId="49" fontId="26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right" vertical="center"/>
    </xf>
    <xf numFmtId="165" fontId="8" fillId="0" borderId="4" xfId="2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165" fontId="10" fillId="0" borderId="4" xfId="2" applyNumberFormat="1" applyFont="1" applyBorder="1" applyAlignment="1">
      <alignment horizontal="center"/>
    </xf>
    <xf numFmtId="49" fontId="8" fillId="0" borderId="49" xfId="2" applyNumberFormat="1" applyFont="1" applyFill="1" applyBorder="1" applyAlignment="1">
      <alignment horizontal="center" vertical="center" wrapText="1"/>
    </xf>
    <xf numFmtId="1" fontId="8" fillId="0" borderId="49" xfId="2" applyNumberFormat="1" applyFont="1" applyFill="1" applyBorder="1" applyAlignment="1">
      <alignment horizontal="center" vertical="center" wrapText="1"/>
    </xf>
    <xf numFmtId="3" fontId="8" fillId="0" borderId="30" xfId="2" applyNumberFormat="1" applyFont="1" applyFill="1" applyBorder="1" applyAlignment="1">
      <alignment horizontal="center" vertical="center"/>
    </xf>
    <xf numFmtId="49" fontId="8" fillId="0" borderId="36" xfId="2" applyNumberFormat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1" fontId="8" fillId="0" borderId="48" xfId="2" applyNumberFormat="1" applyFont="1" applyFill="1" applyBorder="1" applyAlignment="1">
      <alignment horizontal="center" vertical="center" wrapText="1"/>
    </xf>
    <xf numFmtId="49" fontId="8" fillId="0" borderId="45" xfId="2" applyNumberFormat="1" applyFont="1" applyFill="1" applyBorder="1" applyAlignment="1">
      <alignment horizontal="center" vertical="center" wrapText="1"/>
    </xf>
    <xf numFmtId="49" fontId="26" fillId="0" borderId="14" xfId="2" applyNumberFormat="1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1" fontId="8" fillId="0" borderId="33" xfId="2" applyNumberFormat="1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165" fontId="10" fillId="0" borderId="4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2" fontId="42" fillId="2" borderId="4" xfId="0" applyNumberFormat="1" applyFont="1" applyFill="1" applyBorder="1" applyAlignment="1">
      <alignment horizontal="center" wrapText="1"/>
    </xf>
    <xf numFmtId="0" fontId="10" fillId="0" borderId="4" xfId="2" applyFont="1" applyFill="1" applyBorder="1" applyAlignment="1">
      <alignment horizontal="center"/>
    </xf>
    <xf numFmtId="170" fontId="8" fillId="0" borderId="4" xfId="16" applyNumberFormat="1" applyFont="1" applyFill="1" applyBorder="1" applyAlignment="1">
      <alignment horizontal="right" vertical="center" wrapText="1"/>
    </xf>
    <xf numFmtId="171" fontId="8" fillId="0" borderId="4" xfId="16" applyNumberFormat="1" applyFont="1" applyFill="1" applyBorder="1" applyAlignment="1">
      <alignment horizontal="right" vertical="center" wrapText="1"/>
    </xf>
    <xf numFmtId="0" fontId="10" fillId="0" borderId="7" xfId="6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4" fontId="10" fillId="0" borderId="4" xfId="16" applyNumberFormat="1" applyFont="1" applyBorder="1" applyAlignment="1">
      <alignment horizontal="right" vertical="top" wrapText="1"/>
    </xf>
    <xf numFmtId="4" fontId="10" fillId="0" borderId="4" xfId="16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4" fontId="10" fillId="0" borderId="4" xfId="16" applyNumberFormat="1" applyFont="1" applyFill="1" applyBorder="1" applyAlignment="1">
      <alignment horizontal="right" vertical="center" wrapText="1"/>
    </xf>
    <xf numFmtId="173" fontId="10" fillId="0" borderId="4" xfId="16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center" wrapText="1"/>
    </xf>
    <xf numFmtId="4" fontId="8" fillId="0" borderId="4" xfId="16" applyNumberFormat="1" applyFont="1" applyFill="1" applyBorder="1" applyAlignment="1">
      <alignment horizontal="right" vertical="center" wrapText="1"/>
    </xf>
    <xf numFmtId="172" fontId="8" fillId="0" borderId="4" xfId="16" applyNumberFormat="1" applyFont="1" applyFill="1" applyBorder="1" applyAlignment="1" applyProtection="1">
      <alignment horizontal="right" vertical="center" wrapText="1"/>
      <protection locked="0"/>
    </xf>
    <xf numFmtId="0" fontId="84" fillId="0" borderId="4" xfId="0" quotePrefix="1" applyFont="1" applyBorder="1" applyAlignment="1">
      <alignment horizontal="center" vertical="top" wrapText="1"/>
    </xf>
    <xf numFmtId="0" fontId="21" fillId="0" borderId="4" xfId="12" applyFont="1" applyBorder="1" applyAlignment="1">
      <alignment horizontal="center" vertical="center"/>
    </xf>
    <xf numFmtId="166" fontId="21" fillId="0" borderId="4" xfId="12" applyNumberFormat="1" applyFont="1" applyFill="1" applyBorder="1" applyAlignment="1">
      <alignment horizontal="center" vertical="center"/>
    </xf>
    <xf numFmtId="2" fontId="21" fillId="0" borderId="4" xfId="12" applyNumberFormat="1" applyFont="1" applyFill="1" applyBorder="1" applyAlignment="1">
      <alignment horizontal="center" vertical="center"/>
    </xf>
    <xf numFmtId="0" fontId="20" fillId="0" borderId="3" xfId="12" applyFont="1" applyFill="1" applyBorder="1" applyAlignment="1">
      <alignment horizontal="center" vertical="center"/>
    </xf>
    <xf numFmtId="0" fontId="20" fillId="0" borderId="3" xfId="12" applyFont="1" applyBorder="1" applyAlignment="1">
      <alignment horizontal="center" vertical="center"/>
    </xf>
    <xf numFmtId="2" fontId="20" fillId="0" borderId="3" xfId="12" applyNumberFormat="1" applyFont="1" applyFill="1" applyBorder="1" applyAlignment="1">
      <alignment horizontal="center" vertical="center"/>
    </xf>
    <xf numFmtId="0" fontId="21" fillId="0" borderId="4" xfId="12" applyFont="1" applyFill="1" applyBorder="1" applyAlignment="1">
      <alignment horizontal="left" vertical="center"/>
    </xf>
    <xf numFmtId="0" fontId="21" fillId="0" borderId="4" xfId="12" applyFont="1" applyBorder="1" applyAlignment="1">
      <alignment vertical="center"/>
    </xf>
    <xf numFmtId="0" fontId="20" fillId="0" borderId="3" xfId="12" applyFont="1" applyFill="1" applyBorder="1" applyAlignment="1">
      <alignment horizontal="left" vertical="center" wrapText="1"/>
    </xf>
    <xf numFmtId="49" fontId="8" fillId="2" borderId="34" xfId="2" applyNumberFormat="1" applyFont="1" applyFill="1" applyBorder="1" applyAlignment="1">
      <alignment horizontal="center" vertical="center" wrapText="1"/>
    </xf>
    <xf numFmtId="49" fontId="8" fillId="0" borderId="24" xfId="2" applyNumberFormat="1" applyFont="1" applyFill="1" applyBorder="1" applyAlignment="1">
      <alignment horizontal="center" vertical="center" wrapText="1"/>
    </xf>
    <xf numFmtId="0" fontId="19" fillId="2" borderId="24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center" vertical="center" wrapText="1"/>
    </xf>
    <xf numFmtId="1" fontId="8" fillId="2" borderId="24" xfId="2" applyNumberFormat="1" applyFont="1" applyFill="1" applyBorder="1" applyAlignment="1">
      <alignment horizontal="center" vertical="center" wrapText="1"/>
    </xf>
    <xf numFmtId="0" fontId="61" fillId="2" borderId="24" xfId="2" applyFont="1" applyFill="1" applyBorder="1" applyAlignment="1">
      <alignment horizontal="center" vertical="center"/>
    </xf>
    <xf numFmtId="0" fontId="61" fillId="0" borderId="24" xfId="2" applyFont="1" applyBorder="1" applyAlignment="1">
      <alignment horizontal="center" vertical="center"/>
    </xf>
    <xf numFmtId="2" fontId="61" fillId="0" borderId="24" xfId="2" applyNumberFormat="1" applyFont="1" applyBorder="1" applyAlignment="1">
      <alignment horizontal="center" vertical="center"/>
    </xf>
    <xf numFmtId="0" fontId="61" fillId="0" borderId="28" xfId="2" applyFont="1" applyBorder="1" applyAlignment="1">
      <alignment horizontal="center" vertical="center"/>
    </xf>
    <xf numFmtId="49" fontId="8" fillId="2" borderId="49" xfId="2" applyNumberFormat="1" applyFont="1" applyFill="1" applyBorder="1" applyAlignment="1">
      <alignment horizontal="center" vertical="center" wrapText="1"/>
    </xf>
    <xf numFmtId="0" fontId="61" fillId="0" borderId="30" xfId="2" applyFont="1" applyBorder="1" applyAlignment="1">
      <alignment horizontal="center" vertical="center"/>
    </xf>
    <xf numFmtId="2" fontId="8" fillId="3" borderId="30" xfId="2" applyNumberFormat="1" applyFont="1" applyFill="1" applyBorder="1" applyAlignment="1">
      <alignment horizontal="center" vertical="center" wrapText="1"/>
    </xf>
    <xf numFmtId="2" fontId="16" fillId="4" borderId="30" xfId="2" applyNumberFormat="1" applyFont="1" applyFill="1" applyBorder="1" applyAlignment="1">
      <alignment horizontal="center" vertical="center" wrapText="1"/>
    </xf>
    <xf numFmtId="2" fontId="11" fillId="0" borderId="30" xfId="2" applyNumberFormat="1" applyFont="1" applyBorder="1" applyAlignment="1">
      <alignment horizontal="center" vertical="center"/>
    </xf>
    <xf numFmtId="2" fontId="68" fillId="0" borderId="30" xfId="2" applyNumberFormat="1" applyFont="1" applyBorder="1" applyAlignment="1">
      <alignment horizontal="center" vertical="center"/>
    </xf>
    <xf numFmtId="0" fontId="10" fillId="2" borderId="49" xfId="2" applyFont="1" applyFill="1" applyBorder="1" applyAlignment="1">
      <alignment horizontal="center" vertical="center" wrapText="1"/>
    </xf>
    <xf numFmtId="2" fontId="16" fillId="0" borderId="30" xfId="2" applyNumberFormat="1" applyFont="1" applyFill="1" applyBorder="1" applyAlignment="1">
      <alignment horizontal="center" vertical="center" wrapText="1"/>
    </xf>
    <xf numFmtId="2" fontId="10" fillId="0" borderId="30" xfId="2" applyNumberFormat="1" applyFont="1" applyFill="1" applyBorder="1" applyAlignment="1">
      <alignment horizontal="center" vertical="center" wrapText="1"/>
    </xf>
    <xf numFmtId="2" fontId="8" fillId="3" borderId="30" xfId="6" applyNumberFormat="1" applyFont="1" applyFill="1" applyBorder="1" applyAlignment="1">
      <alignment horizontal="center" vertical="center" wrapText="1"/>
    </xf>
    <xf numFmtId="2" fontId="67" fillId="0" borderId="30" xfId="2" applyNumberFormat="1" applyFont="1" applyBorder="1" applyAlignment="1">
      <alignment horizontal="center" vertical="center"/>
    </xf>
    <xf numFmtId="0" fontId="10" fillId="2" borderId="45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2" fontId="10" fillId="2" borderId="14" xfId="2" applyNumberFormat="1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2" fontId="11" fillId="0" borderId="14" xfId="2" applyNumberFormat="1" applyFont="1" applyBorder="1" applyAlignment="1">
      <alignment horizontal="center" vertical="center"/>
    </xf>
    <xf numFmtId="0" fontId="65" fillId="0" borderId="14" xfId="2" applyFont="1" applyBorder="1" applyAlignment="1">
      <alignment horizontal="center" vertical="center" wrapText="1"/>
    </xf>
    <xf numFmtId="0" fontId="65" fillId="2" borderId="14" xfId="2" applyFont="1" applyFill="1" applyBorder="1" applyAlignment="1">
      <alignment horizontal="center" vertical="center" wrapText="1"/>
    </xf>
    <xf numFmtId="2" fontId="65" fillId="0" borderId="14" xfId="2" applyNumberFormat="1" applyFont="1" applyBorder="1" applyAlignment="1">
      <alignment horizontal="center" vertical="center" wrapText="1"/>
    </xf>
    <xf numFmtId="0" fontId="65" fillId="0" borderId="33" xfId="2" applyFont="1" applyBorder="1" applyAlignment="1">
      <alignment horizontal="center" vertical="center" wrapText="1"/>
    </xf>
    <xf numFmtId="0" fontId="10" fillId="0" borderId="41" xfId="6" applyFont="1" applyBorder="1" applyAlignment="1">
      <alignment horizontal="center" vertical="center" wrapText="1"/>
    </xf>
    <xf numFmtId="0" fontId="10" fillId="2" borderId="41" xfId="2" applyFont="1" applyFill="1" applyBorder="1" applyAlignment="1">
      <alignment horizontal="center" vertical="center" wrapText="1"/>
    </xf>
    <xf numFmtId="2" fontId="10" fillId="2" borderId="41" xfId="6" applyNumberFormat="1" applyFont="1" applyFill="1" applyBorder="1" applyAlignment="1">
      <alignment horizontal="center" vertical="center" wrapText="1"/>
    </xf>
    <xf numFmtId="2" fontId="10" fillId="2" borderId="24" xfId="2" applyNumberFormat="1" applyFont="1" applyFill="1" applyBorder="1" applyAlignment="1">
      <alignment horizontal="center" vertical="center" wrapText="1"/>
    </xf>
    <xf numFmtId="2" fontId="11" fillId="2" borderId="24" xfId="2" applyNumberFormat="1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2" fontId="11" fillId="0" borderId="24" xfId="2" applyNumberFormat="1" applyFont="1" applyBorder="1" applyAlignment="1">
      <alignment horizontal="center" vertical="center"/>
    </xf>
    <xf numFmtId="2" fontId="11" fillId="0" borderId="28" xfId="2" applyNumberFormat="1" applyFont="1" applyBorder="1" applyAlignment="1">
      <alignment horizontal="center" vertical="center"/>
    </xf>
    <xf numFmtId="172" fontId="8" fillId="0" borderId="30" xfId="16" applyNumberFormat="1" applyFont="1" applyFill="1" applyBorder="1" applyAlignment="1">
      <alignment horizontal="right" vertical="center" wrapText="1"/>
    </xf>
    <xf numFmtId="0" fontId="8" fillId="2" borderId="34" xfId="2" applyFont="1" applyFill="1" applyBorder="1" applyAlignment="1">
      <alignment horizontal="center" vertical="center" wrapText="1"/>
    </xf>
    <xf numFmtId="2" fontId="8" fillId="2" borderId="24" xfId="2" applyNumberFormat="1" applyFont="1" applyFill="1" applyBorder="1" applyAlignment="1">
      <alignment horizontal="center" vertical="center" wrapText="1"/>
    </xf>
    <xf numFmtId="2" fontId="16" fillId="2" borderId="24" xfId="2" applyNumberFormat="1" applyFont="1" applyFill="1" applyBorder="1" applyAlignment="1">
      <alignment horizontal="center" vertical="center" wrapText="1"/>
    </xf>
    <xf numFmtId="2" fontId="8" fillId="3" borderId="28" xfId="2" applyNumberFormat="1" applyFont="1" applyFill="1" applyBorder="1" applyAlignment="1">
      <alignment horizontal="center" vertical="center" wrapText="1"/>
    </xf>
    <xf numFmtId="2" fontId="32" fillId="0" borderId="30" xfId="2" applyNumberFormat="1" applyFont="1" applyBorder="1" applyAlignment="1">
      <alignment horizontal="center" vertical="center" wrapText="1"/>
    </xf>
    <xf numFmtId="2" fontId="8" fillId="2" borderId="30" xfId="2" applyNumberFormat="1" applyFont="1" applyFill="1" applyBorder="1" applyAlignment="1">
      <alignment horizontal="center" vertical="center" wrapText="1"/>
    </xf>
    <xf numFmtId="2" fontId="8" fillId="2" borderId="33" xfId="2" applyNumberFormat="1" applyFont="1" applyFill="1" applyBorder="1" applyAlignment="1">
      <alignment horizontal="center" vertical="center" wrapText="1"/>
    </xf>
    <xf numFmtId="2" fontId="32" fillId="0" borderId="24" xfId="2" applyNumberFormat="1" applyFont="1" applyFill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/>
    </xf>
    <xf numFmtId="0" fontId="5" fillId="0" borderId="0" xfId="13" applyFont="1" applyBorder="1" applyAlignment="1">
      <alignment horizontal="center" vertical="center" wrapText="1"/>
    </xf>
    <xf numFmtId="1" fontId="8" fillId="0" borderId="37" xfId="12" applyNumberFormat="1" applyFont="1" applyFill="1" applyBorder="1" applyAlignment="1">
      <alignment horizontal="center"/>
    </xf>
    <xf numFmtId="1" fontId="8" fillId="0" borderId="38" xfId="12" applyNumberFormat="1" applyFont="1" applyFill="1" applyBorder="1" applyAlignment="1">
      <alignment horizontal="center"/>
    </xf>
    <xf numFmtId="1" fontId="8" fillId="0" borderId="55" xfId="12" applyNumberFormat="1" applyFont="1" applyFill="1" applyBorder="1" applyAlignment="1">
      <alignment horizontal="center"/>
    </xf>
    <xf numFmtId="2" fontId="8" fillId="0" borderId="14" xfId="12" applyNumberFormat="1" applyFont="1" applyFill="1" applyBorder="1" applyAlignment="1">
      <alignment horizontal="center" vertical="center" wrapText="1"/>
    </xf>
    <xf numFmtId="2" fontId="8" fillId="0" borderId="14" xfId="12" applyNumberFormat="1" applyFont="1" applyFill="1" applyBorder="1" applyAlignment="1">
      <alignment horizontal="center" vertical="center"/>
    </xf>
    <xf numFmtId="2" fontId="42" fillId="0" borderId="7" xfId="12" applyNumberFormat="1" applyFont="1" applyFill="1" applyBorder="1" applyAlignment="1">
      <alignment horizontal="center" vertical="center"/>
    </xf>
    <xf numFmtId="1" fontId="42" fillId="2" borderId="5" xfId="12" applyNumberFormat="1" applyFont="1" applyFill="1" applyBorder="1" applyAlignment="1">
      <alignment horizontal="center" vertical="center"/>
    </xf>
    <xf numFmtId="2" fontId="10" fillId="0" borderId="38" xfId="12" applyNumberFormat="1" applyFont="1" applyFill="1" applyBorder="1" applyAlignment="1">
      <alignment horizontal="center" vertical="center"/>
    </xf>
    <xf numFmtId="1" fontId="10" fillId="0" borderId="39" xfId="12" applyNumberFormat="1" applyFont="1" applyFill="1" applyBorder="1" applyAlignment="1">
      <alignment horizontal="center" vertical="center"/>
    </xf>
    <xf numFmtId="2" fontId="42" fillId="0" borderId="38" xfId="12" applyNumberFormat="1" applyFont="1" applyFill="1" applyBorder="1" applyAlignment="1">
      <alignment horizontal="center" vertical="center"/>
    </xf>
    <xf numFmtId="2" fontId="10" fillId="7" borderId="33" xfId="12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2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8" fillId="0" borderId="7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2" fillId="0" borderId="7" xfId="1" applyFont="1" applyFill="1" applyBorder="1" applyAlignment="1">
      <alignment horizontal="center" vertical="center" wrapText="1"/>
    </xf>
    <xf numFmtId="2" fontId="42" fillId="0" borderId="7" xfId="1" applyNumberFormat="1" applyFont="1" applyFill="1" applyBorder="1" applyAlignment="1">
      <alignment horizontal="center" vertical="center" wrapText="1"/>
    </xf>
    <xf numFmtId="2" fontId="40" fillId="0" borderId="7" xfId="1" applyNumberFormat="1" applyFont="1" applyFill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textRotation="90" wrapText="1"/>
    </xf>
    <xf numFmtId="0" fontId="10" fillId="0" borderId="14" xfId="1" applyFont="1" applyBorder="1" applyAlignment="1">
      <alignment horizontal="left" vertical="center" textRotation="90" wrapText="1"/>
    </xf>
    <xf numFmtId="0" fontId="10" fillId="0" borderId="33" xfId="1" applyFont="1" applyBorder="1" applyAlignment="1">
      <alignment horizontal="center" vertical="center" textRotation="90" wrapText="1"/>
    </xf>
    <xf numFmtId="0" fontId="1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2" fontId="42" fillId="0" borderId="3" xfId="1" applyNumberFormat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2" fontId="10" fillId="0" borderId="24" xfId="1" applyNumberFormat="1" applyFont="1" applyFill="1" applyBorder="1" applyAlignment="1">
      <alignment horizontal="center" vertical="center" wrapText="1"/>
    </xf>
    <xf numFmtId="2" fontId="8" fillId="0" borderId="28" xfId="1" applyNumberFormat="1" applyFont="1" applyFill="1" applyBorder="1" applyAlignment="1">
      <alignment horizontal="center" vertical="center" wrapText="1"/>
    </xf>
    <xf numFmtId="0" fontId="10" fillId="0" borderId="49" xfId="1" applyFont="1" applyFill="1" applyBorder="1" applyAlignment="1">
      <alignment horizontal="center" vertical="center" wrapText="1"/>
    </xf>
    <xf numFmtId="2" fontId="10" fillId="0" borderId="30" xfId="1" applyNumberFormat="1" applyFont="1" applyFill="1" applyBorder="1" applyAlignment="1">
      <alignment horizontal="center" vertical="center" wrapText="1"/>
    </xf>
    <xf numFmtId="0" fontId="8" fillId="0" borderId="49" xfId="1" applyFont="1" applyFill="1" applyBorder="1" applyAlignment="1">
      <alignment horizontal="center" vertical="center" wrapText="1"/>
    </xf>
    <xf numFmtId="2" fontId="8" fillId="0" borderId="30" xfId="1" applyNumberFormat="1" applyFont="1" applyFill="1" applyBorder="1" applyAlignment="1">
      <alignment horizontal="center" vertical="center" wrapText="1"/>
    </xf>
    <xf numFmtId="0" fontId="40" fillId="0" borderId="49" xfId="1" applyFont="1" applyFill="1" applyBorder="1" applyAlignment="1">
      <alignment horizontal="center" vertical="center" wrapText="1"/>
    </xf>
    <xf numFmtId="2" fontId="40" fillId="0" borderId="30" xfId="1" applyNumberFormat="1" applyFont="1" applyFill="1" applyBorder="1" applyAlignment="1">
      <alignment horizontal="center" vertical="center" wrapText="1"/>
    </xf>
    <xf numFmtId="0" fontId="42" fillId="0" borderId="49" xfId="1" applyFont="1" applyFill="1" applyBorder="1" applyAlignment="1">
      <alignment horizontal="center" vertical="center" wrapText="1"/>
    </xf>
    <xf numFmtId="2" fontId="42" fillId="0" borderId="30" xfId="1" applyNumberFormat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2" fontId="10" fillId="0" borderId="14" xfId="1" applyNumberFormat="1" applyFont="1" applyFill="1" applyBorder="1" applyAlignment="1">
      <alignment horizontal="center" vertical="center" wrapText="1"/>
    </xf>
    <xf numFmtId="2" fontId="10" fillId="0" borderId="33" xfId="1" applyNumberFormat="1" applyFont="1" applyFill="1" applyBorder="1" applyAlignment="1">
      <alignment horizontal="center" vertical="center" wrapText="1"/>
    </xf>
    <xf numFmtId="2" fontId="8" fillId="0" borderId="33" xfId="1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" fontId="8" fillId="0" borderId="36" xfId="12" applyNumberFormat="1" applyFont="1" applyFill="1" applyBorder="1" applyAlignment="1">
      <alignment horizontal="center" vertical="center"/>
    </xf>
    <xf numFmtId="0" fontId="8" fillId="0" borderId="7" xfId="6" applyFont="1" applyBorder="1" applyAlignment="1">
      <alignment horizontal="center" vertical="center" wrapText="1"/>
    </xf>
    <xf numFmtId="0" fontId="8" fillId="2" borderId="49" xfId="2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 textRotation="90"/>
    </xf>
    <xf numFmtId="49" fontId="8" fillId="2" borderId="7" xfId="0" applyNumberFormat="1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top" wrapText="1"/>
    </xf>
    <xf numFmtId="0" fontId="61" fillId="2" borderId="25" xfId="0" applyFont="1" applyFill="1" applyBorder="1" applyAlignment="1">
      <alignment horizontal="center" wrapText="1"/>
    </xf>
    <xf numFmtId="0" fontId="61" fillId="2" borderId="8" xfId="0" applyFont="1" applyFill="1" applyBorder="1" applyAlignment="1">
      <alignment horizontal="center" wrapText="1"/>
    </xf>
    <xf numFmtId="0" fontId="61" fillId="2" borderId="9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10" fillId="0" borderId="26" xfId="12" applyNumberFormat="1" applyFont="1" applyFill="1" applyBorder="1" applyAlignment="1">
      <alignment horizontal="center"/>
    </xf>
    <xf numFmtId="1" fontId="10" fillId="0" borderId="27" xfId="12" applyNumberFormat="1" applyFont="1" applyFill="1" applyBorder="1" applyAlignment="1">
      <alignment horizontal="center"/>
    </xf>
    <xf numFmtId="1" fontId="10" fillId="0" borderId="29" xfId="12" applyNumberFormat="1" applyFont="1" applyFill="1" applyBorder="1" applyAlignment="1">
      <alignment horizontal="center"/>
    </xf>
    <xf numFmtId="1" fontId="10" fillId="0" borderId="25" xfId="12" applyNumberFormat="1" applyFont="1" applyFill="1" applyBorder="1" applyAlignment="1">
      <alignment horizontal="center"/>
    </xf>
    <xf numFmtId="1" fontId="10" fillId="0" borderId="31" xfId="12" applyNumberFormat="1" applyFont="1" applyFill="1" applyBorder="1" applyAlignment="1">
      <alignment horizontal="center"/>
    </xf>
    <xf numFmtId="1" fontId="10" fillId="0" borderId="32" xfId="12" applyNumberFormat="1" applyFont="1" applyFill="1" applyBorder="1" applyAlignment="1">
      <alignment horizontal="center"/>
    </xf>
    <xf numFmtId="2" fontId="8" fillId="0" borderId="41" xfId="12" applyNumberFormat="1" applyFont="1" applyFill="1" applyBorder="1" applyAlignment="1">
      <alignment horizontal="center" vertical="center" textRotation="90"/>
    </xf>
    <xf numFmtId="2" fontId="8" fillId="0" borderId="38" xfId="12" applyNumberFormat="1" applyFont="1" applyFill="1" applyBorder="1" applyAlignment="1">
      <alignment horizontal="center" vertical="center" textRotation="90"/>
    </xf>
    <xf numFmtId="0" fontId="71" fillId="0" borderId="0" xfId="12" applyFont="1" applyAlignment="1">
      <alignment horizontal="right"/>
    </xf>
    <xf numFmtId="0" fontId="71" fillId="0" borderId="0" xfId="12" applyFont="1" applyFill="1" applyBorder="1" applyAlignment="1">
      <alignment horizontal="center"/>
    </xf>
    <xf numFmtId="0" fontId="5" fillId="0" borderId="0" xfId="13" applyFont="1" applyBorder="1" applyAlignment="1">
      <alignment horizontal="center" vertical="center" wrapText="1"/>
    </xf>
    <xf numFmtId="2" fontId="8" fillId="0" borderId="40" xfId="12" applyNumberFormat="1" applyFont="1" applyFill="1" applyBorder="1" applyAlignment="1">
      <alignment horizontal="center" vertical="center"/>
    </xf>
    <xf numFmtId="2" fontId="8" fillId="0" borderId="37" xfId="12" applyNumberFormat="1" applyFont="1" applyFill="1" applyBorder="1" applyAlignment="1">
      <alignment horizontal="center" vertical="center"/>
    </xf>
    <xf numFmtId="0" fontId="8" fillId="0" borderId="24" xfId="14" applyFont="1" applyFill="1" applyBorder="1" applyAlignment="1">
      <alignment horizontal="center" vertical="center" wrapText="1"/>
    </xf>
    <xf numFmtId="0" fontId="8" fillId="0" borderId="14" xfId="14" applyFont="1" applyFill="1" applyBorder="1" applyAlignment="1">
      <alignment horizontal="center" vertical="center" wrapText="1"/>
    </xf>
    <xf numFmtId="2" fontId="8" fillId="0" borderId="41" xfId="12" applyNumberFormat="1" applyFont="1" applyFill="1" applyBorder="1" applyAlignment="1">
      <alignment horizontal="center" vertical="center" textRotation="90" wrapText="1"/>
    </xf>
    <xf numFmtId="2" fontId="8" fillId="0" borderId="38" xfId="12" applyNumberFormat="1" applyFont="1" applyFill="1" applyBorder="1" applyAlignment="1">
      <alignment horizontal="center" vertical="center" textRotation="90" wrapText="1"/>
    </xf>
    <xf numFmtId="2" fontId="8" fillId="0" borderId="35" xfId="12" applyNumberFormat="1" applyFont="1" applyFill="1" applyBorder="1" applyAlignment="1">
      <alignment horizontal="center" vertical="center"/>
    </xf>
    <xf numFmtId="2" fontId="8" fillId="0" borderId="42" xfId="12" applyNumberFormat="1" applyFont="1" applyFill="1" applyBorder="1" applyAlignment="1">
      <alignment horizontal="center" vertical="center"/>
    </xf>
    <xf numFmtId="2" fontId="8" fillId="0" borderId="43" xfId="12" applyNumberFormat="1" applyFont="1" applyFill="1" applyBorder="1" applyAlignment="1">
      <alignment horizontal="center" vertical="center"/>
    </xf>
    <xf numFmtId="2" fontId="8" fillId="0" borderId="35" xfId="12" applyNumberFormat="1" applyFont="1" applyFill="1" applyBorder="1" applyAlignment="1">
      <alignment horizontal="center" vertical="center" textRotation="92" wrapText="1"/>
    </xf>
    <xf numFmtId="2" fontId="8" fillId="0" borderId="42" xfId="12" applyNumberFormat="1" applyFont="1" applyFill="1" applyBorder="1" applyAlignment="1">
      <alignment horizontal="center" vertical="center" textRotation="92" wrapText="1"/>
    </xf>
    <xf numFmtId="2" fontId="8" fillId="0" borderId="43" xfId="12" applyNumberFormat="1" applyFont="1" applyFill="1" applyBorder="1" applyAlignment="1">
      <alignment horizontal="center" vertical="center" textRotation="92" wrapText="1"/>
    </xf>
    <xf numFmtId="2" fontId="8" fillId="0" borderId="28" xfId="12" applyNumberFormat="1" applyFont="1" applyFill="1" applyBorder="1" applyAlignment="1">
      <alignment horizontal="center" vertical="center" textRotation="90" wrapText="1"/>
    </xf>
    <xf numFmtId="2" fontId="8" fillId="0" borderId="33" xfId="12" applyNumberFormat="1" applyFont="1" applyFill="1" applyBorder="1" applyAlignment="1">
      <alignment horizontal="center" vertical="center" textRotation="90" wrapText="1"/>
    </xf>
    <xf numFmtId="0" fontId="42" fillId="0" borderId="5" xfId="1" applyFont="1" applyFill="1" applyBorder="1" applyAlignment="1">
      <alignment horizontal="left" vertical="center" wrapText="1"/>
    </xf>
    <xf numFmtId="0" fontId="42" fillId="0" borderId="10" xfId="1" applyFont="1" applyFill="1" applyBorder="1" applyAlignment="1">
      <alignment horizontal="left" vertical="center" wrapText="1"/>
    </xf>
    <xf numFmtId="0" fontId="42" fillId="0" borderId="11" xfId="1" applyFont="1" applyFill="1" applyBorder="1" applyAlignment="1">
      <alignment horizontal="left" vertical="center" wrapText="1"/>
    </xf>
    <xf numFmtId="0" fontId="42" fillId="0" borderId="12" xfId="1" applyFont="1" applyFill="1" applyBorder="1" applyAlignment="1">
      <alignment horizontal="left" vertical="center" wrapText="1"/>
    </xf>
    <xf numFmtId="0" fontId="42" fillId="0" borderId="2" xfId="1" applyFont="1" applyFill="1" applyBorder="1" applyAlignment="1">
      <alignment horizontal="left" vertical="center" wrapText="1"/>
    </xf>
    <xf numFmtId="0" fontId="42" fillId="0" borderId="13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textRotation="90" wrapText="1"/>
    </xf>
    <xf numFmtId="0" fontId="9" fillId="0" borderId="38" xfId="1" applyFont="1" applyBorder="1" applyAlignment="1">
      <alignment horizontal="center" vertical="center" wrapText="1"/>
    </xf>
    <xf numFmtId="0" fontId="10" fillId="0" borderId="56" xfId="1" applyFont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9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40" fillId="0" borderId="5" xfId="1" applyFont="1" applyFill="1" applyBorder="1" applyAlignment="1">
      <alignment horizontal="left" vertical="center" wrapText="1"/>
    </xf>
    <xf numFmtId="0" fontId="40" fillId="0" borderId="10" xfId="1" applyFont="1" applyFill="1" applyBorder="1" applyAlignment="1">
      <alignment horizontal="left" vertical="center" wrapText="1"/>
    </xf>
    <xf numFmtId="0" fontId="40" fillId="0" borderId="11" xfId="1" applyFont="1" applyFill="1" applyBorder="1" applyAlignment="1">
      <alignment horizontal="left" vertical="center" wrapText="1"/>
    </xf>
    <xf numFmtId="0" fontId="8" fillId="0" borderId="35" xfId="1" applyFont="1" applyFill="1" applyBorder="1" applyAlignment="1">
      <alignment horizontal="left" vertical="center" wrapText="1"/>
    </xf>
    <xf numFmtId="0" fontId="8" fillId="0" borderId="42" xfId="1" applyFont="1" applyFill="1" applyBorder="1" applyAlignment="1">
      <alignment horizontal="left" vertical="center" wrapText="1"/>
    </xf>
    <xf numFmtId="0" fontId="8" fillId="0" borderId="43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8" fillId="0" borderId="39" xfId="1" applyFont="1" applyFill="1" applyBorder="1" applyAlignment="1">
      <alignment horizontal="left" vertical="center" wrapText="1"/>
    </xf>
    <xf numFmtId="0" fontId="8" fillId="0" borderId="60" xfId="1" applyFont="1" applyFill="1" applyBorder="1" applyAlignment="1">
      <alignment horizontal="left" vertical="center" wrapText="1"/>
    </xf>
    <xf numFmtId="0" fontId="8" fillId="0" borderId="61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6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2" fontId="7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left" vertical="center"/>
    </xf>
    <xf numFmtId="1" fontId="10" fillId="0" borderId="26" xfId="2" applyNumberFormat="1" applyFont="1" applyFill="1" applyBorder="1" applyAlignment="1">
      <alignment horizontal="center" vertical="center" wrapText="1"/>
    </xf>
    <xf numFmtId="1" fontId="10" fillId="0" borderId="27" xfId="2" applyNumberFormat="1" applyFont="1" applyFill="1" applyBorder="1" applyAlignment="1">
      <alignment horizontal="center" vertical="center" wrapText="1"/>
    </xf>
    <xf numFmtId="1" fontId="10" fillId="0" borderId="29" xfId="2" applyNumberFormat="1" applyFont="1" applyFill="1" applyBorder="1" applyAlignment="1">
      <alignment horizontal="center" vertical="center" wrapText="1"/>
    </xf>
    <xf numFmtId="1" fontId="10" fillId="0" borderId="25" xfId="2" applyNumberFormat="1" applyFont="1" applyFill="1" applyBorder="1" applyAlignment="1">
      <alignment horizontal="center" vertical="center" wrapText="1"/>
    </xf>
    <xf numFmtId="1" fontId="10" fillId="0" borderId="31" xfId="2" applyNumberFormat="1" applyFont="1" applyFill="1" applyBorder="1" applyAlignment="1">
      <alignment horizontal="center" vertical="center" wrapText="1"/>
    </xf>
    <xf numFmtId="1" fontId="10" fillId="0" borderId="32" xfId="2" applyNumberFormat="1" applyFont="1" applyFill="1" applyBorder="1" applyAlignment="1">
      <alignment horizontal="center" vertical="center" wrapText="1"/>
    </xf>
    <xf numFmtId="0" fontId="78" fillId="0" borderId="0" xfId="2" applyFont="1" applyBorder="1" applyAlignment="1">
      <alignment wrapText="1"/>
    </xf>
    <xf numFmtId="49" fontId="10" fillId="0" borderId="29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49" fontId="10" fillId="0" borderId="31" xfId="2" applyNumberFormat="1" applyFont="1" applyFill="1" applyBorder="1" applyAlignment="1">
      <alignment horizontal="center" vertical="center" wrapText="1"/>
    </xf>
    <xf numFmtId="49" fontId="10" fillId="0" borderId="32" xfId="2" applyNumberFormat="1" applyFont="1" applyFill="1" applyBorder="1" applyAlignment="1">
      <alignment horizontal="center" vertical="center" wrapText="1"/>
    </xf>
    <xf numFmtId="1" fontId="10" fillId="0" borderId="51" xfId="2" applyNumberFormat="1" applyFont="1" applyFill="1" applyBorder="1" applyAlignment="1">
      <alignment horizontal="center" vertical="center" wrapText="1"/>
    </xf>
    <xf numFmtId="1" fontId="10" fillId="0" borderId="52" xfId="2" applyNumberFormat="1" applyFont="1" applyFill="1" applyBorder="1" applyAlignment="1">
      <alignment horizontal="center" vertical="center" wrapText="1"/>
    </xf>
    <xf numFmtId="49" fontId="10" fillId="0" borderId="40" xfId="2" applyNumberFormat="1" applyFont="1" applyFill="1" applyBorder="1" applyAlignment="1">
      <alignment horizontal="center" vertical="center" wrapText="1"/>
    </xf>
    <xf numFmtId="49" fontId="10" fillId="0" borderId="36" xfId="2" applyNumberFormat="1" applyFont="1" applyFill="1" applyBorder="1" applyAlignment="1">
      <alignment horizontal="center" vertical="center" wrapText="1"/>
    </xf>
    <xf numFmtId="49" fontId="24" fillId="0" borderId="41" xfId="2" applyNumberFormat="1" applyFont="1" applyFill="1" applyBorder="1" applyAlignment="1">
      <alignment horizontal="center" vertical="center" textRotation="90" wrapText="1"/>
    </xf>
    <xf numFmtId="49" fontId="24" fillId="0" borderId="7" xfId="2" applyNumberFormat="1" applyFont="1" applyFill="1" applyBorder="1" applyAlignment="1">
      <alignment horizontal="center" vertical="center" textRotation="90" wrapText="1"/>
    </xf>
    <xf numFmtId="0" fontId="5" fillId="0" borderId="4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10" fillId="0" borderId="41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textRotation="90" wrapText="1"/>
    </xf>
    <xf numFmtId="0" fontId="10" fillId="0" borderId="35" xfId="2" applyFont="1" applyFill="1" applyBorder="1" applyAlignment="1">
      <alignment horizontal="center" vertical="center" wrapText="1"/>
    </xf>
    <xf numFmtId="0" fontId="10" fillId="0" borderId="43" xfId="2" applyFont="1" applyFill="1" applyBorder="1" applyAlignment="1">
      <alignment horizontal="center" vertical="center" wrapText="1"/>
    </xf>
    <xf numFmtId="0" fontId="10" fillId="0" borderId="47" xfId="2" applyFont="1" applyFill="1" applyBorder="1" applyAlignment="1">
      <alignment horizontal="center" vertical="center" wrapText="1"/>
    </xf>
    <xf numFmtId="0" fontId="24" fillId="2" borderId="0" xfId="2" applyFont="1" applyFill="1" applyAlignment="1">
      <alignment horizontal="center" vertical="center" wrapText="1"/>
    </xf>
    <xf numFmtId="0" fontId="65" fillId="2" borderId="24" xfId="2" applyFont="1" applyFill="1" applyBorder="1" applyAlignment="1">
      <alignment horizontal="center" vertical="center" wrapText="1"/>
    </xf>
    <xf numFmtId="0" fontId="65" fillId="0" borderId="24" xfId="2" applyFont="1" applyBorder="1" applyAlignment="1">
      <alignment horizontal="center" vertical="center" wrapText="1"/>
    </xf>
    <xf numFmtId="0" fontId="65" fillId="0" borderId="28" xfId="2" applyFont="1" applyBorder="1" applyAlignment="1">
      <alignment horizontal="center" vertical="center" wrapText="1"/>
    </xf>
    <xf numFmtId="0" fontId="65" fillId="0" borderId="30" xfId="2" applyFont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29" xfId="2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 wrapText="1"/>
    </xf>
    <xf numFmtId="0" fontId="8" fillId="2" borderId="31" xfId="2" applyFont="1" applyFill="1" applyBorder="1" applyAlignment="1">
      <alignment horizontal="center" vertical="center" wrapText="1"/>
    </xf>
    <xf numFmtId="0" fontId="8" fillId="2" borderId="32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49" fontId="10" fillId="2" borderId="0" xfId="2" applyNumberFormat="1" applyFont="1" applyFill="1" applyAlignment="1">
      <alignment horizontal="center" vertical="center" wrapText="1"/>
    </xf>
    <xf numFmtId="1" fontId="10" fillId="2" borderId="0" xfId="2" applyNumberFormat="1" applyFont="1" applyFill="1" applyAlignment="1">
      <alignment horizontal="center" vertical="center" wrapText="1"/>
    </xf>
    <xf numFmtId="0" fontId="10" fillId="2" borderId="34" xfId="2" applyFont="1" applyFill="1" applyBorder="1" applyAlignment="1">
      <alignment horizontal="center" vertical="center" wrapText="1"/>
    </xf>
    <xf numFmtId="0" fontId="10" fillId="2" borderId="49" xfId="2" applyFont="1" applyFill="1" applyBorder="1" applyAlignment="1">
      <alignment horizontal="center" vertical="center" wrapText="1"/>
    </xf>
    <xf numFmtId="0" fontId="65" fillId="0" borderId="4" xfId="2" applyFont="1" applyBorder="1" applyAlignment="1">
      <alignment horizontal="center" vertical="center" wrapText="1"/>
    </xf>
    <xf numFmtId="0" fontId="65" fillId="2" borderId="4" xfId="2" applyFont="1" applyFill="1" applyBorder="1" applyAlignment="1">
      <alignment horizontal="center" vertical="center" wrapText="1"/>
    </xf>
    <xf numFmtId="0" fontId="57" fillId="2" borderId="0" xfId="2" applyFont="1" applyFill="1" applyAlignment="1">
      <alignment horizontal="center" vertical="center" wrapText="1"/>
    </xf>
    <xf numFmtId="49" fontId="57" fillId="2" borderId="4" xfId="2" applyNumberFormat="1" applyFont="1" applyFill="1" applyBorder="1" applyAlignment="1">
      <alignment horizontal="center" vertical="center" wrapText="1"/>
    </xf>
    <xf numFmtId="0" fontId="59" fillId="2" borderId="4" xfId="2" applyFont="1" applyFill="1" applyBorder="1" applyAlignment="1">
      <alignment horizontal="center" vertical="center" wrapText="1"/>
    </xf>
    <xf numFmtId="0" fontId="57" fillId="2" borderId="4" xfId="2" applyFont="1" applyFill="1" applyBorder="1" applyAlignment="1">
      <alignment horizontal="center" vertical="center" textRotation="90" wrapText="1"/>
    </xf>
    <xf numFmtId="0" fontId="57" fillId="2" borderId="4" xfId="2" applyFont="1" applyFill="1" applyBorder="1" applyAlignment="1">
      <alignment horizontal="center" vertical="center" wrapText="1"/>
    </xf>
    <xf numFmtId="2" fontId="55" fillId="2" borderId="0" xfId="2" applyNumberFormat="1" applyFont="1" applyFill="1" applyAlignment="1">
      <alignment horizontal="center" vertical="center" wrapText="1"/>
    </xf>
    <xf numFmtId="0" fontId="55" fillId="2" borderId="0" xfId="2" applyFont="1" applyFill="1" applyAlignment="1">
      <alignment horizontal="center" vertical="center" wrapText="1"/>
    </xf>
    <xf numFmtId="0" fontId="58" fillId="2" borderId="0" xfId="2" applyFont="1" applyFill="1" applyAlignment="1">
      <alignment horizontal="center" vertical="center" wrapText="1"/>
    </xf>
    <xf numFmtId="49" fontId="57" fillId="2" borderId="0" xfId="2" applyNumberFormat="1" applyFont="1" applyFill="1" applyAlignment="1">
      <alignment horizontal="right" vertical="center" wrapText="1"/>
    </xf>
    <xf numFmtId="3" fontId="55" fillId="2" borderId="0" xfId="2" applyNumberFormat="1" applyFont="1" applyFill="1" applyAlignment="1">
      <alignment horizontal="center" vertical="center" wrapText="1"/>
    </xf>
    <xf numFmtId="0" fontId="48" fillId="0" borderId="0" xfId="1" applyFont="1" applyFill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49" fontId="40" fillId="0" borderId="3" xfId="0" applyNumberFormat="1" applyFont="1" applyFill="1" applyBorder="1" applyAlignment="1">
      <alignment horizontal="center" vertical="center" textRotation="90"/>
    </xf>
    <xf numFmtId="49" fontId="40" fillId="0" borderId="7" xfId="0" applyNumberFormat="1" applyFont="1" applyFill="1" applyBorder="1" applyAlignment="1">
      <alignment horizontal="center" vertical="center" textRotation="90"/>
    </xf>
    <xf numFmtId="0" fontId="40" fillId="0" borderId="3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40" fillId="0" borderId="5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2" fillId="0" borderId="15" xfId="2" applyFont="1" applyFill="1" applyBorder="1" applyAlignment="1">
      <alignment horizontal="center" vertical="center" wrapText="1"/>
    </xf>
    <xf numFmtId="0" fontId="42" fillId="0" borderId="16" xfId="2" applyFont="1" applyFill="1" applyBorder="1" applyAlignment="1">
      <alignment horizontal="center" vertical="center" wrapText="1"/>
    </xf>
    <xf numFmtId="0" fontId="42" fillId="0" borderId="19" xfId="2" applyFont="1" applyFill="1" applyBorder="1" applyAlignment="1">
      <alignment horizontal="center" vertical="center" wrapText="1"/>
    </xf>
    <xf numFmtId="0" fontId="42" fillId="0" borderId="20" xfId="2" applyFont="1" applyFill="1" applyBorder="1" applyAlignment="1">
      <alignment horizontal="center" vertical="center" wrapText="1"/>
    </xf>
    <xf numFmtId="0" fontId="42" fillId="0" borderId="17" xfId="2" applyFont="1" applyFill="1" applyBorder="1" applyAlignment="1">
      <alignment horizontal="center" vertical="center" wrapText="1"/>
    </xf>
    <xf numFmtId="0" fontId="42" fillId="0" borderId="18" xfId="2" applyFont="1" applyFill="1" applyBorder="1" applyAlignment="1">
      <alignment horizontal="center" vertical="center" wrapText="1"/>
    </xf>
  </cellXfs>
  <cellStyles count="17">
    <cellStyle name="Normal" xfId="0" builtinId="0"/>
    <cellStyle name="Normal 11 2" xfId="15"/>
    <cellStyle name="Normal 2" xfId="12"/>
    <cellStyle name="Normal 3" xfId="4"/>
    <cellStyle name="Normal 3 2" xfId="7"/>
    <cellStyle name="Normal_Sheet1" xfId="14"/>
    <cellStyle name="Обычный 2" xfId="1"/>
    <cellStyle name="Обычный 3" xfId="2"/>
    <cellStyle name="Обычный 4" xfId="8"/>
    <cellStyle name="Обычный 5" xfId="11"/>
    <cellStyle name="Обычный 6" xfId="13"/>
    <cellStyle name="Обычный_Лист1" xfId="3"/>
    <cellStyle name="Обычный_Лист1 2" xfId="6"/>
    <cellStyle name="Финансовый 2" xfId="9"/>
    <cellStyle name="Финансовый 3" xfId="10"/>
    <cellStyle name="მძიმე 2" xfId="16"/>
    <cellStyle name="ჩვეულებრივი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54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61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98</xdr:row>
      <xdr:rowOff>0</xdr:rowOff>
    </xdr:from>
    <xdr:to>
      <xdr:col>4</xdr:col>
      <xdr:colOff>419100</xdr:colOff>
      <xdr:row>98</xdr:row>
      <xdr:rowOff>0</xdr:rowOff>
    </xdr:to>
    <xdr:grpSp>
      <xdr:nvGrpSpPr>
        <xdr:cNvPr id="31045" name="Group 1"/>
        <xdr:cNvGrpSpPr>
          <a:grpSpLocks/>
        </xdr:cNvGrpSpPr>
      </xdr:nvGrpSpPr>
      <xdr:grpSpPr bwMode="auto">
        <a:xfrm rot="5400000">
          <a:off x="6172200" y="22212300"/>
          <a:ext cx="0" cy="342900"/>
          <a:chOff x="475" y="1530"/>
          <a:chExt cx="73" cy="63"/>
        </a:xfrm>
      </xdr:grpSpPr>
      <xdr:sp macro="" textlink="">
        <xdr:nvSpPr>
          <xdr:cNvPr id="31046" name="Rectangle 2"/>
          <xdr:cNvSpPr>
            <a:spLocks noChangeArrowheads="1"/>
          </xdr:cNvSpPr>
        </xdr:nvSpPr>
        <xdr:spPr bwMode="auto">
          <a:xfrm>
            <a:off x="475" y="1530"/>
            <a:ext cx="73" cy="6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047" name="Oval 3"/>
          <xdr:cNvSpPr>
            <a:spLocks noChangeArrowheads="1"/>
          </xdr:cNvSpPr>
        </xdr:nvSpPr>
        <xdr:spPr bwMode="auto">
          <a:xfrm>
            <a:off x="476" y="1531"/>
            <a:ext cx="72" cy="61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K%20E%20D%20A\bulv%20%20gamwvaneba%204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dzvelebi\abashidze%20%2353%20mimdebared\K%20E%20D%20A\bulv%20%20gamwvaneba%204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tender%202007\bag%20t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saniarvre\komaxize%20%201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AXALI%20MSENEBLOBA\gogebasvili.%2022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&#1050;&#1086;&#1087;&#1080;&#1103;%20sxefi%20eletronuli5-g\sxefi1324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&#1050;&#1086;&#1087;&#1080;&#1103;%20adliis%20saniarvre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AXALI%20MSENEBLOBA\m%20%20a%20b%20a%20s%20i%20z%20e%20i%201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&#1050;&#1086;&#1087;&#1080;&#1103;%20sxefi%20eletronuli5-g\sxef-gomi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K%20E%20D%20A\bulv%20%20gamwvaneba%204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AXALI%20MSENEBLOBA\gogebasvili.%2022%20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dzvelebi\abashidze%20%2353%20mimdebared\tender%202007\bag%20t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xelvachauri%20santeqnika/xarjtagricxva/Giorgi/sport%20darbaz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q%20u%20c%20e%20b%20i\%60b%20a%20g%20r%20a%20t%20i%20o%20n%20i%20s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AXALI%20MSENEBLOBA\m%20%20a%20b%20a%20s%20i%20z%20e%20i%201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sxefi316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7;&#1080;&#1103;%20meliqiSvili10\meliqisvili%204--3m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0--satyeo%202013-2\qobuletis%20satyeo\2\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2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dzvelebi\abashidze%20%2353%20mimdebared\saniarvre\komaxize%20%201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AXALI%20MSENEBLOBA\gogebasvili.%20%2018xl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%20GIORGI\xel%20trot%20x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d.%20armasenebeli%20mxl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tender%202007\bar%20agars2010-7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rgilazis%20%20quCis%20%20saniaRvr2012--1\gorgilaze---meliqiSvili%20201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dzvelebi\abashidze%20%2353%20mimdebared\AXALI%20MSENEBLOBA\gogebasvili.%2022%20xl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orgi\Desktop\&#4320;&#4308;&#4310;&#4317;%20&#4307;&#4312;&#4307;&#4315;&#4304;&#4316;&#4312;&#4331;&#4308;\&#4321;&#4313;&#4317;&#4314;&#4304;%20axalseni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proeqti%202006-III\a-x-II%20%20x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7-2008\a-x-I%20%20xl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q%20u%20c%20e%20b%20i\A%20R%20D%20%20T%20b%20G%20a%20W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9%20marti\9%20MARi%2017mxl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5xl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&#1050;&#1086;&#1087;&#1080;&#1103;%20baRi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samusao%20magida\dokumenti\porti%20-%20kabeli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FOTI\SUQURA.%20bolo%20x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&#1050;&#1086;&#1087;&#1080;&#1103;%20sxefi%20eletronuli5-g\rurua2\rurua1mxl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BARI%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baxtadze\&#1050;&#1086;&#1087;&#1080;&#1103;%20sxefi%20eletronuli5-g\9%20marti\9%20MARi%2017mxl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aRmaSenebeli15-1xl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qalaqi\%60b%20a%20g%20r%20a%20t%20i%20o%20n%20i%20s206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dzvelebi\abashidze%20%2353%20mimdebared\&#1050;&#1086;&#1087;&#1080;&#1103;%20sxefi%20eletronuli5-g\sxefi1324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dzvelebi\abashidze%20%2353%20mimdebared\&#1050;&#1086;&#1087;&#1080;&#1103;%20adliis%20saniarvr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dzvelebi\abashidze%20%2353%20mimdebared\AXALI%20MSENEBLOBA\m%20%20a%20b%20a%20s%20i%20z%20e%20i%201%20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tumi%20meria%20saniaghvre\dzvelebi\abashidze%20%2353%20mimdebared\&#1050;&#1086;&#1087;&#1080;&#1103;%20sxefi%20eletronuli5-g\sxef-gomi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0" refreshError="1"/>
      <sheetData sheetId="1" refreshError="1"/>
      <sheetData sheetId="2" refreshError="1"/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0.14000000000000001</v>
          </cell>
        </row>
      </sheetData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0"/>
      <sheetData sheetId="1"/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7.0000000000000007E-2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53"/>
  <sheetViews>
    <sheetView tabSelected="1" view="pageBreakPreview" topLeftCell="A44" zoomScaleSheetLayoutView="100" workbookViewId="0">
      <selection activeCell="B50" sqref="B50:G55"/>
    </sheetView>
  </sheetViews>
  <sheetFormatPr defaultRowHeight="16.5"/>
  <cols>
    <col min="1" max="1" width="4.42578125" style="12" customWidth="1"/>
    <col min="2" max="2" width="7.28515625" style="12" customWidth="1"/>
    <col min="3" max="3" width="59.85546875" style="12" customWidth="1"/>
    <col min="4" max="4" width="17.28515625" style="12" customWidth="1"/>
    <col min="5" max="5" width="14.5703125" style="12" customWidth="1"/>
    <col min="6" max="6" width="11.42578125" style="12" customWidth="1"/>
    <col min="7" max="7" width="12.85546875" style="12" customWidth="1"/>
    <col min="8" max="8" width="16" style="12" customWidth="1"/>
    <col min="9" max="16384" width="9.140625" style="1"/>
  </cols>
  <sheetData>
    <row r="1" spans="1:9">
      <c r="A1" s="860" t="s">
        <v>493</v>
      </c>
      <c r="B1" s="860"/>
      <c r="C1" s="860"/>
      <c r="D1" s="861"/>
      <c r="E1" s="861"/>
      <c r="F1" s="11"/>
    </row>
    <row r="2" spans="1:9">
      <c r="A2" s="982" t="s">
        <v>114</v>
      </c>
      <c r="B2" s="982"/>
      <c r="C2" s="982"/>
      <c r="D2" s="14"/>
      <c r="E2" s="8"/>
      <c r="F2" s="11"/>
    </row>
    <row r="3" spans="1:9" ht="20.25" customHeight="1">
      <c r="A3" s="985" t="s">
        <v>257</v>
      </c>
      <c r="B3" s="985"/>
      <c r="C3" s="985"/>
      <c r="D3" s="985"/>
      <c r="E3" s="985"/>
      <c r="F3" s="985"/>
      <c r="G3" s="985"/>
      <c r="H3" s="985"/>
    </row>
    <row r="4" spans="1:9" ht="36" customHeight="1">
      <c r="A4" s="988" t="s">
        <v>373</v>
      </c>
      <c r="B4" s="989"/>
      <c r="C4" s="989"/>
      <c r="D4" s="989"/>
      <c r="E4" s="989"/>
      <c r="F4" s="989"/>
      <c r="G4" s="989"/>
      <c r="H4" s="989"/>
    </row>
    <row r="5" spans="1:9">
      <c r="A5" s="990"/>
      <c r="B5" s="990"/>
      <c r="C5" s="990"/>
      <c r="D5" s="990"/>
      <c r="E5" s="990"/>
      <c r="F5" s="990"/>
      <c r="G5" s="990"/>
      <c r="H5" s="990"/>
    </row>
    <row r="6" spans="1:9" s="5" customFormat="1">
      <c r="A6" s="15"/>
      <c r="B6" s="983" t="s">
        <v>115</v>
      </c>
      <c r="C6" s="983"/>
      <c r="D6" s="983"/>
      <c r="E6" s="983"/>
      <c r="F6" s="986">
        <f>H47</f>
        <v>0</v>
      </c>
      <c r="G6" s="986"/>
      <c r="H6" s="97" t="s">
        <v>25</v>
      </c>
    </row>
    <row r="7" spans="1:9" s="5" customFormat="1">
      <c r="A7" s="15"/>
      <c r="B7" s="97"/>
      <c r="C7" s="97"/>
      <c r="D7" s="97"/>
      <c r="E7" s="97"/>
      <c r="F7" s="97"/>
      <c r="G7" s="98"/>
      <c r="H7" s="97"/>
    </row>
    <row r="8" spans="1:9" s="5" customFormat="1" ht="21" customHeight="1">
      <c r="A8" s="83"/>
      <c r="B8" s="985" t="s">
        <v>116</v>
      </c>
      <c r="C8" s="985"/>
      <c r="D8" s="985"/>
      <c r="E8" s="985"/>
      <c r="F8" s="987">
        <f>H46</f>
        <v>0</v>
      </c>
      <c r="G8" s="987"/>
      <c r="H8" s="84" t="s">
        <v>25</v>
      </c>
    </row>
    <row r="9" spans="1:9" s="5" customFormat="1">
      <c r="A9" s="83"/>
      <c r="B9" s="85"/>
      <c r="C9" s="86"/>
      <c r="D9" s="87"/>
      <c r="E9" s="88"/>
      <c r="F9" s="88"/>
      <c r="G9" s="78"/>
      <c r="H9" s="84"/>
    </row>
    <row r="10" spans="1:9" ht="31.5">
      <c r="A10" s="980" t="s">
        <v>0</v>
      </c>
      <c r="B10" s="191" t="s">
        <v>11</v>
      </c>
      <c r="C10" s="199" t="s">
        <v>213</v>
      </c>
      <c r="D10" s="984" t="s">
        <v>12</v>
      </c>
      <c r="E10" s="984"/>
      <c r="F10" s="984"/>
      <c r="G10" s="984"/>
      <c r="H10" s="199" t="s">
        <v>10</v>
      </c>
    </row>
    <row r="11" spans="1:9" ht="47.25">
      <c r="A11" s="981"/>
      <c r="B11" s="200" t="s">
        <v>214</v>
      </c>
      <c r="C11" s="198"/>
      <c r="D11" s="198" t="s">
        <v>218</v>
      </c>
      <c r="E11" s="198" t="s">
        <v>216</v>
      </c>
      <c r="F11" s="201" t="s">
        <v>211</v>
      </c>
      <c r="G11" s="198" t="s">
        <v>212</v>
      </c>
      <c r="H11" s="198" t="s">
        <v>215</v>
      </c>
      <c r="I11" s="80"/>
    </row>
    <row r="12" spans="1:9">
      <c r="A12" s="191">
        <v>1</v>
      </c>
      <c r="B12" s="191">
        <v>2</v>
      </c>
      <c r="C12" s="193"/>
      <c r="D12" s="191">
        <v>4</v>
      </c>
      <c r="E12" s="191">
        <v>5</v>
      </c>
      <c r="F12" s="191">
        <v>6</v>
      </c>
      <c r="G12" s="191">
        <v>7</v>
      </c>
      <c r="H12" s="193"/>
    </row>
    <row r="13" spans="1:9">
      <c r="A13" s="23"/>
      <c r="B13" s="24"/>
      <c r="C13" s="30" t="s">
        <v>3</v>
      </c>
      <c r="D13" s="24"/>
      <c r="E13" s="24"/>
      <c r="F13" s="23"/>
      <c r="G13" s="23"/>
      <c r="H13" s="11"/>
    </row>
    <row r="14" spans="1:9">
      <c r="A14" s="25"/>
      <c r="B14" s="25"/>
      <c r="C14" s="32" t="s">
        <v>4</v>
      </c>
      <c r="D14" s="36"/>
      <c r="E14" s="25"/>
      <c r="F14" s="25"/>
      <c r="G14" s="25"/>
    </row>
    <row r="15" spans="1:9" ht="31.5">
      <c r="A15" s="26">
        <v>1</v>
      </c>
      <c r="B15" s="13" t="s">
        <v>104</v>
      </c>
      <c r="C15" s="197" t="s">
        <v>117</v>
      </c>
      <c r="D15" s="96"/>
      <c r="E15" s="89"/>
      <c r="F15" s="25"/>
      <c r="G15" s="27"/>
      <c r="H15" s="183"/>
    </row>
    <row r="16" spans="1:9" ht="20.25" customHeight="1">
      <c r="A16" s="26"/>
      <c r="B16" s="13"/>
      <c r="C16" s="195" t="s">
        <v>106</v>
      </c>
      <c r="D16" s="189"/>
      <c r="E16" s="89"/>
      <c r="F16" s="25"/>
      <c r="G16" s="27"/>
      <c r="H16" s="180"/>
    </row>
    <row r="17" spans="1:8">
      <c r="A17" s="26">
        <v>1</v>
      </c>
      <c r="B17" s="194" t="s">
        <v>19</v>
      </c>
      <c r="C17" s="188" t="s">
        <v>118</v>
      </c>
      <c r="D17" s="96">
        <f>H17</f>
        <v>0</v>
      </c>
      <c r="E17" s="25"/>
      <c r="F17" s="25"/>
      <c r="G17" s="27"/>
      <c r="H17" s="179">
        <f>konstr!G6</f>
        <v>0</v>
      </c>
    </row>
    <row r="18" spans="1:8">
      <c r="A18" s="26">
        <v>2</v>
      </c>
      <c r="B18" s="194" t="s">
        <v>20</v>
      </c>
      <c r="C18" s="188" t="s">
        <v>119</v>
      </c>
      <c r="D18" s="190"/>
      <c r="E18" s="185">
        <f>H18</f>
        <v>0</v>
      </c>
      <c r="F18" s="25"/>
      <c r="G18" s="27"/>
      <c r="H18" s="179">
        <f>saklaso_elmomarageba!L31</f>
        <v>0</v>
      </c>
    </row>
    <row r="19" spans="1:8">
      <c r="A19" s="26">
        <v>3</v>
      </c>
      <c r="B19" s="194" t="s">
        <v>21</v>
      </c>
      <c r="C19" s="188" t="s">
        <v>228</v>
      </c>
      <c r="D19" s="36"/>
      <c r="E19" s="185">
        <f>H19</f>
        <v>0</v>
      </c>
      <c r="F19" s="25"/>
      <c r="G19" s="27"/>
      <c r="H19" s="89">
        <v>0</v>
      </c>
    </row>
    <row r="20" spans="1:8">
      <c r="A20" s="26">
        <v>4</v>
      </c>
      <c r="B20" s="194" t="s">
        <v>105</v>
      </c>
      <c r="C20" s="188" t="s">
        <v>120</v>
      </c>
      <c r="D20" s="190"/>
      <c r="E20" s="185">
        <f>H20</f>
        <v>0</v>
      </c>
      <c r="F20" s="186"/>
      <c r="G20" s="187"/>
      <c r="H20" s="179">
        <f>'wyal-kanaliz'!J42</f>
        <v>0</v>
      </c>
    </row>
    <row r="21" spans="1:8">
      <c r="A21" s="26"/>
      <c r="B21" s="194"/>
      <c r="C21" s="195" t="s">
        <v>121</v>
      </c>
      <c r="D21" s="189">
        <f>D17</f>
        <v>0</v>
      </c>
      <c r="E21" s="184">
        <f>E18+E19+E20</f>
        <v>0</v>
      </c>
      <c r="F21" s="25"/>
      <c r="G21" s="27"/>
      <c r="H21" s="180">
        <f>H20+H19+H18+H17</f>
        <v>0</v>
      </c>
    </row>
    <row r="22" spans="1:8">
      <c r="A22" s="26">
        <v>1</v>
      </c>
      <c r="B22" s="13" t="s">
        <v>122</v>
      </c>
      <c r="C22" s="188" t="s">
        <v>109</v>
      </c>
      <c r="D22" s="190"/>
      <c r="E22" s="185">
        <f>H22</f>
        <v>0</v>
      </c>
      <c r="F22" s="25"/>
      <c r="G22" s="27"/>
      <c r="H22" s="179">
        <f>'gare ganateba'!H74</f>
        <v>0</v>
      </c>
    </row>
    <row r="23" spans="1:8">
      <c r="A23" s="26"/>
      <c r="B23" s="13"/>
      <c r="C23" s="195" t="s">
        <v>123</v>
      </c>
      <c r="D23" s="96"/>
      <c r="E23" s="99">
        <f>H23</f>
        <v>0</v>
      </c>
      <c r="F23" s="25"/>
      <c r="G23" s="27"/>
      <c r="H23" s="180">
        <f>H22</f>
        <v>0</v>
      </c>
    </row>
    <row r="24" spans="1:8">
      <c r="A24" s="26">
        <v>1</v>
      </c>
      <c r="B24" s="13" t="s">
        <v>61</v>
      </c>
      <c r="C24" s="188" t="s">
        <v>209</v>
      </c>
      <c r="D24" s="190"/>
      <c r="E24" s="185">
        <f>H24</f>
        <v>0</v>
      </c>
      <c r="F24" s="25"/>
      <c r="G24" s="27"/>
      <c r="H24" s="179"/>
    </row>
    <row r="25" spans="1:8">
      <c r="A25" s="26"/>
      <c r="B25" s="13"/>
      <c r="C25" s="195" t="s">
        <v>107</v>
      </c>
      <c r="D25" s="96"/>
      <c r="E25" s="99">
        <f>E24</f>
        <v>0</v>
      </c>
      <c r="F25" s="25"/>
      <c r="G25" s="27"/>
      <c r="H25" s="180">
        <f>H24</f>
        <v>0</v>
      </c>
    </row>
    <row r="26" spans="1:8" ht="25.5" customHeight="1">
      <c r="A26" s="26">
        <v>1</v>
      </c>
      <c r="B26" s="13" t="s">
        <v>62</v>
      </c>
      <c r="C26" s="188" t="s">
        <v>316</v>
      </c>
      <c r="D26" s="96">
        <f>H26</f>
        <v>0</v>
      </c>
      <c r="E26" s="25"/>
      <c r="F26" s="25"/>
      <c r="G26" s="27"/>
      <c r="H26" s="179">
        <f>Robeebi!M79</f>
        <v>0</v>
      </c>
    </row>
    <row r="27" spans="1:8">
      <c r="A27" s="26"/>
      <c r="B27" s="13"/>
      <c r="C27" s="195" t="s">
        <v>108</v>
      </c>
      <c r="D27" s="189">
        <f>D26</f>
        <v>0</v>
      </c>
      <c r="E27" s="89"/>
      <c r="F27" s="25"/>
      <c r="G27" s="27"/>
      <c r="H27" s="180">
        <f>H26</f>
        <v>0</v>
      </c>
    </row>
    <row r="28" spans="1:8">
      <c r="A28" s="26">
        <v>1</v>
      </c>
      <c r="B28" s="13" t="s">
        <v>63</v>
      </c>
      <c r="C28" s="188" t="s">
        <v>111</v>
      </c>
      <c r="D28" s="96">
        <f>H28</f>
        <v>0</v>
      </c>
      <c r="E28" s="25"/>
      <c r="F28" s="25"/>
      <c r="G28" s="27"/>
      <c r="H28" s="179"/>
    </row>
    <row r="29" spans="1:8">
      <c r="A29" s="26"/>
      <c r="B29" s="28"/>
      <c r="C29" s="195" t="s">
        <v>110</v>
      </c>
      <c r="D29" s="189">
        <f>D28</f>
        <v>0</v>
      </c>
      <c r="E29" s="89"/>
      <c r="F29" s="25"/>
      <c r="G29" s="27"/>
      <c r="H29" s="180">
        <f>H28</f>
        <v>0</v>
      </c>
    </row>
    <row r="30" spans="1:8">
      <c r="A30" s="26"/>
      <c r="B30" s="27"/>
      <c r="C30" s="196" t="s">
        <v>208</v>
      </c>
      <c r="D30" s="189">
        <f>D29+D27+D21+D16</f>
        <v>0</v>
      </c>
      <c r="E30" s="184">
        <f>E25+E23+E21</f>
        <v>0</v>
      </c>
      <c r="F30" s="25"/>
      <c r="G30" s="27"/>
      <c r="H30" s="180">
        <f>H29+H27+H25+H23+H21+H16</f>
        <v>0</v>
      </c>
    </row>
    <row r="31" spans="1:8">
      <c r="A31" s="26"/>
      <c r="B31" s="34"/>
      <c r="C31" s="29" t="s">
        <v>124</v>
      </c>
      <c r="D31" s="96"/>
      <c r="E31" s="96"/>
      <c r="F31" s="13"/>
      <c r="G31" s="90"/>
      <c r="H31" s="90"/>
    </row>
    <row r="32" spans="1:8" ht="31.5">
      <c r="A32" s="26">
        <v>1</v>
      </c>
      <c r="B32" s="34"/>
      <c r="C32" s="197" t="s">
        <v>112</v>
      </c>
      <c r="D32" s="564">
        <f>D30*C33</f>
        <v>0</v>
      </c>
      <c r="E32" s="564">
        <f>E30*C33</f>
        <v>0</v>
      </c>
      <c r="F32" s="564"/>
      <c r="G32" s="564"/>
      <c r="H32" s="564">
        <f>H30*C33</f>
        <v>0</v>
      </c>
    </row>
    <row r="33" spans="1:8">
      <c r="A33" s="26"/>
      <c r="B33" s="34"/>
      <c r="C33" s="233"/>
      <c r="D33" s="564"/>
      <c r="E33" s="564"/>
      <c r="F33" s="565"/>
      <c r="G33" s="566"/>
      <c r="H33" s="566"/>
    </row>
    <row r="34" spans="1:8">
      <c r="A34" s="36"/>
      <c r="B34" s="35"/>
      <c r="C34" s="204" t="s">
        <v>9</v>
      </c>
      <c r="D34" s="565"/>
      <c r="E34" s="565"/>
      <c r="F34" s="565"/>
      <c r="G34" s="566"/>
      <c r="H34" s="566"/>
    </row>
    <row r="35" spans="1:8">
      <c r="A35" s="36"/>
      <c r="B35" s="35"/>
      <c r="C35" s="205" t="s">
        <v>2</v>
      </c>
      <c r="D35" s="565"/>
      <c r="E35" s="565"/>
      <c r="F35" s="565"/>
      <c r="G35" s="566"/>
      <c r="H35" s="566"/>
    </row>
    <row r="36" spans="1:8">
      <c r="A36" s="13">
        <v>2</v>
      </c>
      <c r="B36" s="79"/>
      <c r="C36" s="81" t="s">
        <v>6</v>
      </c>
      <c r="D36" s="565"/>
      <c r="E36" s="565"/>
      <c r="F36" s="565"/>
      <c r="G36" s="564">
        <f>H30*C37</f>
        <v>0</v>
      </c>
      <c r="H36" s="564">
        <f>G36</f>
        <v>0</v>
      </c>
    </row>
    <row r="37" spans="1:8">
      <c r="A37" s="82"/>
      <c r="B37" s="35"/>
      <c r="C37" s="37"/>
      <c r="D37" s="565"/>
      <c r="E37" s="565"/>
      <c r="F37" s="565"/>
      <c r="G37" s="565"/>
      <c r="H37" s="565"/>
    </row>
    <row r="38" spans="1:8">
      <c r="A38" s="13">
        <v>3</v>
      </c>
      <c r="B38" s="79"/>
      <c r="C38" s="81" t="s">
        <v>7</v>
      </c>
      <c r="D38" s="567"/>
      <c r="E38" s="568"/>
      <c r="F38" s="568"/>
      <c r="G38" s="564">
        <f>H30*C39</f>
        <v>0</v>
      </c>
      <c r="H38" s="564">
        <f>G38</f>
        <v>0</v>
      </c>
    </row>
    <row r="39" spans="1:8">
      <c r="A39" s="82"/>
      <c r="B39" s="35"/>
      <c r="C39" s="37"/>
      <c r="D39" s="568"/>
      <c r="E39" s="568"/>
      <c r="F39" s="568"/>
      <c r="G39" s="569"/>
      <c r="H39" s="566"/>
    </row>
    <row r="40" spans="1:8">
      <c r="A40" s="82"/>
      <c r="B40" s="35"/>
      <c r="C40" s="202" t="s">
        <v>219</v>
      </c>
      <c r="D40" s="213">
        <f>D32</f>
        <v>0</v>
      </c>
      <c r="E40" s="213">
        <f>E32</f>
        <v>0</v>
      </c>
      <c r="F40" s="570"/>
      <c r="G40" s="571">
        <f>G38+G36</f>
        <v>0</v>
      </c>
      <c r="H40" s="572">
        <f>H38+H36+H32</f>
        <v>0</v>
      </c>
    </row>
    <row r="41" spans="1:8">
      <c r="A41" s="82"/>
      <c r="B41" s="35"/>
      <c r="C41" s="203" t="s">
        <v>220</v>
      </c>
      <c r="D41" s="189">
        <f>D30+D40</f>
        <v>0</v>
      </c>
      <c r="E41" s="189">
        <f>E30+E40</f>
        <v>0</v>
      </c>
      <c r="F41" s="192"/>
      <c r="G41" s="572">
        <f>G40</f>
        <v>0</v>
      </c>
      <c r="H41" s="180">
        <f>H40+H30</f>
        <v>0</v>
      </c>
    </row>
    <row r="42" spans="1:8" s="119" customFormat="1">
      <c r="A42" s="221"/>
      <c r="B42" s="222"/>
      <c r="C42" s="223" t="s">
        <v>503</v>
      </c>
      <c r="D42" s="224">
        <f>D41*1%</f>
        <v>0</v>
      </c>
      <c r="E42" s="224">
        <f>E41*1%</f>
        <v>0</v>
      </c>
      <c r="F42" s="225"/>
      <c r="G42" s="573">
        <f>G41*2%</f>
        <v>0</v>
      </c>
      <c r="H42" s="224">
        <f>H41*1%</f>
        <v>0</v>
      </c>
    </row>
    <row r="43" spans="1:8" s="119" customFormat="1">
      <c r="A43" s="226">
        <v>4</v>
      </c>
      <c r="B43" s="227"/>
      <c r="C43" s="228" t="s">
        <v>504</v>
      </c>
      <c r="D43" s="229">
        <f>D41*0.01</f>
        <v>0</v>
      </c>
      <c r="E43" s="229">
        <f>E41*0.01</f>
        <v>0</v>
      </c>
      <c r="F43" s="230"/>
      <c r="G43" s="573">
        <f>G41*1%</f>
        <v>0</v>
      </c>
      <c r="H43" s="229">
        <f>H41*1%</f>
        <v>0</v>
      </c>
    </row>
    <row r="44" spans="1:8" s="119" customFormat="1">
      <c r="A44" s="221"/>
      <c r="B44" s="222"/>
      <c r="C44" s="223" t="s">
        <v>217</v>
      </c>
      <c r="D44" s="231">
        <f>D43+D42+D41</f>
        <v>0</v>
      </c>
      <c r="E44" s="231">
        <f>E43+E42+E41</f>
        <v>0</v>
      </c>
      <c r="F44" s="225"/>
      <c r="G44" s="574">
        <f>G43+G42+G41</f>
        <v>0</v>
      </c>
      <c r="H44" s="231">
        <f>H41+H42+H43</f>
        <v>0</v>
      </c>
    </row>
    <row r="45" spans="1:8" ht="21.75" customHeight="1">
      <c r="A45" s="82"/>
      <c r="B45" s="35"/>
      <c r="C45" s="193" t="s">
        <v>1</v>
      </c>
      <c r="D45" s="189">
        <f>D44</f>
        <v>0</v>
      </c>
      <c r="E45" s="189">
        <f>E44</f>
        <v>0</v>
      </c>
      <c r="F45" s="191"/>
      <c r="G45" s="572">
        <f>G44</f>
        <v>0</v>
      </c>
      <c r="H45" s="180">
        <f>H44</f>
        <v>0</v>
      </c>
    </row>
    <row r="46" spans="1:8" ht="21.75" customHeight="1">
      <c r="A46" s="13">
        <v>5</v>
      </c>
      <c r="B46" s="35"/>
      <c r="C46" s="203" t="s">
        <v>210</v>
      </c>
      <c r="D46" s="189">
        <f>D45*18%</f>
        <v>0</v>
      </c>
      <c r="E46" s="189">
        <f>E45*18%</f>
        <v>0</v>
      </c>
      <c r="F46" s="191"/>
      <c r="G46" s="572">
        <f>G45*18%</f>
        <v>0</v>
      </c>
      <c r="H46" s="180">
        <f>H45*18%</f>
        <v>0</v>
      </c>
    </row>
    <row r="47" spans="1:8" ht="21.75" customHeight="1">
      <c r="A47" s="82"/>
      <c r="B47" s="36"/>
      <c r="C47" s="203" t="s">
        <v>5</v>
      </c>
      <c r="D47" s="189">
        <f>D45+D46</f>
        <v>0</v>
      </c>
      <c r="E47" s="189">
        <f>E45+E46</f>
        <v>0</v>
      </c>
      <c r="F47" s="191"/>
      <c r="G47" s="213">
        <f>G45+G46</f>
        <v>0</v>
      </c>
      <c r="H47" s="180">
        <f>H46+H45</f>
        <v>0</v>
      </c>
    </row>
    <row r="48" spans="1:8">
      <c r="A48" s="11"/>
      <c r="B48" s="11"/>
      <c r="C48" s="11"/>
      <c r="D48" s="31"/>
      <c r="E48" s="11"/>
      <c r="F48" s="11"/>
      <c r="G48" s="31"/>
      <c r="H48" s="11"/>
    </row>
    <row r="49" spans="1:8">
      <c r="A49" s="11"/>
      <c r="B49" s="11"/>
      <c r="C49" s="38"/>
      <c r="D49" s="39"/>
      <c r="E49" s="31"/>
      <c r="F49" s="11"/>
      <c r="G49" s="11"/>
      <c r="H49" s="31"/>
    </row>
    <row r="50" spans="1:8">
      <c r="A50" s="11"/>
      <c r="B50" s="11"/>
      <c r="C50" s="14"/>
      <c r="D50" s="11"/>
      <c r="E50" s="31"/>
      <c r="F50" s="11"/>
      <c r="G50" s="11"/>
      <c r="H50" s="31"/>
    </row>
    <row r="51" spans="1:8">
      <c r="A51" s="1"/>
      <c r="B51" s="1"/>
      <c r="C51" s="3"/>
      <c r="D51" s="77"/>
      <c r="E51" s="2"/>
      <c r="F51" s="2"/>
      <c r="G51" s="77"/>
      <c r="H51" s="2"/>
    </row>
    <row r="52" spans="1:8">
      <c r="A52" s="11"/>
      <c r="B52" s="11"/>
      <c r="C52" s="11"/>
      <c r="D52" s="11"/>
      <c r="E52" s="31"/>
      <c r="F52" s="11"/>
      <c r="G52" s="11"/>
      <c r="H52" s="31"/>
    </row>
    <row r="53" spans="1:8">
      <c r="A53" s="11"/>
      <c r="B53" s="11"/>
      <c r="C53" s="11"/>
      <c r="D53" s="2"/>
      <c r="E53" s="77"/>
      <c r="F53" s="2"/>
      <c r="G53" s="2"/>
      <c r="H53" s="77"/>
    </row>
    <row r="55" spans="1:8" s="4" customFormat="1" ht="21">
      <c r="A55" s="15"/>
      <c r="B55" s="15"/>
      <c r="C55" s="15"/>
      <c r="D55" s="40"/>
      <c r="E55" s="206"/>
      <c r="F55" s="41"/>
      <c r="G55" s="42"/>
      <c r="H55" s="15"/>
    </row>
    <row r="56" spans="1:8" s="4" customFormat="1" ht="21">
      <c r="A56" s="15"/>
      <c r="B56" s="15"/>
      <c r="C56" s="15"/>
      <c r="D56" s="40"/>
      <c r="E56" s="10"/>
      <c r="F56" s="97"/>
      <c r="G56" s="211"/>
      <c r="H56" s="16"/>
    </row>
    <row r="57" spans="1:8">
      <c r="E57" s="10"/>
      <c r="F57" s="18"/>
      <c r="G57" s="208"/>
      <c r="H57" s="182"/>
    </row>
    <row r="58" spans="1:8">
      <c r="E58" s="10"/>
      <c r="F58" s="20"/>
      <c r="H58" s="22"/>
    </row>
    <row r="59" spans="1:8">
      <c r="E59" s="10"/>
    </row>
    <row r="60" spans="1:8">
      <c r="E60" s="10"/>
    </row>
    <row r="61" spans="1:8">
      <c r="E61" s="10"/>
    </row>
    <row r="62" spans="1:8">
      <c r="E62" s="10"/>
    </row>
    <row r="63" spans="1:8">
      <c r="E63" s="206"/>
    </row>
    <row r="65" spans="1:7">
      <c r="B65" s="43"/>
      <c r="C65" s="43"/>
      <c r="D65" s="43"/>
      <c r="E65" s="207"/>
    </row>
    <row r="66" spans="1:7">
      <c r="A66" s="7"/>
      <c r="B66" s="44"/>
      <c r="C66" s="45"/>
      <c r="D66" s="46"/>
      <c r="E66" s="10"/>
      <c r="F66" s="209"/>
      <c r="G66" s="210"/>
    </row>
    <row r="67" spans="1:7">
      <c r="A67" s="7"/>
      <c r="B67" s="17"/>
      <c r="C67" s="6"/>
      <c r="D67" s="18"/>
      <c r="G67" s="212"/>
    </row>
    <row r="84" spans="4:6">
      <c r="D84" s="50"/>
      <c r="E84" s="50"/>
      <c r="F84" s="50"/>
    </row>
    <row r="85" spans="4:6">
      <c r="D85" s="50"/>
      <c r="E85" s="50"/>
      <c r="F85" s="50"/>
    </row>
    <row r="86" spans="4:6">
      <c r="D86" s="50"/>
      <c r="E86" s="50"/>
      <c r="F86" s="50"/>
    </row>
    <row r="88" spans="4:6">
      <c r="D88" s="50"/>
      <c r="E88" s="50"/>
      <c r="F88" s="50"/>
    </row>
    <row r="98" spans="1:8" s="4" customFormat="1" ht="21">
      <c r="A98" s="15"/>
      <c r="B98" s="15"/>
      <c r="C98" s="15"/>
      <c r="D98" s="40"/>
      <c r="E98" s="41"/>
      <c r="F98" s="41"/>
      <c r="G98" s="42"/>
      <c r="H98" s="15"/>
    </row>
    <row r="99" spans="1:8">
      <c r="B99" s="51"/>
      <c r="C99" s="51"/>
      <c r="D99" s="51"/>
      <c r="E99" s="51"/>
      <c r="F99" s="51"/>
      <c r="G99" s="52"/>
      <c r="H99" s="53"/>
    </row>
    <row r="101" spans="1:8">
      <c r="B101" s="43"/>
      <c r="C101" s="43"/>
      <c r="D101" s="43"/>
      <c r="E101" s="43"/>
      <c r="F101" s="43"/>
      <c r="G101" s="43"/>
      <c r="H101" s="16"/>
    </row>
    <row r="102" spans="1:8">
      <c r="A102" s="7"/>
      <c r="B102" s="44"/>
      <c r="C102" s="45"/>
      <c r="D102" s="46"/>
      <c r="E102" s="47"/>
      <c r="F102" s="18"/>
      <c r="G102" s="48"/>
      <c r="H102" s="49"/>
    </row>
    <row r="103" spans="1:8">
      <c r="A103" s="7"/>
      <c r="B103" s="17"/>
      <c r="C103" s="6"/>
      <c r="D103" s="18"/>
      <c r="E103" s="19"/>
      <c r="F103" s="20"/>
      <c r="G103" s="21"/>
      <c r="H103" s="22"/>
    </row>
    <row r="104" spans="1:8">
      <c r="B104" s="54"/>
      <c r="C104" s="55"/>
      <c r="D104" s="58"/>
      <c r="E104" s="56"/>
      <c r="F104" s="57"/>
      <c r="G104" s="57"/>
      <c r="H104" s="57"/>
    </row>
    <row r="121" spans="4:7">
      <c r="D121" s="50"/>
      <c r="E121" s="50"/>
      <c r="F121" s="50"/>
    </row>
    <row r="122" spans="4:7">
      <c r="D122" s="59"/>
      <c r="E122" s="59"/>
      <c r="F122" s="59"/>
      <c r="G122" s="60"/>
    </row>
    <row r="123" spans="4:7">
      <c r="D123" s="53"/>
      <c r="E123" s="61"/>
      <c r="F123" s="53"/>
      <c r="G123" s="53"/>
    </row>
    <row r="129" spans="1:8">
      <c r="C129" s="62"/>
      <c r="D129" s="62"/>
      <c r="E129" s="62"/>
      <c r="F129" s="62"/>
      <c r="G129" s="62"/>
      <c r="H129" s="63"/>
    </row>
    <row r="130" spans="1:8">
      <c r="A130" s="7"/>
      <c r="B130" s="64"/>
      <c r="C130" s="6"/>
      <c r="D130" s="65"/>
      <c r="E130" s="10"/>
      <c r="F130" s="65"/>
      <c r="G130" s="22"/>
      <c r="H130" s="22"/>
    </row>
    <row r="131" spans="1:8">
      <c r="A131" s="7"/>
      <c r="B131" s="64"/>
      <c r="C131" s="6"/>
      <c r="D131" s="18"/>
      <c r="E131" s="19"/>
      <c r="F131" s="20"/>
      <c r="G131" s="21"/>
      <c r="H131" s="22"/>
    </row>
    <row r="132" spans="1:8">
      <c r="A132" s="11"/>
      <c r="B132" s="66"/>
      <c r="C132" s="67"/>
      <c r="D132" s="69"/>
      <c r="E132" s="20"/>
      <c r="F132" s="68"/>
      <c r="G132" s="68"/>
      <c r="H132" s="68"/>
    </row>
    <row r="133" spans="1:8">
      <c r="C133" s="70"/>
      <c r="D133" s="72"/>
      <c r="E133" s="73"/>
      <c r="F133" s="71"/>
      <c r="G133" s="72"/>
      <c r="H133" s="72"/>
    </row>
    <row r="136" spans="1:8">
      <c r="G136" s="74"/>
      <c r="H136" s="9"/>
    </row>
    <row r="137" spans="1:8">
      <c r="G137" s="74"/>
      <c r="H137" s="75"/>
    </row>
    <row r="141" spans="1:8">
      <c r="C141" s="14"/>
      <c r="D141" s="31"/>
      <c r="E141" s="11"/>
      <c r="F141" s="11"/>
      <c r="G141" s="31"/>
      <c r="H141" s="11"/>
    </row>
    <row r="142" spans="1:8">
      <c r="C142" s="14"/>
      <c r="D142" s="31"/>
      <c r="E142" s="11"/>
      <c r="F142" s="11"/>
      <c r="G142" s="31"/>
      <c r="H142" s="11"/>
    </row>
    <row r="143" spans="1:8">
      <c r="C143" s="14"/>
      <c r="D143" s="31"/>
      <c r="E143" s="11"/>
      <c r="F143" s="11"/>
      <c r="G143" s="31"/>
      <c r="H143" s="11"/>
    </row>
    <row r="144" spans="1:8">
      <c r="C144" s="14"/>
      <c r="D144" s="31"/>
      <c r="E144" s="11"/>
      <c r="F144" s="11"/>
      <c r="G144" s="31"/>
      <c r="H144" s="11"/>
    </row>
    <row r="145" spans="3:8">
      <c r="C145" s="11"/>
      <c r="D145" s="31"/>
      <c r="E145" s="11"/>
      <c r="F145" s="11"/>
      <c r="G145" s="31"/>
      <c r="H145" s="11"/>
    </row>
    <row r="146" spans="3:8">
      <c r="C146" s="11"/>
      <c r="D146" s="11"/>
      <c r="E146" s="11"/>
      <c r="F146" s="31"/>
      <c r="G146" s="11"/>
      <c r="H146" s="31"/>
    </row>
    <row r="147" spans="3:8">
      <c r="C147" s="14"/>
      <c r="D147" s="31"/>
      <c r="E147" s="11"/>
      <c r="F147" s="11"/>
      <c r="G147" s="31"/>
      <c r="H147" s="31"/>
    </row>
    <row r="151" spans="3:8">
      <c r="D151" s="76"/>
      <c r="E151" s="76"/>
      <c r="F151" s="76"/>
    </row>
    <row r="153" spans="3:8">
      <c r="D153" s="33"/>
      <c r="E153" s="33"/>
      <c r="F153" s="33"/>
      <c r="G153" s="15"/>
    </row>
  </sheetData>
  <mergeCells count="10">
    <mergeCell ref="A10:A11"/>
    <mergeCell ref="A2:C2"/>
    <mergeCell ref="B6:E6"/>
    <mergeCell ref="D10:G10"/>
    <mergeCell ref="B8:E8"/>
    <mergeCell ref="F6:G6"/>
    <mergeCell ref="F8:G8"/>
    <mergeCell ref="A3:H3"/>
    <mergeCell ref="A4:H4"/>
    <mergeCell ref="A5:H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orientation="landscape" horizontalDpi="300" verticalDpi="300" r:id="rId1"/>
  <headerFooter alignWithMargins="0"/>
  <ignoredErrors>
    <ignoredError sqref="D27:D28 H26:H27 E23:H23 E25:G26 E21:G21 E24:G24 E22:G22" formula="1"/>
    <ignoredError sqref="H45:H47 G45:G47 E45:E4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940"/>
  <sheetViews>
    <sheetView view="pageBreakPreview" zoomScaleSheetLayoutView="100" workbookViewId="0">
      <selection activeCell="L83" sqref="L83"/>
    </sheetView>
  </sheetViews>
  <sheetFormatPr defaultRowHeight="13.5"/>
  <cols>
    <col min="1" max="1" width="3.28515625" style="387" customWidth="1"/>
    <col min="2" max="2" width="13" style="388" customWidth="1"/>
    <col min="3" max="3" width="38.140625" style="387" customWidth="1"/>
    <col min="4" max="4" width="10" style="219" customWidth="1"/>
    <col min="5" max="5" width="8.42578125" style="388" customWidth="1"/>
    <col min="6" max="6" width="9.5703125" style="387" customWidth="1"/>
    <col min="7" max="7" width="8.7109375" style="218" customWidth="1"/>
    <col min="8" max="8" width="10.85546875" style="387" bestFit="1" customWidth="1"/>
    <col min="9" max="9" width="10.7109375" style="103" customWidth="1"/>
    <col min="10" max="10" width="10.140625" style="103" customWidth="1"/>
    <col min="11" max="16384" width="9.140625" style="103"/>
  </cols>
  <sheetData>
    <row r="1" spans="1:8">
      <c r="A1" s="999" t="s">
        <v>102</v>
      </c>
      <c r="B1" s="999"/>
      <c r="C1" s="999"/>
      <c r="D1" s="999"/>
      <c r="E1" s="999"/>
      <c r="F1" s="999"/>
      <c r="G1" s="999"/>
      <c r="H1" s="999"/>
    </row>
    <row r="2" spans="1:8" ht="27.75" customHeight="1">
      <c r="A2" s="1000" t="s">
        <v>373</v>
      </c>
      <c r="B2" s="1000"/>
      <c r="C2" s="1000"/>
      <c r="D2" s="1000"/>
      <c r="E2" s="1000"/>
      <c r="F2" s="1000"/>
      <c r="G2" s="1000"/>
      <c r="H2" s="1000"/>
    </row>
    <row r="3" spans="1:8" ht="6.75" customHeight="1">
      <c r="A3" s="1001"/>
      <c r="B3" s="1001"/>
      <c r="C3" s="1001"/>
      <c r="D3" s="1001"/>
      <c r="E3" s="1001"/>
      <c r="F3" s="1001"/>
      <c r="G3" s="1001"/>
      <c r="H3" s="1001"/>
    </row>
    <row r="4" spans="1:8">
      <c r="A4" s="1002" t="s">
        <v>153</v>
      </c>
      <c r="B4" s="1002"/>
      <c r="C4" s="1002"/>
      <c r="D4" s="1002"/>
      <c r="E4" s="1002"/>
      <c r="F4" s="1002"/>
      <c r="G4" s="1002"/>
      <c r="H4" s="1002"/>
    </row>
    <row r="5" spans="1:8" ht="4.5" customHeight="1">
      <c r="A5" s="388"/>
      <c r="B5" s="438"/>
      <c r="C5" s="389"/>
      <c r="D5" s="218"/>
      <c r="F5" s="388"/>
      <c r="H5" s="658"/>
    </row>
    <row r="6" spans="1:8">
      <c r="A6" s="436" t="s">
        <v>127</v>
      </c>
      <c r="B6" s="438"/>
      <c r="C6" s="437"/>
      <c r="D6" s="659"/>
      <c r="F6" s="660"/>
      <c r="G6" s="661">
        <f>H99</f>
        <v>0</v>
      </c>
      <c r="H6" s="658" t="s">
        <v>113</v>
      </c>
    </row>
    <row r="7" spans="1:8">
      <c r="A7" s="436" t="s">
        <v>126</v>
      </c>
      <c r="B7" s="438"/>
      <c r="C7" s="437"/>
      <c r="D7" s="218"/>
      <c r="F7" s="660"/>
      <c r="G7" s="661">
        <f>H95</f>
        <v>0</v>
      </c>
      <c r="H7" s="658" t="s">
        <v>113</v>
      </c>
    </row>
    <row r="8" spans="1:8">
      <c r="A8" s="436"/>
      <c r="B8" s="438"/>
      <c r="C8" s="437"/>
      <c r="D8" s="218"/>
      <c r="F8" s="660"/>
      <c r="G8" s="661"/>
      <c r="H8" s="658"/>
    </row>
    <row r="9" spans="1:8">
      <c r="A9" s="435"/>
      <c r="B9" s="435"/>
      <c r="C9" s="435"/>
      <c r="D9" s="214"/>
      <c r="E9" s="435"/>
      <c r="F9" s="435"/>
      <c r="H9" s="662"/>
    </row>
    <row r="10" spans="1:8">
      <c r="A10" s="1005" t="s">
        <v>0</v>
      </c>
      <c r="B10" s="1003" t="s">
        <v>71</v>
      </c>
      <c r="C10" s="1006" t="s">
        <v>128</v>
      </c>
      <c r="D10" s="1008" t="s">
        <v>14</v>
      </c>
      <c r="E10" s="1010" t="s">
        <v>15</v>
      </c>
      <c r="F10" s="1011"/>
      <c r="G10" s="1014" t="s">
        <v>16</v>
      </c>
      <c r="H10" s="1015"/>
    </row>
    <row r="11" spans="1:8" ht="16.5" customHeight="1">
      <c r="A11" s="1005"/>
      <c r="B11" s="1003"/>
      <c r="C11" s="1006"/>
      <c r="D11" s="1008"/>
      <c r="E11" s="1012"/>
      <c r="F11" s="1013"/>
      <c r="G11" s="1016"/>
      <c r="H11" s="1017"/>
    </row>
    <row r="12" spans="1:8" ht="14.25" customHeight="1">
      <c r="A12" s="1005"/>
      <c r="B12" s="1003"/>
      <c r="C12" s="1006"/>
      <c r="D12" s="1008"/>
      <c r="E12" s="1018" t="s">
        <v>14</v>
      </c>
      <c r="F12" s="1020" t="s">
        <v>17</v>
      </c>
      <c r="G12" s="1022" t="s">
        <v>14</v>
      </c>
      <c r="H12" s="991" t="s">
        <v>18</v>
      </c>
    </row>
    <row r="13" spans="1:8" ht="22.5" customHeight="1">
      <c r="A13" s="1005"/>
      <c r="B13" s="1004"/>
      <c r="C13" s="1007"/>
      <c r="D13" s="1009"/>
      <c r="E13" s="1019"/>
      <c r="F13" s="1021"/>
      <c r="G13" s="1023"/>
      <c r="H13" s="992"/>
    </row>
    <row r="14" spans="1:8">
      <c r="A14" s="434">
        <v>1</v>
      </c>
      <c r="B14" s="433">
        <v>2</v>
      </c>
      <c r="C14" s="432">
        <v>3</v>
      </c>
      <c r="D14" s="250">
        <v>4</v>
      </c>
      <c r="E14" s="431">
        <v>5</v>
      </c>
      <c r="F14" s="430">
        <v>6</v>
      </c>
      <c r="G14" s="251">
        <v>7</v>
      </c>
      <c r="H14" s="429">
        <v>8</v>
      </c>
    </row>
    <row r="15" spans="1:8">
      <c r="A15" s="993" t="s">
        <v>268</v>
      </c>
      <c r="B15" s="994"/>
      <c r="C15" s="994"/>
      <c r="D15" s="994"/>
      <c r="E15" s="994"/>
      <c r="F15" s="994"/>
      <c r="G15" s="994"/>
      <c r="H15" s="995"/>
    </row>
    <row r="16" spans="1:8">
      <c r="A16" s="993" t="s">
        <v>374</v>
      </c>
      <c r="B16" s="994"/>
      <c r="C16" s="994"/>
      <c r="D16" s="994"/>
      <c r="E16" s="994"/>
      <c r="F16" s="994"/>
      <c r="G16" s="994"/>
      <c r="H16" s="995"/>
    </row>
    <row r="17" spans="1:8" ht="25.5">
      <c r="A17" s="101">
        <v>1</v>
      </c>
      <c r="B17" s="407" t="s">
        <v>333</v>
      </c>
      <c r="C17" s="605" t="s">
        <v>332</v>
      </c>
      <c r="D17" s="175" t="s">
        <v>331</v>
      </c>
      <c r="E17" s="175"/>
      <c r="F17" s="440">
        <v>2</v>
      </c>
      <c r="G17" s="579"/>
      <c r="H17" s="604">
        <f>SUM(H18:H19)</f>
        <v>0</v>
      </c>
    </row>
    <row r="18" spans="1:8">
      <c r="A18" s="101"/>
      <c r="B18" s="407"/>
      <c r="C18" s="581" t="s">
        <v>201</v>
      </c>
      <c r="D18" s="582" t="s">
        <v>23</v>
      </c>
      <c r="E18" s="120">
        <v>0.25700000000000001</v>
      </c>
      <c r="F18" s="583">
        <f>E18*F17</f>
        <v>0.51400000000000001</v>
      </c>
      <c r="G18" s="579"/>
      <c r="H18" s="422">
        <f>F18*G18</f>
        <v>0</v>
      </c>
    </row>
    <row r="19" spans="1:8">
      <c r="A19" s="101"/>
      <c r="B19" s="407"/>
      <c r="C19" s="581" t="s">
        <v>27</v>
      </c>
      <c r="D19" s="582" t="s">
        <v>25</v>
      </c>
      <c r="E19" s="120">
        <v>5.8200000000000002E-2</v>
      </c>
      <c r="F19" s="583">
        <f>E19*F17</f>
        <v>0.1164</v>
      </c>
      <c r="G19" s="579"/>
      <c r="H19" s="422">
        <f>F19*G19</f>
        <v>0</v>
      </c>
    </row>
    <row r="20" spans="1:8" ht="25.5">
      <c r="A20" s="101">
        <f>A17+A17</f>
        <v>2</v>
      </c>
      <c r="B20" s="407" t="s">
        <v>334</v>
      </c>
      <c r="C20" s="605" t="s">
        <v>336</v>
      </c>
      <c r="D20" s="175" t="s">
        <v>331</v>
      </c>
      <c r="E20" s="175"/>
      <c r="F20" s="440">
        <v>2</v>
      </c>
      <c r="G20" s="579"/>
      <c r="H20" s="604">
        <f>SUM(H21:H26)</f>
        <v>0</v>
      </c>
    </row>
    <row r="21" spans="1:8">
      <c r="A21" s="101"/>
      <c r="B21" s="584"/>
      <c r="C21" s="581" t="s">
        <v>201</v>
      </c>
      <c r="D21" s="582" t="s">
        <v>23</v>
      </c>
      <c r="E21" s="94">
        <v>2.11</v>
      </c>
      <c r="F21" s="583">
        <f>E21*F20</f>
        <v>4.22</v>
      </c>
      <c r="G21" s="579"/>
      <c r="H21" s="422">
        <f t="shared" ref="H21:H26" si="0">F21*G21</f>
        <v>0</v>
      </c>
    </row>
    <row r="22" spans="1:8">
      <c r="A22" s="101"/>
      <c r="B22" s="584"/>
      <c r="C22" s="581" t="s">
        <v>27</v>
      </c>
      <c r="D22" s="582" t="s">
        <v>25</v>
      </c>
      <c r="E22" s="94">
        <v>8.4500000000000006E-2</v>
      </c>
      <c r="F22" s="583">
        <f>E22*F20</f>
        <v>0.16900000000000001</v>
      </c>
      <c r="G22" s="579"/>
      <c r="H22" s="422">
        <f t="shared" si="0"/>
        <v>0</v>
      </c>
    </row>
    <row r="23" spans="1:8">
      <c r="A23" s="101"/>
      <c r="B23" s="584"/>
      <c r="C23" s="585" t="s">
        <v>337</v>
      </c>
      <c r="D23" s="94" t="s">
        <v>166</v>
      </c>
      <c r="E23" s="94">
        <v>6.6</v>
      </c>
      <c r="F23" s="583">
        <f>E23*F20</f>
        <v>13.2</v>
      </c>
      <c r="G23" s="579"/>
      <c r="H23" s="422">
        <f t="shared" si="0"/>
        <v>0</v>
      </c>
    </row>
    <row r="24" spans="1:8">
      <c r="A24" s="101"/>
      <c r="B24" s="584"/>
      <c r="C24" s="585" t="s">
        <v>338</v>
      </c>
      <c r="D24" s="94" t="s">
        <v>335</v>
      </c>
      <c r="E24" s="94">
        <v>0.06</v>
      </c>
      <c r="F24" s="583">
        <f>E24*F20</f>
        <v>0.12</v>
      </c>
      <c r="G24" s="579"/>
      <c r="H24" s="422">
        <f t="shared" si="0"/>
        <v>0</v>
      </c>
    </row>
    <row r="25" spans="1:8">
      <c r="A25" s="101"/>
      <c r="B25" s="584"/>
      <c r="C25" s="585" t="s">
        <v>339</v>
      </c>
      <c r="D25" s="94" t="s">
        <v>169</v>
      </c>
      <c r="E25" s="94">
        <v>1.03</v>
      </c>
      <c r="F25" s="583">
        <f>E25*F20</f>
        <v>2.06</v>
      </c>
      <c r="G25" s="579"/>
      <c r="H25" s="422">
        <f t="shared" si="0"/>
        <v>0</v>
      </c>
    </row>
    <row r="26" spans="1:8">
      <c r="A26" s="101"/>
      <c r="B26" s="584"/>
      <c r="C26" s="581" t="s">
        <v>31</v>
      </c>
      <c r="D26" s="94" t="s">
        <v>25</v>
      </c>
      <c r="E26" s="94">
        <v>1.2800000000000001E-2</v>
      </c>
      <c r="F26" s="583">
        <f>E26*F20</f>
        <v>2.5600000000000001E-2</v>
      </c>
      <c r="G26" s="579"/>
      <c r="H26" s="422">
        <f t="shared" si="0"/>
        <v>0</v>
      </c>
    </row>
    <row r="27" spans="1:8" ht="15.75">
      <c r="A27" s="101">
        <v>3</v>
      </c>
      <c r="B27" s="599" t="s">
        <v>389</v>
      </c>
      <c r="C27" s="614" t="s">
        <v>390</v>
      </c>
      <c r="D27" s="126" t="s">
        <v>160</v>
      </c>
      <c r="E27" s="127"/>
      <c r="F27" s="663">
        <f>F20/100</f>
        <v>0.02</v>
      </c>
      <c r="G27" s="127"/>
      <c r="H27" s="604">
        <f>SUM(H28:H32)</f>
        <v>0</v>
      </c>
    </row>
    <row r="28" spans="1:8">
      <c r="A28" s="101"/>
      <c r="B28" s="125"/>
      <c r="C28" s="128" t="s">
        <v>22</v>
      </c>
      <c r="D28" s="120" t="s">
        <v>23</v>
      </c>
      <c r="E28" s="124">
        <v>15.8</v>
      </c>
      <c r="F28" s="123">
        <f>F27*E28</f>
        <v>0.316</v>
      </c>
      <c r="G28" s="129"/>
      <c r="H28" s="123">
        <f>F28*G28</f>
        <v>0</v>
      </c>
    </row>
    <row r="29" spans="1:8">
      <c r="A29" s="101"/>
      <c r="B29" s="125"/>
      <c r="C29" s="128" t="s">
        <v>24</v>
      </c>
      <c r="D29" s="120" t="s">
        <v>25</v>
      </c>
      <c r="E29" s="124">
        <v>0.02</v>
      </c>
      <c r="F29" s="123">
        <f>F27*E29</f>
        <v>4.0000000000000002E-4</v>
      </c>
      <c r="G29" s="124"/>
      <c r="H29" s="123">
        <f>F29*G29</f>
        <v>0</v>
      </c>
    </row>
    <row r="30" spans="1:8">
      <c r="A30" s="101"/>
      <c r="B30" s="125"/>
      <c r="C30" s="128" t="s">
        <v>28</v>
      </c>
      <c r="D30" s="120"/>
      <c r="E30" s="124"/>
      <c r="F30" s="120"/>
      <c r="G30" s="124"/>
      <c r="H30" s="171"/>
    </row>
    <row r="31" spans="1:8">
      <c r="A31" s="101"/>
      <c r="B31" s="125" t="s">
        <v>154</v>
      </c>
      <c r="C31" s="128" t="s">
        <v>165</v>
      </c>
      <c r="D31" s="120" t="s">
        <v>29</v>
      </c>
      <c r="E31" s="124">
        <v>92</v>
      </c>
      <c r="F31" s="120">
        <f>F27*E31</f>
        <v>1.84</v>
      </c>
      <c r="G31" s="124"/>
      <c r="H31" s="123">
        <f>F31*G31</f>
        <v>0</v>
      </c>
    </row>
    <row r="32" spans="1:8">
      <c r="A32" s="101"/>
      <c r="B32" s="125"/>
      <c r="C32" s="128" t="s">
        <v>31</v>
      </c>
      <c r="D32" s="120" t="s">
        <v>25</v>
      </c>
      <c r="E32" s="124">
        <v>0.42</v>
      </c>
      <c r="F32" s="123">
        <f>F27*E32</f>
        <v>8.3999999999999995E-3</v>
      </c>
      <c r="G32" s="124"/>
      <c r="H32" s="123">
        <f>F32*G32</f>
        <v>0</v>
      </c>
    </row>
    <row r="33" spans="1:8" ht="27">
      <c r="A33" s="101">
        <v>4</v>
      </c>
      <c r="B33" s="599" t="s">
        <v>386</v>
      </c>
      <c r="C33" s="614" t="s">
        <v>387</v>
      </c>
      <c r="D33" s="126" t="s">
        <v>160</v>
      </c>
      <c r="E33" s="127"/>
      <c r="F33" s="663">
        <f>F20/100</f>
        <v>0.02</v>
      </c>
      <c r="G33" s="127"/>
      <c r="H33" s="604">
        <f>SUM(H34:H38)</f>
        <v>0</v>
      </c>
    </row>
    <row r="34" spans="1:8">
      <c r="A34" s="101"/>
      <c r="B34" s="125"/>
      <c r="C34" s="128" t="s">
        <v>22</v>
      </c>
      <c r="D34" s="120" t="s">
        <v>23</v>
      </c>
      <c r="E34" s="124">
        <v>69.8</v>
      </c>
      <c r="F34" s="123">
        <f>F33*E34</f>
        <v>1.3959999999999999</v>
      </c>
      <c r="G34" s="129"/>
      <c r="H34" s="123">
        <f>F34*G34</f>
        <v>0</v>
      </c>
    </row>
    <row r="35" spans="1:8">
      <c r="A35" s="101"/>
      <c r="B35" s="125"/>
      <c r="C35" s="128" t="s">
        <v>24</v>
      </c>
      <c r="D35" s="120" t="s">
        <v>25</v>
      </c>
      <c r="E35" s="124">
        <v>1.2</v>
      </c>
      <c r="F35" s="123">
        <f>F33*E35</f>
        <v>2.4E-2</v>
      </c>
      <c r="G35" s="124"/>
      <c r="H35" s="123">
        <f>F35*G35</f>
        <v>0</v>
      </c>
    </row>
    <row r="36" spans="1:8">
      <c r="A36" s="101"/>
      <c r="B36" s="125"/>
      <c r="C36" s="128" t="s">
        <v>28</v>
      </c>
      <c r="D36" s="120"/>
      <c r="E36" s="124"/>
      <c r="F36" s="120"/>
      <c r="G36" s="124"/>
      <c r="H36" s="171"/>
    </row>
    <row r="37" spans="1:8">
      <c r="A37" s="101"/>
      <c r="B37" s="125" t="s">
        <v>155</v>
      </c>
      <c r="C37" s="128" t="s">
        <v>388</v>
      </c>
      <c r="D37" s="120" t="s">
        <v>29</v>
      </c>
      <c r="E37" s="124">
        <v>63</v>
      </c>
      <c r="F37" s="120">
        <f>F33*E37</f>
        <v>1.26</v>
      </c>
      <c r="G37" s="124"/>
      <c r="H37" s="123">
        <f>F37*G37</f>
        <v>0</v>
      </c>
    </row>
    <row r="38" spans="1:8">
      <c r="A38" s="101"/>
      <c r="B38" s="125"/>
      <c r="C38" s="128" t="s">
        <v>31</v>
      </c>
      <c r="D38" s="120" t="s">
        <v>25</v>
      </c>
      <c r="E38" s="124">
        <v>1.8</v>
      </c>
      <c r="F38" s="123">
        <f>F33*E38</f>
        <v>3.6000000000000004E-2</v>
      </c>
      <c r="G38" s="124"/>
      <c r="H38" s="123">
        <f>F38*G38</f>
        <v>0</v>
      </c>
    </row>
    <row r="39" spans="1:8" ht="66">
      <c r="A39" s="101">
        <v>5</v>
      </c>
      <c r="B39" s="443" t="s">
        <v>270</v>
      </c>
      <c r="C39" s="605" t="s">
        <v>378</v>
      </c>
      <c r="D39" s="174" t="s">
        <v>271</v>
      </c>
      <c r="E39" s="439"/>
      <c r="F39" s="440">
        <f>14*0.3*0.4</f>
        <v>1.6800000000000002</v>
      </c>
      <c r="G39" s="579"/>
      <c r="H39" s="604">
        <f>SUM(H40:H41)</f>
        <v>0</v>
      </c>
    </row>
    <row r="40" spans="1:8" ht="15.75">
      <c r="A40" s="101"/>
      <c r="B40" s="439"/>
      <c r="C40" s="107" t="s">
        <v>201</v>
      </c>
      <c r="D40" s="441" t="s">
        <v>269</v>
      </c>
      <c r="E40" s="442">
        <v>0.59340000000000004</v>
      </c>
      <c r="F40" s="603">
        <f>E40*F39</f>
        <v>0.99691200000000013</v>
      </c>
      <c r="G40" s="120"/>
      <c r="H40" s="422">
        <f>F40*G40</f>
        <v>0</v>
      </c>
    </row>
    <row r="41" spans="1:8" ht="15.75">
      <c r="A41" s="101"/>
      <c r="B41" s="439"/>
      <c r="C41" s="107" t="s">
        <v>230</v>
      </c>
      <c r="D41" s="123" t="s">
        <v>25</v>
      </c>
      <c r="E41" s="442">
        <v>0.1196</v>
      </c>
      <c r="F41" s="603">
        <f>E41*F39</f>
        <v>0.20092800000000002</v>
      </c>
      <c r="G41" s="580"/>
      <c r="H41" s="428">
        <f>F41*G41</f>
        <v>0</v>
      </c>
    </row>
    <row r="42" spans="1:8" ht="40.5">
      <c r="A42" s="101"/>
      <c r="B42" s="804" t="s">
        <v>462</v>
      </c>
      <c r="C42" s="605" t="s">
        <v>478</v>
      </c>
      <c r="D42" s="804" t="s">
        <v>463</v>
      </c>
      <c r="E42" s="805"/>
      <c r="F42" s="174">
        <v>8.85</v>
      </c>
      <c r="G42" s="806"/>
      <c r="H42" s="604">
        <f>SUM(H43:H44)</f>
        <v>0</v>
      </c>
    </row>
    <row r="43" spans="1:8">
      <c r="A43" s="101"/>
      <c r="B43" s="807"/>
      <c r="C43" s="844" t="s">
        <v>181</v>
      </c>
      <c r="D43" s="441" t="s">
        <v>78</v>
      </c>
      <c r="E43" s="808">
        <v>1.56</v>
      </c>
      <c r="F43" s="809">
        <f>E43*F42</f>
        <v>13.805999999999999</v>
      </c>
      <c r="G43" s="809"/>
      <c r="H43" s="123">
        <f>F43*G43</f>
        <v>0</v>
      </c>
    </row>
    <row r="44" spans="1:8">
      <c r="A44" s="101"/>
      <c r="B44" s="807"/>
      <c r="C44" s="844" t="s">
        <v>195</v>
      </c>
      <c r="D44" s="809" t="s">
        <v>25</v>
      </c>
      <c r="E44" s="808">
        <v>9.8000000000000004E-2</v>
      </c>
      <c r="F44" s="809">
        <f>E44*F42</f>
        <v>0.86729999999999996</v>
      </c>
      <c r="G44" s="809"/>
      <c r="H44" s="123">
        <f>F44*G44</f>
        <v>0</v>
      </c>
    </row>
    <row r="45" spans="1:8" ht="51">
      <c r="A45" s="101">
        <v>6</v>
      </c>
      <c r="B45" s="599" t="s">
        <v>358</v>
      </c>
      <c r="C45" s="605" t="s">
        <v>479</v>
      </c>
      <c r="D45" s="126" t="s">
        <v>160</v>
      </c>
      <c r="E45" s="126"/>
      <c r="F45" s="602">
        <f>(1.65*1.05+1.85*1.05+1.68)/100</f>
        <v>5.3549999999999993E-2</v>
      </c>
      <c r="G45" s="126"/>
      <c r="H45" s="604">
        <f>SUM(H46:H55)</f>
        <v>0</v>
      </c>
    </row>
    <row r="46" spans="1:8">
      <c r="A46" s="101"/>
      <c r="B46" s="125"/>
      <c r="C46" s="581" t="s">
        <v>22</v>
      </c>
      <c r="D46" s="120" t="s">
        <v>23</v>
      </c>
      <c r="E46" s="120">
        <v>111</v>
      </c>
      <c r="F46" s="123">
        <f>F45*E46</f>
        <v>5.9440499999999989</v>
      </c>
      <c r="G46" s="129"/>
      <c r="H46" s="123">
        <f>F46*G46</f>
        <v>0</v>
      </c>
    </row>
    <row r="47" spans="1:8">
      <c r="A47" s="101"/>
      <c r="B47" s="125"/>
      <c r="C47" s="581" t="s">
        <v>24</v>
      </c>
      <c r="D47" s="120"/>
      <c r="E47" s="120"/>
      <c r="F47" s="120"/>
      <c r="G47" s="124"/>
      <c r="H47" s="123">
        <f>H48</f>
        <v>0</v>
      </c>
    </row>
    <row r="48" spans="1:8">
      <c r="A48" s="101"/>
      <c r="B48" s="125"/>
      <c r="C48" s="581" t="s">
        <v>27</v>
      </c>
      <c r="D48" s="120" t="s">
        <v>25</v>
      </c>
      <c r="E48" s="120">
        <v>51.6</v>
      </c>
      <c r="F48" s="123">
        <f>F45*E48</f>
        <v>2.7631799999999997</v>
      </c>
      <c r="G48" s="124"/>
      <c r="H48" s="123">
        <f>F48*G48</f>
        <v>0</v>
      </c>
    </row>
    <row r="49" spans="1:8">
      <c r="A49" s="101"/>
      <c r="B49" s="125"/>
      <c r="C49" s="581" t="s">
        <v>28</v>
      </c>
      <c r="D49" s="120"/>
      <c r="E49" s="120"/>
      <c r="F49" s="120"/>
      <c r="G49" s="124"/>
      <c r="H49" s="171"/>
    </row>
    <row r="50" spans="1:8" ht="15.75">
      <c r="A50" s="101"/>
      <c r="B50" s="125" t="s">
        <v>359</v>
      </c>
      <c r="C50" s="581" t="s">
        <v>360</v>
      </c>
      <c r="D50" s="120" t="s">
        <v>159</v>
      </c>
      <c r="E50" s="120">
        <v>100</v>
      </c>
      <c r="F50" s="123">
        <f>F45*E50</f>
        <v>5.3549999999999995</v>
      </c>
      <c r="G50" s="124"/>
      <c r="H50" s="123">
        <f>G50*F50</f>
        <v>0</v>
      </c>
    </row>
    <row r="51" spans="1:8">
      <c r="A51" s="101"/>
      <c r="B51" s="125"/>
      <c r="C51" s="581" t="s">
        <v>361</v>
      </c>
      <c r="D51" s="120" t="s">
        <v>29</v>
      </c>
      <c r="E51" s="120">
        <v>156</v>
      </c>
      <c r="F51" s="123">
        <f>F45*E51</f>
        <v>8.3537999999999997</v>
      </c>
      <c r="G51" s="124"/>
      <c r="H51" s="123">
        <f t="shared" ref="H51:H55" si="1">G51*F51</f>
        <v>0</v>
      </c>
    </row>
    <row r="52" spans="1:8">
      <c r="A52" s="101"/>
      <c r="B52" s="125" t="s">
        <v>362</v>
      </c>
      <c r="C52" s="581" t="s">
        <v>363</v>
      </c>
      <c r="D52" s="120" t="s">
        <v>29</v>
      </c>
      <c r="E52" s="120">
        <v>6</v>
      </c>
      <c r="F52" s="123">
        <f>F45*E52</f>
        <v>0.32129999999999997</v>
      </c>
      <c r="G52" s="124"/>
      <c r="H52" s="123">
        <f t="shared" si="1"/>
        <v>0</v>
      </c>
    </row>
    <row r="53" spans="1:8">
      <c r="A53" s="101"/>
      <c r="B53" s="125" t="s">
        <v>364</v>
      </c>
      <c r="C53" s="581" t="s">
        <v>365</v>
      </c>
      <c r="D53" s="120" t="s">
        <v>29</v>
      </c>
      <c r="E53" s="120">
        <v>48</v>
      </c>
      <c r="F53" s="123">
        <f>F45*E53</f>
        <v>2.5703999999999998</v>
      </c>
      <c r="G53" s="124"/>
      <c r="H53" s="123">
        <f t="shared" si="1"/>
        <v>0</v>
      </c>
    </row>
    <row r="54" spans="1:8">
      <c r="A54" s="101"/>
      <c r="B54" s="125"/>
      <c r="C54" s="581" t="s">
        <v>366</v>
      </c>
      <c r="D54" s="120" t="s">
        <v>32</v>
      </c>
      <c r="E54" s="120"/>
      <c r="F54" s="120">
        <v>2</v>
      </c>
      <c r="G54" s="124"/>
      <c r="H54" s="123">
        <f t="shared" si="1"/>
        <v>0</v>
      </c>
    </row>
    <row r="55" spans="1:8">
      <c r="A55" s="101"/>
      <c r="B55" s="125"/>
      <c r="C55" s="581" t="s">
        <v>31</v>
      </c>
      <c r="D55" s="120" t="s">
        <v>25</v>
      </c>
      <c r="E55" s="120">
        <v>5.4</v>
      </c>
      <c r="F55" s="123">
        <f>F45*E55</f>
        <v>0.28916999999999998</v>
      </c>
      <c r="G55" s="124"/>
      <c r="H55" s="123">
        <f t="shared" si="1"/>
        <v>0</v>
      </c>
    </row>
    <row r="56" spans="1:8" ht="40.5">
      <c r="A56" s="101">
        <v>7</v>
      </c>
      <c r="B56" s="599" t="s">
        <v>367</v>
      </c>
      <c r="C56" s="130" t="s">
        <v>372</v>
      </c>
      <c r="D56" s="126" t="s">
        <v>160</v>
      </c>
      <c r="E56" s="126"/>
      <c r="F56" s="554">
        <f>F45*2</f>
        <v>0.10709999999999999</v>
      </c>
      <c r="G56" s="127"/>
      <c r="H56" s="604">
        <f>SUM(H57:H61)</f>
        <v>0</v>
      </c>
    </row>
    <row r="57" spans="1:8">
      <c r="A57" s="101"/>
      <c r="B57" s="125"/>
      <c r="C57" s="581" t="s">
        <v>22</v>
      </c>
      <c r="D57" s="120" t="s">
        <v>23</v>
      </c>
      <c r="E57" s="120">
        <v>68</v>
      </c>
      <c r="F57" s="123">
        <f>F56*E57</f>
        <v>7.2827999999999991</v>
      </c>
      <c r="G57" s="129"/>
      <c r="H57" s="123">
        <f>F57*G57</f>
        <v>0</v>
      </c>
    </row>
    <row r="58" spans="1:8">
      <c r="A58" s="101"/>
      <c r="B58" s="125"/>
      <c r="C58" s="581" t="s">
        <v>202</v>
      </c>
      <c r="D58" s="120"/>
      <c r="E58" s="120"/>
      <c r="F58" s="120"/>
      <c r="G58" s="124"/>
      <c r="H58" s="171"/>
    </row>
    <row r="59" spans="1:8">
      <c r="A59" s="101"/>
      <c r="B59" s="125" t="s">
        <v>368</v>
      </c>
      <c r="C59" s="581" t="s">
        <v>369</v>
      </c>
      <c r="D59" s="120" t="s">
        <v>29</v>
      </c>
      <c r="E59" s="120">
        <v>25.1</v>
      </c>
      <c r="F59" s="123">
        <f>F56*E59</f>
        <v>2.6882099999999998</v>
      </c>
      <c r="G59" s="124"/>
      <c r="H59" s="123">
        <f>G59*F59</f>
        <v>0</v>
      </c>
    </row>
    <row r="60" spans="1:8">
      <c r="A60" s="101"/>
      <c r="B60" s="125" t="s">
        <v>370</v>
      </c>
      <c r="C60" s="581" t="s">
        <v>371</v>
      </c>
      <c r="D60" s="120" t="s">
        <v>29</v>
      </c>
      <c r="E60" s="120">
        <v>2.7</v>
      </c>
      <c r="F60" s="123">
        <f>F56*E60</f>
        <v>0.28916999999999998</v>
      </c>
      <c r="G60" s="124"/>
      <c r="H60" s="123">
        <f t="shared" ref="H60:H61" si="2">G60*F60</f>
        <v>0</v>
      </c>
    </row>
    <row r="61" spans="1:8">
      <c r="A61" s="101"/>
      <c r="B61" s="125"/>
      <c r="C61" s="581" t="s">
        <v>31</v>
      </c>
      <c r="D61" s="120" t="s">
        <v>25</v>
      </c>
      <c r="E61" s="120">
        <v>0.19</v>
      </c>
      <c r="F61" s="123">
        <f>F56*E61</f>
        <v>2.0348999999999999E-2</v>
      </c>
      <c r="G61" s="124"/>
      <c r="H61" s="123">
        <f t="shared" si="2"/>
        <v>0</v>
      </c>
    </row>
    <row r="62" spans="1:8">
      <c r="A62" s="101"/>
      <c r="B62" s="125"/>
      <c r="C62" s="412" t="s">
        <v>56</v>
      </c>
      <c r="D62" s="120"/>
      <c r="E62" s="110"/>
      <c r="F62" s="106"/>
      <c r="G62" s="124"/>
      <c r="H62" s="423">
        <f>H56+H45+H39+H20+H17+H27+H33+H42</f>
        <v>0</v>
      </c>
    </row>
    <row r="63" spans="1:8">
      <c r="A63" s="101"/>
      <c r="B63" s="125"/>
      <c r="C63" s="412" t="s">
        <v>57</v>
      </c>
      <c r="D63" s="120"/>
      <c r="E63" s="110"/>
      <c r="F63" s="106"/>
      <c r="G63" s="124"/>
      <c r="H63" s="423">
        <f>H57++H46+H40+H21+H18+H34+H28+H43</f>
        <v>0</v>
      </c>
    </row>
    <row r="64" spans="1:8">
      <c r="A64" s="996" t="s">
        <v>375</v>
      </c>
      <c r="B64" s="997"/>
      <c r="C64" s="997"/>
      <c r="D64" s="997"/>
      <c r="E64" s="997"/>
      <c r="F64" s="997"/>
      <c r="G64" s="997"/>
      <c r="H64" s="998"/>
    </row>
    <row r="65" spans="1:8">
      <c r="A65" s="996" t="s">
        <v>376</v>
      </c>
      <c r="B65" s="997"/>
      <c r="C65" s="997"/>
      <c r="D65" s="997"/>
      <c r="E65" s="997"/>
      <c r="F65" s="997"/>
      <c r="G65" s="997"/>
      <c r="H65" s="998"/>
    </row>
    <row r="66" spans="1:8" ht="63.75">
      <c r="A66" s="101">
        <v>1</v>
      </c>
      <c r="B66" s="599" t="s">
        <v>358</v>
      </c>
      <c r="C66" s="605" t="s">
        <v>400</v>
      </c>
      <c r="D66" s="126" t="s">
        <v>160</v>
      </c>
      <c r="E66" s="126"/>
      <c r="F66" s="602">
        <f>(1*0.9*2+4*0.3*0.4)/100</f>
        <v>2.2800000000000001E-2</v>
      </c>
      <c r="G66" s="126"/>
      <c r="H66" s="604">
        <f>SUM(H67:H76)</f>
        <v>0</v>
      </c>
    </row>
    <row r="67" spans="1:8">
      <c r="A67" s="102"/>
      <c r="B67" s="125"/>
      <c r="C67" s="581" t="s">
        <v>22</v>
      </c>
      <c r="D67" s="120" t="s">
        <v>23</v>
      </c>
      <c r="E67" s="120">
        <v>111</v>
      </c>
      <c r="F67" s="123">
        <f>F66*E67</f>
        <v>2.5308000000000002</v>
      </c>
      <c r="G67" s="129"/>
      <c r="H67" s="123">
        <f>F67*G67</f>
        <v>0</v>
      </c>
    </row>
    <row r="68" spans="1:8">
      <c r="A68" s="102"/>
      <c r="B68" s="125"/>
      <c r="C68" s="581" t="s">
        <v>24</v>
      </c>
      <c r="D68" s="120"/>
      <c r="E68" s="120"/>
      <c r="F68" s="120"/>
      <c r="G68" s="124"/>
      <c r="H68" s="123">
        <f>H69</f>
        <v>0</v>
      </c>
    </row>
    <row r="69" spans="1:8">
      <c r="A69" s="102"/>
      <c r="B69" s="125"/>
      <c r="C69" s="581" t="s">
        <v>27</v>
      </c>
      <c r="D69" s="120" t="s">
        <v>25</v>
      </c>
      <c r="E69" s="120">
        <v>51.6</v>
      </c>
      <c r="F69" s="123">
        <f>F66*E69</f>
        <v>1.17648</v>
      </c>
      <c r="G69" s="124"/>
      <c r="H69" s="123">
        <f>F69*G69</f>
        <v>0</v>
      </c>
    </row>
    <row r="70" spans="1:8">
      <c r="A70" s="102"/>
      <c r="B70" s="125"/>
      <c r="C70" s="581" t="s">
        <v>28</v>
      </c>
      <c r="D70" s="120"/>
      <c r="E70" s="120"/>
      <c r="F70" s="120"/>
      <c r="G70" s="124"/>
      <c r="H70" s="171"/>
    </row>
    <row r="71" spans="1:8" ht="15.75">
      <c r="A71" s="102"/>
      <c r="B71" s="125" t="s">
        <v>359</v>
      </c>
      <c r="C71" s="581" t="s">
        <v>401</v>
      </c>
      <c r="D71" s="120" t="s">
        <v>159</v>
      </c>
      <c r="E71" s="120">
        <v>100</v>
      </c>
      <c r="F71" s="123">
        <f>F66*E71</f>
        <v>2.2800000000000002</v>
      </c>
      <c r="G71" s="124"/>
      <c r="H71" s="123">
        <f>G71*F71</f>
        <v>0</v>
      </c>
    </row>
    <row r="72" spans="1:8">
      <c r="A72" s="102"/>
      <c r="B72" s="125"/>
      <c r="C72" s="581" t="s">
        <v>361</v>
      </c>
      <c r="D72" s="120" t="s">
        <v>29</v>
      </c>
      <c r="E72" s="120">
        <v>156</v>
      </c>
      <c r="F72" s="123">
        <f>F66*E72</f>
        <v>3.5568</v>
      </c>
      <c r="G72" s="124"/>
      <c r="H72" s="123">
        <f t="shared" ref="H72:H76" si="3">G72*F72</f>
        <v>0</v>
      </c>
    </row>
    <row r="73" spans="1:8">
      <c r="A73" s="102"/>
      <c r="B73" s="125" t="s">
        <v>362</v>
      </c>
      <c r="C73" s="581" t="s">
        <v>363</v>
      </c>
      <c r="D73" s="120" t="s">
        <v>29</v>
      </c>
      <c r="E73" s="120">
        <v>6</v>
      </c>
      <c r="F73" s="123">
        <f>F66*E73</f>
        <v>0.1368</v>
      </c>
      <c r="G73" s="124"/>
      <c r="H73" s="123">
        <f t="shared" si="3"/>
        <v>0</v>
      </c>
    </row>
    <row r="74" spans="1:8">
      <c r="A74" s="102"/>
      <c r="B74" s="125" t="s">
        <v>364</v>
      </c>
      <c r="C74" s="581" t="s">
        <v>365</v>
      </c>
      <c r="D74" s="120" t="s">
        <v>29</v>
      </c>
      <c r="E74" s="120">
        <v>48</v>
      </c>
      <c r="F74" s="123">
        <f>F66*E74</f>
        <v>1.0944</v>
      </c>
      <c r="G74" s="124"/>
      <c r="H74" s="123">
        <f t="shared" si="3"/>
        <v>0</v>
      </c>
    </row>
    <row r="75" spans="1:8">
      <c r="A75" s="102"/>
      <c r="B75" s="125"/>
      <c r="C75" s="581" t="s">
        <v>366</v>
      </c>
      <c r="D75" s="120" t="s">
        <v>32</v>
      </c>
      <c r="E75" s="120"/>
      <c r="F75" s="120">
        <v>2</v>
      </c>
      <c r="G75" s="124"/>
      <c r="H75" s="123">
        <f t="shared" si="3"/>
        <v>0</v>
      </c>
    </row>
    <row r="76" spans="1:8">
      <c r="A76" s="102"/>
      <c r="B76" s="125"/>
      <c r="C76" s="581" t="s">
        <v>31</v>
      </c>
      <c r="D76" s="120" t="s">
        <v>25</v>
      </c>
      <c r="E76" s="120">
        <v>5.4</v>
      </c>
      <c r="F76" s="123">
        <f>F66*E76</f>
        <v>0.12312000000000001</v>
      </c>
      <c r="G76" s="124"/>
      <c r="H76" s="123">
        <f t="shared" si="3"/>
        <v>0</v>
      </c>
    </row>
    <row r="77" spans="1:8" ht="40.5">
      <c r="A77" s="101">
        <v>2</v>
      </c>
      <c r="B77" s="599" t="s">
        <v>367</v>
      </c>
      <c r="C77" s="130" t="s">
        <v>372</v>
      </c>
      <c r="D77" s="126" t="s">
        <v>160</v>
      </c>
      <c r="E77" s="126"/>
      <c r="F77" s="554">
        <f>F66*2</f>
        <v>4.5600000000000002E-2</v>
      </c>
      <c r="G77" s="127"/>
      <c r="H77" s="604">
        <f>SUM(H78:H82)</f>
        <v>0</v>
      </c>
    </row>
    <row r="78" spans="1:8">
      <c r="A78" s="102"/>
      <c r="B78" s="125"/>
      <c r="C78" s="581" t="s">
        <v>22</v>
      </c>
      <c r="D78" s="120" t="s">
        <v>23</v>
      </c>
      <c r="E78" s="120">
        <v>68</v>
      </c>
      <c r="F78" s="123">
        <f>F77*E78</f>
        <v>3.1008</v>
      </c>
      <c r="G78" s="129"/>
      <c r="H78" s="123">
        <f>F78*G78</f>
        <v>0</v>
      </c>
    </row>
    <row r="79" spans="1:8">
      <c r="A79" s="102"/>
      <c r="B79" s="125"/>
      <c r="C79" s="581" t="s">
        <v>202</v>
      </c>
      <c r="D79" s="120"/>
      <c r="E79" s="120"/>
      <c r="F79" s="120"/>
      <c r="G79" s="124"/>
      <c r="H79" s="171"/>
    </row>
    <row r="80" spans="1:8">
      <c r="A80" s="102"/>
      <c r="B80" s="125" t="s">
        <v>368</v>
      </c>
      <c r="C80" s="581" t="s">
        <v>369</v>
      </c>
      <c r="D80" s="120" t="s">
        <v>29</v>
      </c>
      <c r="E80" s="120">
        <v>25.1</v>
      </c>
      <c r="F80" s="123">
        <f>F77*E80</f>
        <v>1.14456</v>
      </c>
      <c r="G80" s="124"/>
      <c r="H80" s="123">
        <f>G80*F80</f>
        <v>0</v>
      </c>
    </row>
    <row r="81" spans="1:9">
      <c r="A81" s="102"/>
      <c r="B81" s="125" t="s">
        <v>370</v>
      </c>
      <c r="C81" s="581" t="s">
        <v>371</v>
      </c>
      <c r="D81" s="120" t="s">
        <v>29</v>
      </c>
      <c r="E81" s="120">
        <v>2.7</v>
      </c>
      <c r="F81" s="123">
        <f>F77*E81</f>
        <v>0.12312000000000001</v>
      </c>
      <c r="G81" s="124"/>
      <c r="H81" s="123">
        <f t="shared" ref="H81:H82" si="4">G81*F81</f>
        <v>0</v>
      </c>
    </row>
    <row r="82" spans="1:9">
      <c r="A82" s="102"/>
      <c r="B82" s="125"/>
      <c r="C82" s="581" t="s">
        <v>31</v>
      </c>
      <c r="D82" s="120" t="s">
        <v>25</v>
      </c>
      <c r="E82" s="120">
        <v>0.19</v>
      </c>
      <c r="F82" s="123">
        <f>F77*E82</f>
        <v>8.6639999999999998E-3</v>
      </c>
      <c r="G82" s="124"/>
      <c r="H82" s="123">
        <f t="shared" si="4"/>
        <v>0</v>
      </c>
    </row>
    <row r="83" spans="1:9" ht="27">
      <c r="A83" s="101">
        <v>3</v>
      </c>
      <c r="B83" s="599" t="s">
        <v>164</v>
      </c>
      <c r="C83" s="130" t="s">
        <v>402</v>
      </c>
      <c r="D83" s="126" t="s">
        <v>160</v>
      </c>
      <c r="E83" s="127"/>
      <c r="F83" s="126">
        <f>(1.2*2.2)/100</f>
        <v>2.64E-2</v>
      </c>
      <c r="G83" s="127"/>
      <c r="H83" s="604">
        <f>SUM(H84:H86)</f>
        <v>0</v>
      </c>
    </row>
    <row r="84" spans="1:9">
      <c r="A84" s="102"/>
      <c r="B84" s="125"/>
      <c r="C84" s="128" t="s">
        <v>22</v>
      </c>
      <c r="D84" s="120" t="s">
        <v>23</v>
      </c>
      <c r="E84" s="124">
        <v>272</v>
      </c>
      <c r="F84" s="123">
        <f>F83*E84</f>
        <v>7.1807999999999996</v>
      </c>
      <c r="G84" s="129"/>
      <c r="H84" s="600">
        <f>F84*G84</f>
        <v>0</v>
      </c>
    </row>
    <row r="85" spans="1:9">
      <c r="A85" s="102"/>
      <c r="B85" s="125"/>
      <c r="C85" s="128" t="s">
        <v>202</v>
      </c>
      <c r="D85" s="120"/>
      <c r="E85" s="124"/>
      <c r="F85" s="120"/>
      <c r="G85" s="124"/>
      <c r="H85" s="601"/>
    </row>
    <row r="86" spans="1:9" ht="27">
      <c r="A86" s="102"/>
      <c r="B86" s="125" t="s">
        <v>152</v>
      </c>
      <c r="C86" s="128" t="s">
        <v>403</v>
      </c>
      <c r="D86" s="120" t="s">
        <v>159</v>
      </c>
      <c r="E86" s="124">
        <v>102</v>
      </c>
      <c r="F86" s="120">
        <f>E86*F83</f>
        <v>2.6928000000000001</v>
      </c>
      <c r="G86" s="173"/>
      <c r="H86" s="123">
        <f>F86*G86</f>
        <v>0</v>
      </c>
    </row>
    <row r="87" spans="1:9" s="419" customFormat="1" ht="40.5">
      <c r="A87" s="101">
        <v>4</v>
      </c>
      <c r="B87" s="100" t="s">
        <v>38</v>
      </c>
      <c r="C87" s="421" t="s">
        <v>39</v>
      </c>
      <c r="D87" s="126" t="s">
        <v>157</v>
      </c>
      <c r="E87" s="122"/>
      <c r="F87" s="101">
        <v>3</v>
      </c>
      <c r="G87" s="127"/>
      <c r="H87" s="604">
        <f>H88</f>
        <v>0</v>
      </c>
      <c r="I87" s="420"/>
    </row>
    <row r="88" spans="1:9" s="419" customFormat="1">
      <c r="A88" s="102"/>
      <c r="B88" s="407"/>
      <c r="C88" s="105" t="s">
        <v>22</v>
      </c>
      <c r="D88" s="120" t="s">
        <v>23</v>
      </c>
      <c r="E88" s="110">
        <v>0.87</v>
      </c>
      <c r="F88" s="106">
        <f>F87*E88</f>
        <v>2.61</v>
      </c>
      <c r="G88" s="129"/>
      <c r="H88" s="422">
        <f>F88*G88</f>
        <v>0</v>
      </c>
      <c r="I88" s="420"/>
    </row>
    <row r="89" spans="1:9" s="419" customFormat="1" ht="27">
      <c r="A89" s="101">
        <v>5</v>
      </c>
      <c r="B89" s="100" t="s">
        <v>391</v>
      </c>
      <c r="C89" s="421" t="s">
        <v>66</v>
      </c>
      <c r="D89" s="126" t="s">
        <v>33</v>
      </c>
      <c r="E89" s="122"/>
      <c r="F89" s="101">
        <f>F87*1.7</f>
        <v>5.0999999999999996</v>
      </c>
      <c r="G89" s="127"/>
      <c r="H89" s="604">
        <f>H90</f>
        <v>0</v>
      </c>
      <c r="I89" s="420"/>
    </row>
    <row r="90" spans="1:9" s="419" customFormat="1">
      <c r="A90" s="102"/>
      <c r="B90" s="407"/>
      <c r="C90" s="105" t="s">
        <v>24</v>
      </c>
      <c r="D90" s="120" t="s">
        <v>33</v>
      </c>
      <c r="E90" s="110"/>
      <c r="F90" s="102">
        <f>F89</f>
        <v>5.0999999999999996</v>
      </c>
      <c r="G90" s="124"/>
      <c r="H90" s="106">
        <f>F90*G90</f>
        <v>0</v>
      </c>
      <c r="I90" s="420"/>
    </row>
    <row r="91" spans="1:9" s="111" customFormat="1">
      <c r="A91" s="418"/>
      <c r="B91" s="417"/>
      <c r="C91" s="416" t="s">
        <v>58</v>
      </c>
      <c r="D91" s="249"/>
      <c r="E91" s="415"/>
      <c r="F91" s="414"/>
      <c r="G91" s="249"/>
      <c r="H91" s="413">
        <f>H87+H89+H83+H77+H66</f>
        <v>0</v>
      </c>
      <c r="I91" s="112"/>
    </row>
    <row r="92" spans="1:9" s="111" customFormat="1">
      <c r="A92" s="102"/>
      <c r="B92" s="407"/>
      <c r="C92" s="412" t="s">
        <v>57</v>
      </c>
      <c r="D92" s="124"/>
      <c r="E92" s="110"/>
      <c r="F92" s="405"/>
      <c r="G92" s="124"/>
      <c r="H92" s="411">
        <f>H88+H84+H78+H67</f>
        <v>0</v>
      </c>
      <c r="I92" s="112"/>
    </row>
    <row r="93" spans="1:9" s="111" customFormat="1">
      <c r="A93" s="102"/>
      <c r="B93" s="407"/>
      <c r="C93" s="412"/>
      <c r="D93" s="124"/>
      <c r="E93" s="110"/>
      <c r="F93" s="405"/>
      <c r="G93" s="124"/>
      <c r="H93" s="411"/>
      <c r="I93" s="112"/>
    </row>
    <row r="94" spans="1:9" s="111" customFormat="1">
      <c r="A94" s="102"/>
      <c r="B94" s="407"/>
      <c r="C94" s="410" t="s">
        <v>377</v>
      </c>
      <c r="D94" s="124"/>
      <c r="E94" s="110"/>
      <c r="F94" s="405"/>
      <c r="G94" s="124"/>
      <c r="H94" s="411">
        <f>H91+H62</f>
        <v>0</v>
      </c>
      <c r="I94" s="112"/>
    </row>
    <row r="95" spans="1:9" s="111" customFormat="1">
      <c r="A95" s="102"/>
      <c r="B95" s="407"/>
      <c r="C95" s="409" t="s">
        <v>57</v>
      </c>
      <c r="D95" s="124"/>
      <c r="E95" s="110"/>
      <c r="F95" s="405"/>
      <c r="G95" s="124"/>
      <c r="H95" s="411">
        <f>H63+H92</f>
        <v>0</v>
      </c>
      <c r="I95" s="112"/>
    </row>
    <row r="96" spans="1:9" s="111" customFormat="1">
      <c r="A96" s="102"/>
      <c r="B96" s="407"/>
      <c r="C96" s="406" t="s">
        <v>47</v>
      </c>
      <c r="D96" s="124"/>
      <c r="E96" s="408">
        <v>0.1</v>
      </c>
      <c r="F96" s="405"/>
      <c r="G96" s="124"/>
      <c r="H96" s="411">
        <f>H94*E96</f>
        <v>0</v>
      </c>
      <c r="I96" s="112"/>
    </row>
    <row r="97" spans="1:9" s="111" customFormat="1">
      <c r="A97" s="102"/>
      <c r="B97" s="407"/>
      <c r="C97" s="406" t="s">
        <v>8</v>
      </c>
      <c r="D97" s="124"/>
      <c r="E97" s="122"/>
      <c r="F97" s="405"/>
      <c r="G97" s="124"/>
      <c r="H97" s="979">
        <f>H94+H96</f>
        <v>0</v>
      </c>
      <c r="I97" s="112"/>
    </row>
    <row r="98" spans="1:9" s="111" customFormat="1">
      <c r="A98" s="102"/>
      <c r="B98" s="407"/>
      <c r="C98" s="406" t="s">
        <v>59</v>
      </c>
      <c r="D98" s="124"/>
      <c r="E98" s="408">
        <v>0.08</v>
      </c>
      <c r="F98" s="405"/>
      <c r="G98" s="124"/>
      <c r="H98" s="411">
        <f>H97*E98</f>
        <v>0</v>
      </c>
      <c r="I98" s="112"/>
    </row>
    <row r="99" spans="1:9" s="111" customFormat="1">
      <c r="A99" s="102"/>
      <c r="B99" s="407"/>
      <c r="C99" s="406" t="s">
        <v>125</v>
      </c>
      <c r="D99" s="124"/>
      <c r="E99" s="110"/>
      <c r="F99" s="405"/>
      <c r="G99" s="124"/>
      <c r="H99" s="979">
        <f>H97+H98</f>
        <v>0</v>
      </c>
      <c r="I99" s="112"/>
    </row>
    <row r="100" spans="1:9" s="111" customFormat="1">
      <c r="A100" s="393"/>
      <c r="B100" s="395"/>
      <c r="C100" s="404"/>
      <c r="D100" s="217"/>
      <c r="E100" s="393"/>
      <c r="F100" s="393"/>
      <c r="G100" s="217"/>
      <c r="H100" s="403"/>
      <c r="I100" s="112"/>
    </row>
    <row r="101" spans="1:9" s="111" customFormat="1" ht="15.75">
      <c r="A101" s="393"/>
      <c r="B101" s="14"/>
      <c r="C101" s="11"/>
      <c r="D101" s="31"/>
      <c r="E101" s="393"/>
      <c r="F101" s="393"/>
      <c r="G101" s="217"/>
      <c r="H101" s="403"/>
      <c r="I101" s="112"/>
    </row>
    <row r="102" spans="1:9" s="111" customFormat="1" ht="16.5">
      <c r="A102" s="393"/>
      <c r="B102" s="3"/>
      <c r="C102" s="77"/>
      <c r="D102" s="2"/>
      <c r="E102" s="393"/>
      <c r="F102" s="393"/>
      <c r="G102" s="217"/>
      <c r="H102" s="403"/>
      <c r="I102" s="112"/>
    </row>
    <row r="103" spans="1:9" s="111" customFormat="1">
      <c r="A103" s="393"/>
      <c r="B103" s="395"/>
      <c r="C103" s="398"/>
      <c r="D103" s="217"/>
      <c r="E103" s="393"/>
      <c r="F103" s="391"/>
      <c r="G103" s="217"/>
      <c r="H103" s="402"/>
      <c r="I103" s="112"/>
    </row>
    <row r="104" spans="1:9" s="111" customFormat="1">
      <c r="A104" s="393"/>
      <c r="B104" s="395"/>
      <c r="C104" s="400"/>
      <c r="D104" s="217"/>
      <c r="E104" s="393"/>
      <c r="F104" s="392"/>
      <c r="G104" s="217"/>
      <c r="H104" s="396"/>
      <c r="I104" s="112"/>
    </row>
    <row r="105" spans="1:9" s="111" customFormat="1">
      <c r="A105" s="393"/>
      <c r="I105" s="112"/>
    </row>
    <row r="106" spans="1:9" s="111" customFormat="1">
      <c r="A106" s="393"/>
      <c r="I106" s="112"/>
    </row>
    <row r="107" spans="1:9" s="111" customFormat="1">
      <c r="A107" s="393"/>
      <c r="B107" s="395"/>
      <c r="C107" s="394"/>
      <c r="D107" s="217"/>
      <c r="E107" s="393"/>
      <c r="F107" s="392"/>
      <c r="G107" s="217"/>
      <c r="H107" s="396"/>
      <c r="I107" s="112"/>
    </row>
    <row r="108" spans="1:9" s="111" customFormat="1">
      <c r="A108" s="393"/>
      <c r="B108" s="395"/>
      <c r="C108" s="394"/>
      <c r="D108" s="217"/>
      <c r="E108" s="393"/>
      <c r="F108" s="393"/>
      <c r="G108" s="217"/>
      <c r="H108" s="391"/>
      <c r="I108" s="112"/>
    </row>
    <row r="109" spans="1:9" s="111" customFormat="1">
      <c r="A109" s="393"/>
      <c r="B109" s="395"/>
      <c r="C109" s="394"/>
      <c r="D109" s="217"/>
      <c r="E109" s="393"/>
      <c r="F109" s="392"/>
      <c r="G109" s="217"/>
      <c r="H109" s="396"/>
      <c r="I109" s="112"/>
    </row>
    <row r="110" spans="1:9" s="111" customFormat="1">
      <c r="A110" s="393"/>
      <c r="B110" s="395"/>
      <c r="C110" s="394"/>
      <c r="D110" s="217"/>
      <c r="E110" s="393"/>
      <c r="F110" s="392"/>
      <c r="G110" s="217"/>
      <c r="H110" s="396"/>
      <c r="I110" s="112"/>
    </row>
    <row r="111" spans="1:9" s="111" customFormat="1">
      <c r="A111" s="393"/>
      <c r="B111" s="395"/>
      <c r="C111" s="394"/>
      <c r="D111" s="217"/>
      <c r="E111" s="393"/>
      <c r="F111" s="392"/>
      <c r="G111" s="217"/>
      <c r="H111" s="396"/>
      <c r="I111" s="112"/>
    </row>
    <row r="112" spans="1:9" s="111" customFormat="1">
      <c r="A112" s="393"/>
      <c r="B112" s="395"/>
      <c r="C112" s="394"/>
      <c r="D112" s="217"/>
      <c r="E112" s="393"/>
      <c r="F112" s="392"/>
      <c r="G112" s="217"/>
      <c r="H112" s="396"/>
      <c r="I112" s="112"/>
    </row>
    <row r="113" spans="1:9" s="111" customFormat="1">
      <c r="A113" s="393"/>
      <c r="B113" s="395"/>
      <c r="C113" s="394"/>
      <c r="D113" s="217"/>
      <c r="E113" s="393"/>
      <c r="F113" s="392"/>
      <c r="G113" s="217"/>
      <c r="H113" s="396"/>
      <c r="I113" s="112"/>
    </row>
    <row r="114" spans="1:9" s="111" customFormat="1">
      <c r="A114" s="393"/>
      <c r="B114" s="395"/>
      <c r="C114" s="394"/>
      <c r="D114" s="217"/>
      <c r="E114" s="393"/>
      <c r="F114" s="392"/>
      <c r="G114" s="217"/>
      <c r="H114" s="396"/>
      <c r="I114" s="112"/>
    </row>
    <row r="115" spans="1:9" s="111" customFormat="1">
      <c r="A115" s="393"/>
      <c r="B115" s="395"/>
      <c r="C115" s="400"/>
      <c r="D115" s="217"/>
      <c r="E115" s="393"/>
      <c r="F115" s="393"/>
      <c r="G115" s="217"/>
      <c r="H115" s="396"/>
      <c r="I115" s="112"/>
    </row>
    <row r="116" spans="1:9" s="111" customFormat="1">
      <c r="A116" s="393"/>
      <c r="B116" s="395"/>
      <c r="C116" s="394"/>
      <c r="D116" s="217"/>
      <c r="E116" s="393"/>
      <c r="F116" s="393"/>
      <c r="G116" s="217"/>
      <c r="H116" s="391"/>
      <c r="I116" s="112"/>
    </row>
    <row r="117" spans="1:9" s="111" customFormat="1">
      <c r="A117" s="393"/>
      <c r="B117" s="395"/>
      <c r="C117" s="394"/>
      <c r="D117" s="217"/>
      <c r="E117" s="393"/>
      <c r="F117" s="392"/>
      <c r="G117" s="217"/>
      <c r="H117" s="396"/>
      <c r="I117" s="112"/>
    </row>
    <row r="118" spans="1:9" s="111" customFormat="1">
      <c r="A118" s="393"/>
      <c r="B118" s="395"/>
      <c r="C118" s="394"/>
      <c r="D118" s="217"/>
      <c r="E118" s="393"/>
      <c r="F118" s="392"/>
      <c r="G118" s="217"/>
      <c r="H118" s="396"/>
      <c r="I118" s="112"/>
    </row>
    <row r="119" spans="1:9" s="111" customFormat="1">
      <c r="A119" s="393"/>
      <c r="B119" s="395"/>
      <c r="C119" s="394"/>
      <c r="D119" s="217"/>
      <c r="E119" s="393"/>
      <c r="F119" s="393"/>
      <c r="G119" s="217"/>
      <c r="H119" s="396"/>
      <c r="I119" s="112"/>
    </row>
    <row r="120" spans="1:9" s="111" customFormat="1">
      <c r="A120" s="393"/>
      <c r="B120" s="395"/>
      <c r="C120" s="394"/>
      <c r="D120" s="217"/>
      <c r="E120" s="393"/>
      <c r="F120" s="393"/>
      <c r="G120" s="217"/>
      <c r="H120" s="396"/>
      <c r="I120" s="112"/>
    </row>
    <row r="121" spans="1:9" s="111" customFormat="1">
      <c r="A121" s="393"/>
      <c r="B121" s="395"/>
      <c r="C121" s="394"/>
      <c r="D121" s="217"/>
      <c r="E121" s="393"/>
      <c r="F121" s="393"/>
      <c r="G121" s="217"/>
      <c r="H121" s="396"/>
      <c r="I121" s="112"/>
    </row>
    <row r="122" spans="1:9" s="111" customFormat="1">
      <c r="A122" s="393"/>
      <c r="B122" s="395"/>
      <c r="C122" s="394"/>
      <c r="D122" s="217"/>
      <c r="E122" s="393"/>
      <c r="F122" s="393"/>
      <c r="G122" s="217"/>
      <c r="H122" s="396"/>
      <c r="I122" s="112"/>
    </row>
    <row r="123" spans="1:9" s="111" customFormat="1">
      <c r="A123" s="393"/>
      <c r="B123" s="395"/>
      <c r="C123" s="394"/>
      <c r="D123" s="217"/>
      <c r="E123" s="393"/>
      <c r="F123" s="392"/>
      <c r="G123" s="217"/>
      <c r="H123" s="396"/>
      <c r="I123" s="112"/>
    </row>
    <row r="124" spans="1:9" s="111" customFormat="1">
      <c r="A124" s="393"/>
      <c r="B124" s="395"/>
      <c r="C124" s="394"/>
      <c r="D124" s="217"/>
      <c r="E124" s="393"/>
      <c r="F124" s="392"/>
      <c r="G124" s="217"/>
      <c r="H124" s="396"/>
      <c r="I124" s="112"/>
    </row>
    <row r="125" spans="1:9" s="111" customFormat="1">
      <c r="A125" s="393"/>
      <c r="B125" s="395"/>
      <c r="C125" s="394"/>
      <c r="D125" s="217"/>
      <c r="E125" s="393"/>
      <c r="F125" s="392"/>
      <c r="G125" s="217"/>
      <c r="H125" s="396"/>
      <c r="I125" s="112"/>
    </row>
    <row r="126" spans="1:9" s="111" customFormat="1">
      <c r="A126" s="393"/>
      <c r="B126" s="395"/>
      <c r="C126" s="394"/>
      <c r="D126" s="217"/>
      <c r="E126" s="393"/>
      <c r="F126" s="393"/>
      <c r="G126" s="217"/>
      <c r="H126" s="391"/>
      <c r="I126" s="112"/>
    </row>
    <row r="127" spans="1:9" s="111" customFormat="1">
      <c r="A127" s="393"/>
      <c r="B127" s="395"/>
      <c r="C127" s="394"/>
      <c r="D127" s="217"/>
      <c r="E127" s="393"/>
      <c r="F127" s="392"/>
      <c r="G127" s="217"/>
      <c r="H127" s="396"/>
      <c r="I127" s="112"/>
    </row>
    <row r="128" spans="1:9" s="111" customFormat="1">
      <c r="A128" s="393"/>
      <c r="B128" s="395"/>
      <c r="C128" s="394"/>
      <c r="D128" s="217"/>
      <c r="E128" s="393"/>
      <c r="F128" s="392"/>
      <c r="G128" s="217"/>
      <c r="H128" s="396"/>
      <c r="I128" s="112"/>
    </row>
    <row r="129" spans="1:9" s="111" customFormat="1">
      <c r="A129" s="393"/>
      <c r="B129" s="395"/>
      <c r="C129" s="394"/>
      <c r="D129" s="217"/>
      <c r="E129" s="393"/>
      <c r="F129" s="392"/>
      <c r="G129" s="217"/>
      <c r="H129" s="396"/>
      <c r="I129" s="112"/>
    </row>
    <row r="130" spans="1:9" s="111" customFormat="1">
      <c r="A130" s="393"/>
      <c r="B130" s="395"/>
      <c r="C130" s="394"/>
      <c r="D130" s="217"/>
      <c r="E130" s="393"/>
      <c r="F130" s="392"/>
      <c r="G130" s="217"/>
      <c r="H130" s="396"/>
      <c r="I130" s="112"/>
    </row>
    <row r="131" spans="1:9" s="111" customFormat="1">
      <c r="A131" s="393"/>
      <c r="B131" s="395"/>
      <c r="C131" s="394"/>
      <c r="D131" s="217"/>
      <c r="E131" s="393"/>
      <c r="F131" s="392"/>
      <c r="G131" s="217"/>
      <c r="H131" s="396"/>
      <c r="I131" s="112"/>
    </row>
    <row r="132" spans="1:9" s="111" customFormat="1">
      <c r="A132" s="393"/>
      <c r="B132" s="395"/>
      <c r="C132" s="394"/>
      <c r="D132" s="217"/>
      <c r="E132" s="393"/>
      <c r="F132" s="392"/>
      <c r="G132" s="217"/>
      <c r="H132" s="396"/>
      <c r="I132" s="112"/>
    </row>
    <row r="133" spans="1:9" s="111" customFormat="1">
      <c r="A133" s="393"/>
      <c r="B133" s="395"/>
      <c r="C133" s="394"/>
      <c r="D133" s="217"/>
      <c r="E133" s="393"/>
      <c r="F133" s="393"/>
      <c r="G133" s="217"/>
      <c r="H133" s="391"/>
      <c r="I133" s="112"/>
    </row>
    <row r="134" spans="1:9" s="111" customFormat="1">
      <c r="A134" s="393"/>
      <c r="B134" s="395"/>
      <c r="C134" s="394"/>
      <c r="D134" s="217"/>
      <c r="E134" s="393"/>
      <c r="F134" s="392"/>
      <c r="G134" s="217"/>
      <c r="H134" s="396"/>
      <c r="I134" s="112"/>
    </row>
    <row r="135" spans="1:9" s="111" customFormat="1">
      <c r="A135" s="393"/>
      <c r="B135" s="395"/>
      <c r="C135" s="394"/>
      <c r="D135" s="217"/>
      <c r="E135" s="393"/>
      <c r="F135" s="392"/>
      <c r="G135" s="217"/>
      <c r="H135" s="396"/>
      <c r="I135" s="112"/>
    </row>
    <row r="136" spans="1:9" s="111" customFormat="1">
      <c r="A136" s="393"/>
      <c r="B136" s="395"/>
      <c r="C136" s="394"/>
      <c r="D136" s="217"/>
      <c r="E136" s="393"/>
      <c r="F136" s="393"/>
      <c r="G136" s="217"/>
      <c r="H136" s="396"/>
      <c r="I136" s="112"/>
    </row>
    <row r="137" spans="1:9" s="111" customFormat="1">
      <c r="A137" s="393"/>
      <c r="B137" s="395"/>
      <c r="C137" s="394"/>
      <c r="D137" s="217"/>
      <c r="E137" s="393"/>
      <c r="F137" s="393"/>
      <c r="G137" s="217"/>
      <c r="H137" s="396"/>
      <c r="I137" s="112"/>
    </row>
    <row r="138" spans="1:9" s="111" customFormat="1">
      <c r="A138" s="393"/>
      <c r="B138" s="395"/>
      <c r="C138" s="394"/>
      <c r="D138" s="217"/>
      <c r="E138" s="393"/>
      <c r="F138" s="393"/>
      <c r="G138" s="217"/>
      <c r="H138" s="396"/>
      <c r="I138" s="112"/>
    </row>
    <row r="139" spans="1:9" s="111" customFormat="1">
      <c r="A139" s="393"/>
      <c r="B139" s="395"/>
      <c r="C139" s="394"/>
      <c r="D139" s="217"/>
      <c r="E139" s="393"/>
      <c r="F139" s="393"/>
      <c r="G139" s="217"/>
      <c r="H139" s="396"/>
      <c r="I139" s="112"/>
    </row>
    <row r="140" spans="1:9" s="111" customFormat="1">
      <c r="A140" s="393"/>
      <c r="B140" s="395"/>
      <c r="C140" s="394"/>
      <c r="D140" s="217"/>
      <c r="E140" s="393"/>
      <c r="F140" s="392"/>
      <c r="G140" s="217"/>
      <c r="H140" s="396"/>
      <c r="I140" s="112"/>
    </row>
    <row r="141" spans="1:9" s="111" customFormat="1">
      <c r="A141" s="393"/>
      <c r="B141" s="395"/>
      <c r="C141" s="394"/>
      <c r="D141" s="217"/>
      <c r="E141" s="393"/>
      <c r="F141" s="392"/>
      <c r="G141" s="217"/>
      <c r="H141" s="396"/>
      <c r="I141" s="112"/>
    </row>
    <row r="142" spans="1:9" s="111" customFormat="1">
      <c r="A142" s="393"/>
      <c r="B142" s="395"/>
      <c r="C142" s="394"/>
      <c r="D142" s="217"/>
      <c r="E142" s="393"/>
      <c r="F142" s="393"/>
      <c r="G142" s="217"/>
      <c r="H142" s="391"/>
      <c r="I142" s="112"/>
    </row>
    <row r="143" spans="1:9" s="111" customFormat="1">
      <c r="A143" s="393"/>
      <c r="B143" s="395"/>
      <c r="C143" s="394"/>
      <c r="D143" s="217"/>
      <c r="E143" s="393"/>
      <c r="F143" s="392"/>
      <c r="G143" s="217"/>
      <c r="H143" s="396"/>
      <c r="I143" s="112"/>
    </row>
    <row r="144" spans="1:9" s="111" customFormat="1">
      <c r="A144" s="393"/>
      <c r="B144" s="395"/>
      <c r="C144" s="394"/>
      <c r="D144" s="217"/>
      <c r="E144" s="393"/>
      <c r="F144" s="393"/>
      <c r="G144" s="217"/>
      <c r="H144" s="396"/>
      <c r="I144" s="112"/>
    </row>
    <row r="145" spans="1:9" s="111" customFormat="1">
      <c r="A145" s="393"/>
      <c r="B145" s="395"/>
      <c r="C145" s="394"/>
      <c r="D145" s="217"/>
      <c r="E145" s="393"/>
      <c r="F145" s="392"/>
      <c r="G145" s="217"/>
      <c r="H145" s="396"/>
      <c r="I145" s="112"/>
    </row>
    <row r="146" spans="1:9" s="111" customFormat="1">
      <c r="A146" s="393"/>
      <c r="B146" s="395"/>
      <c r="C146" s="394"/>
      <c r="D146" s="217"/>
      <c r="E146" s="393"/>
      <c r="F146" s="392"/>
      <c r="G146" s="217"/>
      <c r="H146" s="396"/>
      <c r="I146" s="112"/>
    </row>
    <row r="147" spans="1:9" s="111" customFormat="1">
      <c r="A147" s="393"/>
      <c r="B147" s="395"/>
      <c r="C147" s="394"/>
      <c r="D147" s="217"/>
      <c r="E147" s="393"/>
      <c r="F147" s="393"/>
      <c r="G147" s="217"/>
      <c r="H147" s="396"/>
      <c r="I147" s="112"/>
    </row>
    <row r="148" spans="1:9" s="111" customFormat="1">
      <c r="A148" s="393"/>
      <c r="B148" s="395"/>
      <c r="C148" s="394"/>
      <c r="D148" s="217"/>
      <c r="E148" s="393"/>
      <c r="F148" s="393"/>
      <c r="G148" s="217"/>
      <c r="H148" s="396"/>
      <c r="I148" s="112"/>
    </row>
    <row r="149" spans="1:9" s="111" customFormat="1">
      <c r="A149" s="393"/>
      <c r="B149" s="395"/>
      <c r="C149" s="394"/>
      <c r="D149" s="217"/>
      <c r="E149" s="393"/>
      <c r="F149" s="392"/>
      <c r="G149" s="217"/>
      <c r="H149" s="396"/>
      <c r="I149" s="112"/>
    </row>
    <row r="150" spans="1:9" s="111" customFormat="1">
      <c r="A150" s="393"/>
      <c r="B150" s="395"/>
      <c r="C150" s="394"/>
      <c r="D150" s="217"/>
      <c r="E150" s="393"/>
      <c r="F150" s="392"/>
      <c r="G150" s="217"/>
      <c r="H150" s="396"/>
      <c r="I150" s="112"/>
    </row>
    <row r="151" spans="1:9" s="111" customFormat="1">
      <c r="A151" s="393"/>
      <c r="B151" s="395"/>
      <c r="C151" s="394"/>
      <c r="D151" s="217"/>
      <c r="E151" s="393"/>
      <c r="F151" s="392"/>
      <c r="G151" s="217"/>
      <c r="H151" s="396"/>
      <c r="I151" s="112"/>
    </row>
    <row r="152" spans="1:9" s="111" customFormat="1">
      <c r="A152" s="393"/>
      <c r="B152" s="395"/>
      <c r="C152" s="394"/>
      <c r="D152" s="217"/>
      <c r="E152" s="393"/>
      <c r="F152" s="392"/>
      <c r="G152" s="217"/>
      <c r="H152" s="396"/>
      <c r="I152" s="112"/>
    </row>
    <row r="153" spans="1:9" s="111" customFormat="1">
      <c r="A153" s="393"/>
      <c r="B153" s="395"/>
      <c r="C153" s="394"/>
      <c r="D153" s="217"/>
      <c r="E153" s="393"/>
      <c r="F153" s="393"/>
      <c r="G153" s="217"/>
      <c r="H153" s="391"/>
      <c r="I153" s="112"/>
    </row>
    <row r="154" spans="1:9" s="111" customFormat="1">
      <c r="A154" s="393"/>
      <c r="B154" s="395"/>
      <c r="C154" s="394"/>
      <c r="D154" s="217"/>
      <c r="E154" s="393"/>
      <c r="F154" s="392"/>
      <c r="G154" s="217"/>
      <c r="H154" s="396"/>
      <c r="I154" s="112"/>
    </row>
    <row r="155" spans="1:9" s="111" customFormat="1">
      <c r="A155" s="393"/>
      <c r="B155" s="395"/>
      <c r="C155" s="394"/>
      <c r="D155" s="217"/>
      <c r="E155" s="393"/>
      <c r="F155" s="392"/>
      <c r="G155" s="217"/>
      <c r="H155" s="396"/>
      <c r="I155" s="112"/>
    </row>
    <row r="156" spans="1:9" s="111" customFormat="1">
      <c r="A156" s="393"/>
      <c r="B156" s="395"/>
      <c r="C156" s="393"/>
      <c r="D156" s="217"/>
      <c r="E156" s="393"/>
      <c r="F156" s="392"/>
      <c r="G156" s="217"/>
      <c r="H156" s="391"/>
      <c r="I156" s="112"/>
    </row>
    <row r="157" spans="1:9" s="111" customFormat="1">
      <c r="A157" s="393"/>
      <c r="B157" s="395"/>
      <c r="C157" s="394"/>
      <c r="D157" s="217"/>
      <c r="E157" s="393"/>
      <c r="F157" s="392"/>
      <c r="G157" s="217"/>
      <c r="H157" s="396"/>
      <c r="I157" s="112"/>
    </row>
    <row r="158" spans="1:9" s="111" customFormat="1">
      <c r="A158" s="393"/>
      <c r="B158" s="395"/>
      <c r="C158" s="394"/>
      <c r="D158" s="217"/>
      <c r="E158" s="393"/>
      <c r="F158" s="393"/>
      <c r="G158" s="217"/>
      <c r="H158" s="396"/>
      <c r="I158" s="112"/>
    </row>
    <row r="159" spans="1:9" s="111" customFormat="1">
      <c r="A159" s="393"/>
      <c r="B159" s="395"/>
      <c r="C159" s="394"/>
      <c r="D159" s="217"/>
      <c r="E159" s="393"/>
      <c r="F159" s="393"/>
      <c r="G159" s="217"/>
      <c r="H159" s="391"/>
      <c r="I159" s="112"/>
    </row>
    <row r="160" spans="1:9" s="111" customFormat="1">
      <c r="A160" s="393"/>
      <c r="B160" s="395"/>
      <c r="C160" s="394"/>
      <c r="D160" s="217"/>
      <c r="E160" s="393"/>
      <c r="F160" s="393"/>
      <c r="G160" s="217"/>
      <c r="H160" s="391"/>
      <c r="I160" s="112"/>
    </row>
    <row r="161" spans="1:9" s="111" customFormat="1">
      <c r="A161" s="393"/>
      <c r="B161" s="395"/>
      <c r="C161" s="394"/>
      <c r="D161" s="217"/>
      <c r="E161" s="393"/>
      <c r="F161" s="392"/>
      <c r="G161" s="217"/>
      <c r="H161" s="396"/>
      <c r="I161" s="112"/>
    </row>
    <row r="162" spans="1:9" s="111" customFormat="1">
      <c r="A162" s="393"/>
      <c r="B162" s="395"/>
      <c r="C162" s="394"/>
      <c r="D162" s="217"/>
      <c r="E162" s="393"/>
      <c r="F162" s="392"/>
      <c r="G162" s="217"/>
      <c r="H162" s="396"/>
      <c r="I162" s="112"/>
    </row>
    <row r="163" spans="1:9" s="111" customFormat="1">
      <c r="A163" s="393"/>
      <c r="B163" s="395"/>
      <c r="C163" s="401"/>
      <c r="D163" s="217"/>
      <c r="E163" s="393"/>
      <c r="F163" s="392"/>
      <c r="G163" s="217"/>
      <c r="H163" s="391"/>
      <c r="I163" s="112"/>
    </row>
    <row r="164" spans="1:9" s="111" customFormat="1">
      <c r="A164" s="393"/>
      <c r="B164" s="395"/>
      <c r="C164" s="394"/>
      <c r="D164" s="217"/>
      <c r="E164" s="393"/>
      <c r="F164" s="392"/>
      <c r="G164" s="217"/>
      <c r="H164" s="396"/>
      <c r="I164" s="112"/>
    </row>
    <row r="165" spans="1:9" s="111" customFormat="1">
      <c r="A165" s="393"/>
      <c r="B165" s="395"/>
      <c r="C165" s="394"/>
      <c r="D165" s="217"/>
      <c r="E165" s="393"/>
      <c r="F165" s="393"/>
      <c r="G165" s="217"/>
      <c r="H165" s="396"/>
      <c r="I165" s="112"/>
    </row>
    <row r="166" spans="1:9" s="111" customFormat="1">
      <c r="A166" s="393"/>
      <c r="B166" s="395"/>
      <c r="C166" s="394"/>
      <c r="D166" s="217"/>
      <c r="E166" s="393"/>
      <c r="F166" s="393"/>
      <c r="G166" s="217"/>
      <c r="H166" s="391"/>
      <c r="I166" s="112"/>
    </row>
    <row r="167" spans="1:9" s="111" customFormat="1">
      <c r="A167" s="393"/>
      <c r="B167" s="395"/>
      <c r="C167" s="400"/>
      <c r="D167" s="217"/>
      <c r="E167" s="393"/>
      <c r="F167" s="392"/>
      <c r="G167" s="217"/>
      <c r="H167" s="396"/>
      <c r="I167" s="112"/>
    </row>
    <row r="168" spans="1:9" s="111" customFormat="1">
      <c r="A168" s="393"/>
      <c r="B168" s="395"/>
      <c r="C168" s="394"/>
      <c r="D168" s="217"/>
      <c r="E168" s="393"/>
      <c r="F168" s="393"/>
      <c r="G168" s="217"/>
      <c r="H168" s="391"/>
      <c r="I168" s="112"/>
    </row>
    <row r="169" spans="1:9" s="111" customFormat="1">
      <c r="A169" s="393"/>
      <c r="B169" s="395"/>
      <c r="C169" s="394"/>
      <c r="D169" s="217"/>
      <c r="E169" s="393"/>
      <c r="F169" s="392"/>
      <c r="G169" s="217"/>
      <c r="H169" s="391"/>
      <c r="I169" s="112"/>
    </row>
    <row r="170" spans="1:9" s="111" customFormat="1">
      <c r="A170" s="393"/>
      <c r="B170" s="395"/>
      <c r="C170" s="394"/>
      <c r="D170" s="217"/>
      <c r="E170" s="393"/>
      <c r="F170" s="392"/>
      <c r="G170" s="217"/>
      <c r="H170" s="391"/>
      <c r="I170" s="112"/>
    </row>
    <row r="171" spans="1:9" s="111" customFormat="1">
      <c r="A171" s="393"/>
      <c r="B171" s="395"/>
      <c r="C171" s="394"/>
      <c r="D171" s="217"/>
      <c r="E171" s="393"/>
      <c r="F171" s="392"/>
      <c r="G171" s="217"/>
      <c r="H171" s="391"/>
      <c r="I171" s="112"/>
    </row>
    <row r="172" spans="1:9" s="111" customFormat="1">
      <c r="A172" s="393"/>
      <c r="B172" s="395"/>
      <c r="C172" s="394"/>
      <c r="D172" s="217"/>
      <c r="E172" s="393"/>
      <c r="F172" s="392"/>
      <c r="G172" s="217"/>
      <c r="H172" s="391"/>
      <c r="I172" s="112"/>
    </row>
    <row r="173" spans="1:9" s="111" customFormat="1">
      <c r="A173" s="393"/>
      <c r="B173" s="395"/>
      <c r="C173" s="394"/>
      <c r="D173" s="217"/>
      <c r="E173" s="393"/>
      <c r="F173" s="392"/>
      <c r="G173" s="217"/>
      <c r="H173" s="391"/>
      <c r="I173" s="112"/>
    </row>
    <row r="174" spans="1:9" s="111" customFormat="1">
      <c r="A174" s="393"/>
      <c r="B174" s="395"/>
      <c r="C174" s="394"/>
      <c r="D174" s="217"/>
      <c r="E174" s="393"/>
      <c r="F174" s="392"/>
      <c r="G174" s="217"/>
      <c r="H174" s="391"/>
      <c r="I174" s="112"/>
    </row>
    <row r="175" spans="1:9" s="111" customFormat="1">
      <c r="A175" s="393"/>
      <c r="B175" s="395"/>
      <c r="C175" s="394"/>
      <c r="D175" s="217"/>
      <c r="E175" s="393"/>
      <c r="F175" s="392"/>
      <c r="G175" s="217"/>
      <c r="H175" s="391"/>
      <c r="I175" s="112"/>
    </row>
    <row r="176" spans="1:9" s="111" customFormat="1">
      <c r="A176" s="393"/>
      <c r="B176" s="395"/>
      <c r="C176" s="394"/>
      <c r="D176" s="217"/>
      <c r="E176" s="393"/>
      <c r="F176" s="392"/>
      <c r="G176" s="217"/>
      <c r="H176" s="391"/>
      <c r="I176" s="112"/>
    </row>
    <row r="177" spans="1:9" s="111" customFormat="1">
      <c r="A177" s="393"/>
      <c r="B177" s="395"/>
      <c r="C177" s="394"/>
      <c r="D177" s="217"/>
      <c r="E177" s="393"/>
      <c r="F177" s="392"/>
      <c r="G177" s="217"/>
      <c r="H177" s="391"/>
      <c r="I177" s="112"/>
    </row>
    <row r="178" spans="1:9" s="111" customFormat="1">
      <c r="A178" s="393"/>
      <c r="B178" s="395"/>
      <c r="C178" s="394"/>
      <c r="D178" s="217"/>
      <c r="E178" s="393"/>
      <c r="F178" s="392"/>
      <c r="G178" s="217"/>
      <c r="H178" s="391"/>
      <c r="I178" s="112"/>
    </row>
    <row r="179" spans="1:9" s="111" customFormat="1">
      <c r="A179" s="393"/>
      <c r="B179" s="395"/>
      <c r="C179" s="394"/>
      <c r="D179" s="217"/>
      <c r="E179" s="393"/>
      <c r="F179" s="393"/>
      <c r="G179" s="217"/>
      <c r="H179" s="391"/>
      <c r="I179" s="112"/>
    </row>
    <row r="180" spans="1:9" s="111" customFormat="1">
      <c r="A180" s="393"/>
      <c r="B180" s="395"/>
      <c r="C180" s="394"/>
      <c r="D180" s="217"/>
      <c r="E180" s="393"/>
      <c r="F180" s="392"/>
      <c r="G180" s="217"/>
      <c r="H180" s="391"/>
      <c r="I180" s="112"/>
    </row>
    <row r="181" spans="1:9" s="111" customFormat="1">
      <c r="A181" s="393"/>
      <c r="B181" s="395"/>
      <c r="C181" s="394"/>
      <c r="D181" s="217"/>
      <c r="E181" s="393"/>
      <c r="F181" s="392"/>
      <c r="G181" s="217"/>
      <c r="H181" s="391"/>
      <c r="I181" s="112"/>
    </row>
    <row r="182" spans="1:9" s="111" customFormat="1">
      <c r="A182" s="393"/>
      <c r="B182" s="395"/>
      <c r="C182" s="394"/>
      <c r="D182" s="217"/>
      <c r="E182" s="393"/>
      <c r="F182" s="393"/>
      <c r="G182" s="217"/>
      <c r="H182" s="391"/>
      <c r="I182" s="112"/>
    </row>
    <row r="183" spans="1:9" s="111" customFormat="1">
      <c r="A183" s="393"/>
      <c r="B183" s="395"/>
      <c r="C183" s="394"/>
      <c r="D183" s="217"/>
      <c r="E183" s="393"/>
      <c r="F183" s="393"/>
      <c r="G183" s="217"/>
      <c r="H183" s="391"/>
      <c r="I183" s="112"/>
    </row>
    <row r="184" spans="1:9" s="111" customFormat="1">
      <c r="A184" s="393"/>
      <c r="B184" s="395"/>
      <c r="C184" s="394"/>
      <c r="D184" s="217"/>
      <c r="E184" s="393"/>
      <c r="F184" s="391"/>
      <c r="G184" s="217"/>
      <c r="H184" s="391"/>
      <c r="I184" s="112"/>
    </row>
    <row r="185" spans="1:9" s="111" customFormat="1">
      <c r="A185" s="393"/>
      <c r="B185" s="395"/>
      <c r="C185" s="394"/>
      <c r="D185" s="217"/>
      <c r="E185" s="393"/>
      <c r="F185" s="391"/>
      <c r="G185" s="217"/>
      <c r="H185" s="391"/>
      <c r="I185" s="112"/>
    </row>
    <row r="186" spans="1:9" s="111" customFormat="1">
      <c r="A186" s="393"/>
      <c r="B186" s="395"/>
      <c r="C186" s="394"/>
      <c r="D186" s="217"/>
      <c r="E186" s="393"/>
      <c r="F186" s="393"/>
      <c r="G186" s="217"/>
      <c r="H186" s="391"/>
      <c r="I186" s="112"/>
    </row>
    <row r="187" spans="1:9" s="111" customFormat="1">
      <c r="A187" s="393"/>
      <c r="B187" s="395"/>
      <c r="C187" s="394"/>
      <c r="D187" s="217"/>
      <c r="E187" s="393"/>
      <c r="F187" s="392"/>
      <c r="G187" s="217"/>
      <c r="H187" s="391"/>
      <c r="I187" s="112"/>
    </row>
    <row r="188" spans="1:9" s="111" customFormat="1">
      <c r="A188" s="393"/>
      <c r="B188" s="395"/>
      <c r="C188" s="394"/>
      <c r="D188" s="217"/>
      <c r="E188" s="393"/>
      <c r="F188" s="392"/>
      <c r="G188" s="217"/>
      <c r="H188" s="391"/>
      <c r="I188" s="112"/>
    </row>
    <row r="189" spans="1:9" s="111" customFormat="1">
      <c r="A189" s="393"/>
      <c r="B189" s="395"/>
      <c r="C189" s="394"/>
      <c r="D189" s="217"/>
      <c r="E189" s="393"/>
      <c r="F189" s="393"/>
      <c r="G189" s="217"/>
      <c r="H189" s="391"/>
      <c r="I189" s="112"/>
    </row>
    <row r="190" spans="1:9" s="111" customFormat="1">
      <c r="A190" s="393"/>
      <c r="B190" s="395"/>
      <c r="C190" s="394"/>
      <c r="D190" s="217"/>
      <c r="E190" s="393"/>
      <c r="F190" s="393"/>
      <c r="G190" s="217"/>
      <c r="H190" s="391"/>
      <c r="I190" s="112"/>
    </row>
    <row r="191" spans="1:9" s="111" customFormat="1">
      <c r="A191" s="393"/>
      <c r="B191" s="395"/>
      <c r="C191" s="394"/>
      <c r="D191" s="217"/>
      <c r="E191" s="393"/>
      <c r="F191" s="392"/>
      <c r="G191" s="217"/>
      <c r="H191" s="391"/>
      <c r="I191" s="112"/>
    </row>
    <row r="192" spans="1:9" s="111" customFormat="1">
      <c r="A192" s="393"/>
      <c r="B192" s="395"/>
      <c r="C192" s="394"/>
      <c r="D192" s="217"/>
      <c r="E192" s="393"/>
      <c r="F192" s="393"/>
      <c r="G192" s="217"/>
      <c r="H192" s="391"/>
      <c r="I192" s="112"/>
    </row>
    <row r="193" spans="1:9" s="111" customFormat="1">
      <c r="A193" s="393"/>
      <c r="B193" s="395"/>
      <c r="C193" s="394"/>
      <c r="D193" s="217"/>
      <c r="E193" s="393"/>
      <c r="F193" s="392"/>
      <c r="G193" s="217"/>
      <c r="H193" s="396"/>
      <c r="I193" s="112"/>
    </row>
    <row r="194" spans="1:9" s="111" customFormat="1">
      <c r="A194" s="393"/>
      <c r="B194" s="395"/>
      <c r="C194" s="394"/>
      <c r="D194" s="217"/>
      <c r="E194" s="393"/>
      <c r="F194" s="392"/>
      <c r="G194" s="217"/>
      <c r="H194" s="396"/>
      <c r="I194" s="112"/>
    </row>
    <row r="195" spans="1:9" s="111" customFormat="1">
      <c r="A195" s="393"/>
      <c r="B195" s="395"/>
      <c r="C195" s="394"/>
      <c r="D195" s="217"/>
      <c r="E195" s="393"/>
      <c r="F195" s="392"/>
      <c r="G195" s="217"/>
      <c r="H195" s="396"/>
      <c r="I195" s="112"/>
    </row>
    <row r="196" spans="1:9" s="111" customFormat="1">
      <c r="A196" s="393"/>
      <c r="B196" s="395"/>
      <c r="C196" s="394"/>
      <c r="D196" s="217"/>
      <c r="E196" s="393"/>
      <c r="F196" s="392"/>
      <c r="G196" s="217"/>
      <c r="H196" s="396"/>
      <c r="I196" s="112"/>
    </row>
    <row r="197" spans="1:9" s="111" customFormat="1">
      <c r="A197" s="393"/>
      <c r="B197" s="395"/>
      <c r="C197" s="394"/>
      <c r="D197" s="217"/>
      <c r="E197" s="393"/>
      <c r="F197" s="392"/>
      <c r="G197" s="217"/>
      <c r="H197" s="396"/>
      <c r="I197" s="112"/>
    </row>
    <row r="198" spans="1:9" s="111" customFormat="1">
      <c r="A198" s="393"/>
      <c r="B198" s="395"/>
      <c r="C198" s="394"/>
      <c r="D198" s="217"/>
      <c r="E198" s="393"/>
      <c r="F198" s="392"/>
      <c r="G198" s="217"/>
      <c r="H198" s="396"/>
      <c r="I198" s="112"/>
    </row>
    <row r="199" spans="1:9" s="111" customFormat="1">
      <c r="A199" s="393"/>
      <c r="B199" s="395"/>
      <c r="C199" s="394"/>
      <c r="D199" s="217"/>
      <c r="E199" s="393"/>
      <c r="F199" s="393"/>
      <c r="G199" s="217"/>
      <c r="H199" s="391"/>
      <c r="I199" s="112"/>
    </row>
    <row r="200" spans="1:9" s="111" customFormat="1">
      <c r="A200" s="393"/>
      <c r="B200" s="395"/>
      <c r="C200" s="394"/>
      <c r="D200" s="217"/>
      <c r="E200" s="393"/>
      <c r="F200" s="392"/>
      <c r="G200" s="217"/>
      <c r="H200" s="391"/>
      <c r="I200" s="112"/>
    </row>
    <row r="201" spans="1:9" s="111" customFormat="1">
      <c r="A201" s="393"/>
      <c r="B201" s="395"/>
      <c r="C201" s="394"/>
      <c r="D201" s="217"/>
      <c r="E201" s="393"/>
      <c r="F201" s="392"/>
      <c r="G201" s="217"/>
      <c r="H201" s="391"/>
      <c r="I201" s="112"/>
    </row>
    <row r="202" spans="1:9" s="111" customFormat="1">
      <c r="A202" s="393"/>
      <c r="B202" s="395"/>
      <c r="C202" s="394"/>
      <c r="D202" s="217"/>
      <c r="E202" s="393"/>
      <c r="F202" s="392"/>
      <c r="G202" s="217"/>
      <c r="H202" s="391"/>
      <c r="I202" s="112"/>
    </row>
    <row r="203" spans="1:9" s="111" customFormat="1">
      <c r="A203" s="393"/>
      <c r="B203" s="395"/>
      <c r="C203" s="394"/>
      <c r="D203" s="217"/>
      <c r="E203" s="393"/>
      <c r="F203" s="392"/>
      <c r="G203" s="217"/>
      <c r="H203" s="391"/>
      <c r="I203" s="112"/>
    </row>
    <row r="204" spans="1:9" s="111" customFormat="1">
      <c r="A204" s="393"/>
      <c r="B204" s="395"/>
      <c r="C204" s="394"/>
      <c r="D204" s="217"/>
      <c r="E204" s="393"/>
      <c r="F204" s="393"/>
      <c r="G204" s="217"/>
      <c r="H204" s="391"/>
      <c r="I204" s="112"/>
    </row>
    <row r="205" spans="1:9" s="111" customFormat="1">
      <c r="A205" s="393"/>
      <c r="B205" s="395"/>
      <c r="C205" s="394"/>
      <c r="D205" s="217"/>
      <c r="E205" s="393"/>
      <c r="F205" s="392"/>
      <c r="G205" s="217"/>
      <c r="H205" s="391"/>
      <c r="I205" s="112"/>
    </row>
    <row r="206" spans="1:9" s="111" customFormat="1">
      <c r="A206" s="393"/>
      <c r="B206" s="395"/>
      <c r="C206" s="394"/>
      <c r="D206" s="217"/>
      <c r="E206" s="393"/>
      <c r="F206" s="392"/>
      <c r="G206" s="217"/>
      <c r="H206" s="391"/>
      <c r="I206" s="112"/>
    </row>
    <row r="207" spans="1:9" s="111" customFormat="1">
      <c r="A207" s="393"/>
      <c r="B207" s="395"/>
      <c r="C207" s="394"/>
      <c r="D207" s="217"/>
      <c r="E207" s="393"/>
      <c r="F207" s="392"/>
      <c r="G207" s="217"/>
      <c r="H207" s="391"/>
      <c r="I207" s="112"/>
    </row>
    <row r="208" spans="1:9" s="111" customFormat="1">
      <c r="A208" s="393"/>
      <c r="B208" s="395"/>
      <c r="C208" s="394"/>
      <c r="D208" s="217"/>
      <c r="E208" s="393"/>
      <c r="F208" s="392"/>
      <c r="G208" s="217"/>
      <c r="H208" s="391"/>
      <c r="I208" s="112"/>
    </row>
    <row r="209" spans="1:9" s="111" customFormat="1">
      <c r="A209" s="393"/>
      <c r="B209" s="395"/>
      <c r="C209" s="394"/>
      <c r="D209" s="217"/>
      <c r="E209" s="393"/>
      <c r="F209" s="392"/>
      <c r="G209" s="217"/>
      <c r="H209" s="391"/>
      <c r="I209" s="112"/>
    </row>
    <row r="210" spans="1:9" s="111" customFormat="1">
      <c r="A210" s="393"/>
      <c r="B210" s="395"/>
      <c r="C210" s="394"/>
      <c r="D210" s="217"/>
      <c r="E210" s="393"/>
      <c r="F210" s="393"/>
      <c r="G210" s="217"/>
      <c r="H210" s="391"/>
      <c r="I210" s="112"/>
    </row>
    <row r="211" spans="1:9" s="111" customFormat="1">
      <c r="A211" s="393"/>
      <c r="B211" s="395"/>
      <c r="C211" s="394"/>
      <c r="D211" s="217"/>
      <c r="E211" s="393"/>
      <c r="F211" s="392"/>
      <c r="G211" s="217"/>
      <c r="H211" s="391"/>
      <c r="I211" s="112"/>
    </row>
    <row r="212" spans="1:9" s="111" customFormat="1">
      <c r="A212" s="393"/>
      <c r="B212" s="395"/>
      <c r="C212" s="394"/>
      <c r="D212" s="217"/>
      <c r="E212" s="393"/>
      <c r="F212" s="392"/>
      <c r="G212" s="217"/>
      <c r="H212" s="391"/>
      <c r="I212" s="112"/>
    </row>
    <row r="213" spans="1:9" s="111" customFormat="1">
      <c r="A213" s="393"/>
      <c r="B213" s="395"/>
      <c r="C213" s="394"/>
      <c r="D213" s="217"/>
      <c r="E213" s="393"/>
      <c r="F213" s="392"/>
      <c r="G213" s="217"/>
      <c r="H213" s="391"/>
      <c r="I213" s="112"/>
    </row>
    <row r="214" spans="1:9" s="111" customFormat="1">
      <c r="A214" s="393"/>
      <c r="B214" s="395"/>
      <c r="C214" s="394"/>
      <c r="D214" s="217"/>
      <c r="E214" s="393"/>
      <c r="F214" s="392"/>
      <c r="G214" s="217"/>
      <c r="H214" s="391"/>
      <c r="I214" s="112"/>
    </row>
    <row r="215" spans="1:9" s="111" customFormat="1">
      <c r="A215" s="393"/>
      <c r="B215" s="395"/>
      <c r="C215" s="400"/>
      <c r="D215" s="217"/>
      <c r="E215" s="393"/>
      <c r="F215" s="393"/>
      <c r="G215" s="217"/>
      <c r="H215" s="391"/>
      <c r="I215" s="112"/>
    </row>
    <row r="216" spans="1:9" s="111" customFormat="1">
      <c r="A216" s="393"/>
      <c r="B216" s="395"/>
      <c r="C216" s="394"/>
      <c r="D216" s="217"/>
      <c r="E216" s="393"/>
      <c r="F216" s="393"/>
      <c r="G216" s="217"/>
      <c r="H216" s="391"/>
      <c r="I216" s="112"/>
    </row>
    <row r="217" spans="1:9" s="111" customFormat="1">
      <c r="A217" s="393"/>
      <c r="B217" s="395"/>
      <c r="C217" s="394"/>
      <c r="D217" s="217"/>
      <c r="E217" s="393"/>
      <c r="F217" s="392"/>
      <c r="G217" s="217"/>
      <c r="H217" s="396"/>
      <c r="I217" s="112"/>
    </row>
    <row r="218" spans="1:9" s="111" customFormat="1">
      <c r="A218" s="393"/>
      <c r="B218" s="395"/>
      <c r="C218" s="394"/>
      <c r="D218" s="217"/>
      <c r="E218" s="393"/>
      <c r="F218" s="392"/>
      <c r="G218" s="217"/>
      <c r="H218" s="396"/>
      <c r="I218" s="112"/>
    </row>
    <row r="219" spans="1:9" s="111" customFormat="1">
      <c r="A219" s="393"/>
      <c r="B219" s="395"/>
      <c r="C219" s="394"/>
      <c r="D219" s="217"/>
      <c r="E219" s="393"/>
      <c r="F219" s="392"/>
      <c r="G219" s="217"/>
      <c r="H219" s="396"/>
      <c r="I219" s="112"/>
    </row>
    <row r="220" spans="1:9" s="111" customFormat="1">
      <c r="A220" s="393"/>
      <c r="B220" s="395"/>
      <c r="C220" s="394"/>
      <c r="D220" s="217"/>
      <c r="E220" s="393"/>
      <c r="F220" s="392"/>
      <c r="G220" s="217"/>
      <c r="H220" s="396"/>
      <c r="I220" s="112"/>
    </row>
    <row r="221" spans="1:9" s="111" customFormat="1">
      <c r="A221" s="393"/>
      <c r="B221" s="395"/>
      <c r="C221" s="394"/>
      <c r="D221" s="217"/>
      <c r="E221" s="393"/>
      <c r="F221" s="392"/>
      <c r="G221" s="217"/>
      <c r="H221" s="396"/>
      <c r="I221" s="112"/>
    </row>
    <row r="222" spans="1:9" s="111" customFormat="1">
      <c r="A222" s="393"/>
      <c r="B222" s="395"/>
      <c r="C222" s="394"/>
      <c r="D222" s="217"/>
      <c r="E222" s="393"/>
      <c r="F222" s="393"/>
      <c r="G222" s="217"/>
      <c r="H222" s="391"/>
      <c r="I222" s="112"/>
    </row>
    <row r="223" spans="1:9" s="111" customFormat="1">
      <c r="A223" s="393"/>
      <c r="B223" s="395"/>
      <c r="C223" s="394"/>
      <c r="D223" s="217"/>
      <c r="E223" s="393"/>
      <c r="F223" s="392"/>
      <c r="G223" s="217"/>
      <c r="H223" s="396"/>
      <c r="I223" s="112"/>
    </row>
    <row r="224" spans="1:9" s="111" customFormat="1">
      <c r="A224" s="393"/>
      <c r="B224" s="395"/>
      <c r="C224" s="394"/>
      <c r="D224" s="217"/>
      <c r="E224" s="393"/>
      <c r="F224" s="392"/>
      <c r="G224" s="217"/>
      <c r="H224" s="396"/>
      <c r="I224" s="112"/>
    </row>
    <row r="225" spans="1:9" s="111" customFormat="1">
      <c r="A225" s="393"/>
      <c r="B225" s="395"/>
      <c r="C225" s="394"/>
      <c r="D225" s="217"/>
      <c r="E225" s="393"/>
      <c r="F225" s="392"/>
      <c r="G225" s="217"/>
      <c r="H225" s="396"/>
      <c r="I225" s="112"/>
    </row>
    <row r="226" spans="1:9" s="111" customFormat="1">
      <c r="A226" s="393"/>
      <c r="B226" s="395"/>
      <c r="C226" s="394"/>
      <c r="D226" s="217"/>
      <c r="E226" s="393"/>
      <c r="F226" s="392"/>
      <c r="G226" s="217"/>
      <c r="H226" s="396"/>
      <c r="I226" s="112"/>
    </row>
    <row r="227" spans="1:9" s="111" customFormat="1">
      <c r="A227" s="393"/>
      <c r="B227" s="395"/>
      <c r="C227" s="394"/>
      <c r="D227" s="217"/>
      <c r="E227" s="393"/>
      <c r="F227" s="392"/>
      <c r="G227" s="217"/>
      <c r="H227" s="396"/>
      <c r="I227" s="112"/>
    </row>
    <row r="228" spans="1:9" s="111" customFormat="1">
      <c r="A228" s="393"/>
      <c r="B228" s="395"/>
      <c r="C228" s="394"/>
      <c r="D228" s="217"/>
      <c r="E228" s="393"/>
      <c r="F228" s="392"/>
      <c r="G228" s="217"/>
      <c r="H228" s="396"/>
      <c r="I228" s="112"/>
    </row>
    <row r="229" spans="1:9" s="111" customFormat="1">
      <c r="A229" s="393"/>
      <c r="B229" s="395"/>
      <c r="C229" s="394"/>
      <c r="D229" s="217"/>
      <c r="E229" s="393"/>
      <c r="F229" s="393"/>
      <c r="G229" s="217"/>
      <c r="H229" s="391"/>
      <c r="I229" s="112"/>
    </row>
    <row r="230" spans="1:9" s="111" customFormat="1">
      <c r="A230" s="393"/>
      <c r="B230" s="395"/>
      <c r="C230" s="394"/>
      <c r="D230" s="217"/>
      <c r="E230" s="393"/>
      <c r="F230" s="392"/>
      <c r="G230" s="217"/>
      <c r="H230" s="396"/>
      <c r="I230" s="112"/>
    </row>
    <row r="231" spans="1:9" s="111" customFormat="1">
      <c r="A231" s="393"/>
      <c r="B231" s="395"/>
      <c r="C231" s="394"/>
      <c r="D231" s="217"/>
      <c r="E231" s="393"/>
      <c r="F231" s="392"/>
      <c r="G231" s="217"/>
      <c r="H231" s="396"/>
      <c r="I231" s="112"/>
    </row>
    <row r="232" spans="1:9" s="111" customFormat="1">
      <c r="A232" s="393"/>
      <c r="B232" s="395"/>
      <c r="C232" s="394"/>
      <c r="D232" s="217"/>
      <c r="E232" s="393"/>
      <c r="F232" s="392"/>
      <c r="G232" s="217"/>
      <c r="H232" s="396"/>
      <c r="I232" s="112"/>
    </row>
    <row r="233" spans="1:9" s="111" customFormat="1">
      <c r="A233" s="393"/>
      <c r="B233" s="395"/>
      <c r="C233" s="394"/>
      <c r="D233" s="217"/>
      <c r="E233" s="393"/>
      <c r="F233" s="392"/>
      <c r="G233" s="217"/>
      <c r="H233" s="396"/>
      <c r="I233" s="112"/>
    </row>
    <row r="234" spans="1:9" s="111" customFormat="1">
      <c r="A234" s="393"/>
      <c r="B234" s="395"/>
      <c r="C234" s="394"/>
      <c r="D234" s="217"/>
      <c r="E234" s="393"/>
      <c r="F234" s="392"/>
      <c r="G234" s="217"/>
      <c r="H234" s="396"/>
      <c r="I234" s="112"/>
    </row>
    <row r="235" spans="1:9" s="111" customFormat="1">
      <c r="A235" s="393"/>
      <c r="B235" s="395"/>
      <c r="C235" s="394"/>
      <c r="D235" s="217"/>
      <c r="E235" s="393"/>
      <c r="F235" s="393"/>
      <c r="G235" s="217"/>
      <c r="H235" s="391"/>
      <c r="I235" s="112"/>
    </row>
    <row r="236" spans="1:9" s="111" customFormat="1">
      <c r="A236" s="393"/>
      <c r="B236" s="395"/>
      <c r="C236" s="394"/>
      <c r="D236" s="217"/>
      <c r="E236" s="393"/>
      <c r="F236" s="392"/>
      <c r="G236" s="217"/>
      <c r="H236" s="396"/>
      <c r="I236" s="112"/>
    </row>
    <row r="237" spans="1:9" s="111" customFormat="1">
      <c r="A237" s="393"/>
      <c r="B237" s="395"/>
      <c r="C237" s="394"/>
      <c r="D237" s="217"/>
      <c r="E237" s="393"/>
      <c r="F237" s="392"/>
      <c r="G237" s="217"/>
      <c r="H237" s="396"/>
      <c r="I237" s="112"/>
    </row>
    <row r="238" spans="1:9" s="111" customFormat="1">
      <c r="A238" s="393"/>
      <c r="B238" s="395"/>
      <c r="C238" s="394"/>
      <c r="D238" s="217"/>
      <c r="E238" s="393"/>
      <c r="F238" s="392"/>
      <c r="G238" s="217"/>
      <c r="H238" s="396"/>
      <c r="I238" s="112"/>
    </row>
    <row r="239" spans="1:9" s="111" customFormat="1">
      <c r="A239" s="393"/>
      <c r="B239" s="395"/>
      <c r="C239" s="394"/>
      <c r="D239" s="217"/>
      <c r="E239" s="393"/>
      <c r="F239" s="392"/>
      <c r="G239" s="217"/>
      <c r="H239" s="396"/>
      <c r="I239" s="112"/>
    </row>
    <row r="240" spans="1:9" s="111" customFormat="1">
      <c r="A240" s="393"/>
      <c r="B240" s="395"/>
      <c r="C240" s="394"/>
      <c r="D240" s="217"/>
      <c r="E240" s="393"/>
      <c r="F240" s="392"/>
      <c r="G240" s="217"/>
      <c r="H240" s="396"/>
      <c r="I240" s="112"/>
    </row>
    <row r="241" spans="1:9" s="111" customFormat="1">
      <c r="A241" s="393"/>
      <c r="B241" s="395"/>
      <c r="C241" s="394"/>
      <c r="D241" s="217"/>
      <c r="E241" s="393"/>
      <c r="F241" s="393"/>
      <c r="G241" s="217"/>
      <c r="H241" s="391"/>
      <c r="I241" s="112"/>
    </row>
    <row r="242" spans="1:9" s="111" customFormat="1">
      <c r="A242" s="393"/>
      <c r="B242" s="395"/>
      <c r="C242" s="394"/>
      <c r="D242" s="217"/>
      <c r="E242" s="393"/>
      <c r="F242" s="392"/>
      <c r="G242" s="217"/>
      <c r="H242" s="391"/>
      <c r="I242" s="112"/>
    </row>
    <row r="243" spans="1:9" s="111" customFormat="1">
      <c r="A243" s="393"/>
      <c r="B243" s="395"/>
      <c r="C243" s="394"/>
      <c r="D243" s="217"/>
      <c r="E243" s="393"/>
      <c r="F243" s="392"/>
      <c r="G243" s="217"/>
      <c r="H243" s="391"/>
      <c r="I243" s="112"/>
    </row>
    <row r="244" spans="1:9" s="111" customFormat="1">
      <c r="A244" s="393"/>
      <c r="B244" s="395"/>
      <c r="C244" s="394"/>
      <c r="D244" s="217"/>
      <c r="E244" s="393"/>
      <c r="F244" s="392"/>
      <c r="G244" s="217"/>
      <c r="H244" s="391"/>
      <c r="I244" s="112"/>
    </row>
    <row r="245" spans="1:9" s="111" customFormat="1">
      <c r="A245" s="393"/>
      <c r="B245" s="395"/>
      <c r="C245" s="394"/>
      <c r="D245" s="217"/>
      <c r="E245" s="393"/>
      <c r="F245" s="392"/>
      <c r="G245" s="217"/>
      <c r="H245" s="391"/>
      <c r="I245" s="112"/>
    </row>
    <row r="246" spans="1:9" s="111" customFormat="1">
      <c r="A246" s="393"/>
      <c r="B246" s="395"/>
      <c r="C246" s="394"/>
      <c r="D246" s="217"/>
      <c r="E246" s="393"/>
      <c r="F246" s="392"/>
      <c r="G246" s="217"/>
      <c r="H246" s="391"/>
      <c r="I246" s="112"/>
    </row>
    <row r="247" spans="1:9" s="111" customFormat="1">
      <c r="A247" s="393"/>
      <c r="B247" s="395"/>
      <c r="C247" s="394"/>
      <c r="D247" s="217"/>
      <c r="E247" s="393"/>
      <c r="F247" s="392"/>
      <c r="G247" s="217"/>
      <c r="H247" s="391"/>
      <c r="I247" s="112"/>
    </row>
    <row r="248" spans="1:9" s="111" customFormat="1">
      <c r="A248" s="393"/>
      <c r="B248" s="395"/>
      <c r="C248" s="394"/>
      <c r="D248" s="217"/>
      <c r="E248" s="393"/>
      <c r="F248" s="392"/>
      <c r="G248" s="217"/>
      <c r="H248" s="391"/>
      <c r="I248" s="112"/>
    </row>
    <row r="249" spans="1:9" s="111" customFormat="1">
      <c r="A249" s="393"/>
      <c r="B249" s="395"/>
      <c r="C249" s="394"/>
      <c r="D249" s="217"/>
      <c r="E249" s="393"/>
      <c r="F249" s="393"/>
      <c r="G249" s="217"/>
      <c r="H249" s="391"/>
      <c r="I249" s="112"/>
    </row>
    <row r="250" spans="1:9" s="111" customFormat="1">
      <c r="A250" s="393"/>
      <c r="B250" s="395"/>
      <c r="C250" s="394"/>
      <c r="D250" s="217"/>
      <c r="E250" s="393"/>
      <c r="F250" s="393"/>
      <c r="G250" s="217"/>
      <c r="H250" s="391"/>
      <c r="I250" s="112"/>
    </row>
    <row r="251" spans="1:9" s="111" customFormat="1">
      <c r="A251" s="393"/>
      <c r="B251" s="395"/>
      <c r="C251" s="394"/>
      <c r="D251" s="217"/>
      <c r="E251" s="393"/>
      <c r="F251" s="392"/>
      <c r="G251" s="217"/>
      <c r="H251" s="391"/>
      <c r="I251" s="112"/>
    </row>
    <row r="252" spans="1:9" s="111" customFormat="1">
      <c r="A252" s="393"/>
      <c r="B252" s="395"/>
      <c r="C252" s="394"/>
      <c r="D252" s="217"/>
      <c r="E252" s="393"/>
      <c r="F252" s="392"/>
      <c r="G252" s="217"/>
      <c r="H252" s="391"/>
      <c r="I252" s="112"/>
    </row>
    <row r="253" spans="1:9" s="111" customFormat="1">
      <c r="A253" s="393"/>
      <c r="B253" s="395"/>
      <c r="C253" s="394"/>
      <c r="D253" s="217"/>
      <c r="E253" s="393"/>
      <c r="F253" s="392"/>
      <c r="G253" s="217"/>
      <c r="H253" s="391"/>
      <c r="I253" s="112"/>
    </row>
    <row r="254" spans="1:9" s="111" customFormat="1">
      <c r="A254" s="393"/>
      <c r="B254" s="395"/>
      <c r="C254" s="394"/>
      <c r="D254" s="217"/>
      <c r="E254" s="393"/>
      <c r="F254" s="392"/>
      <c r="G254" s="217"/>
      <c r="H254" s="391"/>
      <c r="I254" s="112"/>
    </row>
    <row r="255" spans="1:9" s="111" customFormat="1">
      <c r="A255" s="393"/>
      <c r="B255" s="395"/>
      <c r="C255" s="394"/>
      <c r="D255" s="217"/>
      <c r="E255" s="393"/>
      <c r="F255" s="392"/>
      <c r="G255" s="217"/>
      <c r="H255" s="391"/>
      <c r="I255" s="112"/>
    </row>
    <row r="256" spans="1:9" s="111" customFormat="1">
      <c r="A256" s="393"/>
      <c r="B256" s="395"/>
      <c r="C256" s="394"/>
      <c r="D256" s="217"/>
      <c r="E256" s="393"/>
      <c r="F256" s="393"/>
      <c r="G256" s="217"/>
      <c r="H256" s="391"/>
      <c r="I256" s="112"/>
    </row>
    <row r="257" spans="1:9" s="111" customFormat="1">
      <c r="A257" s="393"/>
      <c r="B257" s="395"/>
      <c r="C257" s="394"/>
      <c r="D257" s="217"/>
      <c r="E257" s="393"/>
      <c r="F257" s="392"/>
      <c r="G257" s="217"/>
      <c r="H257" s="391"/>
      <c r="I257" s="112"/>
    </row>
    <row r="258" spans="1:9" s="111" customFormat="1">
      <c r="A258" s="393"/>
      <c r="B258" s="395"/>
      <c r="C258" s="394"/>
      <c r="D258" s="217"/>
      <c r="E258" s="393"/>
      <c r="F258" s="392"/>
      <c r="G258" s="217"/>
      <c r="H258" s="391"/>
      <c r="I258" s="112"/>
    </row>
    <row r="259" spans="1:9" s="111" customFormat="1">
      <c r="A259" s="393"/>
      <c r="B259" s="395"/>
      <c r="C259" s="394"/>
      <c r="D259" s="217"/>
      <c r="E259" s="393"/>
      <c r="F259" s="392"/>
      <c r="G259" s="217"/>
      <c r="H259" s="391"/>
      <c r="I259" s="112"/>
    </row>
    <row r="260" spans="1:9" s="111" customFormat="1">
      <c r="A260" s="393"/>
      <c r="B260" s="395"/>
      <c r="C260" s="394"/>
      <c r="D260" s="217"/>
      <c r="E260" s="393"/>
      <c r="F260" s="392"/>
      <c r="G260" s="217"/>
      <c r="H260" s="391"/>
      <c r="I260" s="112"/>
    </row>
    <row r="261" spans="1:9" s="111" customFormat="1">
      <c r="A261" s="393"/>
      <c r="B261" s="395"/>
      <c r="C261" s="394"/>
      <c r="D261" s="217"/>
      <c r="E261" s="393"/>
      <c r="F261" s="392"/>
      <c r="G261" s="217"/>
      <c r="H261" s="391"/>
      <c r="I261" s="112"/>
    </row>
    <row r="262" spans="1:9" s="111" customFormat="1">
      <c r="A262" s="393"/>
      <c r="B262" s="395"/>
      <c r="C262" s="394"/>
      <c r="D262" s="217"/>
      <c r="E262" s="393"/>
      <c r="F262" s="392"/>
      <c r="G262" s="217"/>
      <c r="H262" s="391"/>
      <c r="I262" s="112"/>
    </row>
    <row r="263" spans="1:9" s="111" customFormat="1">
      <c r="A263" s="393"/>
      <c r="B263" s="395"/>
      <c r="C263" s="394"/>
      <c r="D263" s="217"/>
      <c r="E263" s="393"/>
      <c r="F263" s="393"/>
      <c r="G263" s="217"/>
      <c r="H263" s="391"/>
      <c r="I263" s="112"/>
    </row>
    <row r="264" spans="1:9" s="111" customFormat="1">
      <c r="A264" s="393"/>
      <c r="B264" s="395"/>
      <c r="C264" s="394"/>
      <c r="D264" s="217"/>
      <c r="E264" s="393"/>
      <c r="F264" s="392"/>
      <c r="G264" s="217"/>
      <c r="H264" s="391"/>
      <c r="I264" s="112"/>
    </row>
    <row r="265" spans="1:9" s="111" customFormat="1">
      <c r="A265" s="393"/>
      <c r="B265" s="395"/>
      <c r="C265" s="394"/>
      <c r="D265" s="217"/>
      <c r="E265" s="393"/>
      <c r="F265" s="392"/>
      <c r="G265" s="217"/>
      <c r="H265" s="391"/>
      <c r="I265" s="112"/>
    </row>
    <row r="266" spans="1:9" s="111" customFormat="1">
      <c r="A266" s="393"/>
      <c r="B266" s="395"/>
      <c r="C266" s="394"/>
      <c r="D266" s="217"/>
      <c r="E266" s="393"/>
      <c r="F266" s="392"/>
      <c r="G266" s="217"/>
      <c r="H266" s="391"/>
      <c r="I266" s="112"/>
    </row>
    <row r="267" spans="1:9" s="111" customFormat="1">
      <c r="A267" s="393"/>
      <c r="B267" s="395"/>
      <c r="C267" s="394"/>
      <c r="D267" s="217"/>
      <c r="E267" s="393"/>
      <c r="F267" s="392"/>
      <c r="G267" s="217"/>
      <c r="H267" s="391"/>
      <c r="I267" s="112"/>
    </row>
    <row r="268" spans="1:9" s="111" customFormat="1">
      <c r="A268" s="393"/>
      <c r="B268" s="395"/>
      <c r="C268" s="394"/>
      <c r="D268" s="217"/>
      <c r="E268" s="393"/>
      <c r="F268" s="392"/>
      <c r="G268" s="217"/>
      <c r="H268" s="391"/>
      <c r="I268" s="112"/>
    </row>
    <row r="269" spans="1:9" s="111" customFormat="1">
      <c r="A269" s="393"/>
      <c r="B269" s="395"/>
      <c r="C269" s="394"/>
      <c r="D269" s="217"/>
      <c r="E269" s="393"/>
      <c r="F269" s="392"/>
      <c r="G269" s="217"/>
      <c r="H269" s="391"/>
      <c r="I269" s="112"/>
    </row>
    <row r="270" spans="1:9" s="111" customFormat="1">
      <c r="A270" s="393"/>
      <c r="B270" s="395"/>
      <c r="C270" s="394"/>
      <c r="D270" s="217"/>
      <c r="E270" s="393"/>
      <c r="F270" s="391"/>
      <c r="G270" s="217"/>
      <c r="H270" s="391"/>
      <c r="I270" s="112"/>
    </row>
    <row r="271" spans="1:9" s="111" customFormat="1">
      <c r="A271" s="393"/>
      <c r="B271" s="395"/>
      <c r="C271" s="394"/>
      <c r="D271" s="217"/>
      <c r="E271" s="393"/>
      <c r="F271" s="392"/>
      <c r="G271" s="217"/>
      <c r="H271" s="391"/>
      <c r="I271" s="112"/>
    </row>
    <row r="272" spans="1:9" s="111" customFormat="1">
      <c r="A272" s="393"/>
      <c r="B272" s="395"/>
      <c r="C272" s="394"/>
      <c r="D272" s="217"/>
      <c r="E272" s="393"/>
      <c r="F272" s="392"/>
      <c r="G272" s="217"/>
      <c r="H272" s="391"/>
      <c r="I272" s="112"/>
    </row>
    <row r="273" spans="1:9" s="111" customFormat="1">
      <c r="A273" s="393"/>
      <c r="B273" s="395"/>
      <c r="C273" s="394"/>
      <c r="D273" s="217"/>
      <c r="E273" s="393"/>
      <c r="F273" s="392"/>
      <c r="G273" s="217"/>
      <c r="H273" s="391"/>
      <c r="I273" s="112"/>
    </row>
    <row r="274" spans="1:9" s="111" customFormat="1">
      <c r="A274" s="393"/>
      <c r="B274" s="395"/>
      <c r="C274" s="394"/>
      <c r="D274" s="217"/>
      <c r="E274" s="393"/>
      <c r="F274" s="392"/>
      <c r="G274" s="217"/>
      <c r="H274" s="391"/>
      <c r="I274" s="112"/>
    </row>
    <row r="275" spans="1:9" s="111" customFormat="1">
      <c r="A275" s="393"/>
      <c r="B275" s="395"/>
      <c r="C275" s="394"/>
      <c r="D275" s="217"/>
      <c r="E275" s="393"/>
      <c r="F275" s="392"/>
      <c r="G275" s="217"/>
      <c r="H275" s="391"/>
      <c r="I275" s="112"/>
    </row>
    <row r="276" spans="1:9" s="111" customFormat="1">
      <c r="A276" s="393"/>
      <c r="B276" s="395"/>
      <c r="C276" s="394"/>
      <c r="D276" s="217"/>
      <c r="E276" s="393"/>
      <c r="F276" s="392"/>
      <c r="G276" s="217"/>
      <c r="H276" s="391"/>
      <c r="I276" s="112"/>
    </row>
    <row r="277" spans="1:9" s="111" customFormat="1">
      <c r="A277" s="393"/>
      <c r="B277" s="395"/>
      <c r="C277" s="394"/>
      <c r="D277" s="217"/>
      <c r="E277" s="393"/>
      <c r="F277" s="393"/>
      <c r="G277" s="217"/>
      <c r="H277" s="391"/>
      <c r="I277" s="112"/>
    </row>
    <row r="278" spans="1:9" s="111" customFormat="1">
      <c r="A278" s="393"/>
      <c r="B278" s="395"/>
      <c r="C278" s="394"/>
      <c r="D278" s="217"/>
      <c r="E278" s="393"/>
      <c r="F278" s="392"/>
      <c r="G278" s="217"/>
      <c r="H278" s="391"/>
      <c r="I278" s="112"/>
    </row>
    <row r="279" spans="1:9" s="111" customFormat="1">
      <c r="A279" s="393"/>
      <c r="B279" s="395"/>
      <c r="C279" s="394"/>
      <c r="D279" s="217"/>
      <c r="E279" s="393"/>
      <c r="F279" s="392"/>
      <c r="G279" s="217"/>
      <c r="H279" s="391"/>
      <c r="I279" s="112"/>
    </row>
    <row r="280" spans="1:9" s="111" customFormat="1">
      <c r="A280" s="393"/>
      <c r="B280" s="395"/>
      <c r="C280" s="394"/>
      <c r="D280" s="217"/>
      <c r="E280" s="393"/>
      <c r="F280" s="392"/>
      <c r="G280" s="217"/>
      <c r="H280" s="391"/>
      <c r="I280" s="112"/>
    </row>
    <row r="281" spans="1:9" s="111" customFormat="1">
      <c r="A281" s="393"/>
      <c r="B281" s="395"/>
      <c r="C281" s="394"/>
      <c r="D281" s="217"/>
      <c r="E281" s="393"/>
      <c r="F281" s="392"/>
      <c r="G281" s="217"/>
      <c r="H281" s="391"/>
      <c r="I281" s="112"/>
    </row>
    <row r="282" spans="1:9" s="111" customFormat="1">
      <c r="A282" s="393"/>
      <c r="B282" s="395"/>
      <c r="C282" s="394"/>
      <c r="D282" s="217"/>
      <c r="E282" s="393"/>
      <c r="F282" s="392"/>
      <c r="G282" s="217"/>
      <c r="H282" s="391"/>
      <c r="I282" s="112"/>
    </row>
    <row r="283" spans="1:9" s="111" customFormat="1">
      <c r="A283" s="393"/>
      <c r="B283" s="395"/>
      <c r="C283" s="394"/>
      <c r="D283" s="217"/>
      <c r="E283" s="393"/>
      <c r="F283" s="392"/>
      <c r="G283" s="217"/>
      <c r="H283" s="391"/>
      <c r="I283" s="112"/>
    </row>
    <row r="284" spans="1:9" s="111" customFormat="1">
      <c r="A284" s="393"/>
      <c r="B284" s="395"/>
      <c r="C284" s="394"/>
      <c r="D284" s="217"/>
      <c r="E284" s="393"/>
      <c r="F284" s="392"/>
      <c r="G284" s="217"/>
      <c r="H284" s="391"/>
      <c r="I284" s="112"/>
    </row>
    <row r="285" spans="1:9" s="111" customFormat="1">
      <c r="A285" s="393"/>
      <c r="B285" s="395"/>
      <c r="C285" s="394"/>
      <c r="D285" s="217"/>
      <c r="E285" s="393"/>
      <c r="F285" s="393"/>
      <c r="G285" s="217"/>
      <c r="H285" s="391"/>
      <c r="I285" s="112"/>
    </row>
    <row r="286" spans="1:9" s="111" customFormat="1">
      <c r="A286" s="393"/>
      <c r="B286" s="395"/>
      <c r="C286" s="394"/>
      <c r="D286" s="217"/>
      <c r="E286" s="393"/>
      <c r="F286" s="392"/>
      <c r="G286" s="217"/>
      <c r="H286" s="391"/>
      <c r="I286" s="112"/>
    </row>
    <row r="287" spans="1:9" s="111" customFormat="1">
      <c r="A287" s="393"/>
      <c r="B287" s="395"/>
      <c r="C287" s="394"/>
      <c r="D287" s="217"/>
      <c r="E287" s="393"/>
      <c r="F287" s="392"/>
      <c r="G287" s="217"/>
      <c r="H287" s="391"/>
      <c r="I287" s="112"/>
    </row>
    <row r="288" spans="1:9" s="111" customFormat="1">
      <c r="A288" s="393"/>
      <c r="B288" s="395"/>
      <c r="C288" s="394"/>
      <c r="D288" s="217"/>
      <c r="E288" s="393"/>
      <c r="F288" s="392"/>
      <c r="G288" s="217"/>
      <c r="H288" s="391"/>
      <c r="I288" s="112"/>
    </row>
    <row r="289" spans="1:9" s="111" customFormat="1">
      <c r="A289" s="393"/>
      <c r="B289" s="395"/>
      <c r="C289" s="394"/>
      <c r="D289" s="217"/>
      <c r="E289" s="393"/>
      <c r="F289" s="392"/>
      <c r="G289" s="217"/>
      <c r="H289" s="391"/>
      <c r="I289" s="112"/>
    </row>
    <row r="290" spans="1:9" s="111" customFormat="1">
      <c r="A290" s="393"/>
      <c r="B290" s="395"/>
      <c r="C290" s="394"/>
      <c r="D290" s="217"/>
      <c r="E290" s="393"/>
      <c r="F290" s="392"/>
      <c r="G290" s="217"/>
      <c r="H290" s="391"/>
      <c r="I290" s="112"/>
    </row>
    <row r="291" spans="1:9" s="111" customFormat="1">
      <c r="A291" s="393"/>
      <c r="B291" s="395"/>
      <c r="C291" s="394"/>
      <c r="D291" s="217"/>
      <c r="E291" s="393"/>
      <c r="F291" s="392"/>
      <c r="G291" s="217"/>
      <c r="H291" s="391"/>
      <c r="I291" s="112"/>
    </row>
    <row r="292" spans="1:9" s="111" customFormat="1">
      <c r="A292" s="393"/>
      <c r="B292" s="395"/>
      <c r="C292" s="394"/>
      <c r="D292" s="217"/>
      <c r="E292" s="393"/>
      <c r="F292" s="392"/>
      <c r="G292" s="217"/>
      <c r="H292" s="391"/>
      <c r="I292" s="112"/>
    </row>
    <row r="293" spans="1:9" s="111" customFormat="1">
      <c r="A293" s="393"/>
      <c r="B293" s="395"/>
      <c r="C293" s="394"/>
      <c r="D293" s="217"/>
      <c r="E293" s="393"/>
      <c r="F293" s="393"/>
      <c r="G293" s="217"/>
      <c r="H293" s="391"/>
      <c r="I293" s="112"/>
    </row>
    <row r="294" spans="1:9" s="111" customFormat="1">
      <c r="A294" s="393"/>
      <c r="B294" s="395"/>
      <c r="C294" s="394"/>
      <c r="D294" s="217"/>
      <c r="E294" s="393"/>
      <c r="F294" s="393"/>
      <c r="G294" s="217"/>
      <c r="H294" s="391"/>
      <c r="I294" s="112"/>
    </row>
    <row r="295" spans="1:9" s="111" customFormat="1">
      <c r="A295" s="393"/>
      <c r="B295" s="395"/>
      <c r="C295" s="394"/>
      <c r="D295" s="217"/>
      <c r="E295" s="393"/>
      <c r="F295" s="393"/>
      <c r="G295" s="217"/>
      <c r="H295" s="391"/>
      <c r="I295" s="112"/>
    </row>
    <row r="296" spans="1:9" s="111" customFormat="1">
      <c r="A296" s="393"/>
      <c r="B296" s="395"/>
      <c r="C296" s="394"/>
      <c r="D296" s="217"/>
      <c r="E296" s="393"/>
      <c r="F296" s="392"/>
      <c r="G296" s="217"/>
      <c r="H296" s="391"/>
      <c r="I296" s="112"/>
    </row>
    <row r="297" spans="1:9" s="111" customFormat="1">
      <c r="A297" s="393"/>
      <c r="B297" s="395"/>
      <c r="C297" s="394"/>
      <c r="D297" s="217"/>
      <c r="E297" s="393"/>
      <c r="F297" s="392"/>
      <c r="G297" s="217"/>
      <c r="H297" s="391"/>
      <c r="I297" s="112"/>
    </row>
    <row r="298" spans="1:9" s="111" customFormat="1">
      <c r="A298" s="393"/>
      <c r="B298" s="395"/>
      <c r="C298" s="394"/>
      <c r="D298" s="217"/>
      <c r="E298" s="393"/>
      <c r="F298" s="392"/>
      <c r="G298" s="217"/>
      <c r="H298" s="391"/>
      <c r="I298" s="112"/>
    </row>
    <row r="299" spans="1:9" s="111" customFormat="1">
      <c r="A299" s="393"/>
      <c r="B299" s="395"/>
      <c r="C299" s="394"/>
      <c r="D299" s="217"/>
      <c r="E299" s="393"/>
      <c r="F299" s="392"/>
      <c r="G299" s="217"/>
      <c r="H299" s="391"/>
      <c r="I299" s="112"/>
    </row>
    <row r="300" spans="1:9" s="111" customFormat="1">
      <c r="A300" s="393"/>
      <c r="B300" s="395"/>
      <c r="C300" s="394"/>
      <c r="D300" s="217"/>
      <c r="E300" s="393"/>
      <c r="F300" s="393"/>
      <c r="G300" s="217"/>
      <c r="H300" s="391"/>
      <c r="I300" s="112"/>
    </row>
    <row r="301" spans="1:9" s="111" customFormat="1">
      <c r="A301" s="393"/>
      <c r="B301" s="395"/>
      <c r="C301" s="394"/>
      <c r="D301" s="217"/>
      <c r="E301" s="393"/>
      <c r="F301" s="392"/>
      <c r="G301" s="217"/>
      <c r="H301" s="391"/>
      <c r="I301" s="112"/>
    </row>
    <row r="302" spans="1:9" s="111" customFormat="1">
      <c r="A302" s="393"/>
      <c r="B302" s="395"/>
      <c r="C302" s="394"/>
      <c r="D302" s="217"/>
      <c r="E302" s="393"/>
      <c r="F302" s="392"/>
      <c r="G302" s="217"/>
      <c r="H302" s="391"/>
      <c r="I302" s="112"/>
    </row>
    <row r="303" spans="1:9" s="111" customFormat="1">
      <c r="A303" s="393"/>
      <c r="B303" s="395"/>
      <c r="C303" s="394"/>
      <c r="D303" s="217"/>
      <c r="E303" s="393"/>
      <c r="F303" s="392"/>
      <c r="G303" s="217"/>
      <c r="H303" s="391"/>
      <c r="I303" s="112"/>
    </row>
    <row r="304" spans="1:9" s="111" customFormat="1">
      <c r="A304" s="393"/>
      <c r="B304" s="395"/>
      <c r="C304" s="394"/>
      <c r="D304" s="217"/>
      <c r="E304" s="393"/>
      <c r="F304" s="392"/>
      <c r="G304" s="217"/>
      <c r="H304" s="391"/>
      <c r="I304" s="112"/>
    </row>
    <row r="305" spans="1:9" s="111" customFormat="1">
      <c r="A305" s="393"/>
      <c r="B305" s="395"/>
      <c r="C305" s="394"/>
      <c r="D305" s="217"/>
      <c r="E305" s="393"/>
      <c r="F305" s="392"/>
      <c r="G305" s="217"/>
      <c r="H305" s="391"/>
      <c r="I305" s="112"/>
    </row>
    <row r="306" spans="1:9" s="111" customFormat="1">
      <c r="A306" s="393"/>
      <c r="B306" s="395"/>
      <c r="C306" s="394"/>
      <c r="D306" s="217"/>
      <c r="E306" s="393"/>
      <c r="F306" s="392"/>
      <c r="G306" s="217"/>
      <c r="H306" s="391"/>
      <c r="I306" s="112"/>
    </row>
    <row r="307" spans="1:9" s="111" customFormat="1">
      <c r="A307" s="393"/>
      <c r="B307" s="395"/>
      <c r="C307" s="394"/>
      <c r="D307" s="217"/>
      <c r="E307" s="393"/>
      <c r="F307" s="392"/>
      <c r="G307" s="217"/>
      <c r="H307" s="391"/>
      <c r="I307" s="112"/>
    </row>
    <row r="308" spans="1:9" s="111" customFormat="1">
      <c r="A308" s="393"/>
      <c r="B308" s="395"/>
      <c r="C308" s="394"/>
      <c r="D308" s="217"/>
      <c r="E308" s="393"/>
      <c r="F308" s="392"/>
      <c r="G308" s="217"/>
      <c r="H308" s="391"/>
      <c r="I308" s="112"/>
    </row>
    <row r="309" spans="1:9" s="111" customFormat="1">
      <c r="A309" s="393"/>
      <c r="B309" s="395"/>
      <c r="C309" s="394"/>
      <c r="D309" s="217"/>
      <c r="E309" s="393"/>
      <c r="F309" s="393"/>
      <c r="G309" s="217"/>
      <c r="H309" s="396"/>
      <c r="I309" s="112"/>
    </row>
    <row r="310" spans="1:9" s="111" customFormat="1">
      <c r="A310" s="393"/>
      <c r="B310" s="395"/>
      <c r="C310" s="389"/>
      <c r="D310" s="218"/>
      <c r="E310" s="388"/>
      <c r="F310" s="388"/>
      <c r="G310" s="218"/>
      <c r="H310" s="390"/>
      <c r="I310" s="112"/>
    </row>
    <row r="311" spans="1:9" s="111" customFormat="1">
      <c r="A311" s="393"/>
      <c r="B311" s="395"/>
      <c r="C311" s="389"/>
      <c r="D311" s="218"/>
      <c r="E311" s="388"/>
      <c r="F311" s="388"/>
      <c r="G311" s="218"/>
      <c r="H311" s="388"/>
      <c r="I311" s="112"/>
    </row>
    <row r="312" spans="1:9" s="111" customFormat="1">
      <c r="A312" s="393"/>
      <c r="B312" s="395"/>
      <c r="C312" s="389"/>
      <c r="D312" s="218"/>
      <c r="E312" s="388"/>
      <c r="F312" s="388"/>
      <c r="G312" s="218"/>
      <c r="H312" s="390"/>
      <c r="I312" s="112"/>
    </row>
    <row r="313" spans="1:9" s="111" customFormat="1">
      <c r="A313" s="393"/>
      <c r="B313" s="395"/>
      <c r="C313" s="389"/>
      <c r="D313" s="218"/>
      <c r="E313" s="388"/>
      <c r="F313" s="388"/>
      <c r="G313" s="218"/>
      <c r="H313" s="390"/>
      <c r="I313" s="112"/>
    </row>
    <row r="314" spans="1:9" s="111" customFormat="1">
      <c r="A314" s="393"/>
      <c r="B314" s="395"/>
      <c r="C314" s="389"/>
      <c r="D314" s="218"/>
      <c r="E314" s="388"/>
      <c r="F314" s="388"/>
      <c r="G314" s="218"/>
      <c r="H314" s="390"/>
      <c r="I314" s="112"/>
    </row>
    <row r="315" spans="1:9" s="111" customFormat="1">
      <c r="A315" s="393"/>
      <c r="B315" s="395"/>
      <c r="C315" s="389"/>
      <c r="D315" s="218"/>
      <c r="E315" s="388"/>
      <c r="F315" s="388"/>
      <c r="G315" s="220"/>
      <c r="H315" s="390"/>
      <c r="I315" s="112"/>
    </row>
    <row r="316" spans="1:9" s="111" customFormat="1">
      <c r="A316" s="393"/>
      <c r="B316" s="395"/>
      <c r="C316" s="389"/>
      <c r="D316" s="218"/>
      <c r="E316" s="388"/>
      <c r="F316" s="388"/>
      <c r="G316" s="218"/>
      <c r="H316" s="390"/>
      <c r="I316" s="112"/>
    </row>
    <row r="317" spans="1:9" s="111" customFormat="1">
      <c r="A317" s="393"/>
      <c r="B317" s="395"/>
      <c r="C317" s="389"/>
      <c r="D317" s="218"/>
      <c r="E317" s="388"/>
      <c r="F317" s="388"/>
      <c r="G317" s="220"/>
      <c r="H317" s="390"/>
      <c r="I317" s="112"/>
    </row>
    <row r="318" spans="1:9" s="111" customFormat="1">
      <c r="A318" s="393"/>
      <c r="B318" s="395"/>
      <c r="C318" s="389"/>
      <c r="D318" s="218"/>
      <c r="E318" s="388"/>
      <c r="F318" s="388"/>
      <c r="G318" s="218"/>
      <c r="H318" s="390"/>
      <c r="I318" s="112"/>
    </row>
    <row r="319" spans="1:9" s="111" customFormat="1">
      <c r="A319" s="393"/>
      <c r="B319" s="395"/>
      <c r="C319" s="389"/>
      <c r="D319" s="218"/>
      <c r="E319" s="388"/>
      <c r="F319" s="388"/>
      <c r="G319" s="218"/>
      <c r="H319" s="390"/>
      <c r="I319" s="112"/>
    </row>
    <row r="320" spans="1:9" s="111" customFormat="1">
      <c r="A320" s="393"/>
      <c r="B320" s="395"/>
      <c r="C320" s="389"/>
      <c r="D320" s="218"/>
      <c r="E320" s="388"/>
      <c r="F320" s="388"/>
      <c r="G320" s="218"/>
      <c r="H320" s="388"/>
      <c r="I320" s="112"/>
    </row>
    <row r="321" spans="1:9" s="111" customFormat="1">
      <c r="A321" s="393"/>
      <c r="B321" s="395"/>
      <c r="C321" s="389"/>
      <c r="D321" s="218"/>
      <c r="E321" s="388"/>
      <c r="F321" s="388"/>
      <c r="G321" s="218"/>
      <c r="H321" s="388"/>
      <c r="I321" s="112"/>
    </row>
    <row r="322" spans="1:9" s="111" customFormat="1">
      <c r="A322" s="393"/>
      <c r="B322" s="395"/>
      <c r="C322" s="389"/>
      <c r="D322" s="218"/>
      <c r="E322" s="388"/>
      <c r="F322" s="388"/>
      <c r="G322" s="218"/>
      <c r="H322" s="388"/>
      <c r="I322" s="112"/>
    </row>
    <row r="323" spans="1:9" s="111" customFormat="1">
      <c r="A323" s="393"/>
      <c r="B323" s="395"/>
      <c r="C323" s="394"/>
      <c r="D323" s="217"/>
      <c r="E323" s="393"/>
      <c r="F323" s="392"/>
      <c r="G323" s="217"/>
      <c r="H323" s="396"/>
      <c r="I323" s="112"/>
    </row>
    <row r="324" spans="1:9" s="111" customFormat="1">
      <c r="A324" s="393"/>
      <c r="B324" s="395"/>
      <c r="C324" s="394"/>
      <c r="D324" s="217"/>
      <c r="E324" s="393"/>
      <c r="F324" s="392"/>
      <c r="G324" s="217"/>
      <c r="H324" s="396"/>
      <c r="I324" s="112"/>
    </row>
    <row r="325" spans="1:9" s="111" customFormat="1">
      <c r="A325" s="393"/>
      <c r="B325" s="395"/>
      <c r="C325" s="394"/>
      <c r="D325" s="217"/>
      <c r="E325" s="393"/>
      <c r="F325" s="393"/>
      <c r="G325" s="217"/>
      <c r="H325" s="391"/>
      <c r="I325" s="112"/>
    </row>
    <row r="326" spans="1:9" s="111" customFormat="1">
      <c r="A326" s="393"/>
      <c r="B326" s="395"/>
      <c r="C326" s="394"/>
      <c r="D326" s="217"/>
      <c r="E326" s="393"/>
      <c r="F326" s="393"/>
      <c r="G326" s="217"/>
      <c r="H326" s="396"/>
      <c r="I326" s="112"/>
    </row>
    <row r="327" spans="1:9" s="111" customFormat="1">
      <c r="A327" s="393"/>
      <c r="B327" s="395"/>
      <c r="C327" s="394"/>
      <c r="D327" s="217"/>
      <c r="E327" s="393"/>
      <c r="F327" s="392"/>
      <c r="G327" s="217"/>
      <c r="H327" s="396"/>
      <c r="I327" s="112"/>
    </row>
    <row r="328" spans="1:9" s="111" customFormat="1">
      <c r="A328" s="393"/>
      <c r="B328" s="395"/>
      <c r="C328" s="389"/>
      <c r="D328" s="218"/>
      <c r="E328" s="388"/>
      <c r="F328" s="388"/>
      <c r="G328" s="218"/>
      <c r="H328" s="388"/>
      <c r="I328" s="112"/>
    </row>
    <row r="329" spans="1:9" s="111" customFormat="1">
      <c r="A329" s="393"/>
      <c r="B329" s="395"/>
      <c r="C329" s="394"/>
      <c r="D329" s="217"/>
      <c r="E329" s="393"/>
      <c r="F329" s="392"/>
      <c r="G329" s="217"/>
      <c r="H329" s="396"/>
      <c r="I329" s="112"/>
    </row>
    <row r="330" spans="1:9" s="111" customFormat="1">
      <c r="A330" s="393"/>
      <c r="B330" s="395"/>
      <c r="C330" s="394"/>
      <c r="D330" s="217"/>
      <c r="E330" s="393"/>
      <c r="F330" s="392"/>
      <c r="G330" s="217"/>
      <c r="H330" s="396"/>
      <c r="I330" s="112"/>
    </row>
    <row r="331" spans="1:9" s="111" customFormat="1">
      <c r="A331" s="393"/>
      <c r="B331" s="395"/>
      <c r="C331" s="394"/>
      <c r="D331" s="217"/>
      <c r="E331" s="393"/>
      <c r="F331" s="393"/>
      <c r="G331" s="217"/>
      <c r="H331" s="391"/>
      <c r="I331" s="112"/>
    </row>
    <row r="332" spans="1:9" s="111" customFormat="1">
      <c r="A332" s="393"/>
      <c r="B332" s="395"/>
      <c r="C332" s="394"/>
      <c r="D332" s="217"/>
      <c r="E332" s="393"/>
      <c r="F332" s="393"/>
      <c r="G332" s="217"/>
      <c r="H332" s="396"/>
      <c r="I332" s="112"/>
    </row>
    <row r="333" spans="1:9" s="111" customFormat="1">
      <c r="A333" s="393"/>
      <c r="B333" s="395"/>
      <c r="C333" s="394"/>
      <c r="D333" s="217"/>
      <c r="E333" s="393"/>
      <c r="F333" s="392"/>
      <c r="G333" s="217"/>
      <c r="H333" s="396"/>
      <c r="I333" s="112"/>
    </row>
    <row r="334" spans="1:9" s="111" customFormat="1">
      <c r="A334" s="393"/>
      <c r="B334" s="395"/>
      <c r="C334" s="394"/>
      <c r="D334" s="217"/>
      <c r="E334" s="393"/>
      <c r="F334" s="393"/>
      <c r="G334" s="217"/>
      <c r="H334" s="396"/>
      <c r="I334" s="112"/>
    </row>
    <row r="335" spans="1:9" s="111" customFormat="1">
      <c r="A335" s="393"/>
      <c r="B335" s="395"/>
      <c r="C335" s="394"/>
      <c r="D335" s="217"/>
      <c r="E335" s="393"/>
      <c r="F335" s="393"/>
      <c r="G335" s="217"/>
      <c r="H335" s="396"/>
      <c r="I335" s="112"/>
    </row>
    <row r="336" spans="1:9" s="111" customFormat="1">
      <c r="A336" s="393"/>
      <c r="B336" s="395"/>
      <c r="C336" s="394"/>
      <c r="D336" s="217"/>
      <c r="E336" s="393"/>
      <c r="F336" s="392"/>
      <c r="G336" s="217"/>
      <c r="H336" s="396"/>
      <c r="I336" s="112"/>
    </row>
    <row r="337" spans="1:9" s="111" customFormat="1">
      <c r="A337" s="393"/>
      <c r="B337" s="395"/>
      <c r="C337" s="394"/>
      <c r="D337" s="217"/>
      <c r="E337" s="393"/>
      <c r="F337" s="392"/>
      <c r="G337" s="217"/>
      <c r="H337" s="396"/>
      <c r="I337" s="112"/>
    </row>
    <row r="338" spans="1:9" s="111" customFormat="1">
      <c r="A338" s="393"/>
      <c r="B338" s="395"/>
      <c r="C338" s="394"/>
      <c r="D338" s="217"/>
      <c r="E338" s="393"/>
      <c r="F338" s="393"/>
      <c r="G338" s="217"/>
      <c r="H338" s="391"/>
      <c r="I338" s="112"/>
    </row>
    <row r="339" spans="1:9" s="111" customFormat="1">
      <c r="A339" s="393"/>
      <c r="B339" s="395"/>
      <c r="C339" s="394"/>
      <c r="D339" s="217"/>
      <c r="E339" s="393"/>
      <c r="F339" s="392"/>
      <c r="G339" s="217"/>
      <c r="H339" s="396"/>
      <c r="I339" s="112"/>
    </row>
    <row r="340" spans="1:9" s="111" customFormat="1">
      <c r="A340" s="393"/>
      <c r="B340" s="395"/>
      <c r="C340" s="394"/>
      <c r="D340" s="217"/>
      <c r="E340" s="393"/>
      <c r="F340" s="392"/>
      <c r="G340" s="217"/>
      <c r="H340" s="396"/>
      <c r="I340" s="112"/>
    </row>
    <row r="341" spans="1:9" s="111" customFormat="1">
      <c r="A341" s="393"/>
      <c r="B341" s="395"/>
      <c r="C341" s="394"/>
      <c r="D341" s="217"/>
      <c r="E341" s="393"/>
      <c r="F341" s="393"/>
      <c r="G341" s="217"/>
      <c r="H341" s="396"/>
      <c r="I341" s="112"/>
    </row>
    <row r="342" spans="1:9" s="111" customFormat="1">
      <c r="A342" s="393"/>
      <c r="B342" s="395"/>
      <c r="C342" s="394"/>
      <c r="D342" s="217"/>
      <c r="E342" s="393"/>
      <c r="F342" s="392"/>
      <c r="G342" s="217"/>
      <c r="H342" s="396"/>
      <c r="I342" s="112"/>
    </row>
    <row r="343" spans="1:9" s="111" customFormat="1">
      <c r="A343" s="393"/>
      <c r="B343" s="395"/>
      <c r="C343" s="394"/>
      <c r="D343" s="217"/>
      <c r="E343" s="393"/>
      <c r="F343" s="392"/>
      <c r="G343" s="217"/>
      <c r="H343" s="396"/>
      <c r="I343" s="112"/>
    </row>
    <row r="344" spans="1:9" s="111" customFormat="1">
      <c r="A344" s="393"/>
      <c r="B344" s="395"/>
      <c r="C344" s="394"/>
      <c r="D344" s="217"/>
      <c r="E344" s="393"/>
      <c r="F344" s="392"/>
      <c r="G344" s="217"/>
      <c r="H344" s="396"/>
      <c r="I344" s="112"/>
    </row>
    <row r="345" spans="1:9" s="111" customFormat="1">
      <c r="A345" s="393"/>
      <c r="B345" s="393"/>
      <c r="C345" s="400"/>
      <c r="D345" s="217"/>
      <c r="E345" s="393"/>
      <c r="F345" s="393"/>
      <c r="G345" s="217"/>
      <c r="H345" s="393"/>
      <c r="I345" s="112"/>
    </row>
    <row r="346" spans="1:9" s="111" customFormat="1">
      <c r="A346" s="393"/>
      <c r="B346" s="395"/>
      <c r="C346" s="394"/>
      <c r="D346" s="217"/>
      <c r="E346" s="393"/>
      <c r="F346" s="393"/>
      <c r="G346" s="217"/>
      <c r="H346" s="391"/>
      <c r="I346" s="112"/>
    </row>
    <row r="347" spans="1:9" s="111" customFormat="1">
      <c r="A347" s="393"/>
      <c r="B347" s="395"/>
      <c r="C347" s="394"/>
      <c r="D347" s="217"/>
      <c r="E347" s="393"/>
      <c r="F347" s="392"/>
      <c r="G347" s="217"/>
      <c r="H347" s="396"/>
      <c r="I347" s="112"/>
    </row>
    <row r="348" spans="1:9" s="111" customFormat="1">
      <c r="A348" s="393"/>
      <c r="B348" s="395"/>
      <c r="C348" s="394"/>
      <c r="D348" s="217"/>
      <c r="E348" s="393"/>
      <c r="F348" s="392"/>
      <c r="G348" s="217"/>
      <c r="H348" s="396"/>
      <c r="I348" s="112"/>
    </row>
    <row r="349" spans="1:9" s="111" customFormat="1">
      <c r="A349" s="393"/>
      <c r="B349" s="395"/>
      <c r="C349" s="394"/>
      <c r="D349" s="217"/>
      <c r="E349" s="393"/>
      <c r="F349" s="393"/>
      <c r="G349" s="217"/>
      <c r="H349" s="396"/>
      <c r="I349" s="112"/>
    </row>
    <row r="350" spans="1:9" s="111" customFormat="1">
      <c r="A350" s="393"/>
      <c r="B350" s="395"/>
      <c r="C350" s="394"/>
      <c r="D350" s="217"/>
      <c r="E350" s="393"/>
      <c r="F350" s="393"/>
      <c r="G350" s="217"/>
      <c r="H350" s="396"/>
      <c r="I350" s="112"/>
    </row>
    <row r="351" spans="1:9" s="111" customFormat="1">
      <c r="A351" s="393"/>
      <c r="B351" s="395"/>
      <c r="C351" s="394"/>
      <c r="D351" s="217"/>
      <c r="E351" s="393"/>
      <c r="F351" s="393"/>
      <c r="G351" s="217"/>
      <c r="H351" s="396"/>
      <c r="I351" s="112"/>
    </row>
    <row r="352" spans="1:9" s="111" customFormat="1">
      <c r="A352" s="393"/>
      <c r="B352" s="395"/>
      <c r="C352" s="394"/>
      <c r="D352" s="217"/>
      <c r="E352" s="393"/>
      <c r="F352" s="393"/>
      <c r="G352" s="217"/>
      <c r="H352" s="396"/>
      <c r="I352" s="112"/>
    </row>
    <row r="353" spans="1:9" s="111" customFormat="1">
      <c r="A353" s="393"/>
      <c r="B353" s="395"/>
      <c r="C353" s="394"/>
      <c r="D353" s="217"/>
      <c r="E353" s="393"/>
      <c r="F353" s="393"/>
      <c r="G353" s="217"/>
      <c r="H353" s="396"/>
      <c r="I353" s="112"/>
    </row>
    <row r="354" spans="1:9" s="111" customFormat="1">
      <c r="A354" s="393"/>
      <c r="B354" s="395"/>
      <c r="C354" s="394"/>
      <c r="D354" s="217"/>
      <c r="E354" s="393"/>
      <c r="F354" s="392"/>
      <c r="G354" s="217"/>
      <c r="H354" s="396"/>
      <c r="I354" s="112"/>
    </row>
    <row r="355" spans="1:9" s="111" customFormat="1">
      <c r="A355" s="393"/>
      <c r="B355" s="395"/>
      <c r="C355" s="394"/>
      <c r="D355" s="217"/>
      <c r="E355" s="393"/>
      <c r="F355" s="393"/>
      <c r="G355" s="217"/>
      <c r="H355" s="391"/>
      <c r="I355" s="112"/>
    </row>
    <row r="356" spans="1:9" s="111" customFormat="1">
      <c r="A356" s="393"/>
      <c r="B356" s="395"/>
      <c r="C356" s="394"/>
      <c r="D356" s="217"/>
      <c r="E356" s="393"/>
      <c r="F356" s="393"/>
      <c r="G356" s="217"/>
      <c r="H356" s="396"/>
      <c r="I356" s="112"/>
    </row>
    <row r="357" spans="1:9" s="111" customFormat="1">
      <c r="A357" s="393"/>
      <c r="B357" s="395"/>
      <c r="C357" s="394"/>
      <c r="D357" s="217"/>
      <c r="E357" s="393"/>
      <c r="F357" s="393"/>
      <c r="G357" s="217"/>
      <c r="H357" s="396"/>
      <c r="I357" s="112"/>
    </row>
    <row r="358" spans="1:9" s="111" customFormat="1">
      <c r="A358" s="393"/>
      <c r="B358" s="395"/>
      <c r="C358" s="394"/>
      <c r="D358" s="217"/>
      <c r="E358" s="393"/>
      <c r="F358" s="393"/>
      <c r="G358" s="217"/>
      <c r="H358" s="396"/>
      <c r="I358" s="112"/>
    </row>
    <row r="359" spans="1:9" s="111" customFormat="1">
      <c r="A359" s="393"/>
      <c r="B359" s="395"/>
      <c r="C359" s="394"/>
      <c r="D359" s="217"/>
      <c r="E359" s="393"/>
      <c r="F359" s="393"/>
      <c r="G359" s="217"/>
      <c r="H359" s="396"/>
      <c r="I359" s="112"/>
    </row>
    <row r="360" spans="1:9" s="111" customFormat="1">
      <c r="A360" s="393"/>
      <c r="B360" s="395"/>
      <c r="C360" s="394"/>
      <c r="D360" s="217"/>
      <c r="E360" s="393"/>
      <c r="F360" s="393"/>
      <c r="G360" s="217"/>
      <c r="H360" s="396"/>
      <c r="I360" s="112"/>
    </row>
    <row r="361" spans="1:9" s="111" customFormat="1">
      <c r="A361" s="393"/>
      <c r="B361" s="395"/>
      <c r="C361" s="394"/>
      <c r="D361" s="217"/>
      <c r="E361" s="393"/>
      <c r="F361" s="393"/>
      <c r="G361" s="217"/>
      <c r="H361" s="396"/>
      <c r="I361" s="112"/>
    </row>
    <row r="362" spans="1:9" s="111" customFormat="1">
      <c r="A362" s="393"/>
      <c r="B362" s="395"/>
      <c r="C362" s="394"/>
      <c r="D362" s="217"/>
      <c r="E362" s="393"/>
      <c r="F362" s="393"/>
      <c r="G362" s="217"/>
      <c r="H362" s="396"/>
      <c r="I362" s="112"/>
    </row>
    <row r="363" spans="1:9" s="111" customFormat="1">
      <c r="A363" s="393"/>
      <c r="B363" s="395"/>
      <c r="C363" s="394"/>
      <c r="D363" s="217"/>
      <c r="E363" s="393"/>
      <c r="F363" s="392"/>
      <c r="G363" s="217"/>
      <c r="H363" s="396"/>
      <c r="I363" s="112"/>
    </row>
    <row r="364" spans="1:9" s="111" customFormat="1">
      <c r="A364" s="393"/>
      <c r="B364" s="395"/>
      <c r="C364" s="394"/>
      <c r="D364" s="217"/>
      <c r="E364" s="393"/>
      <c r="F364" s="393"/>
      <c r="G364" s="217"/>
      <c r="H364" s="391"/>
      <c r="I364" s="112"/>
    </row>
    <row r="365" spans="1:9" s="111" customFormat="1">
      <c r="A365" s="393"/>
      <c r="B365" s="395"/>
      <c r="C365" s="394"/>
      <c r="D365" s="217"/>
      <c r="E365" s="393"/>
      <c r="F365" s="392"/>
      <c r="G365" s="217"/>
      <c r="H365" s="396"/>
      <c r="I365" s="112"/>
    </row>
    <row r="366" spans="1:9" s="111" customFormat="1">
      <c r="A366" s="393"/>
      <c r="B366" s="395"/>
      <c r="C366" s="394"/>
      <c r="D366" s="217"/>
      <c r="E366" s="393"/>
      <c r="F366" s="392"/>
      <c r="G366" s="217"/>
      <c r="H366" s="396"/>
      <c r="I366" s="112"/>
    </row>
    <row r="367" spans="1:9" s="111" customFormat="1">
      <c r="A367" s="393"/>
      <c r="B367" s="395"/>
      <c r="C367" s="394"/>
      <c r="D367" s="217"/>
      <c r="E367" s="393"/>
      <c r="F367" s="393"/>
      <c r="G367" s="217"/>
      <c r="H367" s="396"/>
      <c r="I367" s="112"/>
    </row>
    <row r="368" spans="1:9" s="111" customFormat="1">
      <c r="A368" s="393"/>
      <c r="B368" s="395"/>
      <c r="C368" s="394"/>
      <c r="D368" s="217"/>
      <c r="E368" s="393"/>
      <c r="F368" s="393"/>
      <c r="G368" s="217"/>
      <c r="H368" s="396"/>
      <c r="I368" s="112"/>
    </row>
    <row r="369" spans="1:9" s="111" customFormat="1">
      <c r="A369" s="393"/>
      <c r="B369" s="395"/>
      <c r="C369" s="394"/>
      <c r="D369" s="217"/>
      <c r="E369" s="393"/>
      <c r="F369" s="393"/>
      <c r="G369" s="217"/>
      <c r="H369" s="396"/>
      <c r="I369" s="112"/>
    </row>
    <row r="370" spans="1:9" s="111" customFormat="1">
      <c r="A370" s="393"/>
      <c r="B370" s="395"/>
      <c r="C370" s="394"/>
      <c r="D370" s="217"/>
      <c r="E370" s="393"/>
      <c r="F370" s="393"/>
      <c r="G370" s="217"/>
      <c r="H370" s="396"/>
      <c r="I370" s="112"/>
    </row>
    <row r="371" spans="1:9" s="111" customFormat="1">
      <c r="A371" s="393"/>
      <c r="B371" s="395"/>
      <c r="C371" s="394"/>
      <c r="D371" s="217"/>
      <c r="E371" s="393"/>
      <c r="F371" s="393"/>
      <c r="G371" s="217"/>
      <c r="H371" s="396"/>
      <c r="I371" s="112"/>
    </row>
    <row r="372" spans="1:9" s="111" customFormat="1">
      <c r="A372" s="393"/>
      <c r="B372" s="395"/>
      <c r="C372" s="394"/>
      <c r="D372" s="217"/>
      <c r="E372" s="393"/>
      <c r="F372" s="392"/>
      <c r="G372" s="217"/>
      <c r="H372" s="396"/>
      <c r="I372" s="112"/>
    </row>
    <row r="373" spans="1:9" s="111" customFormat="1">
      <c r="A373" s="393"/>
      <c r="B373" s="395"/>
      <c r="C373" s="394"/>
      <c r="D373" s="217"/>
      <c r="E373" s="393"/>
      <c r="F373" s="393"/>
      <c r="G373" s="217"/>
      <c r="H373" s="391"/>
      <c r="I373" s="112"/>
    </row>
    <row r="374" spans="1:9" s="111" customFormat="1">
      <c r="A374" s="393"/>
      <c r="B374" s="395"/>
      <c r="C374" s="394"/>
      <c r="D374" s="217"/>
      <c r="E374" s="393"/>
      <c r="F374" s="392"/>
      <c r="G374" s="217"/>
      <c r="H374" s="396"/>
      <c r="I374" s="112"/>
    </row>
    <row r="375" spans="1:9" s="111" customFormat="1">
      <c r="A375" s="393"/>
      <c r="B375" s="395"/>
      <c r="C375" s="394"/>
      <c r="D375" s="217"/>
      <c r="E375" s="393"/>
      <c r="F375" s="392"/>
      <c r="G375" s="217"/>
      <c r="H375" s="396"/>
      <c r="I375" s="112"/>
    </row>
    <row r="376" spans="1:9" s="111" customFormat="1">
      <c r="A376" s="393"/>
      <c r="B376" s="395"/>
      <c r="C376" s="394"/>
      <c r="D376" s="217"/>
      <c r="E376" s="393"/>
      <c r="F376" s="393"/>
      <c r="G376" s="217"/>
      <c r="H376" s="396"/>
      <c r="I376" s="112"/>
    </row>
    <row r="377" spans="1:9" s="111" customFormat="1">
      <c r="A377" s="393"/>
      <c r="B377" s="395"/>
      <c r="C377" s="394"/>
      <c r="D377" s="217"/>
      <c r="E377" s="393"/>
      <c r="F377" s="393"/>
      <c r="G377" s="217"/>
      <c r="H377" s="396"/>
      <c r="I377" s="112"/>
    </row>
    <row r="378" spans="1:9" s="111" customFormat="1">
      <c r="A378" s="393"/>
      <c r="B378" s="395"/>
      <c r="C378" s="394"/>
      <c r="D378" s="217"/>
      <c r="E378" s="393"/>
      <c r="F378" s="392"/>
      <c r="G378" s="217"/>
      <c r="H378" s="396"/>
      <c r="I378" s="112"/>
    </row>
    <row r="379" spans="1:9" s="111" customFormat="1">
      <c r="A379" s="393"/>
      <c r="B379" s="395"/>
      <c r="C379" s="394"/>
      <c r="D379" s="217"/>
      <c r="E379" s="393"/>
      <c r="F379" s="393"/>
      <c r="G379" s="217"/>
      <c r="H379" s="396"/>
      <c r="I379" s="112"/>
    </row>
    <row r="380" spans="1:9" s="111" customFormat="1">
      <c r="A380" s="393"/>
      <c r="B380" s="395"/>
      <c r="C380" s="394"/>
      <c r="D380" s="217"/>
      <c r="E380" s="393"/>
      <c r="F380" s="393"/>
      <c r="G380" s="217"/>
      <c r="H380" s="396"/>
      <c r="I380" s="112"/>
    </row>
    <row r="381" spans="1:9" s="111" customFormat="1">
      <c r="A381" s="393"/>
      <c r="B381" s="395"/>
      <c r="C381" s="394"/>
      <c r="D381" s="217"/>
      <c r="E381" s="393"/>
      <c r="F381" s="393"/>
      <c r="G381" s="217"/>
      <c r="H381" s="396"/>
      <c r="I381" s="112"/>
    </row>
    <row r="382" spans="1:9" s="111" customFormat="1">
      <c r="A382" s="393"/>
      <c r="B382" s="395"/>
      <c r="C382" s="394"/>
      <c r="D382" s="217"/>
      <c r="E382" s="393"/>
      <c r="F382" s="392"/>
      <c r="G382" s="217"/>
      <c r="H382" s="396"/>
      <c r="I382" s="112"/>
    </row>
    <row r="383" spans="1:9" s="111" customFormat="1">
      <c r="A383" s="393"/>
      <c r="B383" s="395"/>
      <c r="C383" s="394"/>
      <c r="D383" s="217"/>
      <c r="E383" s="393"/>
      <c r="F383" s="393"/>
      <c r="G383" s="217"/>
      <c r="H383" s="391"/>
      <c r="I383" s="112"/>
    </row>
    <row r="384" spans="1:9" s="111" customFormat="1">
      <c r="A384" s="393"/>
      <c r="B384" s="395"/>
      <c r="C384" s="394"/>
      <c r="D384" s="217"/>
      <c r="E384" s="393"/>
      <c r="F384" s="392"/>
      <c r="G384" s="217"/>
      <c r="H384" s="396"/>
      <c r="I384" s="112"/>
    </row>
    <row r="385" spans="1:9" s="111" customFormat="1">
      <c r="A385" s="393"/>
      <c r="B385" s="395"/>
      <c r="C385" s="394"/>
      <c r="D385" s="217"/>
      <c r="E385" s="393"/>
      <c r="F385" s="392"/>
      <c r="G385" s="217"/>
      <c r="H385" s="396"/>
      <c r="I385" s="112"/>
    </row>
    <row r="386" spans="1:9" s="111" customFormat="1">
      <c r="A386" s="393"/>
      <c r="B386" s="395"/>
      <c r="C386" s="394"/>
      <c r="D386" s="217"/>
      <c r="E386" s="393"/>
      <c r="F386" s="393"/>
      <c r="G386" s="217"/>
      <c r="H386" s="396"/>
      <c r="I386" s="112"/>
    </row>
    <row r="387" spans="1:9" s="111" customFormat="1">
      <c r="A387" s="393"/>
      <c r="B387" s="395"/>
      <c r="C387" s="394"/>
      <c r="D387" s="217"/>
      <c r="E387" s="393"/>
      <c r="F387" s="393"/>
      <c r="G387" s="217"/>
      <c r="H387" s="396"/>
      <c r="I387" s="112"/>
    </row>
    <row r="388" spans="1:9" s="111" customFormat="1">
      <c r="A388" s="393"/>
      <c r="B388" s="395"/>
      <c r="C388" s="394"/>
      <c r="D388" s="217"/>
      <c r="E388" s="393"/>
      <c r="F388" s="392"/>
      <c r="G388" s="217"/>
      <c r="H388" s="396"/>
      <c r="I388" s="112"/>
    </row>
    <row r="389" spans="1:9" s="111" customFormat="1">
      <c r="A389" s="393"/>
      <c r="B389" s="395"/>
      <c r="C389" s="394"/>
      <c r="D389" s="217"/>
      <c r="E389" s="393"/>
      <c r="F389" s="392"/>
      <c r="G389" s="217"/>
      <c r="H389" s="396"/>
      <c r="I389" s="112"/>
    </row>
    <row r="390" spans="1:9" s="111" customFormat="1">
      <c r="A390" s="393"/>
      <c r="B390" s="395"/>
      <c r="C390" s="394"/>
      <c r="D390" s="217"/>
      <c r="E390" s="393"/>
      <c r="F390" s="393"/>
      <c r="G390" s="217"/>
      <c r="H390" s="391"/>
      <c r="I390" s="112"/>
    </row>
    <row r="391" spans="1:9" s="111" customFormat="1">
      <c r="A391" s="393"/>
      <c r="B391" s="395"/>
      <c r="C391" s="394"/>
      <c r="D391" s="217"/>
      <c r="E391" s="393"/>
      <c r="F391" s="392"/>
      <c r="G391" s="217"/>
      <c r="H391" s="396"/>
      <c r="I391" s="112"/>
    </row>
    <row r="392" spans="1:9" s="111" customFormat="1">
      <c r="A392" s="393"/>
      <c r="B392" s="395"/>
      <c r="C392" s="394"/>
      <c r="D392" s="217"/>
      <c r="E392" s="393"/>
      <c r="F392" s="392"/>
      <c r="G392" s="217"/>
      <c r="H392" s="396"/>
      <c r="I392" s="112"/>
    </row>
    <row r="393" spans="1:9" s="111" customFormat="1">
      <c r="A393" s="393"/>
      <c r="B393" s="395"/>
      <c r="C393" s="394"/>
      <c r="D393" s="217"/>
      <c r="E393" s="393"/>
      <c r="F393" s="393"/>
      <c r="G393" s="217"/>
      <c r="H393" s="396"/>
      <c r="I393" s="112"/>
    </row>
    <row r="394" spans="1:9" s="111" customFormat="1">
      <c r="A394" s="393"/>
      <c r="B394" s="395"/>
      <c r="C394" s="394"/>
      <c r="D394" s="217"/>
      <c r="E394" s="393"/>
      <c r="F394" s="393"/>
      <c r="G394" s="217"/>
      <c r="H394" s="396"/>
      <c r="I394" s="112"/>
    </row>
    <row r="395" spans="1:9" s="111" customFormat="1">
      <c r="A395" s="393"/>
      <c r="B395" s="395"/>
      <c r="C395" s="394"/>
      <c r="D395" s="217"/>
      <c r="E395" s="393"/>
      <c r="F395" s="392"/>
      <c r="G395" s="217"/>
      <c r="H395" s="396"/>
      <c r="I395" s="112"/>
    </row>
    <row r="396" spans="1:9" s="111" customFormat="1">
      <c r="A396" s="393"/>
      <c r="B396" s="395"/>
      <c r="C396" s="394"/>
      <c r="D396" s="217"/>
      <c r="E396" s="393"/>
      <c r="F396" s="393"/>
      <c r="G396" s="217"/>
      <c r="H396" s="391"/>
      <c r="I396" s="112"/>
    </row>
    <row r="397" spans="1:9" s="111" customFormat="1">
      <c r="A397" s="393"/>
      <c r="B397" s="395"/>
      <c r="C397" s="394"/>
      <c r="D397" s="217"/>
      <c r="E397" s="393"/>
      <c r="F397" s="392"/>
      <c r="G397" s="217"/>
      <c r="H397" s="396"/>
      <c r="I397" s="112"/>
    </row>
    <row r="398" spans="1:9" s="111" customFormat="1">
      <c r="A398" s="393"/>
      <c r="B398" s="395"/>
      <c r="C398" s="394"/>
      <c r="D398" s="217"/>
      <c r="E398" s="393"/>
      <c r="F398" s="392"/>
      <c r="G398" s="217"/>
      <c r="H398" s="396"/>
      <c r="I398" s="112"/>
    </row>
    <row r="399" spans="1:9" s="111" customFormat="1">
      <c r="A399" s="393"/>
      <c r="B399" s="395"/>
      <c r="C399" s="394"/>
      <c r="D399" s="217"/>
      <c r="E399" s="393"/>
      <c r="F399" s="393"/>
      <c r="G399" s="217"/>
      <c r="H399" s="396"/>
      <c r="I399" s="112"/>
    </row>
    <row r="400" spans="1:9" s="111" customFormat="1">
      <c r="A400" s="393"/>
      <c r="B400" s="395"/>
      <c r="C400" s="394"/>
      <c r="D400" s="217"/>
      <c r="E400" s="393"/>
      <c r="F400" s="393"/>
      <c r="G400" s="217"/>
      <c r="H400" s="396"/>
      <c r="I400" s="112"/>
    </row>
    <row r="401" spans="1:9" s="111" customFormat="1">
      <c r="A401" s="393"/>
      <c r="B401" s="395"/>
      <c r="C401" s="394"/>
      <c r="D401" s="217"/>
      <c r="E401" s="393"/>
      <c r="F401" s="393"/>
      <c r="G401" s="217"/>
      <c r="H401" s="396"/>
      <c r="I401" s="112"/>
    </row>
    <row r="402" spans="1:9" s="111" customFormat="1">
      <c r="A402" s="393"/>
      <c r="B402" s="395"/>
      <c r="C402" s="394"/>
      <c r="D402" s="217"/>
      <c r="E402" s="393"/>
      <c r="F402" s="393"/>
      <c r="G402" s="217"/>
      <c r="H402" s="396"/>
      <c r="I402" s="112"/>
    </row>
    <row r="403" spans="1:9" s="111" customFormat="1">
      <c r="A403" s="393"/>
      <c r="B403" s="395"/>
      <c r="C403" s="394"/>
      <c r="D403" s="217"/>
      <c r="E403" s="393"/>
      <c r="F403" s="392"/>
      <c r="G403" s="217"/>
      <c r="H403" s="396"/>
      <c r="I403" s="112"/>
    </row>
    <row r="404" spans="1:9" s="111" customFormat="1">
      <c r="A404" s="393"/>
      <c r="B404" s="395"/>
      <c r="C404" s="394"/>
      <c r="D404" s="217"/>
      <c r="E404" s="393"/>
      <c r="F404" s="392"/>
      <c r="G404" s="217"/>
      <c r="H404" s="396"/>
      <c r="I404" s="112"/>
    </row>
    <row r="405" spans="1:9" s="111" customFormat="1">
      <c r="A405" s="393"/>
      <c r="B405" s="395"/>
      <c r="C405" s="394"/>
      <c r="D405" s="217"/>
      <c r="E405" s="393"/>
      <c r="F405" s="392"/>
      <c r="G405" s="217"/>
      <c r="H405" s="396"/>
      <c r="I405" s="112"/>
    </row>
    <row r="406" spans="1:9" s="111" customFormat="1">
      <c r="A406" s="393"/>
      <c r="B406" s="395"/>
      <c r="C406" s="394"/>
      <c r="D406" s="217"/>
      <c r="E406" s="393"/>
      <c r="F406" s="393"/>
      <c r="G406" s="217"/>
      <c r="H406" s="391"/>
      <c r="I406" s="112"/>
    </row>
    <row r="407" spans="1:9" s="111" customFormat="1">
      <c r="A407" s="393"/>
      <c r="B407" s="395"/>
      <c r="C407" s="394"/>
      <c r="D407" s="217"/>
      <c r="E407" s="393"/>
      <c r="F407" s="392"/>
      <c r="G407" s="217"/>
      <c r="H407" s="396"/>
      <c r="I407" s="112"/>
    </row>
    <row r="408" spans="1:9" s="111" customFormat="1">
      <c r="A408" s="393"/>
      <c r="B408" s="395"/>
      <c r="C408" s="394"/>
      <c r="D408" s="217"/>
      <c r="E408" s="393"/>
      <c r="F408" s="392"/>
      <c r="G408" s="217"/>
      <c r="H408" s="396"/>
      <c r="I408" s="112"/>
    </row>
    <row r="409" spans="1:9" s="111" customFormat="1">
      <c r="A409" s="393"/>
      <c r="B409" s="395"/>
      <c r="C409" s="394"/>
      <c r="D409" s="217"/>
      <c r="E409" s="393"/>
      <c r="F409" s="393"/>
      <c r="G409" s="217"/>
      <c r="H409" s="396"/>
      <c r="I409" s="112"/>
    </row>
    <row r="410" spans="1:9" s="111" customFormat="1">
      <c r="A410" s="393"/>
      <c r="B410" s="395"/>
      <c r="C410" s="394"/>
      <c r="D410" s="217"/>
      <c r="E410" s="393"/>
      <c r="F410" s="392"/>
      <c r="G410" s="217"/>
      <c r="H410" s="396"/>
      <c r="I410" s="112"/>
    </row>
    <row r="411" spans="1:9" s="111" customFormat="1">
      <c r="A411" s="393"/>
      <c r="B411" s="395"/>
      <c r="C411" s="394"/>
      <c r="D411" s="217"/>
      <c r="E411" s="393"/>
      <c r="F411" s="392"/>
      <c r="G411" s="217"/>
      <c r="H411" s="396"/>
      <c r="I411" s="112"/>
    </row>
    <row r="412" spans="1:9" s="111" customFormat="1">
      <c r="A412" s="393"/>
      <c r="B412" s="395"/>
      <c r="C412" s="394"/>
      <c r="D412" s="217"/>
      <c r="E412" s="393"/>
      <c r="F412" s="392"/>
      <c r="G412" s="217"/>
      <c r="H412" s="396"/>
      <c r="I412" s="112"/>
    </row>
    <row r="413" spans="1:9" s="111" customFormat="1">
      <c r="A413" s="393"/>
      <c r="B413" s="395"/>
      <c r="C413" s="394"/>
      <c r="D413" s="217"/>
      <c r="E413" s="393"/>
      <c r="F413" s="392"/>
      <c r="G413" s="217"/>
      <c r="H413" s="396"/>
      <c r="I413" s="112"/>
    </row>
    <row r="414" spans="1:9" s="111" customFormat="1">
      <c r="A414" s="393"/>
      <c r="B414" s="395"/>
      <c r="C414" s="394"/>
      <c r="D414" s="217"/>
      <c r="E414" s="393"/>
      <c r="F414" s="392"/>
      <c r="G414" s="217"/>
      <c r="H414" s="396"/>
      <c r="I414" s="112"/>
    </row>
    <row r="415" spans="1:9" s="111" customFormat="1">
      <c r="A415" s="393"/>
      <c r="B415" s="395"/>
      <c r="C415" s="394"/>
      <c r="D415" s="217"/>
      <c r="E415" s="393"/>
      <c r="F415" s="392"/>
      <c r="G415" s="217"/>
      <c r="H415" s="396"/>
      <c r="I415" s="112"/>
    </row>
    <row r="416" spans="1:9" s="111" customFormat="1">
      <c r="A416" s="393"/>
      <c r="B416" s="395"/>
      <c r="C416" s="394"/>
      <c r="D416" s="217"/>
      <c r="E416" s="393"/>
      <c r="F416" s="393"/>
      <c r="G416" s="217"/>
      <c r="H416" s="391"/>
      <c r="I416" s="112"/>
    </row>
    <row r="417" spans="1:9" s="111" customFormat="1">
      <c r="A417" s="393"/>
      <c r="B417" s="395"/>
      <c r="C417" s="394"/>
      <c r="D417" s="217"/>
      <c r="E417" s="393"/>
      <c r="F417" s="392"/>
      <c r="G417" s="217"/>
      <c r="H417" s="396"/>
      <c r="I417" s="112"/>
    </row>
    <row r="418" spans="1:9" s="111" customFormat="1">
      <c r="A418" s="393"/>
      <c r="B418" s="395"/>
      <c r="C418" s="394"/>
      <c r="D418" s="217"/>
      <c r="E418" s="393"/>
      <c r="F418" s="392"/>
      <c r="G418" s="217"/>
      <c r="H418" s="396"/>
      <c r="I418" s="112"/>
    </row>
    <row r="419" spans="1:9" s="111" customFormat="1">
      <c r="A419" s="393"/>
      <c r="B419" s="395"/>
      <c r="C419" s="394"/>
      <c r="D419" s="217"/>
      <c r="E419" s="393"/>
      <c r="F419" s="392"/>
      <c r="G419" s="217"/>
      <c r="H419" s="396"/>
      <c r="I419" s="112"/>
    </row>
    <row r="420" spans="1:9" s="111" customFormat="1">
      <c r="A420" s="393"/>
      <c r="B420" s="395"/>
      <c r="C420" s="394"/>
      <c r="D420" s="217"/>
      <c r="E420" s="393"/>
      <c r="F420" s="392"/>
      <c r="G420" s="217"/>
      <c r="H420" s="396"/>
      <c r="I420" s="112"/>
    </row>
    <row r="421" spans="1:9" s="111" customFormat="1">
      <c r="A421" s="393"/>
      <c r="B421" s="395"/>
      <c r="C421" s="394"/>
      <c r="D421" s="217"/>
      <c r="E421" s="393"/>
      <c r="F421" s="392"/>
      <c r="G421" s="217"/>
      <c r="H421" s="396"/>
      <c r="I421" s="112"/>
    </row>
    <row r="422" spans="1:9" s="111" customFormat="1">
      <c r="A422" s="393"/>
      <c r="B422" s="395"/>
      <c r="C422" s="394"/>
      <c r="D422" s="217"/>
      <c r="E422" s="393"/>
      <c r="F422" s="392"/>
      <c r="G422" s="217"/>
      <c r="H422" s="396"/>
      <c r="I422" s="112"/>
    </row>
    <row r="423" spans="1:9" s="111" customFormat="1">
      <c r="A423" s="393"/>
      <c r="B423" s="395"/>
      <c r="C423" s="394"/>
      <c r="D423" s="217"/>
      <c r="E423" s="393"/>
      <c r="F423" s="393"/>
      <c r="G423" s="217"/>
      <c r="H423" s="391"/>
      <c r="I423" s="112"/>
    </row>
    <row r="424" spans="1:9" s="111" customFormat="1">
      <c r="A424" s="393"/>
      <c r="B424" s="395"/>
      <c r="C424" s="394"/>
      <c r="D424" s="217"/>
      <c r="E424" s="393"/>
      <c r="F424" s="393"/>
      <c r="G424" s="217"/>
      <c r="H424" s="396"/>
      <c r="I424" s="112"/>
    </row>
    <row r="425" spans="1:9" s="111" customFormat="1">
      <c r="A425" s="393"/>
      <c r="B425" s="395"/>
      <c r="C425" s="394"/>
      <c r="D425" s="217"/>
      <c r="E425" s="393"/>
      <c r="F425" s="393"/>
      <c r="G425" s="217"/>
      <c r="H425" s="396"/>
      <c r="I425" s="112"/>
    </row>
    <row r="426" spans="1:9" s="111" customFormat="1">
      <c r="A426" s="393"/>
      <c r="B426" s="395"/>
      <c r="C426" s="393"/>
      <c r="D426" s="217"/>
      <c r="E426" s="393"/>
      <c r="F426" s="393"/>
      <c r="G426" s="217"/>
      <c r="H426" s="391"/>
      <c r="I426" s="112"/>
    </row>
    <row r="427" spans="1:9" s="111" customFormat="1">
      <c r="A427" s="393"/>
      <c r="B427" s="395"/>
      <c r="C427" s="394"/>
      <c r="D427" s="217"/>
      <c r="E427" s="393"/>
      <c r="F427" s="393"/>
      <c r="G427" s="217"/>
      <c r="H427" s="396"/>
      <c r="I427" s="112"/>
    </row>
    <row r="428" spans="1:9" s="111" customFormat="1">
      <c r="A428" s="393"/>
      <c r="B428" s="395"/>
      <c r="C428" s="394"/>
      <c r="D428" s="217"/>
      <c r="E428" s="393"/>
      <c r="F428" s="393"/>
      <c r="G428" s="217"/>
      <c r="H428" s="396"/>
      <c r="I428" s="112"/>
    </row>
    <row r="429" spans="1:9" s="111" customFormat="1">
      <c r="A429" s="393"/>
      <c r="B429" s="395"/>
      <c r="C429" s="394"/>
      <c r="D429" s="217"/>
      <c r="E429" s="393"/>
      <c r="F429" s="393"/>
      <c r="G429" s="217"/>
      <c r="H429" s="391"/>
      <c r="I429" s="112"/>
    </row>
    <row r="430" spans="1:9" s="111" customFormat="1">
      <c r="A430" s="393"/>
      <c r="B430" s="393"/>
      <c r="C430" s="400"/>
      <c r="D430" s="217"/>
      <c r="E430" s="393"/>
      <c r="F430" s="393"/>
      <c r="G430" s="217"/>
      <c r="H430" s="393"/>
      <c r="I430" s="112"/>
    </row>
    <row r="431" spans="1:9" s="111" customFormat="1">
      <c r="A431" s="393"/>
      <c r="B431" s="395"/>
      <c r="C431" s="398"/>
      <c r="D431" s="217"/>
      <c r="E431" s="393"/>
      <c r="F431" s="393"/>
      <c r="G431" s="217"/>
      <c r="H431" s="391"/>
      <c r="I431" s="112"/>
    </row>
    <row r="432" spans="1:9" s="111" customFormat="1">
      <c r="A432" s="393"/>
      <c r="B432" s="395"/>
      <c r="C432" s="398"/>
      <c r="D432" s="217"/>
      <c r="E432" s="393"/>
      <c r="F432" s="392"/>
      <c r="G432" s="217"/>
      <c r="H432" s="396"/>
      <c r="I432" s="112"/>
    </row>
    <row r="433" spans="1:9" s="111" customFormat="1">
      <c r="A433" s="393"/>
      <c r="B433" s="395"/>
      <c r="C433" s="398"/>
      <c r="D433" s="217"/>
      <c r="E433" s="393"/>
      <c r="F433" s="392"/>
      <c r="G433" s="217"/>
      <c r="H433" s="396"/>
      <c r="I433" s="112"/>
    </row>
    <row r="434" spans="1:9" s="111" customFormat="1">
      <c r="A434" s="393"/>
      <c r="B434" s="395"/>
      <c r="C434" s="398"/>
      <c r="D434" s="217"/>
      <c r="E434" s="393"/>
      <c r="F434" s="393"/>
      <c r="G434" s="217"/>
      <c r="H434" s="396"/>
      <c r="I434" s="112"/>
    </row>
    <row r="435" spans="1:9" s="111" customFormat="1">
      <c r="A435" s="393"/>
      <c r="B435" s="395"/>
      <c r="C435" s="398"/>
      <c r="D435" s="217"/>
      <c r="E435" s="393"/>
      <c r="F435" s="393"/>
      <c r="G435" s="217"/>
      <c r="H435" s="396"/>
      <c r="I435" s="112"/>
    </row>
    <row r="436" spans="1:9" s="111" customFormat="1">
      <c r="A436" s="393"/>
      <c r="B436" s="395"/>
      <c r="C436" s="398"/>
      <c r="D436" s="217"/>
      <c r="E436" s="393"/>
      <c r="F436" s="393"/>
      <c r="G436" s="217"/>
      <c r="H436" s="396"/>
      <c r="I436" s="112"/>
    </row>
    <row r="437" spans="1:9" s="111" customFormat="1">
      <c r="A437" s="393"/>
      <c r="B437" s="395"/>
      <c r="C437" s="398"/>
      <c r="D437" s="217"/>
      <c r="E437" s="393"/>
      <c r="F437" s="392"/>
      <c r="G437" s="217"/>
      <c r="H437" s="396"/>
      <c r="I437" s="112"/>
    </row>
    <row r="438" spans="1:9" s="111" customFormat="1">
      <c r="A438" s="393"/>
      <c r="B438" s="395"/>
      <c r="C438" s="398"/>
      <c r="D438" s="217"/>
      <c r="E438" s="393"/>
      <c r="F438" s="392"/>
      <c r="G438" s="217"/>
      <c r="H438" s="396"/>
      <c r="I438" s="112"/>
    </row>
    <row r="439" spans="1:9" s="111" customFormat="1">
      <c r="A439" s="393"/>
      <c r="B439" s="395"/>
      <c r="C439" s="398"/>
      <c r="D439" s="217"/>
      <c r="E439" s="393"/>
      <c r="F439" s="392"/>
      <c r="G439" s="217"/>
      <c r="H439" s="396"/>
      <c r="I439" s="112"/>
    </row>
    <row r="440" spans="1:9" s="111" customFormat="1">
      <c r="A440" s="393"/>
      <c r="B440" s="395"/>
      <c r="C440" s="398"/>
      <c r="D440" s="217"/>
      <c r="E440" s="393"/>
      <c r="F440" s="392"/>
      <c r="G440" s="217"/>
      <c r="H440" s="396"/>
      <c r="I440" s="112"/>
    </row>
    <row r="441" spans="1:9" s="111" customFormat="1">
      <c r="A441" s="393"/>
      <c r="B441" s="395"/>
      <c r="C441" s="398"/>
      <c r="D441" s="217"/>
      <c r="E441" s="393"/>
      <c r="F441" s="392"/>
      <c r="G441" s="217"/>
      <c r="H441" s="396"/>
      <c r="I441" s="112"/>
    </row>
    <row r="442" spans="1:9" s="111" customFormat="1">
      <c r="A442" s="393"/>
      <c r="B442" s="395"/>
      <c r="C442" s="398"/>
      <c r="D442" s="217"/>
      <c r="E442" s="393"/>
      <c r="F442" s="392"/>
      <c r="G442" s="217"/>
      <c r="H442" s="396"/>
      <c r="I442" s="112"/>
    </row>
    <row r="443" spans="1:9" s="111" customFormat="1">
      <c r="A443" s="393"/>
      <c r="B443" s="395"/>
      <c r="C443" s="398"/>
      <c r="D443" s="217"/>
      <c r="E443" s="393"/>
      <c r="F443" s="393"/>
      <c r="G443" s="217"/>
      <c r="H443" s="391"/>
      <c r="I443" s="112"/>
    </row>
    <row r="444" spans="1:9" s="111" customFormat="1">
      <c r="A444" s="393"/>
      <c r="B444" s="395"/>
      <c r="C444" s="398"/>
      <c r="D444" s="217"/>
      <c r="E444" s="393"/>
      <c r="F444" s="392"/>
      <c r="G444" s="217"/>
      <c r="H444" s="396"/>
      <c r="I444" s="112"/>
    </row>
    <row r="445" spans="1:9" s="111" customFormat="1">
      <c r="A445" s="393"/>
      <c r="B445" s="395"/>
      <c r="C445" s="398"/>
      <c r="D445" s="217"/>
      <c r="E445" s="393"/>
      <c r="F445" s="392"/>
      <c r="G445" s="217"/>
      <c r="H445" s="396"/>
      <c r="I445" s="112"/>
    </row>
    <row r="446" spans="1:9" s="111" customFormat="1">
      <c r="A446" s="393"/>
      <c r="B446" s="395"/>
      <c r="C446" s="398"/>
      <c r="D446" s="217"/>
      <c r="E446" s="393"/>
      <c r="F446" s="393"/>
      <c r="G446" s="217"/>
      <c r="H446" s="396"/>
      <c r="I446" s="112"/>
    </row>
    <row r="447" spans="1:9" s="111" customFormat="1">
      <c r="A447" s="393"/>
      <c r="B447" s="395"/>
      <c r="C447" s="398"/>
      <c r="D447" s="217"/>
      <c r="E447" s="393"/>
      <c r="F447" s="393"/>
      <c r="G447" s="217"/>
      <c r="H447" s="396"/>
      <c r="I447" s="112"/>
    </row>
    <row r="448" spans="1:9" s="111" customFormat="1">
      <c r="A448" s="393"/>
      <c r="B448" s="395"/>
      <c r="C448" s="398"/>
      <c r="D448" s="217"/>
      <c r="E448" s="393"/>
      <c r="F448" s="393"/>
      <c r="G448" s="217"/>
      <c r="H448" s="396"/>
      <c r="I448" s="112"/>
    </row>
    <row r="449" spans="1:9" s="111" customFormat="1">
      <c r="A449" s="393"/>
      <c r="B449" s="395"/>
      <c r="C449" s="398"/>
      <c r="D449" s="217"/>
      <c r="E449" s="393"/>
      <c r="F449" s="393"/>
      <c r="G449" s="217"/>
      <c r="H449" s="396"/>
      <c r="I449" s="112"/>
    </row>
    <row r="450" spans="1:9" s="111" customFormat="1">
      <c r="A450" s="393"/>
      <c r="B450" s="395"/>
      <c r="C450" s="398"/>
      <c r="D450" s="217"/>
      <c r="E450" s="393"/>
      <c r="F450" s="392"/>
      <c r="G450" s="217"/>
      <c r="H450" s="396"/>
      <c r="I450" s="112"/>
    </row>
    <row r="451" spans="1:9" s="111" customFormat="1">
      <c r="A451" s="393"/>
      <c r="B451" s="395"/>
      <c r="C451" s="398"/>
      <c r="D451" s="217"/>
      <c r="E451" s="393"/>
      <c r="F451" s="392"/>
      <c r="G451" s="217"/>
      <c r="H451" s="396"/>
      <c r="I451" s="112"/>
    </row>
    <row r="452" spans="1:9" s="111" customFormat="1">
      <c r="A452" s="393"/>
      <c r="B452" s="395"/>
      <c r="C452" s="398"/>
      <c r="D452" s="217"/>
      <c r="E452" s="393"/>
      <c r="F452" s="392"/>
      <c r="G452" s="217"/>
      <c r="H452" s="396"/>
      <c r="I452" s="112"/>
    </row>
    <row r="453" spans="1:9" s="111" customFormat="1">
      <c r="A453" s="393"/>
      <c r="B453" s="395"/>
      <c r="C453" s="398"/>
      <c r="D453" s="217"/>
      <c r="E453" s="393"/>
      <c r="F453" s="392"/>
      <c r="G453" s="217"/>
      <c r="H453" s="396"/>
      <c r="I453" s="112"/>
    </row>
    <row r="454" spans="1:9" s="111" customFormat="1">
      <c r="A454" s="393"/>
      <c r="B454" s="395"/>
      <c r="C454" s="398"/>
      <c r="D454" s="217"/>
      <c r="E454" s="393"/>
      <c r="F454" s="392"/>
      <c r="G454" s="217"/>
      <c r="H454" s="396"/>
      <c r="I454" s="112"/>
    </row>
    <row r="455" spans="1:9" s="111" customFormat="1">
      <c r="A455" s="393"/>
      <c r="B455" s="395"/>
      <c r="C455" s="398"/>
      <c r="D455" s="217"/>
      <c r="E455" s="393"/>
      <c r="F455" s="392"/>
      <c r="G455" s="217"/>
      <c r="H455" s="396"/>
      <c r="I455" s="112"/>
    </row>
    <row r="456" spans="1:9" s="111" customFormat="1">
      <c r="A456" s="393"/>
      <c r="B456" s="395"/>
      <c r="C456" s="398"/>
      <c r="D456" s="217"/>
      <c r="E456" s="393"/>
      <c r="F456" s="393"/>
      <c r="G456" s="217"/>
      <c r="H456" s="391"/>
      <c r="I456" s="112"/>
    </row>
    <row r="457" spans="1:9" s="111" customFormat="1">
      <c r="A457" s="393"/>
      <c r="B457" s="395"/>
      <c r="C457" s="398"/>
      <c r="D457" s="217"/>
      <c r="E457" s="393"/>
      <c r="F457" s="393"/>
      <c r="G457" s="217"/>
      <c r="H457" s="396"/>
      <c r="I457" s="112"/>
    </row>
    <row r="458" spans="1:9" s="111" customFormat="1">
      <c r="A458" s="393"/>
      <c r="B458" s="395"/>
      <c r="C458" s="398"/>
      <c r="D458" s="217"/>
      <c r="E458" s="393"/>
      <c r="F458" s="392"/>
      <c r="G458" s="217"/>
      <c r="H458" s="396"/>
      <c r="I458" s="112"/>
    </row>
    <row r="459" spans="1:9" s="111" customFormat="1">
      <c r="A459" s="393"/>
      <c r="B459" s="395"/>
      <c r="C459" s="398"/>
      <c r="D459" s="217"/>
      <c r="E459" s="393"/>
      <c r="F459" s="393"/>
      <c r="G459" s="217"/>
      <c r="H459" s="396"/>
      <c r="I459" s="112"/>
    </row>
    <row r="460" spans="1:9" s="111" customFormat="1">
      <c r="A460" s="393"/>
      <c r="B460" s="395"/>
      <c r="C460" s="398"/>
      <c r="D460" s="217"/>
      <c r="E460" s="393"/>
      <c r="F460" s="393"/>
      <c r="G460" s="217"/>
      <c r="H460" s="396"/>
      <c r="I460" s="112"/>
    </row>
    <row r="461" spans="1:9" s="111" customFormat="1">
      <c r="A461" s="393"/>
      <c r="B461" s="395"/>
      <c r="C461" s="398"/>
      <c r="D461" s="217"/>
      <c r="E461" s="393"/>
      <c r="F461" s="393"/>
      <c r="G461" s="217"/>
      <c r="H461" s="396"/>
      <c r="I461" s="112"/>
    </row>
    <row r="462" spans="1:9" s="111" customFormat="1">
      <c r="A462" s="393"/>
      <c r="B462" s="395"/>
      <c r="C462" s="398"/>
      <c r="D462" s="217"/>
      <c r="E462" s="393"/>
      <c r="F462" s="392"/>
      <c r="G462" s="217"/>
      <c r="H462" s="396"/>
      <c r="I462" s="112"/>
    </row>
    <row r="463" spans="1:9" s="111" customFormat="1">
      <c r="A463" s="393"/>
      <c r="B463" s="395"/>
      <c r="C463" s="398"/>
      <c r="D463" s="217"/>
      <c r="E463" s="393"/>
      <c r="F463" s="392"/>
      <c r="G463" s="217"/>
      <c r="H463" s="396"/>
      <c r="I463" s="112"/>
    </row>
    <row r="464" spans="1:9" s="111" customFormat="1">
      <c r="A464" s="393"/>
      <c r="B464" s="395"/>
      <c r="C464" s="398"/>
      <c r="D464" s="217"/>
      <c r="E464" s="393"/>
      <c r="F464" s="392"/>
      <c r="G464" s="217"/>
      <c r="H464" s="396"/>
      <c r="I464" s="112"/>
    </row>
    <row r="465" spans="1:9" s="111" customFormat="1">
      <c r="A465" s="393"/>
      <c r="B465" s="395"/>
      <c r="C465" s="398"/>
      <c r="D465" s="217"/>
      <c r="E465" s="393"/>
      <c r="F465" s="392"/>
      <c r="G465" s="217"/>
      <c r="H465" s="396"/>
      <c r="I465" s="112"/>
    </row>
    <row r="466" spans="1:9" s="111" customFormat="1">
      <c r="A466" s="393"/>
      <c r="B466" s="395"/>
      <c r="C466" s="398"/>
      <c r="D466" s="217"/>
      <c r="E466" s="393"/>
      <c r="F466" s="392"/>
      <c r="G466" s="217"/>
      <c r="H466" s="396"/>
      <c r="I466" s="112"/>
    </row>
    <row r="467" spans="1:9" s="111" customFormat="1">
      <c r="A467" s="393"/>
      <c r="B467" s="395"/>
      <c r="C467" s="398"/>
      <c r="D467" s="217"/>
      <c r="E467" s="393"/>
      <c r="F467" s="392"/>
      <c r="G467" s="217"/>
      <c r="H467" s="396"/>
      <c r="I467" s="112"/>
    </row>
    <row r="468" spans="1:9" s="111" customFormat="1">
      <c r="A468" s="393"/>
      <c r="B468" s="395"/>
      <c r="C468" s="394"/>
      <c r="D468" s="217"/>
      <c r="E468" s="393"/>
      <c r="F468" s="393"/>
      <c r="G468" s="217"/>
      <c r="H468" s="391"/>
      <c r="I468" s="112"/>
    </row>
    <row r="469" spans="1:9" s="111" customFormat="1">
      <c r="A469" s="393"/>
      <c r="B469" s="395"/>
      <c r="C469" s="394"/>
      <c r="D469" s="217"/>
      <c r="E469" s="393"/>
      <c r="F469" s="392"/>
      <c r="G469" s="217"/>
      <c r="H469" s="396"/>
      <c r="I469" s="112"/>
    </row>
    <row r="470" spans="1:9" s="111" customFormat="1">
      <c r="A470" s="393"/>
      <c r="B470" s="395"/>
      <c r="C470" s="394"/>
      <c r="D470" s="217"/>
      <c r="E470" s="393"/>
      <c r="F470" s="393"/>
      <c r="G470" s="217"/>
      <c r="H470" s="396"/>
      <c r="I470" s="112"/>
    </row>
    <row r="471" spans="1:9" s="111" customFormat="1">
      <c r="A471" s="393"/>
      <c r="B471" s="395"/>
      <c r="C471" s="394"/>
      <c r="D471" s="217"/>
      <c r="E471" s="393"/>
      <c r="F471" s="392"/>
      <c r="G471" s="217"/>
      <c r="H471" s="396"/>
      <c r="I471" s="112"/>
    </row>
    <row r="472" spans="1:9" s="111" customFormat="1">
      <c r="A472" s="393"/>
      <c r="B472" s="395"/>
      <c r="C472" s="394"/>
      <c r="D472" s="217"/>
      <c r="E472" s="393"/>
      <c r="F472" s="392"/>
      <c r="G472" s="217"/>
      <c r="H472" s="396"/>
      <c r="I472" s="112"/>
    </row>
    <row r="473" spans="1:9" s="111" customFormat="1">
      <c r="A473" s="393"/>
      <c r="B473" s="395"/>
      <c r="C473" s="394"/>
      <c r="D473" s="217"/>
      <c r="E473" s="393"/>
      <c r="F473" s="392"/>
      <c r="G473" s="217"/>
      <c r="H473" s="396"/>
      <c r="I473" s="112"/>
    </row>
    <row r="474" spans="1:9" s="111" customFormat="1">
      <c r="A474" s="393"/>
      <c r="B474" s="395"/>
      <c r="C474" s="394"/>
      <c r="D474" s="217"/>
      <c r="E474" s="393"/>
      <c r="F474" s="392"/>
      <c r="G474" s="217"/>
      <c r="H474" s="396"/>
      <c r="I474" s="112"/>
    </row>
    <row r="475" spans="1:9" s="111" customFormat="1">
      <c r="A475" s="393"/>
      <c r="B475" s="395"/>
      <c r="C475" s="394"/>
      <c r="D475" s="217"/>
      <c r="E475" s="393"/>
      <c r="F475" s="392"/>
      <c r="G475" s="217"/>
      <c r="H475" s="396"/>
      <c r="I475" s="112"/>
    </row>
    <row r="476" spans="1:9" s="111" customFormat="1">
      <c r="A476" s="393"/>
      <c r="B476" s="395"/>
      <c r="C476" s="394"/>
      <c r="D476" s="217"/>
      <c r="E476" s="393"/>
      <c r="F476" s="392"/>
      <c r="G476" s="217"/>
      <c r="H476" s="396"/>
      <c r="I476" s="112"/>
    </row>
    <row r="477" spans="1:9" s="111" customFormat="1">
      <c r="A477" s="393"/>
      <c r="B477" s="395"/>
      <c r="C477" s="394"/>
      <c r="D477" s="217"/>
      <c r="E477" s="393"/>
      <c r="F477" s="392"/>
      <c r="G477" s="217"/>
      <c r="H477" s="396"/>
      <c r="I477" s="112"/>
    </row>
    <row r="478" spans="1:9" s="111" customFormat="1">
      <c r="A478" s="393"/>
      <c r="B478" s="395"/>
      <c r="C478" s="394"/>
      <c r="D478" s="217"/>
      <c r="E478" s="393"/>
      <c r="F478" s="392"/>
      <c r="G478" s="217"/>
      <c r="H478" s="396"/>
      <c r="I478" s="112"/>
    </row>
    <row r="479" spans="1:9" s="111" customFormat="1">
      <c r="A479" s="393"/>
      <c r="B479" s="395"/>
      <c r="C479" s="394"/>
      <c r="D479" s="217"/>
      <c r="E479" s="393"/>
      <c r="F479" s="392"/>
      <c r="G479" s="217"/>
      <c r="H479" s="396"/>
      <c r="I479" s="112"/>
    </row>
    <row r="480" spans="1:9" s="111" customFormat="1">
      <c r="A480" s="393"/>
      <c r="B480" s="393"/>
      <c r="C480" s="394"/>
      <c r="D480" s="217"/>
      <c r="E480" s="393"/>
      <c r="F480" s="393"/>
      <c r="G480" s="217"/>
      <c r="H480" s="391"/>
      <c r="I480" s="112"/>
    </row>
    <row r="481" spans="1:9" s="111" customFormat="1">
      <c r="A481" s="393"/>
      <c r="B481" s="393"/>
      <c r="C481" s="394"/>
      <c r="D481" s="217"/>
      <c r="E481" s="393"/>
      <c r="F481" s="393"/>
      <c r="G481" s="217"/>
      <c r="H481" s="391"/>
      <c r="I481" s="112"/>
    </row>
    <row r="482" spans="1:9" s="111" customFormat="1">
      <c r="A482" s="393"/>
      <c r="B482" s="393"/>
      <c r="C482" s="394"/>
      <c r="D482" s="217"/>
      <c r="E482" s="393"/>
      <c r="F482" s="393"/>
      <c r="G482" s="217"/>
      <c r="H482" s="391"/>
      <c r="I482" s="112"/>
    </row>
    <row r="483" spans="1:9" s="111" customFormat="1">
      <c r="A483" s="393"/>
      <c r="B483" s="393"/>
      <c r="C483" s="394"/>
      <c r="D483" s="217"/>
      <c r="E483" s="393"/>
      <c r="F483" s="393"/>
      <c r="G483" s="217"/>
      <c r="H483" s="391"/>
      <c r="I483" s="112"/>
    </row>
    <row r="484" spans="1:9" s="111" customFormat="1">
      <c r="A484" s="393"/>
      <c r="B484" s="393"/>
      <c r="C484" s="394"/>
      <c r="D484" s="217"/>
      <c r="E484" s="393"/>
      <c r="F484" s="393"/>
      <c r="G484" s="217"/>
      <c r="H484" s="391"/>
      <c r="I484" s="112"/>
    </row>
    <row r="485" spans="1:9" s="111" customFormat="1">
      <c r="A485" s="393"/>
      <c r="B485" s="393"/>
      <c r="C485" s="394"/>
      <c r="D485" s="217"/>
      <c r="E485" s="393"/>
      <c r="F485" s="393"/>
      <c r="G485" s="217"/>
      <c r="H485" s="391"/>
      <c r="I485" s="112"/>
    </row>
    <row r="486" spans="1:9" s="111" customFormat="1">
      <c r="A486" s="393"/>
      <c r="B486" s="393"/>
      <c r="C486" s="394"/>
      <c r="D486" s="217"/>
      <c r="E486" s="393"/>
      <c r="F486" s="393"/>
      <c r="G486" s="217"/>
      <c r="H486" s="391"/>
      <c r="I486" s="112"/>
    </row>
    <row r="487" spans="1:9" s="111" customFormat="1">
      <c r="A487" s="393"/>
      <c r="B487" s="395"/>
      <c r="C487" s="394"/>
      <c r="D487" s="217"/>
      <c r="E487" s="393"/>
      <c r="F487" s="393"/>
      <c r="G487" s="217"/>
      <c r="H487" s="391"/>
      <c r="I487" s="112"/>
    </row>
    <row r="488" spans="1:9" s="111" customFormat="1">
      <c r="A488" s="393"/>
      <c r="B488" s="395"/>
      <c r="C488" s="394"/>
      <c r="D488" s="217"/>
      <c r="E488" s="393"/>
      <c r="F488" s="393"/>
      <c r="G488" s="217"/>
      <c r="H488" s="391"/>
      <c r="I488" s="112"/>
    </row>
    <row r="489" spans="1:9" s="111" customFormat="1">
      <c r="A489" s="393"/>
      <c r="B489" s="395"/>
      <c r="C489" s="394"/>
      <c r="D489" s="217"/>
      <c r="E489" s="393"/>
      <c r="F489" s="392"/>
      <c r="G489" s="217"/>
      <c r="H489" s="391"/>
      <c r="I489" s="112"/>
    </row>
    <row r="490" spans="1:9" s="111" customFormat="1">
      <c r="A490" s="393"/>
      <c r="B490" s="395"/>
      <c r="C490" s="394"/>
      <c r="D490" s="217"/>
      <c r="E490" s="393"/>
      <c r="F490" s="392"/>
      <c r="G490" s="217"/>
      <c r="H490" s="391"/>
      <c r="I490" s="112"/>
    </row>
    <row r="491" spans="1:9" s="111" customFormat="1">
      <c r="A491" s="393"/>
      <c r="B491" s="395"/>
      <c r="C491" s="394"/>
      <c r="D491" s="217"/>
      <c r="E491" s="393"/>
      <c r="F491" s="392"/>
      <c r="G491" s="217"/>
      <c r="H491" s="391"/>
      <c r="I491" s="112"/>
    </row>
    <row r="492" spans="1:9" s="111" customFormat="1">
      <c r="A492" s="393"/>
      <c r="B492" s="395"/>
      <c r="C492" s="394"/>
      <c r="D492" s="217"/>
      <c r="E492" s="393"/>
      <c r="F492" s="392"/>
      <c r="G492" s="217"/>
      <c r="H492" s="391"/>
      <c r="I492" s="112"/>
    </row>
    <row r="493" spans="1:9" s="111" customFormat="1">
      <c r="A493" s="393"/>
      <c r="B493" s="395"/>
      <c r="C493" s="394"/>
      <c r="D493" s="217"/>
      <c r="E493" s="393"/>
      <c r="F493" s="393"/>
      <c r="G493" s="217"/>
      <c r="H493" s="391"/>
      <c r="I493" s="112"/>
    </row>
    <row r="494" spans="1:9" s="111" customFormat="1">
      <c r="A494" s="393"/>
      <c r="B494" s="395"/>
      <c r="C494" s="394"/>
      <c r="D494" s="217"/>
      <c r="E494" s="393"/>
      <c r="F494" s="392"/>
      <c r="G494" s="217"/>
      <c r="H494" s="391"/>
      <c r="I494" s="112"/>
    </row>
    <row r="495" spans="1:9" s="111" customFormat="1">
      <c r="A495" s="393"/>
      <c r="B495" s="395"/>
      <c r="C495" s="394"/>
      <c r="D495" s="217"/>
      <c r="E495" s="393"/>
      <c r="F495" s="392"/>
      <c r="G495" s="217"/>
      <c r="H495" s="391"/>
      <c r="I495" s="112"/>
    </row>
    <row r="496" spans="1:9" s="111" customFormat="1">
      <c r="A496" s="393"/>
      <c r="B496" s="395"/>
      <c r="C496" s="394"/>
      <c r="D496" s="217"/>
      <c r="E496" s="393"/>
      <c r="F496" s="392"/>
      <c r="G496" s="217"/>
      <c r="H496" s="391"/>
      <c r="I496" s="112"/>
    </row>
    <row r="497" spans="1:9" s="111" customFormat="1">
      <c r="A497" s="393"/>
      <c r="B497" s="395"/>
      <c r="C497" s="394"/>
      <c r="D497" s="217"/>
      <c r="E497" s="393"/>
      <c r="F497" s="392"/>
      <c r="G497" s="217"/>
      <c r="H497" s="391"/>
      <c r="I497" s="112"/>
    </row>
    <row r="498" spans="1:9" s="111" customFormat="1">
      <c r="A498" s="393"/>
      <c r="B498" s="395"/>
      <c r="C498" s="394"/>
      <c r="D498" s="217"/>
      <c r="E498" s="393"/>
      <c r="F498" s="392"/>
      <c r="G498" s="217"/>
      <c r="H498" s="391"/>
      <c r="I498" s="112"/>
    </row>
    <row r="499" spans="1:9" s="111" customFormat="1">
      <c r="A499" s="393"/>
      <c r="B499" s="395"/>
      <c r="C499" s="394"/>
      <c r="D499" s="217"/>
      <c r="E499" s="393"/>
      <c r="F499" s="392"/>
      <c r="G499" s="217"/>
      <c r="H499" s="391"/>
      <c r="I499" s="112"/>
    </row>
    <row r="500" spans="1:9" s="111" customFormat="1">
      <c r="A500" s="393"/>
      <c r="B500" s="395"/>
      <c r="C500" s="394"/>
      <c r="D500" s="217"/>
      <c r="E500" s="393"/>
      <c r="F500" s="392"/>
      <c r="G500" s="217"/>
      <c r="H500" s="391"/>
      <c r="I500" s="112"/>
    </row>
    <row r="501" spans="1:9" s="111" customFormat="1">
      <c r="A501" s="393"/>
      <c r="B501" s="395"/>
      <c r="C501" s="394"/>
      <c r="D501" s="217"/>
      <c r="E501" s="393"/>
      <c r="F501" s="392"/>
      <c r="G501" s="217"/>
      <c r="H501" s="391"/>
      <c r="I501" s="112"/>
    </row>
    <row r="502" spans="1:9" s="111" customFormat="1">
      <c r="A502" s="393"/>
      <c r="B502" s="395"/>
      <c r="C502" s="394"/>
      <c r="D502" s="217"/>
      <c r="E502" s="393"/>
      <c r="F502" s="393"/>
      <c r="G502" s="217"/>
      <c r="H502" s="391"/>
      <c r="I502" s="112"/>
    </row>
    <row r="503" spans="1:9" s="111" customFormat="1">
      <c r="A503" s="393"/>
      <c r="B503" s="395"/>
      <c r="C503" s="394"/>
      <c r="D503" s="217"/>
      <c r="E503" s="393"/>
      <c r="F503" s="392"/>
      <c r="G503" s="217"/>
      <c r="H503" s="391"/>
      <c r="I503" s="112"/>
    </row>
    <row r="504" spans="1:9" s="111" customFormat="1">
      <c r="A504" s="393"/>
      <c r="B504" s="395"/>
      <c r="C504" s="394"/>
      <c r="D504" s="217"/>
      <c r="E504" s="393"/>
      <c r="F504" s="392"/>
      <c r="G504" s="217"/>
      <c r="H504" s="391"/>
      <c r="I504" s="112"/>
    </row>
    <row r="505" spans="1:9" s="111" customFormat="1">
      <c r="A505" s="393"/>
      <c r="B505" s="395"/>
      <c r="C505" s="394"/>
      <c r="D505" s="217"/>
      <c r="E505" s="393"/>
      <c r="F505" s="392"/>
      <c r="G505" s="217"/>
      <c r="H505" s="391"/>
      <c r="I505" s="112"/>
    </row>
    <row r="506" spans="1:9" s="111" customFormat="1">
      <c r="A506" s="393"/>
      <c r="B506" s="395"/>
      <c r="C506" s="394"/>
      <c r="D506" s="217"/>
      <c r="E506" s="393"/>
      <c r="F506" s="392"/>
      <c r="G506" s="217"/>
      <c r="H506" s="391"/>
      <c r="I506" s="112"/>
    </row>
    <row r="507" spans="1:9" s="111" customFormat="1">
      <c r="A507" s="393"/>
      <c r="B507" s="395"/>
      <c r="C507" s="394"/>
      <c r="D507" s="217"/>
      <c r="E507" s="393"/>
      <c r="F507" s="392"/>
      <c r="G507" s="217"/>
      <c r="H507" s="391"/>
      <c r="I507" s="112"/>
    </row>
    <row r="508" spans="1:9" s="111" customFormat="1">
      <c r="A508" s="393"/>
      <c r="B508" s="395"/>
      <c r="C508" s="394"/>
      <c r="D508" s="217"/>
      <c r="E508" s="393"/>
      <c r="F508" s="392"/>
      <c r="G508" s="217"/>
      <c r="H508" s="391"/>
      <c r="I508" s="112"/>
    </row>
    <row r="509" spans="1:9" s="111" customFormat="1">
      <c r="A509" s="393"/>
      <c r="B509" s="395"/>
      <c r="C509" s="394"/>
      <c r="D509" s="217"/>
      <c r="E509" s="393"/>
      <c r="F509" s="392"/>
      <c r="G509" s="217"/>
      <c r="H509" s="391"/>
      <c r="I509" s="112"/>
    </row>
    <row r="510" spans="1:9" s="111" customFormat="1">
      <c r="A510" s="393"/>
      <c r="B510" s="395"/>
      <c r="C510" s="394"/>
      <c r="D510" s="217"/>
      <c r="E510" s="393"/>
      <c r="F510" s="392"/>
      <c r="G510" s="217"/>
      <c r="H510" s="391"/>
      <c r="I510" s="112"/>
    </row>
    <row r="511" spans="1:9" s="111" customFormat="1">
      <c r="A511" s="393"/>
      <c r="B511" s="395"/>
      <c r="C511" s="394"/>
      <c r="D511" s="217"/>
      <c r="E511" s="393"/>
      <c r="F511" s="392"/>
      <c r="G511" s="217"/>
      <c r="H511" s="391"/>
      <c r="I511" s="112"/>
    </row>
    <row r="512" spans="1:9" s="111" customFormat="1">
      <c r="A512" s="393"/>
      <c r="B512" s="395"/>
      <c r="C512" s="394"/>
      <c r="D512" s="217"/>
      <c r="E512" s="393"/>
      <c r="F512" s="392"/>
      <c r="G512" s="217"/>
      <c r="H512" s="391"/>
      <c r="I512" s="112"/>
    </row>
    <row r="513" spans="1:9" s="111" customFormat="1">
      <c r="A513" s="393"/>
      <c r="B513" s="393"/>
      <c r="C513" s="400"/>
      <c r="D513" s="217"/>
      <c r="E513" s="393"/>
      <c r="F513" s="393"/>
      <c r="G513" s="217"/>
      <c r="H513" s="393"/>
      <c r="I513" s="112"/>
    </row>
    <row r="514" spans="1:9" s="111" customFormat="1">
      <c r="A514" s="393"/>
      <c r="B514" s="393"/>
      <c r="C514" s="399"/>
      <c r="D514" s="217"/>
      <c r="E514" s="393"/>
      <c r="F514" s="393"/>
      <c r="G514" s="217"/>
      <c r="H514" s="393"/>
      <c r="I514" s="112"/>
    </row>
    <row r="515" spans="1:9" s="111" customFormat="1">
      <c r="A515" s="393"/>
      <c r="B515" s="395"/>
      <c r="C515" s="398"/>
      <c r="D515" s="217"/>
      <c r="E515" s="393"/>
      <c r="F515" s="393"/>
      <c r="G515" s="217"/>
      <c r="H515" s="391"/>
      <c r="I515" s="112"/>
    </row>
    <row r="516" spans="1:9" s="111" customFormat="1">
      <c r="A516" s="393"/>
      <c r="B516" s="395"/>
      <c r="C516" s="398"/>
      <c r="D516" s="217"/>
      <c r="E516" s="393"/>
      <c r="F516" s="392"/>
      <c r="G516" s="217"/>
      <c r="H516" s="396"/>
      <c r="I516" s="112"/>
    </row>
    <row r="517" spans="1:9" s="111" customFormat="1">
      <c r="A517" s="393"/>
      <c r="B517" s="395"/>
      <c r="C517" s="398"/>
      <c r="D517" s="217"/>
      <c r="E517" s="393"/>
      <c r="F517" s="392"/>
      <c r="G517" s="217"/>
      <c r="H517" s="396"/>
      <c r="I517" s="112"/>
    </row>
    <row r="518" spans="1:9" s="111" customFormat="1">
      <c r="A518" s="393"/>
      <c r="B518" s="395"/>
      <c r="C518" s="398"/>
      <c r="D518" s="217"/>
      <c r="E518" s="393"/>
      <c r="F518" s="393"/>
      <c r="G518" s="217"/>
      <c r="H518" s="396"/>
      <c r="I518" s="112"/>
    </row>
    <row r="519" spans="1:9" s="111" customFormat="1">
      <c r="A519" s="393"/>
      <c r="B519" s="395"/>
      <c r="C519" s="398"/>
      <c r="D519" s="217"/>
      <c r="E519" s="393"/>
      <c r="F519" s="393"/>
      <c r="G519" s="217"/>
      <c r="H519" s="396"/>
      <c r="I519" s="112"/>
    </row>
    <row r="520" spans="1:9" s="111" customFormat="1">
      <c r="A520" s="393"/>
      <c r="B520" s="395"/>
      <c r="C520" s="398"/>
      <c r="D520" s="217"/>
      <c r="E520" s="393"/>
      <c r="F520" s="393"/>
      <c r="G520" s="217"/>
      <c r="H520" s="396"/>
      <c r="I520" s="112"/>
    </row>
    <row r="521" spans="1:9" s="111" customFormat="1">
      <c r="A521" s="393"/>
      <c r="B521" s="395"/>
      <c r="C521" s="398"/>
      <c r="D521" s="217"/>
      <c r="E521" s="393"/>
      <c r="F521" s="392"/>
      <c r="G521" s="217"/>
      <c r="H521" s="396"/>
      <c r="I521" s="112"/>
    </row>
    <row r="522" spans="1:9" s="111" customFormat="1">
      <c r="A522" s="393"/>
      <c r="B522" s="395"/>
      <c r="C522" s="398"/>
      <c r="D522" s="217"/>
      <c r="E522" s="393"/>
      <c r="F522" s="392"/>
      <c r="G522" s="217"/>
      <c r="H522" s="396"/>
      <c r="I522" s="112"/>
    </row>
    <row r="523" spans="1:9" s="111" customFormat="1">
      <c r="A523" s="393"/>
      <c r="B523" s="395"/>
      <c r="C523" s="398"/>
      <c r="D523" s="217"/>
      <c r="E523" s="393"/>
      <c r="F523" s="392"/>
      <c r="G523" s="217"/>
      <c r="H523" s="396"/>
      <c r="I523" s="112"/>
    </row>
    <row r="524" spans="1:9" s="111" customFormat="1">
      <c r="A524" s="393"/>
      <c r="B524" s="395"/>
      <c r="C524" s="398"/>
      <c r="D524" s="217"/>
      <c r="E524" s="393"/>
      <c r="F524" s="392"/>
      <c r="G524" s="217"/>
      <c r="H524" s="396"/>
      <c r="I524" s="112"/>
    </row>
    <row r="525" spans="1:9" s="111" customFormat="1">
      <c r="A525" s="393"/>
      <c r="B525" s="395"/>
      <c r="C525" s="398"/>
      <c r="D525" s="217"/>
      <c r="E525" s="393"/>
      <c r="F525" s="392"/>
      <c r="G525" s="217"/>
      <c r="H525" s="396"/>
      <c r="I525" s="112"/>
    </row>
    <row r="526" spans="1:9" s="111" customFormat="1">
      <c r="A526" s="393"/>
      <c r="B526" s="395"/>
      <c r="C526" s="398"/>
      <c r="D526" s="217"/>
      <c r="E526" s="393"/>
      <c r="F526" s="392"/>
      <c r="G526" s="217"/>
      <c r="H526" s="396"/>
      <c r="I526" s="112"/>
    </row>
    <row r="527" spans="1:9" s="111" customFormat="1">
      <c r="A527" s="393"/>
      <c r="B527" s="395"/>
      <c r="C527" s="398"/>
      <c r="D527" s="217"/>
      <c r="E527" s="393"/>
      <c r="F527" s="392"/>
      <c r="G527" s="217"/>
      <c r="H527" s="396"/>
      <c r="I527" s="112"/>
    </row>
    <row r="528" spans="1:9" s="111" customFormat="1">
      <c r="A528" s="393"/>
      <c r="B528" s="393"/>
      <c r="C528" s="397"/>
      <c r="D528" s="217"/>
      <c r="E528" s="393"/>
      <c r="F528" s="393"/>
      <c r="G528" s="217"/>
      <c r="H528" s="393"/>
      <c r="I528" s="112"/>
    </row>
    <row r="529" spans="1:9" s="111" customFormat="1">
      <c r="A529" s="393"/>
      <c r="B529" s="395"/>
      <c r="C529" s="394"/>
      <c r="D529" s="217"/>
      <c r="E529" s="393"/>
      <c r="F529" s="393"/>
      <c r="G529" s="217"/>
      <c r="H529" s="391"/>
      <c r="I529" s="112"/>
    </row>
    <row r="530" spans="1:9" s="111" customFormat="1">
      <c r="A530" s="393"/>
      <c r="B530" s="395"/>
      <c r="C530" s="394"/>
      <c r="D530" s="217"/>
      <c r="E530" s="393"/>
      <c r="F530" s="392"/>
      <c r="G530" s="217"/>
      <c r="H530" s="391"/>
      <c r="I530" s="112"/>
    </row>
    <row r="531" spans="1:9" s="111" customFormat="1">
      <c r="A531" s="393"/>
      <c r="B531" s="395"/>
      <c r="C531" s="394"/>
      <c r="D531" s="217"/>
      <c r="E531" s="393"/>
      <c r="F531" s="392"/>
      <c r="G531" s="217"/>
      <c r="H531" s="391"/>
      <c r="I531" s="112"/>
    </row>
    <row r="532" spans="1:9" s="111" customFormat="1">
      <c r="A532" s="393"/>
      <c r="B532" s="395"/>
      <c r="C532" s="394"/>
      <c r="D532" s="217"/>
      <c r="E532" s="393"/>
      <c r="F532" s="392"/>
      <c r="G532" s="217"/>
      <c r="H532" s="391"/>
      <c r="I532" s="112"/>
    </row>
    <row r="533" spans="1:9" s="111" customFormat="1">
      <c r="A533" s="393"/>
      <c r="B533" s="395"/>
      <c r="C533" s="394"/>
      <c r="D533" s="217"/>
      <c r="E533" s="393"/>
      <c r="F533" s="392"/>
      <c r="G533" s="217"/>
      <c r="H533" s="391"/>
      <c r="I533" s="112"/>
    </row>
    <row r="534" spans="1:9" s="111" customFormat="1">
      <c r="A534" s="393"/>
      <c r="B534" s="395"/>
      <c r="C534" s="394"/>
      <c r="D534" s="217"/>
      <c r="E534" s="393"/>
      <c r="F534" s="392"/>
      <c r="G534" s="217"/>
      <c r="H534" s="391"/>
      <c r="I534" s="112"/>
    </row>
    <row r="535" spans="1:9" s="111" customFormat="1">
      <c r="A535" s="393"/>
      <c r="B535" s="395"/>
      <c r="C535" s="394"/>
      <c r="D535" s="217"/>
      <c r="E535" s="393"/>
      <c r="F535" s="392"/>
      <c r="G535" s="217"/>
      <c r="H535" s="391"/>
      <c r="I535" s="112"/>
    </row>
    <row r="536" spans="1:9" s="111" customFormat="1">
      <c r="A536" s="393"/>
      <c r="B536" s="395"/>
      <c r="C536" s="394"/>
      <c r="D536" s="217"/>
      <c r="E536" s="393"/>
      <c r="F536" s="392"/>
      <c r="G536" s="217"/>
      <c r="H536" s="391"/>
      <c r="I536" s="112"/>
    </row>
    <row r="537" spans="1:9" s="111" customFormat="1">
      <c r="A537" s="393"/>
      <c r="B537" s="395"/>
      <c r="C537" s="394"/>
      <c r="D537" s="217"/>
      <c r="E537" s="393"/>
      <c r="F537" s="392"/>
      <c r="G537" s="217"/>
      <c r="H537" s="391"/>
      <c r="I537" s="112"/>
    </row>
    <row r="538" spans="1:9" s="111" customFormat="1">
      <c r="A538" s="393"/>
      <c r="B538" s="395"/>
      <c r="C538" s="394"/>
      <c r="D538" s="217"/>
      <c r="E538" s="393"/>
      <c r="F538" s="393"/>
      <c r="G538" s="217"/>
      <c r="H538" s="391"/>
      <c r="I538" s="112"/>
    </row>
    <row r="539" spans="1:9" s="111" customFormat="1">
      <c r="A539" s="393"/>
      <c r="B539" s="395"/>
      <c r="C539" s="394"/>
      <c r="D539" s="217"/>
      <c r="E539" s="393"/>
      <c r="F539" s="391"/>
      <c r="G539" s="217"/>
      <c r="H539" s="391"/>
      <c r="I539" s="112"/>
    </row>
    <row r="540" spans="1:9" s="111" customFormat="1">
      <c r="A540" s="393"/>
      <c r="B540" s="395"/>
      <c r="C540" s="394"/>
      <c r="D540" s="217"/>
      <c r="E540" s="393"/>
      <c r="F540" s="391"/>
      <c r="G540" s="217"/>
      <c r="H540" s="391"/>
      <c r="I540" s="112"/>
    </row>
    <row r="541" spans="1:9" s="111" customFormat="1">
      <c r="A541" s="393"/>
      <c r="B541" s="395"/>
      <c r="C541" s="394"/>
      <c r="D541" s="217"/>
      <c r="E541" s="393"/>
      <c r="F541" s="391"/>
      <c r="G541" s="217"/>
      <c r="H541" s="391"/>
      <c r="I541" s="112"/>
    </row>
    <row r="542" spans="1:9" s="111" customFormat="1">
      <c r="A542" s="393"/>
      <c r="B542" s="395"/>
      <c r="C542" s="394"/>
      <c r="D542" s="217"/>
      <c r="E542" s="393"/>
      <c r="F542" s="391"/>
      <c r="G542" s="217"/>
      <c r="H542" s="391"/>
      <c r="I542" s="112"/>
    </row>
    <row r="543" spans="1:9" s="111" customFormat="1">
      <c r="A543" s="393"/>
      <c r="B543" s="395"/>
      <c r="C543" s="394"/>
      <c r="D543" s="217"/>
      <c r="E543" s="393"/>
      <c r="F543" s="391"/>
      <c r="G543" s="217"/>
      <c r="H543" s="391"/>
      <c r="I543" s="112"/>
    </row>
    <row r="544" spans="1:9" s="111" customFormat="1">
      <c r="A544" s="393"/>
      <c r="B544" s="395"/>
      <c r="C544" s="394"/>
      <c r="D544" s="217"/>
      <c r="E544" s="393"/>
      <c r="F544" s="391"/>
      <c r="G544" s="217"/>
      <c r="H544" s="391"/>
      <c r="I544" s="112"/>
    </row>
    <row r="545" spans="1:9" s="111" customFormat="1">
      <c r="A545" s="393"/>
      <c r="B545" s="395"/>
      <c r="C545" s="394"/>
      <c r="D545" s="217"/>
      <c r="E545" s="393"/>
      <c r="F545" s="391"/>
      <c r="G545" s="217"/>
      <c r="H545" s="391"/>
      <c r="I545" s="112"/>
    </row>
    <row r="546" spans="1:9" s="111" customFormat="1">
      <c r="A546" s="393"/>
      <c r="B546" s="395"/>
      <c r="C546" s="394"/>
      <c r="D546" s="217"/>
      <c r="E546" s="393"/>
      <c r="F546" s="393"/>
      <c r="G546" s="217"/>
      <c r="H546" s="391"/>
      <c r="I546" s="112"/>
    </row>
    <row r="547" spans="1:9" s="111" customFormat="1">
      <c r="A547" s="393"/>
      <c r="B547" s="395"/>
      <c r="C547" s="394"/>
      <c r="D547" s="217"/>
      <c r="E547" s="393"/>
      <c r="F547" s="393"/>
      <c r="G547" s="217"/>
      <c r="H547" s="391"/>
      <c r="I547" s="112"/>
    </row>
    <row r="548" spans="1:9" s="111" customFormat="1">
      <c r="A548" s="393"/>
      <c r="B548" s="395"/>
      <c r="C548" s="394"/>
      <c r="D548" s="217"/>
      <c r="E548" s="393"/>
      <c r="F548" s="393"/>
      <c r="G548" s="217"/>
      <c r="H548" s="391"/>
      <c r="I548" s="112"/>
    </row>
    <row r="549" spans="1:9" s="111" customFormat="1">
      <c r="A549" s="393"/>
      <c r="B549" s="395"/>
      <c r="C549" s="394"/>
      <c r="D549" s="217"/>
      <c r="E549" s="393"/>
      <c r="F549" s="392"/>
      <c r="G549" s="217"/>
      <c r="H549" s="391"/>
      <c r="I549" s="112"/>
    </row>
    <row r="550" spans="1:9" s="111" customFormat="1">
      <c r="A550" s="393"/>
      <c r="B550" s="395"/>
      <c r="C550" s="394"/>
      <c r="D550" s="217"/>
      <c r="E550" s="393"/>
      <c r="F550" s="392"/>
      <c r="G550" s="217"/>
      <c r="H550" s="391"/>
      <c r="I550" s="112"/>
    </row>
    <row r="551" spans="1:9" s="111" customFormat="1">
      <c r="A551" s="393"/>
      <c r="B551" s="395"/>
      <c r="C551" s="394"/>
      <c r="D551" s="217"/>
      <c r="E551" s="393"/>
      <c r="F551" s="392"/>
      <c r="G551" s="217"/>
      <c r="H551" s="391"/>
      <c r="I551" s="112"/>
    </row>
    <row r="552" spans="1:9" s="111" customFormat="1">
      <c r="A552" s="393"/>
      <c r="B552" s="395"/>
      <c r="C552" s="394"/>
      <c r="D552" s="217"/>
      <c r="E552" s="393"/>
      <c r="F552" s="392"/>
      <c r="G552" s="217"/>
      <c r="H552" s="391"/>
      <c r="I552" s="112"/>
    </row>
    <row r="553" spans="1:9" s="111" customFormat="1">
      <c r="A553" s="393"/>
      <c r="B553" s="395"/>
      <c r="C553" s="394"/>
      <c r="D553" s="217"/>
      <c r="E553" s="393"/>
      <c r="F553" s="392"/>
      <c r="G553" s="217"/>
      <c r="H553" s="391"/>
      <c r="I553" s="112"/>
    </row>
    <row r="554" spans="1:9" s="111" customFormat="1">
      <c r="A554" s="393"/>
      <c r="B554" s="395"/>
      <c r="C554" s="394"/>
      <c r="D554" s="217"/>
      <c r="E554" s="393"/>
      <c r="F554" s="392"/>
      <c r="G554" s="217"/>
      <c r="H554" s="391"/>
      <c r="I554" s="112"/>
    </row>
    <row r="555" spans="1:9" s="111" customFormat="1">
      <c r="A555" s="393"/>
      <c r="B555" s="395"/>
      <c r="C555" s="394"/>
      <c r="D555" s="217"/>
      <c r="E555" s="393"/>
      <c r="F555" s="393"/>
      <c r="G555" s="217"/>
      <c r="H555" s="391"/>
      <c r="I555" s="112"/>
    </row>
    <row r="556" spans="1:9" s="111" customFormat="1">
      <c r="A556" s="393"/>
      <c r="B556" s="395"/>
      <c r="C556" s="394"/>
      <c r="D556" s="217"/>
      <c r="E556" s="393"/>
      <c r="F556" s="391"/>
      <c r="G556" s="217"/>
      <c r="H556" s="391"/>
      <c r="I556" s="112"/>
    </row>
    <row r="557" spans="1:9" s="111" customFormat="1">
      <c r="A557" s="393"/>
      <c r="B557" s="395"/>
      <c r="C557" s="394"/>
      <c r="D557" s="217"/>
      <c r="E557" s="393"/>
      <c r="F557" s="391"/>
      <c r="G557" s="217"/>
      <c r="H557" s="391"/>
      <c r="I557" s="112"/>
    </row>
    <row r="558" spans="1:9" s="111" customFormat="1">
      <c r="A558" s="393"/>
      <c r="B558" s="395"/>
      <c r="C558" s="394"/>
      <c r="D558" s="217"/>
      <c r="E558" s="393"/>
      <c r="F558" s="391"/>
      <c r="G558" s="217"/>
      <c r="H558" s="391"/>
      <c r="I558" s="112"/>
    </row>
    <row r="559" spans="1:9" s="111" customFormat="1">
      <c r="A559" s="393"/>
      <c r="B559" s="395"/>
      <c r="C559" s="394"/>
      <c r="D559" s="217"/>
      <c r="E559" s="393"/>
      <c r="F559" s="391"/>
      <c r="G559" s="217"/>
      <c r="H559" s="391"/>
      <c r="I559" s="112"/>
    </row>
    <row r="560" spans="1:9" s="111" customFormat="1">
      <c r="A560" s="393"/>
      <c r="B560" s="395"/>
      <c r="C560" s="394"/>
      <c r="D560" s="217"/>
      <c r="E560" s="393"/>
      <c r="F560" s="391"/>
      <c r="G560" s="217"/>
      <c r="H560" s="391"/>
      <c r="I560" s="112"/>
    </row>
    <row r="561" spans="1:9" s="111" customFormat="1">
      <c r="A561" s="393"/>
      <c r="B561" s="395"/>
      <c r="C561" s="394"/>
      <c r="D561" s="217"/>
      <c r="E561" s="393"/>
      <c r="F561" s="391"/>
      <c r="G561" s="217"/>
      <c r="H561" s="391"/>
      <c r="I561" s="112"/>
    </row>
    <row r="562" spans="1:9" s="111" customFormat="1">
      <c r="A562" s="393"/>
      <c r="B562" s="395"/>
      <c r="C562" s="394"/>
      <c r="D562" s="217"/>
      <c r="E562" s="393"/>
      <c r="F562" s="391"/>
      <c r="G562" s="217"/>
      <c r="H562" s="391"/>
      <c r="I562" s="112"/>
    </row>
    <row r="563" spans="1:9" s="111" customFormat="1">
      <c r="A563" s="393"/>
      <c r="B563" s="395"/>
      <c r="C563" s="394"/>
      <c r="D563" s="217"/>
      <c r="E563" s="393"/>
      <c r="F563" s="393"/>
      <c r="G563" s="217"/>
      <c r="H563" s="391"/>
      <c r="I563" s="112"/>
    </row>
    <row r="564" spans="1:9" s="111" customFormat="1">
      <c r="A564" s="393"/>
      <c r="B564" s="395"/>
      <c r="C564" s="394"/>
      <c r="D564" s="217"/>
      <c r="E564" s="393"/>
      <c r="F564" s="392"/>
      <c r="G564" s="217"/>
      <c r="H564" s="391"/>
      <c r="I564" s="112"/>
    </row>
    <row r="565" spans="1:9" s="111" customFormat="1">
      <c r="A565" s="393"/>
      <c r="B565" s="395"/>
      <c r="C565" s="394"/>
      <c r="D565" s="217"/>
      <c r="E565" s="393"/>
      <c r="F565" s="392"/>
      <c r="G565" s="217"/>
      <c r="H565" s="391"/>
      <c r="I565" s="112"/>
    </row>
    <row r="566" spans="1:9" s="111" customFormat="1">
      <c r="A566" s="393"/>
      <c r="B566" s="395"/>
      <c r="C566" s="394"/>
      <c r="D566" s="217"/>
      <c r="E566" s="393"/>
      <c r="F566" s="392"/>
      <c r="G566" s="217"/>
      <c r="H566" s="391"/>
      <c r="I566" s="112"/>
    </row>
    <row r="567" spans="1:9" s="111" customFormat="1">
      <c r="A567" s="393"/>
      <c r="B567" s="395"/>
      <c r="C567" s="394"/>
      <c r="D567" s="217"/>
      <c r="E567" s="393"/>
      <c r="F567" s="392"/>
      <c r="G567" s="217"/>
      <c r="H567" s="391"/>
      <c r="I567" s="112"/>
    </row>
    <row r="568" spans="1:9" s="111" customFormat="1">
      <c r="A568" s="393"/>
      <c r="B568" s="395"/>
      <c r="C568" s="394"/>
      <c r="D568" s="217"/>
      <c r="E568" s="393"/>
      <c r="F568" s="393"/>
      <c r="G568" s="217"/>
      <c r="H568" s="391"/>
      <c r="I568" s="112"/>
    </row>
    <row r="569" spans="1:9" s="111" customFormat="1">
      <c r="A569" s="393"/>
      <c r="B569" s="395"/>
      <c r="C569" s="394"/>
      <c r="D569" s="217"/>
      <c r="E569" s="393"/>
      <c r="F569" s="392"/>
      <c r="G569" s="217"/>
      <c r="H569" s="396"/>
      <c r="I569" s="112"/>
    </row>
    <row r="570" spans="1:9" s="111" customFormat="1">
      <c r="A570" s="393"/>
      <c r="B570" s="395"/>
      <c r="C570" s="394"/>
      <c r="D570" s="217"/>
      <c r="E570" s="393"/>
      <c r="F570" s="392"/>
      <c r="G570" s="217"/>
      <c r="H570" s="396"/>
      <c r="I570" s="112"/>
    </row>
    <row r="571" spans="1:9" s="111" customFormat="1">
      <c r="A571" s="393"/>
      <c r="B571" s="395"/>
      <c r="C571" s="394"/>
      <c r="D571" s="217"/>
      <c r="E571" s="393"/>
      <c r="F571" s="392"/>
      <c r="G571" s="217"/>
      <c r="H571" s="396"/>
      <c r="I571" s="112"/>
    </row>
    <row r="572" spans="1:9" s="111" customFormat="1">
      <c r="A572" s="393"/>
      <c r="B572" s="395"/>
      <c r="C572" s="394"/>
      <c r="D572" s="217"/>
      <c r="E572" s="393"/>
      <c r="F572" s="392"/>
      <c r="G572" s="217"/>
      <c r="H572" s="396"/>
      <c r="I572" s="112"/>
    </row>
    <row r="573" spans="1:9" s="111" customFormat="1">
      <c r="A573" s="393"/>
      <c r="B573" s="395"/>
      <c r="C573" s="394"/>
      <c r="D573" s="217"/>
      <c r="E573" s="393"/>
      <c r="F573" s="392"/>
      <c r="G573" s="217"/>
      <c r="H573" s="396"/>
      <c r="I573" s="112"/>
    </row>
    <row r="574" spans="1:9" s="111" customFormat="1">
      <c r="A574" s="393"/>
      <c r="B574" s="395"/>
      <c r="C574" s="394"/>
      <c r="D574" s="217"/>
      <c r="E574" s="393"/>
      <c r="F574" s="392"/>
      <c r="G574" s="217"/>
      <c r="H574" s="396"/>
      <c r="I574" s="112"/>
    </row>
    <row r="575" spans="1:9" s="111" customFormat="1">
      <c r="A575" s="393"/>
      <c r="B575" s="395"/>
      <c r="C575" s="394"/>
      <c r="D575" s="217"/>
      <c r="E575" s="393"/>
      <c r="F575" s="393"/>
      <c r="G575" s="217"/>
      <c r="H575" s="391"/>
      <c r="I575" s="112"/>
    </row>
    <row r="576" spans="1:9" s="111" customFormat="1">
      <c r="A576" s="393"/>
      <c r="B576" s="395"/>
      <c r="C576" s="394"/>
      <c r="D576" s="217"/>
      <c r="E576" s="393"/>
      <c r="F576" s="393"/>
      <c r="G576" s="217"/>
      <c r="H576" s="396"/>
      <c r="I576" s="112"/>
    </row>
    <row r="577" spans="1:9" s="111" customFormat="1">
      <c r="A577" s="393"/>
      <c r="B577" s="395"/>
      <c r="C577" s="394"/>
      <c r="D577" s="217"/>
      <c r="E577" s="393"/>
      <c r="F577" s="392"/>
      <c r="G577" s="217"/>
      <c r="H577" s="396"/>
      <c r="I577" s="112"/>
    </row>
    <row r="578" spans="1:9" s="111" customFormat="1">
      <c r="A578" s="393"/>
      <c r="B578" s="395"/>
      <c r="C578" s="394"/>
      <c r="D578" s="217"/>
      <c r="E578" s="393"/>
      <c r="F578" s="392"/>
      <c r="G578" s="217"/>
      <c r="H578" s="396"/>
      <c r="I578" s="112"/>
    </row>
    <row r="579" spans="1:9" s="111" customFormat="1">
      <c r="A579" s="393"/>
      <c r="B579" s="395"/>
      <c r="C579" s="394"/>
      <c r="D579" s="217"/>
      <c r="E579" s="393"/>
      <c r="F579" s="392"/>
      <c r="G579" s="217"/>
      <c r="H579" s="396"/>
      <c r="I579" s="112"/>
    </row>
    <row r="580" spans="1:9" s="111" customFormat="1">
      <c r="A580" s="393"/>
      <c r="B580" s="395"/>
      <c r="C580" s="394"/>
      <c r="D580" s="217"/>
      <c r="E580" s="393"/>
      <c r="F580" s="392"/>
      <c r="G580" s="217"/>
      <c r="H580" s="396"/>
      <c r="I580" s="112"/>
    </row>
    <row r="581" spans="1:9" s="111" customFormat="1">
      <c r="A581" s="393"/>
      <c r="B581" s="395"/>
      <c r="C581" s="394"/>
      <c r="D581" s="217"/>
      <c r="E581" s="393"/>
      <c r="F581" s="393"/>
      <c r="G581" s="217"/>
      <c r="H581" s="391"/>
      <c r="I581" s="112"/>
    </row>
    <row r="582" spans="1:9" s="111" customFormat="1">
      <c r="A582" s="393"/>
      <c r="B582" s="395"/>
      <c r="C582" s="394"/>
      <c r="D582" s="217"/>
      <c r="E582" s="393"/>
      <c r="F582" s="393"/>
      <c r="G582" s="217"/>
      <c r="H582" s="391"/>
      <c r="I582" s="112"/>
    </row>
    <row r="583" spans="1:9" s="111" customFormat="1">
      <c r="A583" s="393"/>
      <c r="B583" s="395"/>
      <c r="C583" s="394"/>
      <c r="D583" s="217"/>
      <c r="E583" s="393"/>
      <c r="F583" s="393"/>
      <c r="G583" s="217"/>
      <c r="H583" s="391"/>
      <c r="I583" s="112"/>
    </row>
    <row r="584" spans="1:9" s="111" customFormat="1">
      <c r="A584" s="393"/>
      <c r="B584" s="395"/>
      <c r="C584" s="394"/>
      <c r="D584" s="217"/>
      <c r="E584" s="393"/>
      <c r="F584" s="393"/>
      <c r="G584" s="217"/>
      <c r="H584" s="391"/>
      <c r="I584" s="112"/>
    </row>
    <row r="585" spans="1:9" s="111" customFormat="1">
      <c r="A585" s="393"/>
      <c r="B585" s="395"/>
      <c r="C585" s="394"/>
      <c r="D585" s="217"/>
      <c r="E585" s="393"/>
      <c r="F585" s="392"/>
      <c r="G585" s="217"/>
      <c r="H585" s="391"/>
      <c r="I585" s="112"/>
    </row>
    <row r="586" spans="1:9" s="111" customFormat="1">
      <c r="A586" s="393"/>
      <c r="B586" s="395"/>
      <c r="C586" s="394"/>
      <c r="D586" s="217"/>
      <c r="E586" s="393"/>
      <c r="F586" s="393"/>
      <c r="G586" s="217"/>
      <c r="H586" s="391"/>
      <c r="I586" s="112"/>
    </row>
    <row r="587" spans="1:9" s="111" customFormat="1">
      <c r="A587" s="393"/>
      <c r="B587" s="395"/>
      <c r="C587" s="394"/>
      <c r="D587" s="217"/>
      <c r="E587" s="393"/>
      <c r="F587" s="392"/>
      <c r="G587" s="217"/>
      <c r="H587" s="391"/>
      <c r="I587" s="112"/>
    </row>
    <row r="588" spans="1:9" s="111" customFormat="1">
      <c r="A588" s="393"/>
      <c r="B588" s="395"/>
      <c r="C588" s="394"/>
      <c r="D588" s="217"/>
      <c r="E588" s="393"/>
      <c r="F588" s="393"/>
      <c r="G588" s="217"/>
      <c r="H588" s="391"/>
      <c r="I588" s="112"/>
    </row>
    <row r="589" spans="1:9" s="111" customFormat="1">
      <c r="A589" s="393"/>
      <c r="B589" s="395"/>
      <c r="C589" s="394"/>
      <c r="D589" s="217"/>
      <c r="E589" s="393"/>
      <c r="F589" s="393"/>
      <c r="G589" s="217"/>
      <c r="H589" s="391"/>
      <c r="I589" s="112"/>
    </row>
    <row r="590" spans="1:9" s="111" customFormat="1">
      <c r="A590" s="393"/>
      <c r="B590" s="395"/>
      <c r="C590" s="394"/>
      <c r="D590" s="217"/>
      <c r="E590" s="393"/>
      <c r="F590" s="393"/>
      <c r="G590" s="217"/>
      <c r="H590" s="391"/>
      <c r="I590" s="112"/>
    </row>
    <row r="591" spans="1:9" s="111" customFormat="1">
      <c r="A591" s="393"/>
      <c r="B591" s="395"/>
      <c r="C591" s="394"/>
      <c r="D591" s="217"/>
      <c r="E591" s="393"/>
      <c r="F591" s="393"/>
      <c r="G591" s="217"/>
      <c r="H591" s="391"/>
      <c r="I591" s="112"/>
    </row>
    <row r="592" spans="1:9" s="111" customFormat="1">
      <c r="A592" s="393"/>
      <c r="B592" s="395"/>
      <c r="C592" s="394"/>
      <c r="D592" s="217"/>
      <c r="E592" s="393"/>
      <c r="F592" s="393"/>
      <c r="G592" s="217"/>
      <c r="H592" s="391"/>
      <c r="I592" s="112"/>
    </row>
    <row r="593" spans="1:9" s="111" customFormat="1">
      <c r="A593" s="393"/>
      <c r="B593" s="395"/>
      <c r="C593" s="394"/>
      <c r="D593" s="217"/>
      <c r="E593" s="393"/>
      <c r="F593" s="393"/>
      <c r="G593" s="217"/>
      <c r="H593" s="391"/>
      <c r="I593" s="112"/>
    </row>
    <row r="594" spans="1:9" s="111" customFormat="1">
      <c r="A594" s="393"/>
      <c r="B594" s="395"/>
      <c r="C594" s="394"/>
      <c r="D594" s="217"/>
      <c r="E594" s="393"/>
      <c r="F594" s="393"/>
      <c r="G594" s="217"/>
      <c r="H594" s="391"/>
      <c r="I594" s="112"/>
    </row>
    <row r="595" spans="1:9" s="111" customFormat="1">
      <c r="A595" s="393"/>
      <c r="B595" s="395"/>
      <c r="C595" s="394"/>
      <c r="D595" s="217"/>
      <c r="E595" s="393"/>
      <c r="F595" s="393"/>
      <c r="G595" s="217"/>
      <c r="H595" s="391"/>
      <c r="I595" s="112"/>
    </row>
    <row r="596" spans="1:9" s="111" customFormat="1">
      <c r="A596" s="393"/>
      <c r="B596" s="395"/>
      <c r="C596" s="394"/>
      <c r="D596" s="217"/>
      <c r="E596" s="393"/>
      <c r="F596" s="392"/>
      <c r="G596" s="217"/>
      <c r="H596" s="391"/>
      <c r="I596" s="112"/>
    </row>
    <row r="597" spans="1:9" s="111" customFormat="1">
      <c r="A597" s="393"/>
      <c r="B597" s="395"/>
      <c r="C597" s="394"/>
      <c r="D597" s="217"/>
      <c r="E597" s="393"/>
      <c r="F597" s="392"/>
      <c r="G597" s="217"/>
      <c r="H597" s="391"/>
      <c r="I597" s="112"/>
    </row>
    <row r="598" spans="1:9" s="111" customFormat="1">
      <c r="A598" s="393"/>
      <c r="B598" s="395"/>
      <c r="C598" s="394"/>
      <c r="D598" s="217"/>
      <c r="E598" s="393"/>
      <c r="F598" s="392"/>
      <c r="G598" s="217"/>
      <c r="H598" s="391"/>
      <c r="I598" s="112"/>
    </row>
    <row r="599" spans="1:9" s="111" customFormat="1">
      <c r="A599" s="393"/>
      <c r="B599" s="395"/>
      <c r="C599" s="394"/>
      <c r="D599" s="217"/>
      <c r="E599" s="393"/>
      <c r="F599" s="392"/>
      <c r="G599" s="217"/>
      <c r="H599" s="391"/>
      <c r="I599" s="112"/>
    </row>
    <row r="600" spans="1:9" s="111" customFormat="1">
      <c r="A600" s="393"/>
      <c r="B600" s="395"/>
      <c r="C600" s="394"/>
      <c r="D600" s="217"/>
      <c r="E600" s="393"/>
      <c r="F600" s="392"/>
      <c r="G600" s="217"/>
      <c r="H600" s="391"/>
      <c r="I600" s="112"/>
    </row>
    <row r="601" spans="1:9" s="111" customFormat="1">
      <c r="A601" s="393"/>
      <c r="B601" s="395"/>
      <c r="C601" s="394"/>
      <c r="D601" s="217"/>
      <c r="E601" s="393"/>
      <c r="F601" s="392"/>
      <c r="G601" s="217"/>
      <c r="H601" s="391"/>
      <c r="I601" s="112"/>
    </row>
    <row r="602" spans="1:9" s="111" customFormat="1">
      <c r="A602" s="393"/>
      <c r="B602" s="395"/>
      <c r="C602" s="394"/>
      <c r="D602" s="217"/>
      <c r="E602" s="393"/>
      <c r="F602" s="393"/>
      <c r="G602" s="217"/>
      <c r="H602" s="391"/>
      <c r="I602" s="112"/>
    </row>
    <row r="603" spans="1:9" s="111" customFormat="1">
      <c r="A603" s="393"/>
      <c r="B603" s="395"/>
      <c r="C603" s="394"/>
      <c r="D603" s="217"/>
      <c r="E603" s="393"/>
      <c r="F603" s="392"/>
      <c r="G603" s="217"/>
      <c r="H603" s="391"/>
      <c r="I603" s="112"/>
    </row>
    <row r="604" spans="1:9" s="111" customFormat="1">
      <c r="A604" s="393"/>
      <c r="B604" s="395"/>
      <c r="C604" s="394"/>
      <c r="D604" s="217"/>
      <c r="E604" s="393"/>
      <c r="F604" s="393"/>
      <c r="G604" s="217"/>
      <c r="H604" s="391"/>
      <c r="I604" s="112"/>
    </row>
    <row r="605" spans="1:9" s="111" customFormat="1">
      <c r="A605" s="393"/>
      <c r="B605" s="395"/>
      <c r="C605" s="394"/>
      <c r="D605" s="217"/>
      <c r="E605" s="393"/>
      <c r="F605" s="393"/>
      <c r="G605" s="217"/>
      <c r="H605" s="391"/>
      <c r="I605" s="112"/>
    </row>
    <row r="606" spans="1:9" s="111" customFormat="1">
      <c r="A606" s="393"/>
      <c r="B606" s="395"/>
      <c r="C606" s="394"/>
      <c r="D606" s="217"/>
      <c r="E606" s="393"/>
      <c r="F606" s="393"/>
      <c r="G606" s="217"/>
      <c r="H606" s="391"/>
      <c r="I606" s="112"/>
    </row>
    <row r="607" spans="1:9" s="111" customFormat="1">
      <c r="A607" s="393"/>
      <c r="B607" s="395"/>
      <c r="C607" s="394"/>
      <c r="D607" s="217"/>
      <c r="E607" s="393"/>
      <c r="F607" s="393"/>
      <c r="G607" s="217"/>
      <c r="H607" s="391"/>
      <c r="I607" s="112"/>
    </row>
    <row r="608" spans="1:9" s="111" customFormat="1">
      <c r="A608" s="393"/>
      <c r="B608" s="395"/>
      <c r="C608" s="394"/>
      <c r="D608" s="217"/>
      <c r="E608" s="393"/>
      <c r="F608" s="393"/>
      <c r="G608" s="217"/>
      <c r="H608" s="391"/>
      <c r="I608" s="112"/>
    </row>
    <row r="609" spans="1:9" s="111" customFormat="1">
      <c r="A609" s="393"/>
      <c r="B609" s="395"/>
      <c r="C609" s="394"/>
      <c r="D609" s="217"/>
      <c r="E609" s="393"/>
      <c r="F609" s="393"/>
      <c r="G609" s="217"/>
      <c r="H609" s="391"/>
      <c r="I609" s="112"/>
    </row>
    <row r="610" spans="1:9" s="111" customFormat="1">
      <c r="A610" s="393"/>
      <c r="B610" s="395"/>
      <c r="C610" s="394"/>
      <c r="D610" s="217"/>
      <c r="E610" s="393"/>
      <c r="F610" s="392"/>
      <c r="G610" s="217"/>
      <c r="H610" s="391"/>
      <c r="I610" s="112"/>
    </row>
    <row r="611" spans="1:9" s="111" customFormat="1">
      <c r="A611" s="393"/>
      <c r="B611" s="395"/>
      <c r="C611" s="394"/>
      <c r="D611" s="217"/>
      <c r="E611" s="393"/>
      <c r="F611" s="392"/>
      <c r="G611" s="217"/>
      <c r="H611" s="391"/>
      <c r="I611" s="112"/>
    </row>
    <row r="612" spans="1:9" s="111" customFormat="1">
      <c r="A612" s="393"/>
      <c r="B612" s="395"/>
      <c r="C612" s="394"/>
      <c r="D612" s="217"/>
      <c r="E612" s="393"/>
      <c r="F612" s="392"/>
      <c r="G612" s="217"/>
      <c r="H612" s="391"/>
      <c r="I612" s="112"/>
    </row>
    <row r="613" spans="1:9" s="111" customFormat="1">
      <c r="A613" s="393"/>
      <c r="B613" s="395"/>
      <c r="C613" s="394"/>
      <c r="D613" s="217"/>
      <c r="E613" s="393"/>
      <c r="F613" s="392"/>
      <c r="G613" s="217"/>
      <c r="H613" s="391"/>
      <c r="I613" s="112"/>
    </row>
    <row r="614" spans="1:9" s="111" customFormat="1">
      <c r="A614" s="393"/>
      <c r="B614" s="395"/>
      <c r="C614" s="394"/>
      <c r="D614" s="217"/>
      <c r="E614" s="393"/>
      <c r="F614" s="392"/>
      <c r="G614" s="217"/>
      <c r="H614" s="391"/>
      <c r="I614" s="112"/>
    </row>
    <row r="615" spans="1:9" s="111" customFormat="1">
      <c r="A615" s="393"/>
      <c r="B615" s="395"/>
      <c r="C615" s="394"/>
      <c r="D615" s="217"/>
      <c r="E615" s="393"/>
      <c r="F615" s="392"/>
      <c r="G615" s="217"/>
      <c r="H615" s="391"/>
      <c r="I615" s="112"/>
    </row>
    <row r="616" spans="1:9" s="111" customFormat="1">
      <c r="A616" s="393"/>
      <c r="B616" s="395"/>
      <c r="C616" s="394"/>
      <c r="D616" s="217"/>
      <c r="E616" s="393"/>
      <c r="F616" s="393"/>
      <c r="G616" s="217"/>
      <c r="H616" s="391"/>
      <c r="I616" s="112"/>
    </row>
    <row r="617" spans="1:9" s="111" customFormat="1">
      <c r="A617" s="388"/>
      <c r="B617" s="395"/>
      <c r="C617" s="394"/>
      <c r="D617" s="217"/>
      <c r="E617" s="393"/>
      <c r="F617" s="393"/>
      <c r="G617" s="217"/>
      <c r="H617" s="391"/>
      <c r="I617" s="112"/>
    </row>
    <row r="618" spans="1:9" s="111" customFormat="1">
      <c r="A618" s="388"/>
      <c r="B618" s="395"/>
      <c r="C618" s="394"/>
      <c r="D618" s="217"/>
      <c r="E618" s="393"/>
      <c r="F618" s="393"/>
      <c r="G618" s="217"/>
      <c r="H618" s="391"/>
      <c r="I618" s="112"/>
    </row>
    <row r="619" spans="1:9" s="111" customFormat="1">
      <c r="A619" s="388"/>
      <c r="B619" s="395"/>
      <c r="C619" s="394"/>
      <c r="D619" s="217"/>
      <c r="E619" s="393"/>
      <c r="F619" s="393"/>
      <c r="G619" s="217"/>
      <c r="H619" s="391"/>
      <c r="I619" s="112"/>
    </row>
    <row r="620" spans="1:9" s="111" customFormat="1">
      <c r="A620" s="388"/>
      <c r="B620" s="395"/>
      <c r="C620" s="394"/>
      <c r="D620" s="217"/>
      <c r="E620" s="393"/>
      <c r="F620" s="392"/>
      <c r="G620" s="217"/>
      <c r="H620" s="391"/>
      <c r="I620" s="112"/>
    </row>
    <row r="621" spans="1:9" s="111" customFormat="1">
      <c r="A621" s="388"/>
      <c r="B621" s="395"/>
      <c r="C621" s="394"/>
      <c r="D621" s="217"/>
      <c r="E621" s="393"/>
      <c r="F621" s="393"/>
      <c r="G621" s="217"/>
      <c r="H621" s="391"/>
      <c r="I621" s="112"/>
    </row>
    <row r="622" spans="1:9" s="111" customFormat="1">
      <c r="A622" s="388"/>
      <c r="B622" s="395"/>
      <c r="C622" s="394"/>
      <c r="D622" s="217"/>
      <c r="E622" s="393"/>
      <c r="F622" s="393"/>
      <c r="G622" s="217"/>
      <c r="H622" s="391"/>
      <c r="I622" s="112"/>
    </row>
    <row r="623" spans="1:9" s="111" customFormat="1">
      <c r="A623" s="388"/>
      <c r="B623" s="395"/>
      <c r="C623" s="394"/>
      <c r="D623" s="217"/>
      <c r="E623" s="393"/>
      <c r="F623" s="392"/>
      <c r="G623" s="217"/>
      <c r="H623" s="391"/>
      <c r="I623" s="112"/>
    </row>
    <row r="624" spans="1:9" s="111" customFormat="1">
      <c r="A624" s="388"/>
      <c r="B624" s="395"/>
      <c r="C624" s="394"/>
      <c r="D624" s="217"/>
      <c r="E624" s="393"/>
      <c r="F624" s="393"/>
      <c r="G624" s="217"/>
      <c r="H624" s="391"/>
      <c r="I624" s="112"/>
    </row>
    <row r="625" spans="1:9" s="111" customFormat="1">
      <c r="A625" s="388"/>
      <c r="B625" s="395"/>
      <c r="C625" s="394"/>
      <c r="D625" s="217"/>
      <c r="E625" s="393"/>
      <c r="F625" s="392"/>
      <c r="G625" s="217"/>
      <c r="H625" s="391"/>
      <c r="I625" s="112"/>
    </row>
    <row r="626" spans="1:9" s="111" customFormat="1">
      <c r="A626" s="388"/>
      <c r="B626" s="395"/>
      <c r="C626" s="394"/>
      <c r="D626" s="217"/>
      <c r="E626" s="393"/>
      <c r="F626" s="392"/>
      <c r="G626" s="217"/>
      <c r="H626" s="391"/>
      <c r="I626" s="112"/>
    </row>
    <row r="627" spans="1:9" s="111" customFormat="1">
      <c r="A627" s="388"/>
      <c r="B627" s="395"/>
      <c r="C627" s="394"/>
      <c r="D627" s="217"/>
      <c r="E627" s="393"/>
      <c r="F627" s="392"/>
      <c r="G627" s="217"/>
      <c r="H627" s="391"/>
      <c r="I627" s="112"/>
    </row>
    <row r="628" spans="1:9" s="111" customFormat="1">
      <c r="A628" s="388"/>
      <c r="B628" s="395"/>
      <c r="C628" s="394"/>
      <c r="D628" s="217"/>
      <c r="E628" s="393"/>
      <c r="F628" s="392"/>
      <c r="G628" s="217"/>
      <c r="H628" s="391"/>
      <c r="I628" s="112"/>
    </row>
    <row r="629" spans="1:9" s="111" customFormat="1">
      <c r="A629" s="388"/>
      <c r="B629" s="395"/>
      <c r="C629" s="394"/>
      <c r="D629" s="217"/>
      <c r="E629" s="393"/>
      <c r="F629" s="392"/>
      <c r="G629" s="217"/>
      <c r="H629" s="391"/>
      <c r="I629" s="112"/>
    </row>
    <row r="630" spans="1:9" s="111" customFormat="1">
      <c r="A630" s="388"/>
      <c r="B630" s="395"/>
      <c r="C630" s="394"/>
      <c r="D630" s="217"/>
      <c r="E630" s="393"/>
      <c r="F630" s="392"/>
      <c r="G630" s="217"/>
      <c r="H630" s="391"/>
      <c r="I630" s="112"/>
    </row>
    <row r="631" spans="1:9" s="111" customFormat="1">
      <c r="A631" s="388"/>
      <c r="B631" s="395"/>
      <c r="C631" s="394"/>
      <c r="D631" s="217"/>
      <c r="E631" s="393"/>
      <c r="F631" s="392"/>
      <c r="G631" s="217"/>
      <c r="H631" s="391"/>
      <c r="I631" s="112"/>
    </row>
    <row r="632" spans="1:9" s="111" customFormat="1">
      <c r="A632" s="388"/>
      <c r="B632" s="395"/>
      <c r="C632" s="394"/>
      <c r="D632" s="217"/>
      <c r="E632" s="393"/>
      <c r="F632" s="393"/>
      <c r="G632" s="217"/>
      <c r="H632" s="391"/>
      <c r="I632" s="112"/>
    </row>
    <row r="633" spans="1:9" s="111" customFormat="1">
      <c r="A633" s="388"/>
      <c r="B633" s="395"/>
      <c r="C633" s="394"/>
      <c r="D633" s="217"/>
      <c r="E633" s="393"/>
      <c r="F633" s="392"/>
      <c r="G633" s="217"/>
      <c r="H633" s="396"/>
      <c r="I633" s="112"/>
    </row>
    <row r="634" spans="1:9" s="111" customFormat="1">
      <c r="A634" s="388"/>
      <c r="B634" s="395"/>
      <c r="C634" s="394"/>
      <c r="D634" s="217"/>
      <c r="E634" s="393"/>
      <c r="F634" s="392"/>
      <c r="G634" s="217"/>
      <c r="H634" s="396"/>
      <c r="I634" s="112"/>
    </row>
    <row r="635" spans="1:9" s="111" customFormat="1">
      <c r="A635" s="388"/>
      <c r="B635" s="395"/>
      <c r="C635" s="394"/>
      <c r="D635" s="217"/>
      <c r="E635" s="393"/>
      <c r="F635" s="392"/>
      <c r="G635" s="217"/>
      <c r="H635" s="396"/>
      <c r="I635" s="112"/>
    </row>
    <row r="636" spans="1:9" s="111" customFormat="1">
      <c r="A636" s="388"/>
      <c r="B636" s="395"/>
      <c r="C636" s="394"/>
      <c r="D636" s="217"/>
      <c r="E636" s="393"/>
      <c r="F636" s="392"/>
      <c r="G636" s="217"/>
      <c r="H636" s="396"/>
      <c r="I636" s="112"/>
    </row>
    <row r="637" spans="1:9" s="111" customFormat="1">
      <c r="A637" s="388"/>
      <c r="B637" s="395"/>
      <c r="C637" s="394"/>
      <c r="D637" s="217"/>
      <c r="E637" s="393"/>
      <c r="F637" s="392"/>
      <c r="G637" s="217"/>
      <c r="H637" s="396"/>
      <c r="I637" s="112"/>
    </row>
    <row r="638" spans="1:9" s="111" customFormat="1">
      <c r="A638" s="388"/>
      <c r="B638" s="395"/>
      <c r="C638" s="394"/>
      <c r="D638" s="217"/>
      <c r="E638" s="393"/>
      <c r="F638" s="392"/>
      <c r="G638" s="217"/>
      <c r="H638" s="396"/>
      <c r="I638" s="112"/>
    </row>
    <row r="639" spans="1:9" s="111" customFormat="1">
      <c r="A639" s="388"/>
      <c r="B639" s="395"/>
      <c r="C639" s="394"/>
      <c r="D639" s="217"/>
      <c r="E639" s="393"/>
      <c r="F639" s="393"/>
      <c r="G639" s="217"/>
      <c r="H639" s="391"/>
      <c r="I639" s="112"/>
    </row>
    <row r="640" spans="1:9" s="111" customFormat="1">
      <c r="A640" s="388"/>
      <c r="B640" s="395"/>
      <c r="C640" s="394"/>
      <c r="D640" s="217"/>
      <c r="E640" s="393"/>
      <c r="F640" s="393"/>
      <c r="G640" s="217"/>
      <c r="H640" s="391"/>
      <c r="I640" s="112"/>
    </row>
    <row r="641" spans="1:9" s="111" customFormat="1">
      <c r="A641" s="388"/>
      <c r="B641" s="395"/>
      <c r="C641" s="394"/>
      <c r="D641" s="217"/>
      <c r="E641" s="393"/>
      <c r="F641" s="393"/>
      <c r="G641" s="217"/>
      <c r="H641" s="391"/>
      <c r="I641" s="112"/>
    </row>
    <row r="642" spans="1:9" s="111" customFormat="1">
      <c r="A642" s="388"/>
      <c r="B642" s="395"/>
      <c r="C642" s="394"/>
      <c r="D642" s="217"/>
      <c r="E642" s="393"/>
      <c r="F642" s="392"/>
      <c r="G642" s="217"/>
      <c r="H642" s="391"/>
      <c r="I642" s="112"/>
    </row>
    <row r="643" spans="1:9" s="111" customFormat="1">
      <c r="A643" s="388"/>
      <c r="B643" s="395"/>
      <c r="C643" s="394"/>
      <c r="D643" s="217"/>
      <c r="E643" s="393"/>
      <c r="F643" s="392"/>
      <c r="G643" s="217"/>
      <c r="H643" s="391"/>
      <c r="I643" s="112"/>
    </row>
    <row r="644" spans="1:9" s="111" customFormat="1">
      <c r="A644" s="388"/>
      <c r="B644" s="395"/>
      <c r="C644" s="394"/>
      <c r="D644" s="217"/>
      <c r="E644" s="393"/>
      <c r="F644" s="392"/>
      <c r="G644" s="217"/>
      <c r="H644" s="391"/>
      <c r="I644" s="112"/>
    </row>
    <row r="645" spans="1:9" s="111" customFormat="1">
      <c r="A645" s="388"/>
      <c r="B645" s="395"/>
      <c r="C645" s="394"/>
      <c r="D645" s="217"/>
      <c r="E645" s="393"/>
      <c r="F645" s="392"/>
      <c r="G645" s="217"/>
      <c r="H645" s="391"/>
      <c r="I645" s="112"/>
    </row>
    <row r="646" spans="1:9" s="111" customFormat="1">
      <c r="A646" s="388"/>
      <c r="B646" s="395"/>
      <c r="C646" s="394"/>
      <c r="D646" s="217"/>
      <c r="E646" s="393"/>
      <c r="F646" s="393"/>
      <c r="G646" s="217"/>
      <c r="H646" s="391"/>
      <c r="I646" s="112"/>
    </row>
    <row r="647" spans="1:9" s="111" customFormat="1">
      <c r="A647" s="388"/>
      <c r="B647" s="395"/>
      <c r="C647" s="394"/>
      <c r="D647" s="217"/>
      <c r="E647" s="393"/>
      <c r="F647" s="392"/>
      <c r="G647" s="217"/>
      <c r="H647" s="391"/>
      <c r="I647" s="112"/>
    </row>
    <row r="648" spans="1:9" s="111" customFormat="1">
      <c r="A648" s="388"/>
      <c r="B648" s="395"/>
      <c r="C648" s="394"/>
      <c r="D648" s="217"/>
      <c r="E648" s="393"/>
      <c r="F648" s="392"/>
      <c r="G648" s="217"/>
      <c r="H648" s="391"/>
      <c r="I648" s="112"/>
    </row>
    <row r="649" spans="1:9" s="111" customFormat="1">
      <c r="A649" s="388"/>
      <c r="B649" s="395"/>
      <c r="C649" s="394"/>
      <c r="D649" s="217"/>
      <c r="E649" s="393"/>
      <c r="F649" s="392"/>
      <c r="G649" s="217"/>
      <c r="H649" s="391"/>
      <c r="I649" s="112"/>
    </row>
    <row r="650" spans="1:9" s="111" customFormat="1">
      <c r="A650" s="388"/>
      <c r="B650" s="395"/>
      <c r="C650" s="394"/>
      <c r="D650" s="217"/>
      <c r="E650" s="393"/>
      <c r="F650" s="392"/>
      <c r="G650" s="217"/>
      <c r="H650" s="391"/>
      <c r="I650" s="112"/>
    </row>
    <row r="651" spans="1:9" s="111" customFormat="1">
      <c r="A651" s="388"/>
      <c r="B651" s="395"/>
      <c r="C651" s="394"/>
      <c r="D651" s="217"/>
      <c r="E651" s="393"/>
      <c r="F651" s="392"/>
      <c r="G651" s="217"/>
      <c r="H651" s="391"/>
      <c r="I651" s="112"/>
    </row>
    <row r="652" spans="1:9" s="111" customFormat="1">
      <c r="A652" s="388"/>
      <c r="B652" s="395"/>
      <c r="C652" s="394"/>
      <c r="D652" s="217"/>
      <c r="E652" s="393"/>
      <c r="F652" s="392"/>
      <c r="G652" s="217"/>
      <c r="H652" s="391"/>
      <c r="I652" s="112"/>
    </row>
    <row r="653" spans="1:9" s="111" customFormat="1">
      <c r="A653" s="388"/>
      <c r="B653" s="395"/>
      <c r="C653" s="394"/>
      <c r="D653" s="217"/>
      <c r="E653" s="393"/>
      <c r="F653" s="392"/>
      <c r="G653" s="217"/>
      <c r="H653" s="391"/>
      <c r="I653" s="112"/>
    </row>
    <row r="654" spans="1:9" s="111" customFormat="1">
      <c r="A654" s="388"/>
      <c r="B654" s="395"/>
      <c r="C654" s="394"/>
      <c r="D654" s="217"/>
      <c r="E654" s="393"/>
      <c r="F654" s="392"/>
      <c r="G654" s="217"/>
      <c r="H654" s="391"/>
      <c r="I654" s="112"/>
    </row>
    <row r="655" spans="1:9" s="111" customFormat="1">
      <c r="A655" s="388"/>
      <c r="B655" s="388"/>
      <c r="C655" s="389"/>
      <c r="D655" s="218"/>
      <c r="E655" s="388"/>
      <c r="F655" s="388"/>
      <c r="G655" s="218"/>
      <c r="H655" s="388"/>
      <c r="I655" s="112"/>
    </row>
    <row r="656" spans="1:9" s="111" customFormat="1">
      <c r="A656" s="388"/>
      <c r="B656" s="388"/>
      <c r="C656" s="389"/>
      <c r="D656" s="218"/>
      <c r="E656" s="388"/>
      <c r="F656" s="388"/>
      <c r="G656" s="218"/>
      <c r="H656" s="390"/>
      <c r="I656" s="112"/>
    </row>
    <row r="657" spans="1:9" s="111" customFormat="1">
      <c r="A657" s="388"/>
      <c r="B657" s="388"/>
      <c r="C657" s="389"/>
      <c r="D657" s="218"/>
      <c r="E657" s="388"/>
      <c r="F657" s="388"/>
      <c r="G657" s="218"/>
      <c r="H657" s="388"/>
      <c r="I657" s="112"/>
    </row>
    <row r="658" spans="1:9" s="111" customFormat="1">
      <c r="A658" s="388"/>
      <c r="B658" s="388"/>
      <c r="C658" s="389"/>
      <c r="D658" s="218"/>
      <c r="E658" s="388"/>
      <c r="F658" s="388"/>
      <c r="G658" s="218"/>
      <c r="H658" s="390"/>
      <c r="I658" s="112"/>
    </row>
    <row r="659" spans="1:9" s="113" customFormat="1">
      <c r="A659" s="388"/>
      <c r="B659" s="388"/>
      <c r="C659" s="389"/>
      <c r="D659" s="218"/>
      <c r="E659" s="388"/>
      <c r="F659" s="388"/>
      <c r="G659" s="218"/>
      <c r="H659" s="390"/>
      <c r="I659" s="114"/>
    </row>
    <row r="660" spans="1:9" s="115" customFormat="1">
      <c r="A660" s="388"/>
      <c r="B660" s="388"/>
      <c r="C660" s="389"/>
      <c r="D660" s="218"/>
      <c r="E660" s="388"/>
      <c r="F660" s="388"/>
      <c r="G660" s="218"/>
      <c r="H660" s="390"/>
      <c r="I660" s="116"/>
    </row>
    <row r="661" spans="1:9" s="111" customFormat="1">
      <c r="A661" s="388"/>
      <c r="B661" s="388"/>
      <c r="C661" s="389"/>
      <c r="D661" s="218"/>
      <c r="E661" s="388"/>
      <c r="F661" s="388"/>
      <c r="G661" s="220"/>
      <c r="H661" s="390"/>
      <c r="I661" s="112"/>
    </row>
    <row r="662" spans="1:9" s="111" customFormat="1">
      <c r="A662" s="388"/>
      <c r="B662" s="388"/>
      <c r="C662" s="389"/>
      <c r="D662" s="218"/>
      <c r="E662" s="388"/>
      <c r="F662" s="388"/>
      <c r="G662" s="218"/>
      <c r="H662" s="390"/>
      <c r="I662" s="112"/>
    </row>
    <row r="663" spans="1:9" s="111" customFormat="1">
      <c r="A663" s="388"/>
      <c r="B663" s="388"/>
      <c r="C663" s="389"/>
      <c r="D663" s="218"/>
      <c r="E663" s="388"/>
      <c r="F663" s="388"/>
      <c r="G663" s="220"/>
      <c r="H663" s="390"/>
      <c r="I663" s="112"/>
    </row>
    <row r="664" spans="1:9" s="111" customFormat="1">
      <c r="A664" s="388"/>
      <c r="B664" s="388"/>
      <c r="C664" s="389"/>
      <c r="D664" s="218"/>
      <c r="E664" s="388"/>
      <c r="F664" s="388"/>
      <c r="G664" s="218"/>
      <c r="H664" s="390"/>
      <c r="I664" s="112"/>
    </row>
    <row r="665" spans="1:9" s="111" customFormat="1">
      <c r="A665" s="388"/>
      <c r="B665" s="388"/>
      <c r="C665" s="389"/>
      <c r="D665" s="218"/>
      <c r="E665" s="388"/>
      <c r="F665" s="388"/>
      <c r="G665" s="218"/>
      <c r="H665" s="390"/>
      <c r="I665" s="112"/>
    </row>
    <row r="666" spans="1:9" s="111" customFormat="1">
      <c r="A666" s="388"/>
      <c r="B666" s="388"/>
      <c r="C666" s="389"/>
      <c r="D666" s="218"/>
      <c r="E666" s="388"/>
      <c r="F666" s="388"/>
      <c r="G666" s="218"/>
      <c r="H666" s="388"/>
      <c r="I666" s="112"/>
    </row>
    <row r="667" spans="1:9" s="111" customFormat="1">
      <c r="A667" s="388"/>
      <c r="B667" s="388"/>
      <c r="C667" s="389"/>
      <c r="D667" s="218"/>
      <c r="E667" s="388"/>
      <c r="F667" s="388"/>
      <c r="G667" s="218"/>
      <c r="H667" s="388"/>
      <c r="I667" s="112"/>
    </row>
    <row r="668" spans="1:9" s="111" customFormat="1">
      <c r="A668" s="388"/>
      <c r="B668" s="388"/>
      <c r="C668" s="389"/>
      <c r="D668" s="218"/>
      <c r="E668" s="388"/>
      <c r="F668" s="388"/>
      <c r="G668" s="218"/>
      <c r="H668" s="388"/>
      <c r="I668" s="112"/>
    </row>
    <row r="669" spans="1:9" s="111" customFormat="1">
      <c r="A669" s="388"/>
      <c r="B669" s="388"/>
      <c r="C669" s="389"/>
      <c r="D669" s="218"/>
      <c r="E669" s="388"/>
      <c r="F669" s="388"/>
      <c r="G669" s="218"/>
      <c r="H669" s="388"/>
      <c r="I669" s="112"/>
    </row>
    <row r="670" spans="1:9" s="111" customFormat="1">
      <c r="A670" s="388"/>
      <c r="B670" s="388"/>
      <c r="C670" s="389"/>
      <c r="D670" s="218"/>
      <c r="E670" s="388"/>
      <c r="F670" s="388"/>
      <c r="G670" s="218"/>
      <c r="H670" s="388"/>
      <c r="I670" s="112"/>
    </row>
    <row r="671" spans="1:9" s="111" customFormat="1">
      <c r="A671" s="388"/>
      <c r="B671" s="388"/>
      <c r="C671" s="389"/>
      <c r="D671" s="218"/>
      <c r="E671" s="388"/>
      <c r="F671" s="388"/>
      <c r="G671" s="218"/>
      <c r="H671" s="388"/>
      <c r="I671" s="112"/>
    </row>
    <row r="672" spans="1:9" s="111" customFormat="1">
      <c r="A672" s="388"/>
      <c r="B672" s="388"/>
      <c r="C672" s="389"/>
      <c r="D672" s="218"/>
      <c r="E672" s="388"/>
      <c r="F672" s="388"/>
      <c r="G672" s="218"/>
      <c r="H672" s="388"/>
      <c r="I672" s="112"/>
    </row>
    <row r="673" spans="1:9" s="111" customFormat="1">
      <c r="A673" s="388"/>
      <c r="B673" s="388"/>
      <c r="C673" s="389"/>
      <c r="D673" s="218"/>
      <c r="E673" s="388"/>
      <c r="F673" s="388"/>
      <c r="G673" s="218"/>
      <c r="H673" s="388"/>
      <c r="I673" s="112"/>
    </row>
    <row r="674" spans="1:9" s="111" customFormat="1">
      <c r="A674" s="388"/>
      <c r="B674" s="388"/>
      <c r="C674" s="389"/>
      <c r="D674" s="218"/>
      <c r="E674" s="388"/>
      <c r="F674" s="388"/>
      <c r="G674" s="218"/>
      <c r="H674" s="388"/>
      <c r="I674" s="112"/>
    </row>
    <row r="675" spans="1:9" s="111" customFormat="1">
      <c r="A675" s="388"/>
      <c r="B675" s="388"/>
      <c r="C675" s="389"/>
      <c r="D675" s="218"/>
      <c r="E675" s="388"/>
      <c r="F675" s="388"/>
      <c r="G675" s="218"/>
      <c r="H675" s="388"/>
      <c r="I675" s="112"/>
    </row>
    <row r="676" spans="1:9" s="111" customFormat="1">
      <c r="A676" s="388"/>
      <c r="B676" s="388"/>
      <c r="C676" s="389"/>
      <c r="D676" s="218"/>
      <c r="E676" s="388"/>
      <c r="F676" s="388"/>
      <c r="G676" s="218"/>
      <c r="H676" s="388"/>
      <c r="I676" s="112"/>
    </row>
    <row r="677" spans="1:9" s="111" customFormat="1">
      <c r="A677" s="388"/>
      <c r="B677" s="388"/>
      <c r="C677" s="389"/>
      <c r="D677" s="218"/>
      <c r="E677" s="388"/>
      <c r="F677" s="388"/>
      <c r="G677" s="218"/>
      <c r="H677" s="388"/>
      <c r="I677" s="112"/>
    </row>
    <row r="678" spans="1:9" s="111" customFormat="1">
      <c r="A678" s="388"/>
      <c r="B678" s="388"/>
      <c r="C678" s="389"/>
      <c r="D678" s="218"/>
      <c r="E678" s="388"/>
      <c r="F678" s="388"/>
      <c r="G678" s="218"/>
      <c r="H678" s="388"/>
      <c r="I678" s="112"/>
    </row>
    <row r="679" spans="1:9" s="111" customFormat="1">
      <c r="A679" s="388"/>
      <c r="B679" s="388"/>
      <c r="C679" s="389"/>
      <c r="D679" s="218"/>
      <c r="E679" s="388"/>
      <c r="F679" s="388"/>
      <c r="G679" s="218"/>
      <c r="H679" s="388"/>
      <c r="I679" s="112"/>
    </row>
    <row r="680" spans="1:9" s="111" customFormat="1">
      <c r="A680" s="388"/>
      <c r="B680" s="388"/>
      <c r="C680" s="389"/>
      <c r="D680" s="218"/>
      <c r="E680" s="388"/>
      <c r="F680" s="388"/>
      <c r="G680" s="218"/>
      <c r="H680" s="388"/>
      <c r="I680" s="112"/>
    </row>
    <row r="681" spans="1:9" s="111" customFormat="1">
      <c r="A681" s="388"/>
      <c r="B681" s="388"/>
      <c r="C681" s="389"/>
      <c r="D681" s="218"/>
      <c r="E681" s="388"/>
      <c r="F681" s="388"/>
      <c r="G681" s="218"/>
      <c r="H681" s="388"/>
      <c r="I681" s="112"/>
    </row>
    <row r="682" spans="1:9" s="111" customFormat="1">
      <c r="A682" s="388"/>
      <c r="B682" s="388"/>
      <c r="C682" s="389"/>
      <c r="D682" s="218"/>
      <c r="E682" s="388"/>
      <c r="F682" s="388"/>
      <c r="G682" s="218"/>
      <c r="H682" s="388"/>
      <c r="I682" s="112"/>
    </row>
    <row r="683" spans="1:9" s="111" customFormat="1">
      <c r="A683" s="388"/>
      <c r="B683" s="388"/>
      <c r="C683" s="389"/>
      <c r="D683" s="218"/>
      <c r="E683" s="388"/>
      <c r="F683" s="388"/>
      <c r="G683" s="218"/>
      <c r="H683" s="388"/>
      <c r="I683" s="112"/>
    </row>
    <row r="684" spans="1:9" s="111" customFormat="1">
      <c r="A684" s="388"/>
      <c r="B684" s="388"/>
      <c r="C684" s="389"/>
      <c r="D684" s="218"/>
      <c r="E684" s="388"/>
      <c r="F684" s="388"/>
      <c r="G684" s="218"/>
      <c r="H684" s="388"/>
      <c r="I684" s="112"/>
    </row>
    <row r="685" spans="1:9" s="111" customFormat="1">
      <c r="A685" s="388"/>
      <c r="B685" s="388"/>
      <c r="C685" s="389"/>
      <c r="D685" s="218"/>
      <c r="E685" s="388"/>
      <c r="F685" s="388"/>
      <c r="G685" s="218"/>
      <c r="H685" s="388"/>
      <c r="I685" s="112"/>
    </row>
    <row r="686" spans="1:9" s="111" customFormat="1">
      <c r="A686" s="388"/>
      <c r="B686" s="388"/>
      <c r="C686" s="389"/>
      <c r="D686" s="218"/>
      <c r="E686" s="388"/>
      <c r="F686" s="388"/>
      <c r="G686" s="218"/>
      <c r="H686" s="388"/>
      <c r="I686" s="112"/>
    </row>
    <row r="687" spans="1:9" s="111" customFormat="1">
      <c r="A687" s="388"/>
      <c r="B687" s="388"/>
      <c r="C687" s="389"/>
      <c r="D687" s="218"/>
      <c r="E687" s="388"/>
      <c r="F687" s="388"/>
      <c r="G687" s="218"/>
      <c r="H687" s="388"/>
      <c r="I687" s="112"/>
    </row>
    <row r="688" spans="1:9" s="111" customFormat="1">
      <c r="A688" s="388"/>
      <c r="B688" s="388"/>
      <c r="C688" s="389"/>
      <c r="D688" s="218"/>
      <c r="E688" s="388"/>
      <c r="F688" s="388"/>
      <c r="G688" s="218"/>
      <c r="H688" s="388"/>
      <c r="I688" s="112"/>
    </row>
    <row r="689" spans="1:9" s="111" customFormat="1">
      <c r="A689" s="388"/>
      <c r="B689" s="388"/>
      <c r="C689" s="389"/>
      <c r="D689" s="218"/>
      <c r="E689" s="388"/>
      <c r="F689" s="388"/>
      <c r="G689" s="218"/>
      <c r="H689" s="388"/>
      <c r="I689" s="112"/>
    </row>
    <row r="690" spans="1:9" s="111" customFormat="1">
      <c r="A690" s="388"/>
      <c r="B690" s="388"/>
      <c r="C690" s="389"/>
      <c r="D690" s="218"/>
      <c r="E690" s="388"/>
      <c r="F690" s="388"/>
      <c r="G690" s="218"/>
      <c r="H690" s="388"/>
      <c r="I690" s="112"/>
    </row>
    <row r="691" spans="1:9" s="111" customFormat="1">
      <c r="A691" s="388"/>
      <c r="B691" s="388"/>
      <c r="C691" s="389"/>
      <c r="D691" s="218"/>
      <c r="E691" s="388"/>
      <c r="F691" s="388"/>
      <c r="G691" s="218"/>
      <c r="H691" s="388"/>
      <c r="I691" s="112"/>
    </row>
    <row r="692" spans="1:9" s="111" customFormat="1">
      <c r="A692" s="388"/>
      <c r="B692" s="388"/>
      <c r="C692" s="389"/>
      <c r="D692" s="218"/>
      <c r="E692" s="388"/>
      <c r="F692" s="388"/>
      <c r="G692" s="218"/>
      <c r="H692" s="388"/>
      <c r="I692" s="112"/>
    </row>
    <row r="693" spans="1:9" s="111" customFormat="1">
      <c r="A693" s="388"/>
      <c r="B693" s="388"/>
      <c r="C693" s="389"/>
      <c r="D693" s="218"/>
      <c r="E693" s="388"/>
      <c r="F693" s="388"/>
      <c r="G693" s="218"/>
      <c r="H693" s="388"/>
      <c r="I693" s="112"/>
    </row>
    <row r="694" spans="1:9" s="111" customFormat="1">
      <c r="A694" s="388"/>
      <c r="B694" s="388"/>
      <c r="C694" s="389"/>
      <c r="D694" s="218"/>
      <c r="E694" s="388"/>
      <c r="F694" s="388"/>
      <c r="G694" s="218"/>
      <c r="H694" s="388"/>
      <c r="I694" s="112"/>
    </row>
    <row r="695" spans="1:9" s="111" customFormat="1">
      <c r="A695" s="388"/>
      <c r="B695" s="388"/>
      <c r="C695" s="389"/>
      <c r="D695" s="218"/>
      <c r="E695" s="388"/>
      <c r="F695" s="388"/>
      <c r="G695" s="218"/>
      <c r="H695" s="388"/>
      <c r="I695" s="112"/>
    </row>
    <row r="696" spans="1:9" s="111" customFormat="1">
      <c r="A696" s="388"/>
      <c r="B696" s="388"/>
      <c r="C696" s="389"/>
      <c r="D696" s="218"/>
      <c r="E696" s="388"/>
      <c r="F696" s="388"/>
      <c r="G696" s="218"/>
      <c r="H696" s="388"/>
      <c r="I696" s="112"/>
    </row>
    <row r="697" spans="1:9" s="111" customFormat="1">
      <c r="A697" s="388"/>
      <c r="B697" s="388"/>
      <c r="C697" s="389"/>
      <c r="D697" s="218"/>
      <c r="E697" s="388"/>
      <c r="F697" s="388"/>
      <c r="G697" s="218"/>
      <c r="H697" s="388"/>
      <c r="I697" s="112"/>
    </row>
    <row r="698" spans="1:9" s="111" customFormat="1">
      <c r="A698" s="388"/>
      <c r="B698" s="388"/>
      <c r="C698" s="389"/>
      <c r="D698" s="218"/>
      <c r="E698" s="388"/>
      <c r="F698" s="388"/>
      <c r="G698" s="218"/>
      <c r="H698" s="388"/>
      <c r="I698" s="112"/>
    </row>
    <row r="699" spans="1:9" s="111" customFormat="1">
      <c r="A699" s="388"/>
      <c r="B699" s="388"/>
      <c r="C699" s="389"/>
      <c r="D699" s="218"/>
      <c r="E699" s="388"/>
      <c r="F699" s="388"/>
      <c r="G699" s="218"/>
      <c r="H699" s="388"/>
      <c r="I699" s="112"/>
    </row>
    <row r="700" spans="1:9" s="111" customFormat="1">
      <c r="A700" s="388"/>
      <c r="B700" s="388"/>
      <c r="C700" s="389"/>
      <c r="D700" s="218"/>
      <c r="E700" s="388"/>
      <c r="F700" s="388"/>
      <c r="G700" s="218"/>
      <c r="H700" s="388"/>
      <c r="I700" s="112"/>
    </row>
    <row r="701" spans="1:9" s="111" customFormat="1">
      <c r="A701" s="388"/>
      <c r="B701" s="388"/>
      <c r="C701" s="389"/>
      <c r="D701" s="218"/>
      <c r="E701" s="388"/>
      <c r="F701" s="388"/>
      <c r="G701" s="218"/>
      <c r="H701" s="388"/>
      <c r="I701" s="112"/>
    </row>
    <row r="702" spans="1:9" s="111" customFormat="1">
      <c r="A702" s="388"/>
      <c r="B702" s="388"/>
      <c r="C702" s="389"/>
      <c r="D702" s="218"/>
      <c r="E702" s="388"/>
      <c r="F702" s="388"/>
      <c r="G702" s="218"/>
      <c r="H702" s="388"/>
      <c r="I702" s="112"/>
    </row>
    <row r="703" spans="1:9" s="111" customFormat="1">
      <c r="A703" s="388"/>
      <c r="B703" s="388"/>
      <c r="C703" s="389"/>
      <c r="D703" s="218"/>
      <c r="E703" s="388"/>
      <c r="F703" s="388"/>
      <c r="G703" s="218"/>
      <c r="H703" s="388"/>
      <c r="I703" s="112"/>
    </row>
    <row r="704" spans="1:9" s="111" customFormat="1">
      <c r="A704" s="388"/>
      <c r="B704" s="388"/>
      <c r="C704" s="389"/>
      <c r="D704" s="218"/>
      <c r="E704" s="388"/>
      <c r="F704" s="388"/>
      <c r="G704" s="218"/>
      <c r="H704" s="388"/>
      <c r="I704" s="112"/>
    </row>
    <row r="705" spans="1:9" s="111" customFormat="1">
      <c r="A705" s="388"/>
      <c r="B705" s="388"/>
      <c r="C705" s="389"/>
      <c r="D705" s="218"/>
      <c r="E705" s="388"/>
      <c r="F705" s="388"/>
      <c r="G705" s="218"/>
      <c r="H705" s="388"/>
      <c r="I705" s="112"/>
    </row>
    <row r="706" spans="1:9" s="111" customFormat="1">
      <c r="A706" s="388"/>
      <c r="B706" s="388"/>
      <c r="C706" s="389"/>
      <c r="D706" s="218"/>
      <c r="E706" s="388"/>
      <c r="F706" s="388"/>
      <c r="G706" s="218"/>
      <c r="H706" s="388"/>
      <c r="I706" s="112"/>
    </row>
    <row r="707" spans="1:9" s="111" customFormat="1">
      <c r="A707" s="388"/>
      <c r="B707" s="388"/>
      <c r="C707" s="389"/>
      <c r="D707" s="218"/>
      <c r="E707" s="388"/>
      <c r="F707" s="388"/>
      <c r="G707" s="218"/>
      <c r="H707" s="388"/>
      <c r="I707" s="112"/>
    </row>
    <row r="708" spans="1:9" s="111" customFormat="1">
      <c r="A708" s="388"/>
      <c r="B708" s="388"/>
      <c r="C708" s="389"/>
      <c r="D708" s="218"/>
      <c r="E708" s="388"/>
      <c r="F708" s="388"/>
      <c r="G708" s="218"/>
      <c r="H708" s="388"/>
      <c r="I708" s="112"/>
    </row>
    <row r="709" spans="1:9" s="111" customFormat="1">
      <c r="A709" s="388"/>
      <c r="B709" s="388"/>
      <c r="C709" s="389"/>
      <c r="D709" s="218"/>
      <c r="E709" s="388"/>
      <c r="F709" s="388"/>
      <c r="G709" s="218"/>
      <c r="H709" s="388"/>
      <c r="I709" s="112"/>
    </row>
    <row r="710" spans="1:9" s="111" customFormat="1">
      <c r="A710" s="388"/>
      <c r="B710" s="388"/>
      <c r="C710" s="389"/>
      <c r="D710" s="218"/>
      <c r="E710" s="388"/>
      <c r="F710" s="388"/>
      <c r="G710" s="218"/>
      <c r="H710" s="388"/>
      <c r="I710" s="112"/>
    </row>
    <row r="711" spans="1:9" s="111" customFormat="1">
      <c r="A711" s="388"/>
      <c r="B711" s="388"/>
      <c r="C711" s="389"/>
      <c r="D711" s="218"/>
      <c r="E711" s="388"/>
      <c r="F711" s="388"/>
      <c r="G711" s="218"/>
      <c r="H711" s="388"/>
      <c r="I711" s="112"/>
    </row>
    <row r="712" spans="1:9" s="111" customFormat="1">
      <c r="A712" s="388"/>
      <c r="B712" s="388"/>
      <c r="C712" s="389"/>
      <c r="D712" s="218"/>
      <c r="E712" s="388"/>
      <c r="F712" s="388"/>
      <c r="G712" s="218"/>
      <c r="H712" s="388"/>
      <c r="I712" s="112"/>
    </row>
    <row r="713" spans="1:9" s="111" customFormat="1">
      <c r="A713" s="388"/>
      <c r="B713" s="388"/>
      <c r="C713" s="389"/>
      <c r="D713" s="218"/>
      <c r="E713" s="388"/>
      <c r="F713" s="388"/>
      <c r="G713" s="218"/>
      <c r="H713" s="388"/>
      <c r="I713" s="112"/>
    </row>
    <row r="714" spans="1:9" s="111" customFormat="1">
      <c r="A714" s="388"/>
      <c r="B714" s="388"/>
      <c r="C714" s="389"/>
      <c r="D714" s="218"/>
      <c r="E714" s="388"/>
      <c r="F714" s="388"/>
      <c r="G714" s="218"/>
      <c r="H714" s="388"/>
      <c r="I714" s="112"/>
    </row>
    <row r="715" spans="1:9" s="111" customFormat="1">
      <c r="A715" s="388"/>
      <c r="B715" s="388"/>
      <c r="C715" s="389"/>
      <c r="D715" s="218"/>
      <c r="E715" s="388"/>
      <c r="F715" s="388"/>
      <c r="G715" s="218"/>
      <c r="H715" s="388"/>
      <c r="I715" s="112"/>
    </row>
    <row r="716" spans="1:9" s="111" customFormat="1">
      <c r="A716" s="388"/>
      <c r="B716" s="388"/>
      <c r="C716" s="389"/>
      <c r="D716" s="218"/>
      <c r="E716" s="388"/>
      <c r="F716" s="388"/>
      <c r="G716" s="218"/>
      <c r="H716" s="388"/>
      <c r="I716" s="112"/>
    </row>
    <row r="717" spans="1:9" s="111" customFormat="1">
      <c r="A717" s="388"/>
      <c r="B717" s="388"/>
      <c r="C717" s="389"/>
      <c r="D717" s="218"/>
      <c r="E717" s="388"/>
      <c r="F717" s="388"/>
      <c r="G717" s="218"/>
      <c r="H717" s="388"/>
      <c r="I717" s="112"/>
    </row>
    <row r="718" spans="1:9" s="111" customFormat="1">
      <c r="A718" s="388"/>
      <c r="B718" s="388"/>
      <c r="C718" s="389"/>
      <c r="D718" s="218"/>
      <c r="E718" s="388"/>
      <c r="F718" s="388"/>
      <c r="G718" s="218"/>
      <c r="H718" s="388"/>
      <c r="I718" s="112"/>
    </row>
    <row r="719" spans="1:9" s="111" customFormat="1">
      <c r="A719" s="388"/>
      <c r="B719" s="388"/>
      <c r="C719" s="389"/>
      <c r="D719" s="218"/>
      <c r="E719" s="388"/>
      <c r="F719" s="388"/>
      <c r="G719" s="218"/>
      <c r="H719" s="388"/>
      <c r="I719" s="112"/>
    </row>
    <row r="720" spans="1:9" s="111" customFormat="1">
      <c r="A720" s="388"/>
      <c r="B720" s="388"/>
      <c r="C720" s="389"/>
      <c r="D720" s="218"/>
      <c r="E720" s="388"/>
      <c r="F720" s="388"/>
      <c r="G720" s="218"/>
      <c r="H720" s="388"/>
      <c r="I720" s="112"/>
    </row>
    <row r="721" spans="1:9" s="111" customFormat="1">
      <c r="A721" s="388"/>
      <c r="B721" s="388"/>
      <c r="C721" s="389"/>
      <c r="D721" s="218"/>
      <c r="E721" s="388"/>
      <c r="F721" s="388"/>
      <c r="G721" s="218"/>
      <c r="H721" s="388"/>
      <c r="I721" s="112"/>
    </row>
    <row r="722" spans="1:9" s="111" customFormat="1">
      <c r="A722" s="388"/>
      <c r="B722" s="388"/>
      <c r="C722" s="389"/>
      <c r="D722" s="218"/>
      <c r="E722" s="388"/>
      <c r="F722" s="388"/>
      <c r="G722" s="218"/>
      <c r="H722" s="388"/>
      <c r="I722" s="112"/>
    </row>
    <row r="723" spans="1:9" s="111" customFormat="1">
      <c r="A723" s="388"/>
      <c r="B723" s="388"/>
      <c r="C723" s="389"/>
      <c r="D723" s="218"/>
      <c r="E723" s="388"/>
      <c r="F723" s="388"/>
      <c r="G723" s="218"/>
      <c r="H723" s="388"/>
      <c r="I723" s="112"/>
    </row>
    <row r="724" spans="1:9" s="111" customFormat="1">
      <c r="A724" s="388"/>
      <c r="B724" s="388"/>
      <c r="C724" s="389"/>
      <c r="D724" s="218"/>
      <c r="E724" s="388"/>
      <c r="F724" s="388"/>
      <c r="G724" s="218"/>
      <c r="H724" s="388"/>
      <c r="I724" s="112"/>
    </row>
    <row r="725" spans="1:9" s="111" customFormat="1">
      <c r="A725" s="388"/>
      <c r="B725" s="388"/>
      <c r="C725" s="389"/>
      <c r="D725" s="218"/>
      <c r="E725" s="388"/>
      <c r="F725" s="388"/>
      <c r="G725" s="218"/>
      <c r="H725" s="388"/>
      <c r="I725" s="112"/>
    </row>
    <row r="726" spans="1:9" s="111" customFormat="1">
      <c r="A726" s="388"/>
      <c r="B726" s="388"/>
      <c r="C726" s="389"/>
      <c r="D726" s="218"/>
      <c r="E726" s="388"/>
      <c r="F726" s="388"/>
      <c r="G726" s="218"/>
      <c r="H726" s="388"/>
      <c r="I726" s="112"/>
    </row>
    <row r="727" spans="1:9" s="111" customFormat="1">
      <c r="A727" s="388"/>
      <c r="B727" s="388"/>
      <c r="C727" s="389"/>
      <c r="D727" s="218"/>
      <c r="E727" s="388"/>
      <c r="F727" s="388"/>
      <c r="G727" s="218"/>
      <c r="H727" s="388"/>
      <c r="I727" s="112"/>
    </row>
    <row r="728" spans="1:9" s="111" customFormat="1">
      <c r="A728" s="388"/>
      <c r="B728" s="388"/>
      <c r="C728" s="389"/>
      <c r="D728" s="218"/>
      <c r="E728" s="388"/>
      <c r="F728" s="388"/>
      <c r="G728" s="218"/>
      <c r="H728" s="388"/>
      <c r="I728" s="112"/>
    </row>
    <row r="729" spans="1:9" s="111" customFormat="1">
      <c r="A729" s="388"/>
      <c r="B729" s="388"/>
      <c r="C729" s="389"/>
      <c r="D729" s="218"/>
      <c r="E729" s="388"/>
      <c r="F729" s="388"/>
      <c r="G729" s="218"/>
      <c r="H729" s="388"/>
      <c r="I729" s="112"/>
    </row>
    <row r="730" spans="1:9" s="111" customFormat="1">
      <c r="A730" s="388"/>
      <c r="B730" s="388"/>
      <c r="C730" s="389"/>
      <c r="D730" s="218"/>
      <c r="E730" s="388"/>
      <c r="F730" s="388"/>
      <c r="G730" s="218"/>
      <c r="H730" s="388"/>
      <c r="I730" s="112"/>
    </row>
    <row r="731" spans="1:9" s="111" customFormat="1">
      <c r="A731" s="388"/>
      <c r="B731" s="388"/>
      <c r="C731" s="389"/>
      <c r="D731" s="218"/>
      <c r="E731" s="388"/>
      <c r="F731" s="388"/>
      <c r="G731" s="218"/>
      <c r="H731" s="388"/>
      <c r="I731" s="112"/>
    </row>
    <row r="732" spans="1:9" s="111" customFormat="1">
      <c r="A732" s="388"/>
      <c r="B732" s="388"/>
      <c r="C732" s="389"/>
      <c r="D732" s="218"/>
      <c r="E732" s="388"/>
      <c r="F732" s="388"/>
      <c r="G732" s="218"/>
      <c r="H732" s="388"/>
      <c r="I732" s="112"/>
    </row>
    <row r="733" spans="1:9" s="111" customFormat="1">
      <c r="A733" s="388"/>
      <c r="B733" s="388"/>
      <c r="C733" s="389"/>
      <c r="D733" s="218"/>
      <c r="E733" s="388"/>
      <c r="F733" s="388"/>
      <c r="G733" s="218"/>
      <c r="H733" s="388"/>
      <c r="I733" s="112"/>
    </row>
    <row r="734" spans="1:9" s="111" customFormat="1">
      <c r="A734" s="388"/>
      <c r="B734" s="388"/>
      <c r="C734" s="389"/>
      <c r="D734" s="218"/>
      <c r="E734" s="388"/>
      <c r="F734" s="388"/>
      <c r="G734" s="218"/>
      <c r="H734" s="388"/>
      <c r="I734" s="112"/>
    </row>
    <row r="735" spans="1:9" s="111" customFormat="1">
      <c r="A735" s="388"/>
      <c r="B735" s="388"/>
      <c r="C735" s="389"/>
      <c r="D735" s="218"/>
      <c r="E735" s="388"/>
      <c r="F735" s="388"/>
      <c r="G735" s="218"/>
      <c r="H735" s="388"/>
      <c r="I735" s="112"/>
    </row>
    <row r="736" spans="1:9" s="111" customFormat="1">
      <c r="A736" s="388"/>
      <c r="B736" s="388"/>
      <c r="C736" s="389"/>
      <c r="D736" s="218"/>
      <c r="E736" s="388"/>
      <c r="F736" s="388"/>
      <c r="G736" s="218"/>
      <c r="H736" s="388"/>
      <c r="I736" s="112"/>
    </row>
    <row r="737" spans="1:9" s="111" customFormat="1">
      <c r="A737" s="388"/>
      <c r="B737" s="388"/>
      <c r="C737" s="389"/>
      <c r="D737" s="218"/>
      <c r="E737" s="388"/>
      <c r="F737" s="388"/>
      <c r="G737" s="218"/>
      <c r="H737" s="388"/>
      <c r="I737" s="112"/>
    </row>
    <row r="738" spans="1:9" s="111" customFormat="1">
      <c r="A738" s="388"/>
      <c r="B738" s="388"/>
      <c r="C738" s="389"/>
      <c r="D738" s="218"/>
      <c r="E738" s="388"/>
      <c r="F738" s="388"/>
      <c r="G738" s="218"/>
      <c r="H738" s="388"/>
      <c r="I738" s="112"/>
    </row>
    <row r="739" spans="1:9" s="111" customFormat="1">
      <c r="A739" s="388"/>
      <c r="B739" s="388"/>
      <c r="C739" s="389"/>
      <c r="D739" s="218"/>
      <c r="E739" s="388"/>
      <c r="F739" s="388"/>
      <c r="G739" s="218"/>
      <c r="H739" s="388"/>
      <c r="I739" s="112"/>
    </row>
    <row r="740" spans="1:9" s="111" customFormat="1">
      <c r="A740" s="388"/>
      <c r="B740" s="388"/>
      <c r="C740" s="389"/>
      <c r="D740" s="218"/>
      <c r="E740" s="388"/>
      <c r="F740" s="388"/>
      <c r="G740" s="218"/>
      <c r="H740" s="388"/>
      <c r="I740" s="112"/>
    </row>
    <row r="741" spans="1:9" s="111" customFormat="1">
      <c r="A741" s="388"/>
      <c r="B741" s="388"/>
      <c r="C741" s="389"/>
      <c r="D741" s="218"/>
      <c r="E741" s="388"/>
      <c r="F741" s="388"/>
      <c r="G741" s="218"/>
      <c r="H741" s="388"/>
      <c r="I741" s="112"/>
    </row>
    <row r="742" spans="1:9" s="111" customFormat="1">
      <c r="A742" s="388"/>
      <c r="B742" s="388"/>
      <c r="C742" s="389"/>
      <c r="D742" s="218"/>
      <c r="E742" s="388"/>
      <c r="F742" s="388"/>
      <c r="G742" s="218"/>
      <c r="H742" s="388"/>
      <c r="I742" s="112"/>
    </row>
    <row r="743" spans="1:9" s="111" customFormat="1">
      <c r="A743" s="388"/>
      <c r="B743" s="388"/>
      <c r="C743" s="389"/>
      <c r="D743" s="218"/>
      <c r="E743" s="388"/>
      <c r="F743" s="388"/>
      <c r="G743" s="218"/>
      <c r="H743" s="388"/>
      <c r="I743" s="112"/>
    </row>
    <row r="744" spans="1:9" s="111" customFormat="1">
      <c r="A744" s="388"/>
      <c r="B744" s="388"/>
      <c r="C744" s="389"/>
      <c r="D744" s="218"/>
      <c r="E744" s="388"/>
      <c r="F744" s="388"/>
      <c r="G744" s="218"/>
      <c r="H744" s="388"/>
      <c r="I744" s="112"/>
    </row>
    <row r="745" spans="1:9" s="111" customFormat="1">
      <c r="A745" s="388"/>
      <c r="B745" s="388"/>
      <c r="C745" s="389"/>
      <c r="D745" s="218"/>
      <c r="E745" s="388"/>
      <c r="F745" s="388"/>
      <c r="G745" s="218"/>
      <c r="H745" s="388"/>
      <c r="I745" s="112"/>
    </row>
    <row r="746" spans="1:9" s="111" customFormat="1">
      <c r="A746" s="388"/>
      <c r="B746" s="388"/>
      <c r="C746" s="389"/>
      <c r="D746" s="218"/>
      <c r="E746" s="388"/>
      <c r="F746" s="388"/>
      <c r="G746" s="218"/>
      <c r="H746" s="388"/>
      <c r="I746" s="112"/>
    </row>
    <row r="747" spans="1:9">
      <c r="A747" s="388"/>
      <c r="C747" s="389"/>
      <c r="D747" s="218"/>
      <c r="F747" s="388"/>
      <c r="H747" s="388"/>
      <c r="I747" s="117"/>
    </row>
    <row r="748" spans="1:9">
      <c r="A748" s="388"/>
      <c r="C748" s="389"/>
      <c r="D748" s="218"/>
      <c r="F748" s="388"/>
      <c r="H748" s="388"/>
      <c r="I748" s="117"/>
    </row>
    <row r="749" spans="1:9">
      <c r="A749" s="388"/>
      <c r="C749" s="389"/>
      <c r="D749" s="218"/>
      <c r="F749" s="388"/>
      <c r="H749" s="388"/>
      <c r="I749" s="117"/>
    </row>
    <row r="750" spans="1:9">
      <c r="A750" s="388"/>
      <c r="C750" s="389"/>
      <c r="D750" s="218"/>
      <c r="F750" s="388"/>
      <c r="H750" s="388"/>
      <c r="I750" s="117"/>
    </row>
    <row r="751" spans="1:9">
      <c r="A751" s="388"/>
      <c r="C751" s="389"/>
      <c r="D751" s="218"/>
      <c r="F751" s="388"/>
      <c r="H751" s="388"/>
      <c r="I751" s="117"/>
    </row>
    <row r="752" spans="1:9">
      <c r="A752" s="388"/>
      <c r="C752" s="389"/>
      <c r="D752" s="218"/>
      <c r="F752" s="388"/>
      <c r="H752" s="388"/>
      <c r="I752" s="117"/>
    </row>
    <row r="753" spans="1:9">
      <c r="A753" s="388"/>
      <c r="C753" s="389"/>
      <c r="D753" s="218"/>
      <c r="F753" s="388"/>
      <c r="H753" s="388"/>
      <c r="I753" s="117"/>
    </row>
    <row r="754" spans="1:9">
      <c r="A754" s="388"/>
      <c r="C754" s="389"/>
      <c r="D754" s="218"/>
      <c r="F754" s="388"/>
      <c r="H754" s="388"/>
      <c r="I754" s="117"/>
    </row>
    <row r="755" spans="1:9">
      <c r="A755" s="388"/>
      <c r="C755" s="389"/>
      <c r="D755" s="218"/>
      <c r="F755" s="388"/>
      <c r="H755" s="388"/>
      <c r="I755" s="117"/>
    </row>
    <row r="756" spans="1:9">
      <c r="A756" s="388"/>
      <c r="C756" s="389"/>
      <c r="D756" s="218"/>
      <c r="F756" s="388"/>
      <c r="H756" s="388"/>
      <c r="I756" s="117"/>
    </row>
    <row r="757" spans="1:9">
      <c r="A757" s="388"/>
      <c r="C757" s="389"/>
      <c r="D757" s="218"/>
      <c r="F757" s="388"/>
      <c r="H757" s="388"/>
      <c r="I757" s="117"/>
    </row>
    <row r="758" spans="1:9">
      <c r="A758" s="388"/>
      <c r="C758" s="389"/>
      <c r="D758" s="218"/>
      <c r="F758" s="388"/>
      <c r="H758" s="388"/>
      <c r="I758" s="117"/>
    </row>
    <row r="759" spans="1:9">
      <c r="A759" s="388"/>
      <c r="C759" s="389"/>
      <c r="D759" s="218"/>
      <c r="F759" s="388"/>
      <c r="H759" s="388"/>
      <c r="I759" s="117"/>
    </row>
    <row r="760" spans="1:9">
      <c r="A760" s="388"/>
      <c r="C760" s="389"/>
      <c r="D760" s="218"/>
      <c r="F760" s="388"/>
      <c r="H760" s="388"/>
      <c r="I760" s="117"/>
    </row>
    <row r="761" spans="1:9">
      <c r="A761" s="388"/>
      <c r="C761" s="389"/>
      <c r="D761" s="218"/>
      <c r="F761" s="388"/>
      <c r="H761" s="388"/>
      <c r="I761" s="117"/>
    </row>
    <row r="762" spans="1:9">
      <c r="A762" s="388"/>
      <c r="C762" s="389"/>
      <c r="D762" s="218"/>
      <c r="F762" s="388"/>
      <c r="H762" s="388"/>
      <c r="I762" s="117"/>
    </row>
    <row r="763" spans="1:9">
      <c r="A763" s="388"/>
      <c r="C763" s="389"/>
      <c r="D763" s="218"/>
      <c r="F763" s="388"/>
      <c r="H763" s="388"/>
      <c r="I763" s="117"/>
    </row>
    <row r="764" spans="1:9">
      <c r="A764" s="388"/>
      <c r="C764" s="389"/>
      <c r="D764" s="218"/>
      <c r="F764" s="388"/>
      <c r="H764" s="388"/>
      <c r="I764" s="117"/>
    </row>
    <row r="765" spans="1:9">
      <c r="A765" s="388"/>
      <c r="C765" s="389"/>
      <c r="D765" s="218"/>
      <c r="F765" s="388"/>
      <c r="H765" s="388"/>
      <c r="I765" s="117"/>
    </row>
    <row r="766" spans="1:9">
      <c r="A766" s="388"/>
      <c r="C766" s="389"/>
      <c r="D766" s="218"/>
      <c r="F766" s="388"/>
      <c r="H766" s="388"/>
      <c r="I766" s="117"/>
    </row>
    <row r="767" spans="1:9">
      <c r="A767" s="388"/>
      <c r="C767" s="389"/>
      <c r="D767" s="218"/>
      <c r="F767" s="388"/>
      <c r="H767" s="388"/>
      <c r="I767" s="117"/>
    </row>
    <row r="768" spans="1:9">
      <c r="A768" s="388"/>
      <c r="C768" s="389"/>
      <c r="D768" s="218"/>
      <c r="F768" s="388"/>
      <c r="H768" s="388"/>
      <c r="I768" s="117"/>
    </row>
    <row r="769" spans="1:9">
      <c r="A769" s="388"/>
      <c r="C769" s="389"/>
      <c r="D769" s="218"/>
      <c r="F769" s="388"/>
      <c r="H769" s="388"/>
      <c r="I769" s="117"/>
    </row>
    <row r="770" spans="1:9">
      <c r="A770" s="388"/>
      <c r="C770" s="389"/>
      <c r="D770" s="218"/>
      <c r="F770" s="388"/>
      <c r="H770" s="388"/>
      <c r="I770" s="117"/>
    </row>
    <row r="771" spans="1:9">
      <c r="A771" s="388"/>
      <c r="C771" s="389"/>
      <c r="D771" s="218"/>
      <c r="F771" s="388"/>
      <c r="H771" s="388"/>
      <c r="I771" s="117"/>
    </row>
    <row r="772" spans="1:9">
      <c r="A772" s="388"/>
      <c r="C772" s="389"/>
      <c r="D772" s="218"/>
      <c r="F772" s="388"/>
      <c r="H772" s="388"/>
      <c r="I772" s="117"/>
    </row>
    <row r="773" spans="1:9">
      <c r="A773" s="388"/>
      <c r="C773" s="389"/>
      <c r="D773" s="218"/>
      <c r="F773" s="388"/>
      <c r="H773" s="388"/>
      <c r="I773" s="117"/>
    </row>
    <row r="774" spans="1:9">
      <c r="A774" s="388"/>
      <c r="C774" s="389"/>
      <c r="D774" s="218"/>
      <c r="F774" s="388"/>
      <c r="H774" s="388"/>
      <c r="I774" s="117"/>
    </row>
    <row r="775" spans="1:9">
      <c r="A775" s="388"/>
      <c r="C775" s="389"/>
      <c r="D775" s="218"/>
      <c r="F775" s="388"/>
      <c r="H775" s="388"/>
      <c r="I775" s="117"/>
    </row>
    <row r="776" spans="1:9">
      <c r="A776" s="388"/>
      <c r="C776" s="389"/>
      <c r="D776" s="218"/>
      <c r="F776" s="388"/>
      <c r="H776" s="388"/>
      <c r="I776" s="117"/>
    </row>
    <row r="777" spans="1:9">
      <c r="A777" s="388"/>
      <c r="C777" s="389"/>
      <c r="D777" s="218"/>
      <c r="F777" s="388"/>
      <c r="H777" s="388"/>
      <c r="I777" s="117"/>
    </row>
    <row r="778" spans="1:9">
      <c r="A778" s="388"/>
      <c r="C778" s="389"/>
      <c r="D778" s="218"/>
      <c r="F778" s="388"/>
      <c r="H778" s="388"/>
      <c r="I778" s="117"/>
    </row>
    <row r="779" spans="1:9">
      <c r="A779" s="388"/>
      <c r="C779" s="389"/>
      <c r="D779" s="218"/>
      <c r="F779" s="388"/>
      <c r="H779" s="388"/>
      <c r="I779" s="117"/>
    </row>
    <row r="780" spans="1:9">
      <c r="A780" s="388"/>
      <c r="C780" s="389"/>
      <c r="D780" s="218"/>
      <c r="F780" s="388"/>
      <c r="H780" s="388"/>
      <c r="I780" s="117"/>
    </row>
    <row r="781" spans="1:9">
      <c r="A781" s="388"/>
      <c r="C781" s="389"/>
      <c r="D781" s="218"/>
      <c r="F781" s="388"/>
      <c r="H781" s="388"/>
      <c r="I781" s="117"/>
    </row>
    <row r="782" spans="1:9">
      <c r="A782" s="388"/>
      <c r="C782" s="389"/>
      <c r="D782" s="218"/>
      <c r="F782" s="388"/>
      <c r="H782" s="388"/>
      <c r="I782" s="117"/>
    </row>
    <row r="783" spans="1:9">
      <c r="A783" s="388"/>
      <c r="C783" s="389"/>
      <c r="D783" s="218"/>
      <c r="F783" s="388"/>
      <c r="H783" s="388"/>
      <c r="I783" s="117"/>
    </row>
    <row r="784" spans="1:9">
      <c r="A784" s="388"/>
      <c r="C784" s="389"/>
      <c r="D784" s="218"/>
      <c r="F784" s="388"/>
      <c r="H784" s="388"/>
      <c r="I784" s="117"/>
    </row>
    <row r="785" spans="1:8">
      <c r="A785" s="388"/>
      <c r="C785" s="389"/>
      <c r="D785" s="218"/>
      <c r="F785" s="388"/>
      <c r="H785" s="388"/>
    </row>
    <row r="786" spans="1:8">
      <c r="A786" s="388"/>
      <c r="C786" s="389"/>
      <c r="D786" s="218"/>
      <c r="F786" s="388"/>
      <c r="H786" s="388"/>
    </row>
    <row r="787" spans="1:8">
      <c r="A787" s="388"/>
      <c r="C787" s="389"/>
      <c r="D787" s="218"/>
      <c r="F787" s="388"/>
      <c r="H787" s="388"/>
    </row>
    <row r="788" spans="1:8">
      <c r="A788" s="388"/>
      <c r="C788" s="389"/>
      <c r="D788" s="218"/>
      <c r="F788" s="388"/>
      <c r="H788" s="388"/>
    </row>
    <row r="789" spans="1:8">
      <c r="A789" s="388"/>
      <c r="C789" s="389"/>
      <c r="D789" s="218"/>
      <c r="F789" s="388"/>
      <c r="H789" s="388"/>
    </row>
    <row r="790" spans="1:8">
      <c r="A790" s="388"/>
      <c r="C790" s="389"/>
      <c r="D790" s="218"/>
      <c r="F790" s="388"/>
      <c r="H790" s="388"/>
    </row>
    <row r="791" spans="1:8">
      <c r="A791" s="388"/>
      <c r="C791" s="389"/>
      <c r="D791" s="218"/>
      <c r="F791" s="388"/>
      <c r="H791" s="388"/>
    </row>
    <row r="792" spans="1:8">
      <c r="A792" s="388"/>
      <c r="C792" s="389"/>
      <c r="D792" s="218"/>
      <c r="F792" s="388"/>
      <c r="H792" s="388"/>
    </row>
    <row r="793" spans="1:8">
      <c r="A793" s="388"/>
      <c r="C793" s="389"/>
      <c r="D793" s="218"/>
      <c r="F793" s="388"/>
      <c r="H793" s="388"/>
    </row>
    <row r="794" spans="1:8">
      <c r="A794" s="388"/>
      <c r="C794" s="389"/>
      <c r="D794" s="218"/>
      <c r="F794" s="388"/>
      <c r="H794" s="388"/>
    </row>
    <row r="795" spans="1:8" s="118" customFormat="1">
      <c r="A795" s="388"/>
      <c r="B795" s="388"/>
      <c r="C795" s="389"/>
      <c r="D795" s="218"/>
      <c r="E795" s="388"/>
      <c r="F795" s="388"/>
      <c r="G795" s="218"/>
      <c r="H795" s="388"/>
    </row>
    <row r="796" spans="1:8">
      <c r="A796" s="388"/>
      <c r="C796" s="389"/>
      <c r="D796" s="218"/>
      <c r="F796" s="388"/>
      <c r="H796" s="388"/>
    </row>
    <row r="797" spans="1:8">
      <c r="A797" s="388"/>
      <c r="C797" s="389"/>
      <c r="D797" s="218"/>
      <c r="F797" s="388"/>
      <c r="H797" s="388"/>
    </row>
    <row r="798" spans="1:8">
      <c r="A798" s="388"/>
      <c r="C798" s="389"/>
      <c r="D798" s="218"/>
      <c r="F798" s="388"/>
      <c r="H798" s="388"/>
    </row>
    <row r="799" spans="1:8">
      <c r="A799" s="388"/>
      <c r="C799" s="389"/>
      <c r="D799" s="218"/>
      <c r="F799" s="388"/>
      <c r="H799" s="388"/>
    </row>
    <row r="800" spans="1:8">
      <c r="A800" s="388"/>
      <c r="C800" s="389"/>
      <c r="D800" s="218"/>
      <c r="F800" s="388"/>
      <c r="H800" s="388"/>
    </row>
    <row r="801" spans="1:8">
      <c r="A801" s="388"/>
      <c r="C801" s="389"/>
      <c r="D801" s="218"/>
      <c r="F801" s="388"/>
      <c r="H801" s="388"/>
    </row>
    <row r="802" spans="1:8">
      <c r="A802" s="388"/>
      <c r="C802" s="389"/>
      <c r="D802" s="218"/>
      <c r="F802" s="388"/>
      <c r="H802" s="388"/>
    </row>
    <row r="803" spans="1:8">
      <c r="A803" s="388"/>
      <c r="C803" s="389"/>
      <c r="D803" s="218"/>
      <c r="F803" s="388"/>
      <c r="H803" s="388"/>
    </row>
    <row r="804" spans="1:8">
      <c r="A804" s="388"/>
      <c r="C804" s="389"/>
      <c r="D804" s="218"/>
      <c r="F804" s="388"/>
      <c r="H804" s="388"/>
    </row>
    <row r="805" spans="1:8">
      <c r="A805" s="388"/>
      <c r="C805" s="389"/>
      <c r="D805" s="218"/>
      <c r="F805" s="388"/>
      <c r="H805" s="388"/>
    </row>
    <row r="806" spans="1:8">
      <c r="A806" s="388"/>
      <c r="C806" s="389"/>
      <c r="D806" s="218"/>
      <c r="F806" s="388"/>
      <c r="H806" s="388"/>
    </row>
    <row r="807" spans="1:8">
      <c r="A807" s="388"/>
      <c r="C807" s="389"/>
      <c r="D807" s="218"/>
      <c r="F807" s="388"/>
      <c r="H807" s="388"/>
    </row>
    <row r="808" spans="1:8">
      <c r="A808" s="388"/>
      <c r="C808" s="389"/>
      <c r="D808" s="218"/>
      <c r="F808" s="388"/>
      <c r="H808" s="388"/>
    </row>
    <row r="809" spans="1:8">
      <c r="A809" s="388"/>
      <c r="C809" s="389"/>
      <c r="D809" s="218"/>
      <c r="F809" s="388"/>
      <c r="H809" s="388"/>
    </row>
    <row r="810" spans="1:8">
      <c r="A810" s="388"/>
      <c r="C810" s="389"/>
      <c r="D810" s="218"/>
      <c r="F810" s="388"/>
      <c r="H810" s="388"/>
    </row>
    <row r="811" spans="1:8">
      <c r="A811" s="388"/>
      <c r="C811" s="389"/>
      <c r="D811" s="218"/>
      <c r="F811" s="388"/>
      <c r="H811" s="388"/>
    </row>
    <row r="812" spans="1:8">
      <c r="A812" s="388"/>
      <c r="C812" s="389"/>
      <c r="D812" s="218"/>
      <c r="F812" s="388"/>
      <c r="H812" s="388"/>
    </row>
    <row r="813" spans="1:8">
      <c r="A813" s="388"/>
      <c r="C813" s="389"/>
      <c r="D813" s="218"/>
      <c r="F813" s="388"/>
      <c r="H813" s="388"/>
    </row>
    <row r="814" spans="1:8">
      <c r="A814" s="388"/>
      <c r="C814" s="389"/>
      <c r="D814" s="218"/>
      <c r="F814" s="388"/>
      <c r="H814" s="388"/>
    </row>
    <row r="815" spans="1:8">
      <c r="A815" s="388"/>
      <c r="C815" s="389"/>
      <c r="D815" s="218"/>
      <c r="F815" s="388"/>
      <c r="H815" s="388"/>
    </row>
    <row r="816" spans="1:8">
      <c r="A816" s="388"/>
      <c r="C816" s="389"/>
      <c r="D816" s="218"/>
      <c r="F816" s="388"/>
      <c r="H816" s="388"/>
    </row>
    <row r="817" spans="1:8">
      <c r="A817" s="388"/>
      <c r="C817" s="389"/>
      <c r="D817" s="218"/>
      <c r="F817" s="388"/>
      <c r="H817" s="388"/>
    </row>
    <row r="818" spans="1:8">
      <c r="A818" s="388"/>
      <c r="C818" s="389"/>
      <c r="D818" s="218"/>
      <c r="F818" s="388"/>
      <c r="H818" s="388"/>
    </row>
    <row r="819" spans="1:8">
      <c r="A819" s="388"/>
      <c r="C819" s="389"/>
      <c r="D819" s="218"/>
      <c r="F819" s="388"/>
      <c r="H819" s="388"/>
    </row>
    <row r="820" spans="1:8">
      <c r="A820" s="388"/>
      <c r="C820" s="389"/>
      <c r="D820" s="218"/>
      <c r="F820" s="388"/>
      <c r="H820" s="388"/>
    </row>
    <row r="821" spans="1:8">
      <c r="A821" s="388"/>
      <c r="C821" s="389"/>
      <c r="D821" s="218"/>
      <c r="F821" s="388"/>
      <c r="H821" s="388"/>
    </row>
    <row r="822" spans="1:8">
      <c r="A822" s="388"/>
      <c r="C822" s="389"/>
      <c r="D822" s="218"/>
      <c r="F822" s="388"/>
      <c r="H822" s="388"/>
    </row>
    <row r="823" spans="1:8">
      <c r="A823" s="388"/>
      <c r="C823" s="389"/>
      <c r="D823" s="218"/>
      <c r="F823" s="388"/>
      <c r="H823" s="388"/>
    </row>
    <row r="824" spans="1:8">
      <c r="A824" s="388"/>
      <c r="C824" s="389"/>
      <c r="D824" s="218"/>
      <c r="F824" s="388"/>
      <c r="H824" s="388"/>
    </row>
    <row r="825" spans="1:8">
      <c r="A825" s="388"/>
      <c r="C825" s="389"/>
      <c r="D825" s="218"/>
      <c r="F825" s="388"/>
      <c r="H825" s="388"/>
    </row>
    <row r="826" spans="1:8">
      <c r="A826" s="388"/>
      <c r="C826" s="389"/>
      <c r="D826" s="218"/>
      <c r="F826" s="388"/>
      <c r="H826" s="388"/>
    </row>
    <row r="827" spans="1:8">
      <c r="A827" s="388"/>
      <c r="C827" s="389"/>
      <c r="D827" s="218"/>
      <c r="F827" s="388"/>
      <c r="H827" s="388"/>
    </row>
    <row r="828" spans="1:8">
      <c r="A828" s="388"/>
      <c r="C828" s="389"/>
      <c r="D828" s="218"/>
      <c r="F828" s="388"/>
      <c r="H828" s="388"/>
    </row>
    <row r="829" spans="1:8">
      <c r="A829" s="388"/>
      <c r="C829" s="389"/>
      <c r="D829" s="218"/>
      <c r="F829" s="388"/>
      <c r="H829" s="388"/>
    </row>
    <row r="830" spans="1:8">
      <c r="A830" s="388"/>
      <c r="C830" s="389"/>
      <c r="D830" s="218"/>
      <c r="F830" s="388"/>
      <c r="H830" s="388"/>
    </row>
    <row r="831" spans="1:8">
      <c r="A831" s="388"/>
      <c r="C831" s="389"/>
      <c r="D831" s="218"/>
      <c r="F831" s="388"/>
      <c r="H831" s="388"/>
    </row>
    <row r="832" spans="1:8">
      <c r="A832" s="388"/>
      <c r="C832" s="389"/>
      <c r="D832" s="218"/>
      <c r="F832" s="388"/>
      <c r="H832" s="388"/>
    </row>
    <row r="833" spans="1:8">
      <c r="A833" s="388"/>
      <c r="C833" s="389"/>
      <c r="D833" s="218"/>
      <c r="F833" s="388"/>
      <c r="H833" s="388"/>
    </row>
    <row r="834" spans="1:8">
      <c r="A834" s="388"/>
      <c r="C834" s="389"/>
      <c r="D834" s="218"/>
      <c r="F834" s="388"/>
      <c r="H834" s="388"/>
    </row>
    <row r="835" spans="1:8">
      <c r="A835" s="388"/>
      <c r="C835" s="389"/>
      <c r="D835" s="218"/>
      <c r="F835" s="388"/>
      <c r="H835" s="388"/>
    </row>
    <row r="836" spans="1:8">
      <c r="A836" s="388"/>
      <c r="C836" s="389"/>
      <c r="D836" s="218"/>
      <c r="F836" s="388"/>
      <c r="H836" s="388"/>
    </row>
    <row r="837" spans="1:8">
      <c r="A837" s="388"/>
      <c r="C837" s="389"/>
      <c r="D837" s="218"/>
      <c r="F837" s="388"/>
      <c r="H837" s="388"/>
    </row>
    <row r="838" spans="1:8">
      <c r="A838" s="388"/>
      <c r="C838" s="389"/>
      <c r="D838" s="218"/>
      <c r="F838" s="388"/>
      <c r="H838" s="388"/>
    </row>
    <row r="839" spans="1:8">
      <c r="A839" s="388"/>
      <c r="C839" s="389"/>
      <c r="D839" s="218"/>
      <c r="F839" s="388"/>
      <c r="H839" s="388"/>
    </row>
    <row r="840" spans="1:8">
      <c r="A840" s="388"/>
      <c r="C840" s="389"/>
      <c r="D840" s="218"/>
      <c r="F840" s="388"/>
      <c r="H840" s="388"/>
    </row>
    <row r="841" spans="1:8">
      <c r="A841" s="388"/>
      <c r="C841" s="389"/>
      <c r="D841" s="218"/>
      <c r="F841" s="388"/>
      <c r="H841" s="388"/>
    </row>
    <row r="842" spans="1:8">
      <c r="A842" s="388"/>
      <c r="C842" s="389"/>
      <c r="D842" s="218"/>
      <c r="F842" s="388"/>
      <c r="H842" s="388"/>
    </row>
    <row r="843" spans="1:8">
      <c r="A843" s="388"/>
      <c r="C843" s="389"/>
      <c r="D843" s="218"/>
      <c r="F843" s="388"/>
      <c r="H843" s="388"/>
    </row>
    <row r="844" spans="1:8">
      <c r="A844" s="388"/>
      <c r="C844" s="389"/>
      <c r="D844" s="218"/>
      <c r="F844" s="388"/>
      <c r="H844" s="388"/>
    </row>
    <row r="845" spans="1:8">
      <c r="A845" s="388"/>
      <c r="C845" s="389"/>
      <c r="D845" s="218"/>
      <c r="F845" s="388"/>
      <c r="H845" s="388"/>
    </row>
    <row r="846" spans="1:8">
      <c r="A846" s="388"/>
      <c r="C846" s="389"/>
      <c r="D846" s="218"/>
      <c r="F846" s="388"/>
      <c r="H846" s="388"/>
    </row>
    <row r="847" spans="1:8">
      <c r="A847" s="388"/>
      <c r="C847" s="389"/>
      <c r="D847" s="218"/>
      <c r="F847" s="388"/>
      <c r="H847" s="388"/>
    </row>
    <row r="848" spans="1:8">
      <c r="A848" s="388"/>
      <c r="C848" s="389"/>
      <c r="D848" s="218"/>
      <c r="F848" s="388"/>
      <c r="H848" s="388"/>
    </row>
    <row r="849" spans="1:8">
      <c r="A849" s="388"/>
      <c r="C849" s="389"/>
      <c r="D849" s="218"/>
      <c r="F849" s="388"/>
      <c r="H849" s="388"/>
    </row>
    <row r="850" spans="1:8">
      <c r="A850" s="388"/>
      <c r="C850" s="389"/>
      <c r="D850" s="218"/>
      <c r="F850" s="388"/>
      <c r="H850" s="388"/>
    </row>
    <row r="851" spans="1:8">
      <c r="A851" s="388"/>
      <c r="C851" s="389"/>
      <c r="D851" s="218"/>
      <c r="F851" s="388"/>
      <c r="H851" s="388"/>
    </row>
    <row r="852" spans="1:8">
      <c r="A852" s="388"/>
      <c r="C852" s="389"/>
      <c r="D852" s="218"/>
      <c r="F852" s="388"/>
      <c r="H852" s="388"/>
    </row>
    <row r="853" spans="1:8">
      <c r="A853" s="388"/>
      <c r="C853" s="389"/>
      <c r="D853" s="218"/>
      <c r="F853" s="388"/>
      <c r="H853" s="388"/>
    </row>
    <row r="854" spans="1:8">
      <c r="A854" s="388"/>
      <c r="C854" s="389"/>
      <c r="D854" s="218"/>
      <c r="F854" s="388"/>
      <c r="H854" s="388"/>
    </row>
    <row r="855" spans="1:8">
      <c r="A855" s="388"/>
      <c r="C855" s="389"/>
      <c r="D855" s="218"/>
      <c r="F855" s="388"/>
      <c r="H855" s="388"/>
    </row>
    <row r="856" spans="1:8">
      <c r="A856" s="388"/>
      <c r="C856" s="389"/>
      <c r="D856" s="218"/>
      <c r="F856" s="388"/>
      <c r="H856" s="388"/>
    </row>
    <row r="857" spans="1:8">
      <c r="A857" s="388"/>
      <c r="C857" s="389"/>
      <c r="D857" s="218"/>
      <c r="F857" s="388"/>
      <c r="H857" s="388"/>
    </row>
    <row r="858" spans="1:8">
      <c r="A858" s="388"/>
      <c r="C858" s="389"/>
      <c r="D858" s="218"/>
      <c r="F858" s="388"/>
      <c r="H858" s="388"/>
    </row>
    <row r="859" spans="1:8">
      <c r="A859" s="388"/>
      <c r="C859" s="389"/>
      <c r="D859" s="218"/>
      <c r="F859" s="388"/>
      <c r="H859" s="388"/>
    </row>
    <row r="860" spans="1:8">
      <c r="A860" s="388"/>
      <c r="C860" s="389"/>
      <c r="D860" s="218"/>
      <c r="F860" s="388"/>
      <c r="H860" s="388"/>
    </row>
    <row r="861" spans="1:8">
      <c r="A861" s="388"/>
      <c r="C861" s="389"/>
      <c r="D861" s="218"/>
      <c r="F861" s="388"/>
      <c r="H861" s="388"/>
    </row>
    <row r="862" spans="1:8">
      <c r="A862" s="388"/>
      <c r="C862" s="389"/>
      <c r="D862" s="218"/>
      <c r="F862" s="388"/>
      <c r="H862" s="388"/>
    </row>
    <row r="863" spans="1:8">
      <c r="A863" s="388"/>
      <c r="C863" s="389"/>
      <c r="D863" s="218"/>
      <c r="F863" s="388"/>
      <c r="H863" s="388"/>
    </row>
    <row r="864" spans="1:8">
      <c r="A864" s="388"/>
      <c r="C864" s="389"/>
      <c r="D864" s="218"/>
      <c r="F864" s="388"/>
      <c r="H864" s="388"/>
    </row>
    <row r="865" spans="1:8">
      <c r="A865" s="388"/>
      <c r="C865" s="389"/>
      <c r="D865" s="218"/>
      <c r="F865" s="388"/>
      <c r="H865" s="388"/>
    </row>
    <row r="866" spans="1:8">
      <c r="A866" s="388"/>
      <c r="C866" s="389"/>
      <c r="D866" s="218"/>
      <c r="F866" s="388"/>
      <c r="H866" s="388"/>
    </row>
    <row r="867" spans="1:8">
      <c r="A867" s="388"/>
      <c r="C867" s="389"/>
      <c r="D867" s="218"/>
      <c r="F867" s="388"/>
      <c r="H867" s="388"/>
    </row>
    <row r="868" spans="1:8">
      <c r="A868" s="388"/>
      <c r="C868" s="389"/>
      <c r="D868" s="218"/>
      <c r="F868" s="388"/>
      <c r="H868" s="388"/>
    </row>
    <row r="869" spans="1:8">
      <c r="A869" s="388"/>
      <c r="C869" s="389"/>
      <c r="D869" s="218"/>
      <c r="F869" s="388"/>
      <c r="H869" s="388"/>
    </row>
    <row r="870" spans="1:8">
      <c r="A870" s="388"/>
      <c r="C870" s="389"/>
      <c r="D870" s="218"/>
      <c r="F870" s="388"/>
      <c r="H870" s="388"/>
    </row>
    <row r="871" spans="1:8">
      <c r="A871" s="388"/>
      <c r="C871" s="389"/>
      <c r="D871" s="218"/>
      <c r="F871" s="388"/>
      <c r="H871" s="388"/>
    </row>
    <row r="872" spans="1:8">
      <c r="A872" s="388"/>
      <c r="C872" s="389"/>
      <c r="D872" s="218"/>
      <c r="F872" s="388"/>
      <c r="H872" s="388"/>
    </row>
    <row r="873" spans="1:8">
      <c r="A873" s="388"/>
      <c r="C873" s="389"/>
      <c r="D873" s="218"/>
      <c r="F873" s="388"/>
      <c r="H873" s="388"/>
    </row>
    <row r="874" spans="1:8">
      <c r="A874" s="388"/>
      <c r="C874" s="389"/>
      <c r="D874" s="218"/>
      <c r="F874" s="388"/>
      <c r="H874" s="388"/>
    </row>
    <row r="875" spans="1:8">
      <c r="A875" s="388"/>
      <c r="C875" s="389"/>
      <c r="D875" s="218"/>
      <c r="F875" s="388"/>
      <c r="H875" s="388"/>
    </row>
    <row r="876" spans="1:8">
      <c r="A876" s="388"/>
      <c r="C876" s="389"/>
      <c r="D876" s="218"/>
      <c r="F876" s="388"/>
      <c r="H876" s="388"/>
    </row>
    <row r="877" spans="1:8">
      <c r="A877" s="388"/>
      <c r="C877" s="389"/>
      <c r="D877" s="218"/>
      <c r="F877" s="388"/>
      <c r="H877" s="388"/>
    </row>
    <row r="878" spans="1:8">
      <c r="A878" s="388"/>
      <c r="C878" s="389"/>
      <c r="D878" s="218"/>
      <c r="F878" s="388"/>
      <c r="H878" s="388"/>
    </row>
    <row r="879" spans="1:8">
      <c r="A879" s="388"/>
      <c r="C879" s="389"/>
      <c r="D879" s="218"/>
      <c r="F879" s="388"/>
      <c r="H879" s="388"/>
    </row>
    <row r="880" spans="1:8">
      <c r="A880" s="388"/>
      <c r="C880" s="389"/>
      <c r="D880" s="218"/>
      <c r="F880" s="388"/>
      <c r="H880" s="388"/>
    </row>
    <row r="881" spans="1:8">
      <c r="A881" s="388"/>
      <c r="C881" s="389"/>
      <c r="D881" s="218"/>
      <c r="F881" s="388"/>
      <c r="H881" s="388"/>
    </row>
    <row r="882" spans="1:8">
      <c r="A882" s="388"/>
      <c r="C882" s="389"/>
      <c r="D882" s="218"/>
      <c r="F882" s="388"/>
      <c r="H882" s="388"/>
    </row>
    <row r="883" spans="1:8">
      <c r="A883" s="388"/>
      <c r="C883" s="389"/>
      <c r="D883" s="218"/>
      <c r="F883" s="388"/>
      <c r="H883" s="388"/>
    </row>
    <row r="884" spans="1:8">
      <c r="A884" s="388"/>
      <c r="C884" s="389"/>
      <c r="D884" s="218"/>
      <c r="F884" s="388"/>
      <c r="H884" s="388"/>
    </row>
    <row r="885" spans="1:8">
      <c r="A885" s="388"/>
      <c r="C885" s="389"/>
      <c r="D885" s="218"/>
      <c r="F885" s="388"/>
      <c r="H885" s="388"/>
    </row>
    <row r="886" spans="1:8">
      <c r="A886" s="388"/>
      <c r="C886" s="389"/>
      <c r="D886" s="218"/>
      <c r="F886" s="388"/>
      <c r="H886" s="388"/>
    </row>
    <row r="887" spans="1:8">
      <c r="A887" s="388"/>
      <c r="C887" s="389"/>
      <c r="D887" s="218"/>
      <c r="F887" s="388"/>
      <c r="H887" s="388"/>
    </row>
    <row r="888" spans="1:8">
      <c r="A888" s="388"/>
      <c r="C888" s="389"/>
      <c r="D888" s="218"/>
      <c r="F888" s="388"/>
      <c r="H888" s="388"/>
    </row>
    <row r="889" spans="1:8">
      <c r="A889" s="388"/>
      <c r="C889" s="389"/>
      <c r="D889" s="218"/>
      <c r="F889" s="388"/>
      <c r="H889" s="388"/>
    </row>
    <row r="890" spans="1:8">
      <c r="A890" s="388"/>
      <c r="C890" s="389"/>
      <c r="D890" s="218"/>
      <c r="F890" s="388"/>
      <c r="H890" s="388"/>
    </row>
    <row r="891" spans="1:8">
      <c r="A891" s="388"/>
      <c r="C891" s="389"/>
      <c r="D891" s="218"/>
      <c r="F891" s="388"/>
      <c r="H891" s="388"/>
    </row>
    <row r="892" spans="1:8">
      <c r="A892" s="388"/>
      <c r="C892" s="389"/>
      <c r="D892" s="218"/>
      <c r="F892" s="388"/>
      <c r="H892" s="388"/>
    </row>
    <row r="893" spans="1:8">
      <c r="A893" s="388"/>
      <c r="C893" s="389"/>
      <c r="D893" s="218"/>
      <c r="F893" s="388"/>
      <c r="H893" s="388"/>
    </row>
    <row r="894" spans="1:8">
      <c r="A894" s="388"/>
      <c r="C894" s="389"/>
      <c r="D894" s="218"/>
      <c r="F894" s="388"/>
      <c r="H894" s="388"/>
    </row>
    <row r="895" spans="1:8">
      <c r="C895" s="389"/>
      <c r="D895" s="218"/>
      <c r="F895" s="388"/>
      <c r="H895" s="388"/>
    </row>
    <row r="896" spans="1:8">
      <c r="C896" s="389"/>
      <c r="D896" s="218"/>
      <c r="F896" s="388"/>
      <c r="H896" s="388"/>
    </row>
    <row r="897" spans="3:8">
      <c r="C897" s="389"/>
      <c r="D897" s="218"/>
      <c r="F897" s="388"/>
      <c r="H897" s="388"/>
    </row>
    <row r="898" spans="3:8">
      <c r="C898" s="389"/>
      <c r="D898" s="218"/>
      <c r="F898" s="388"/>
      <c r="H898" s="388"/>
    </row>
    <row r="899" spans="3:8">
      <c r="C899" s="389"/>
      <c r="D899" s="218"/>
      <c r="F899" s="388"/>
    </row>
    <row r="900" spans="3:8">
      <c r="C900" s="389"/>
      <c r="D900" s="218"/>
      <c r="F900" s="388"/>
    </row>
    <row r="901" spans="3:8">
      <c r="C901" s="389"/>
      <c r="D901" s="218"/>
      <c r="F901" s="388"/>
    </row>
    <row r="902" spans="3:8">
      <c r="C902" s="389"/>
      <c r="D902" s="218"/>
      <c r="F902" s="388"/>
    </row>
    <row r="903" spans="3:8">
      <c r="C903" s="389"/>
      <c r="D903" s="218"/>
      <c r="F903" s="388"/>
    </row>
    <row r="904" spans="3:8">
      <c r="C904" s="389"/>
      <c r="D904" s="218"/>
    </row>
    <row r="905" spans="3:8">
      <c r="C905" s="389"/>
      <c r="D905" s="218"/>
    </row>
    <row r="906" spans="3:8">
      <c r="C906" s="389"/>
      <c r="D906" s="218"/>
    </row>
    <row r="907" spans="3:8">
      <c r="C907" s="389"/>
      <c r="D907" s="218"/>
    </row>
    <row r="908" spans="3:8">
      <c r="C908" s="389"/>
      <c r="D908" s="218"/>
    </row>
    <row r="909" spans="3:8">
      <c r="C909" s="389"/>
      <c r="D909" s="218"/>
    </row>
    <row r="910" spans="3:8">
      <c r="C910" s="389"/>
      <c r="D910" s="218"/>
    </row>
    <row r="911" spans="3:8">
      <c r="C911" s="389"/>
      <c r="D911" s="218"/>
    </row>
    <row r="912" spans="3:8">
      <c r="C912" s="389"/>
      <c r="D912" s="218"/>
    </row>
    <row r="913" spans="3:4">
      <c r="C913" s="389"/>
      <c r="D913" s="218"/>
    </row>
    <row r="914" spans="3:4">
      <c r="C914" s="389"/>
      <c r="D914" s="218"/>
    </row>
    <row r="915" spans="3:4">
      <c r="C915" s="389"/>
      <c r="D915" s="218"/>
    </row>
    <row r="916" spans="3:4">
      <c r="C916" s="389"/>
      <c r="D916" s="218"/>
    </row>
    <row r="917" spans="3:4">
      <c r="C917" s="389"/>
      <c r="D917" s="218"/>
    </row>
    <row r="918" spans="3:4">
      <c r="C918" s="389"/>
      <c r="D918" s="218"/>
    </row>
    <row r="919" spans="3:4">
      <c r="C919" s="389"/>
      <c r="D919" s="218"/>
    </row>
    <row r="920" spans="3:4">
      <c r="C920" s="389"/>
      <c r="D920" s="218"/>
    </row>
    <row r="921" spans="3:4">
      <c r="C921" s="389"/>
      <c r="D921" s="218"/>
    </row>
    <row r="922" spans="3:4">
      <c r="C922" s="389"/>
      <c r="D922" s="218"/>
    </row>
    <row r="923" spans="3:4">
      <c r="C923" s="389"/>
      <c r="D923" s="218"/>
    </row>
    <row r="924" spans="3:4">
      <c r="C924" s="389"/>
      <c r="D924" s="218"/>
    </row>
    <row r="925" spans="3:4">
      <c r="C925" s="389"/>
      <c r="D925" s="218"/>
    </row>
    <row r="926" spans="3:4">
      <c r="C926" s="389"/>
      <c r="D926" s="218"/>
    </row>
    <row r="927" spans="3:4">
      <c r="C927" s="389"/>
      <c r="D927" s="218"/>
    </row>
    <row r="928" spans="3:4">
      <c r="C928" s="389"/>
      <c r="D928" s="218"/>
    </row>
    <row r="929" spans="3:4">
      <c r="C929" s="389"/>
      <c r="D929" s="218"/>
    </row>
    <row r="930" spans="3:4">
      <c r="C930" s="389"/>
      <c r="D930" s="218"/>
    </row>
    <row r="931" spans="3:4">
      <c r="C931" s="389"/>
      <c r="D931" s="218"/>
    </row>
    <row r="932" spans="3:4">
      <c r="C932" s="389"/>
      <c r="D932" s="218"/>
    </row>
    <row r="933" spans="3:4">
      <c r="C933" s="389"/>
    </row>
    <row r="934" spans="3:4">
      <c r="C934" s="389"/>
    </row>
    <row r="935" spans="3:4">
      <c r="C935" s="389"/>
    </row>
    <row r="936" spans="3:4">
      <c r="C936" s="389"/>
    </row>
    <row r="937" spans="3:4">
      <c r="C937" s="389"/>
    </row>
    <row r="938" spans="3:4">
      <c r="C938" s="389"/>
    </row>
    <row r="939" spans="3:4">
      <c r="C939" s="389"/>
    </row>
    <row r="940" spans="3:4">
      <c r="C940" s="389"/>
    </row>
  </sheetData>
  <autoFilter ref="A14:H86"/>
  <mergeCells count="18">
    <mergeCell ref="A1:H1"/>
    <mergeCell ref="A2:H2"/>
    <mergeCell ref="A3:H3"/>
    <mergeCell ref="A4:H4"/>
    <mergeCell ref="B10:B13"/>
    <mergeCell ref="A10:A13"/>
    <mergeCell ref="C10:C13"/>
    <mergeCell ref="D10:D13"/>
    <mergeCell ref="E10:F11"/>
    <mergeCell ref="G10:H11"/>
    <mergeCell ref="E12:E13"/>
    <mergeCell ref="F12:F13"/>
    <mergeCell ref="G12:G13"/>
    <mergeCell ref="H12:H13"/>
    <mergeCell ref="A16:H16"/>
    <mergeCell ref="A15:H15"/>
    <mergeCell ref="A64:H64"/>
    <mergeCell ref="A65:H6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8" orientation="portrait" horizontalDpi="300" verticalDpi="300" r:id="rId1"/>
  <headerFooter alignWithMargins="0"/>
  <rowBreaks count="1" manualBreakCount="1">
    <brk id="53" max="7" man="1"/>
  </rowBreaks>
  <ignoredErrors>
    <ignoredError sqref="H87:H89 H46:H47 G45 H41 H40 H39 H45 H68 H28:H29 H20:H27 H30:H33" formula="1"/>
    <ignoredError sqref="F45 F66 F39:F41" unlockedFormula="1"/>
    <ignoredError sqref="B45:B51 B53:B60 B66:B72 B74:B86" twoDigitTextYear="1"/>
    <ignoredError sqref="B52 B73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opLeftCell="A2" workbookViewId="0">
      <selection activeCell="E9" sqref="E9"/>
    </sheetView>
  </sheetViews>
  <sheetFormatPr defaultRowHeight="15"/>
  <cols>
    <col min="1" max="1" width="5" style="586" customWidth="1"/>
    <col min="2" max="2" width="10.85546875" style="586" customWidth="1"/>
    <col min="3" max="3" width="52.140625" style="586" customWidth="1"/>
    <col min="4" max="4" width="7.85546875" style="586" customWidth="1"/>
    <col min="5" max="5" width="8" style="586" customWidth="1"/>
    <col min="6" max="6" width="7.42578125" style="606" customWidth="1"/>
    <col min="7" max="8" width="8" style="606" customWidth="1"/>
    <col min="9" max="9" width="8.5703125" style="606" customWidth="1"/>
    <col min="10" max="10" width="9.5703125" style="606" customWidth="1"/>
    <col min="11" max="11" width="9" style="606" customWidth="1"/>
    <col min="12" max="12" width="10.28515625" style="606" customWidth="1"/>
    <col min="13" max="13" width="8.42578125" style="586" customWidth="1"/>
    <col min="14" max="16384" width="9.140625" style="586"/>
  </cols>
  <sheetData>
    <row r="1" spans="1:14" ht="15" hidden="1" customHeight="1">
      <c r="A1" s="1032" t="s">
        <v>340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</row>
    <row r="2" spans="1:14" ht="15" customHeight="1">
      <c r="A2" s="587"/>
      <c r="B2" s="587"/>
      <c r="C2" s="587"/>
      <c r="D2" s="587"/>
      <c r="E2" s="587"/>
      <c r="F2" s="607"/>
      <c r="G2" s="607"/>
      <c r="H2" s="607"/>
      <c r="I2" s="607"/>
      <c r="J2" s="607"/>
      <c r="K2" s="1033"/>
      <c r="L2" s="1033"/>
    </row>
    <row r="3" spans="1:14" ht="35.25" customHeight="1">
      <c r="A3" s="1034" t="s">
        <v>505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</row>
    <row r="4" spans="1:14" ht="16.5" thickBot="1">
      <c r="A4" s="926"/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</row>
    <row r="5" spans="1:14" ht="26.25" customHeight="1">
      <c r="A5" s="1035" t="s">
        <v>0</v>
      </c>
      <c r="B5" s="1030" t="s">
        <v>71</v>
      </c>
      <c r="C5" s="1037" t="s">
        <v>341</v>
      </c>
      <c r="D5" s="1039" t="s">
        <v>342</v>
      </c>
      <c r="E5" s="1039" t="s">
        <v>15</v>
      </c>
      <c r="F5" s="1041" t="s">
        <v>343</v>
      </c>
      <c r="G5" s="1042"/>
      <c r="H5" s="1043"/>
      <c r="I5" s="1044" t="s">
        <v>231</v>
      </c>
      <c r="J5" s="1045"/>
      <c r="K5" s="1046"/>
      <c r="L5" s="1047" t="s">
        <v>8</v>
      </c>
    </row>
    <row r="6" spans="1:14" ht="72" customHeight="1" thickBot="1">
      <c r="A6" s="1036"/>
      <c r="B6" s="1031"/>
      <c r="C6" s="1038"/>
      <c r="D6" s="1040"/>
      <c r="E6" s="1040"/>
      <c r="F6" s="930" t="s">
        <v>344</v>
      </c>
      <c r="G6" s="930" t="s">
        <v>345</v>
      </c>
      <c r="H6" s="931" t="s">
        <v>8</v>
      </c>
      <c r="I6" s="930" t="s">
        <v>344</v>
      </c>
      <c r="J6" s="930" t="s">
        <v>345</v>
      </c>
      <c r="K6" s="931" t="s">
        <v>8</v>
      </c>
      <c r="L6" s="1048"/>
    </row>
    <row r="7" spans="1:14" ht="15.75" thickBot="1">
      <c r="A7" s="927">
        <v>1</v>
      </c>
      <c r="B7" s="928"/>
      <c r="C7" s="928">
        <v>2</v>
      </c>
      <c r="D7" s="928">
        <v>3</v>
      </c>
      <c r="E7" s="928">
        <v>4</v>
      </c>
      <c r="F7" s="928">
        <v>5</v>
      </c>
      <c r="G7" s="928">
        <v>6</v>
      </c>
      <c r="H7" s="928">
        <v>7</v>
      </c>
      <c r="I7" s="928">
        <v>8</v>
      </c>
      <c r="J7" s="928">
        <v>9</v>
      </c>
      <c r="K7" s="928">
        <v>10</v>
      </c>
      <c r="L7" s="929">
        <v>11</v>
      </c>
    </row>
    <row r="8" spans="1:14" s="606" customFormat="1">
      <c r="A8" s="644"/>
      <c r="B8" s="645"/>
      <c r="C8" s="646" t="s">
        <v>346</v>
      </c>
      <c r="D8" s="647"/>
      <c r="E8" s="648"/>
      <c r="F8" s="648"/>
      <c r="G8" s="648"/>
      <c r="H8" s="648"/>
      <c r="I8" s="648"/>
      <c r="J8" s="647"/>
      <c r="K8" s="647"/>
      <c r="L8" s="649"/>
    </row>
    <row r="9" spans="1:14">
      <c r="A9" s="976">
        <v>1</v>
      </c>
      <c r="B9" s="618" t="s">
        <v>36</v>
      </c>
      <c r="C9" s="589" t="s">
        <v>347</v>
      </c>
      <c r="D9" s="590" t="s">
        <v>166</v>
      </c>
      <c r="E9" s="593">
        <f>1.5*27</f>
        <v>40.5</v>
      </c>
      <c r="F9" s="621"/>
      <c r="G9" s="615"/>
      <c r="H9" s="933">
        <f>G9*E9</f>
        <v>0</v>
      </c>
      <c r="I9" s="619"/>
      <c r="J9" s="590"/>
      <c r="K9" s="615">
        <f>J9*E9</f>
        <v>0</v>
      </c>
      <c r="L9" s="650">
        <f>H9+K9</f>
        <v>0</v>
      </c>
    </row>
    <row r="10" spans="1:14" ht="41.25" thickBot="1">
      <c r="A10" s="976">
        <v>2</v>
      </c>
      <c r="B10" s="618" t="s">
        <v>36</v>
      </c>
      <c r="C10" s="592" t="s">
        <v>392</v>
      </c>
      <c r="D10" s="590" t="s">
        <v>288</v>
      </c>
      <c r="E10" s="593">
        <f>11*4+6+10</f>
        <v>60</v>
      </c>
      <c r="F10" s="621"/>
      <c r="G10" s="615"/>
      <c r="H10" s="933">
        <f t="shared" ref="H10:H22" si="0">G10*E10</f>
        <v>0</v>
      </c>
      <c r="I10" s="619"/>
      <c r="J10" s="590"/>
      <c r="K10" s="615">
        <f t="shared" ref="K10:K22" si="1">J10*E10</f>
        <v>0</v>
      </c>
      <c r="L10" s="650">
        <f>H10+K10</f>
        <v>0</v>
      </c>
    </row>
    <row r="11" spans="1:14" s="594" customFormat="1" ht="51">
      <c r="A11" s="976">
        <v>3</v>
      </c>
      <c r="B11" s="617" t="s">
        <v>397</v>
      </c>
      <c r="C11" s="592" t="s">
        <v>393</v>
      </c>
      <c r="D11" s="590" t="s">
        <v>288</v>
      </c>
      <c r="E11" s="593">
        <f>E10</f>
        <v>60</v>
      </c>
      <c r="F11" s="621"/>
      <c r="G11" s="615"/>
      <c r="H11" s="616">
        <f t="shared" si="0"/>
        <v>0</v>
      </c>
      <c r="I11" s="619"/>
      <c r="J11" s="590"/>
      <c r="K11" s="615">
        <f t="shared" si="1"/>
        <v>0</v>
      </c>
      <c r="L11" s="650">
        <f t="shared" ref="L11:L22" si="2">H11+K11</f>
        <v>0</v>
      </c>
    </row>
    <row r="12" spans="1:14" ht="27">
      <c r="A12" s="976">
        <v>4</v>
      </c>
      <c r="B12" s="588"/>
      <c r="C12" s="595" t="s">
        <v>506</v>
      </c>
      <c r="D12" s="590" t="s">
        <v>288</v>
      </c>
      <c r="E12" s="593">
        <f>E10</f>
        <v>60</v>
      </c>
      <c r="F12" s="619"/>
      <c r="G12" s="615"/>
      <c r="H12" s="593">
        <f t="shared" si="0"/>
        <v>0</v>
      </c>
      <c r="I12" s="621"/>
      <c r="J12" s="590"/>
      <c r="K12" s="932">
        <f t="shared" si="1"/>
        <v>0</v>
      </c>
      <c r="L12" s="650">
        <f t="shared" si="2"/>
        <v>0</v>
      </c>
      <c r="N12" s="594"/>
    </row>
    <row r="13" spans="1:14" ht="27">
      <c r="A13" s="976">
        <v>5</v>
      </c>
      <c r="B13" s="618" t="s">
        <v>36</v>
      </c>
      <c r="C13" s="592" t="s">
        <v>394</v>
      </c>
      <c r="D13" s="590" t="s">
        <v>288</v>
      </c>
      <c r="E13" s="593">
        <v>24</v>
      </c>
      <c r="F13" s="621"/>
      <c r="G13" s="615"/>
      <c r="H13" s="616">
        <f t="shared" si="0"/>
        <v>0</v>
      </c>
      <c r="I13" s="619"/>
      <c r="J13" s="590"/>
      <c r="K13" s="615">
        <f t="shared" si="1"/>
        <v>0</v>
      </c>
      <c r="L13" s="650">
        <f t="shared" si="2"/>
        <v>0</v>
      </c>
      <c r="N13" s="594"/>
    </row>
    <row r="14" spans="1:14">
      <c r="A14" s="976">
        <v>6</v>
      </c>
      <c r="B14" s="588"/>
      <c r="C14" s="595" t="s">
        <v>404</v>
      </c>
      <c r="D14" s="590" t="s">
        <v>288</v>
      </c>
      <c r="E14" s="593">
        <f>E13</f>
        <v>24</v>
      </c>
      <c r="F14" s="619"/>
      <c r="G14" s="615"/>
      <c r="H14" s="593">
        <f t="shared" si="0"/>
        <v>0</v>
      </c>
      <c r="I14" s="621"/>
      <c r="J14" s="590"/>
      <c r="K14" s="932">
        <f t="shared" si="1"/>
        <v>0</v>
      </c>
      <c r="L14" s="650">
        <f t="shared" si="2"/>
        <v>0</v>
      </c>
      <c r="N14" s="594"/>
    </row>
    <row r="15" spans="1:14" s="594" customFormat="1">
      <c r="A15" s="976">
        <v>7</v>
      </c>
      <c r="B15" s="588"/>
      <c r="C15" s="592" t="s">
        <v>398</v>
      </c>
      <c r="D15" s="590" t="s">
        <v>288</v>
      </c>
      <c r="E15" s="593">
        <v>27</v>
      </c>
      <c r="F15" s="621"/>
      <c r="G15" s="615"/>
      <c r="H15" s="616">
        <f t="shared" si="0"/>
        <v>0</v>
      </c>
      <c r="I15" s="619"/>
      <c r="J15" s="590"/>
      <c r="K15" s="615">
        <f t="shared" si="1"/>
        <v>0</v>
      </c>
      <c r="L15" s="650">
        <f t="shared" si="2"/>
        <v>0</v>
      </c>
    </row>
    <row r="16" spans="1:14">
      <c r="A16" s="976">
        <v>8</v>
      </c>
      <c r="B16" s="588"/>
      <c r="C16" s="595" t="s">
        <v>399</v>
      </c>
      <c r="D16" s="590" t="s">
        <v>288</v>
      </c>
      <c r="E16" s="593">
        <v>27</v>
      </c>
      <c r="F16" s="619"/>
      <c r="G16" s="615"/>
      <c r="H16" s="593">
        <f t="shared" si="0"/>
        <v>0</v>
      </c>
      <c r="I16" s="621"/>
      <c r="J16" s="590"/>
      <c r="K16" s="615">
        <f t="shared" si="1"/>
        <v>0</v>
      </c>
      <c r="L16" s="650">
        <f t="shared" si="2"/>
        <v>0</v>
      </c>
    </row>
    <row r="17" spans="1:13" ht="27">
      <c r="A17" s="976">
        <v>9</v>
      </c>
      <c r="B17" s="588"/>
      <c r="C17" s="664" t="s">
        <v>396</v>
      </c>
      <c r="D17" s="596" t="s">
        <v>288</v>
      </c>
      <c r="E17" s="593">
        <v>1</v>
      </c>
      <c r="F17" s="621"/>
      <c r="G17" s="615"/>
      <c r="H17" s="616">
        <f t="shared" si="0"/>
        <v>0</v>
      </c>
      <c r="I17" s="620"/>
      <c r="J17" s="590"/>
      <c r="K17" s="615">
        <f t="shared" si="1"/>
        <v>0</v>
      </c>
      <c r="L17" s="650">
        <f t="shared" si="2"/>
        <v>0</v>
      </c>
    </row>
    <row r="18" spans="1:13">
      <c r="A18" s="976">
        <v>10</v>
      </c>
      <c r="B18" s="588"/>
      <c r="C18" s="665" t="s">
        <v>395</v>
      </c>
      <c r="D18" s="596" t="s">
        <v>288</v>
      </c>
      <c r="E18" s="593">
        <v>1</v>
      </c>
      <c r="F18" s="620"/>
      <c r="G18" s="615"/>
      <c r="H18" s="593">
        <f t="shared" si="0"/>
        <v>0</v>
      </c>
      <c r="I18" s="621"/>
      <c r="J18" s="590"/>
      <c r="K18" s="932">
        <f t="shared" si="1"/>
        <v>0</v>
      </c>
      <c r="L18" s="650">
        <f t="shared" si="2"/>
        <v>0</v>
      </c>
    </row>
    <row r="19" spans="1:13">
      <c r="A19" s="976">
        <v>11</v>
      </c>
      <c r="B19" s="588"/>
      <c r="C19" s="666" t="s">
        <v>348</v>
      </c>
      <c r="D19" s="591" t="s">
        <v>166</v>
      </c>
      <c r="E19" s="593">
        <f>54+41</f>
        <v>95</v>
      </c>
      <c r="F19" s="621"/>
      <c r="G19" s="615"/>
      <c r="H19" s="933">
        <f t="shared" si="0"/>
        <v>0</v>
      </c>
      <c r="I19" s="620"/>
      <c r="J19" s="590"/>
      <c r="K19" s="615">
        <f t="shared" si="1"/>
        <v>0</v>
      </c>
      <c r="L19" s="650">
        <f t="shared" si="2"/>
        <v>0</v>
      </c>
    </row>
    <row r="20" spans="1:13">
      <c r="A20" s="976">
        <v>12</v>
      </c>
      <c r="B20" s="588"/>
      <c r="C20" s="665" t="s">
        <v>349</v>
      </c>
      <c r="D20" s="591" t="s">
        <v>166</v>
      </c>
      <c r="E20" s="593">
        <v>400</v>
      </c>
      <c r="F20" s="620"/>
      <c r="G20" s="615"/>
      <c r="H20" s="593">
        <f t="shared" si="0"/>
        <v>0</v>
      </c>
      <c r="I20" s="621"/>
      <c r="J20" s="590"/>
      <c r="K20" s="932">
        <f t="shared" si="1"/>
        <v>0</v>
      </c>
      <c r="L20" s="650">
        <f t="shared" si="2"/>
        <v>0</v>
      </c>
    </row>
    <row r="21" spans="1:13">
      <c r="A21" s="976">
        <v>13</v>
      </c>
      <c r="B21" s="588"/>
      <c r="C21" s="665" t="s">
        <v>350</v>
      </c>
      <c r="D21" s="596" t="s">
        <v>288</v>
      </c>
      <c r="E21" s="593">
        <v>100</v>
      </c>
      <c r="F21" s="620"/>
      <c r="G21" s="615"/>
      <c r="H21" s="593">
        <f t="shared" si="0"/>
        <v>0</v>
      </c>
      <c r="I21" s="621"/>
      <c r="J21" s="590"/>
      <c r="K21" s="932">
        <f t="shared" si="1"/>
        <v>0</v>
      </c>
      <c r="L21" s="650">
        <f t="shared" si="2"/>
        <v>0</v>
      </c>
    </row>
    <row r="22" spans="1:13" ht="15.75" thickBot="1">
      <c r="A22" s="976">
        <v>14</v>
      </c>
      <c r="B22" s="651"/>
      <c r="C22" s="667" t="s">
        <v>351</v>
      </c>
      <c r="D22" s="652" t="s">
        <v>352</v>
      </c>
      <c r="E22" s="652">
        <v>4</v>
      </c>
      <c r="F22" s="653"/>
      <c r="G22" s="934"/>
      <c r="H22" s="935">
        <f t="shared" si="0"/>
        <v>0</v>
      </c>
      <c r="I22" s="653"/>
      <c r="J22" s="652"/>
      <c r="K22" s="936">
        <f t="shared" si="1"/>
        <v>0</v>
      </c>
      <c r="L22" s="937">
        <f t="shared" si="2"/>
        <v>0</v>
      </c>
    </row>
    <row r="23" spans="1:13">
      <c r="A23" s="1024"/>
      <c r="B23" s="1025"/>
      <c r="C23" s="633" t="s">
        <v>8</v>
      </c>
      <c r="D23" s="634" t="s">
        <v>25</v>
      </c>
      <c r="E23" s="634"/>
      <c r="F23" s="634"/>
      <c r="G23" s="634"/>
      <c r="H23" s="634"/>
      <c r="I23" s="634"/>
      <c r="J23" s="634"/>
      <c r="K23" s="634">
        <f>SUM(K9:K22)</f>
        <v>0</v>
      </c>
      <c r="L23" s="635">
        <f>SUM(L9:L22)</f>
        <v>0</v>
      </c>
    </row>
    <row r="24" spans="1:13">
      <c r="A24" s="1026"/>
      <c r="B24" s="1027"/>
      <c r="C24" s="622" t="s">
        <v>353</v>
      </c>
      <c r="D24" s="623" t="s">
        <v>356</v>
      </c>
      <c r="E24" s="623"/>
      <c r="F24" s="623"/>
      <c r="G24" s="623"/>
      <c r="H24" s="623"/>
      <c r="I24" s="623"/>
      <c r="J24" s="623"/>
      <c r="K24" s="623"/>
      <c r="L24" s="636">
        <f>K23*0.72</f>
        <v>0</v>
      </c>
    </row>
    <row r="25" spans="1:13">
      <c r="A25" s="1026"/>
      <c r="B25" s="1027"/>
      <c r="C25" s="629" t="s">
        <v>8</v>
      </c>
      <c r="D25" s="630" t="s">
        <v>25</v>
      </c>
      <c r="E25" s="630"/>
      <c r="F25" s="630"/>
      <c r="G25" s="630"/>
      <c r="H25" s="630"/>
      <c r="I25" s="630"/>
      <c r="J25" s="630"/>
      <c r="K25" s="630"/>
      <c r="L25" s="637">
        <f>L23+L24</f>
        <v>0</v>
      </c>
      <c r="M25" s="597"/>
    </row>
    <row r="26" spans="1:13">
      <c r="A26" s="1026"/>
      <c r="B26" s="1027"/>
      <c r="C26" s="622" t="s">
        <v>354</v>
      </c>
      <c r="D26" s="624">
        <v>0.08</v>
      </c>
      <c r="E26" s="623"/>
      <c r="F26" s="623"/>
      <c r="G26" s="623"/>
      <c r="H26" s="623"/>
      <c r="I26" s="623"/>
      <c r="J26" s="623"/>
      <c r="K26" s="623"/>
      <c r="L26" s="636">
        <f>L25*0.08</f>
        <v>0</v>
      </c>
    </row>
    <row r="27" spans="1:13">
      <c r="A27" s="1026"/>
      <c r="B27" s="1027"/>
      <c r="C27" s="629" t="s">
        <v>8</v>
      </c>
      <c r="D27" s="630" t="s">
        <v>25</v>
      </c>
      <c r="E27" s="630"/>
      <c r="F27" s="630"/>
      <c r="G27" s="630"/>
      <c r="H27" s="630"/>
      <c r="I27" s="630"/>
      <c r="J27" s="630"/>
      <c r="K27" s="630"/>
      <c r="L27" s="637">
        <f>L25+L26</f>
        <v>0</v>
      </c>
    </row>
    <row r="28" spans="1:13">
      <c r="A28" s="1026"/>
      <c r="B28" s="1027"/>
      <c r="C28" s="622" t="s">
        <v>355</v>
      </c>
      <c r="D28" s="623" t="s">
        <v>356</v>
      </c>
      <c r="E28" s="623">
        <v>1</v>
      </c>
      <c r="F28" s="623"/>
      <c r="G28" s="623"/>
      <c r="H28" s="623"/>
      <c r="I28" s="623"/>
      <c r="J28" s="623"/>
      <c r="K28" s="623"/>
      <c r="L28" s="636">
        <f>L27*0.01</f>
        <v>0</v>
      </c>
    </row>
    <row r="29" spans="1:13">
      <c r="A29" s="1026"/>
      <c r="B29" s="1027"/>
      <c r="C29" s="631" t="s">
        <v>8</v>
      </c>
      <c r="D29" s="632" t="s">
        <v>25</v>
      </c>
      <c r="E29" s="628"/>
      <c r="F29" s="628"/>
      <c r="G29" s="628"/>
      <c r="H29" s="628"/>
      <c r="I29" s="628"/>
      <c r="J29" s="628"/>
      <c r="K29" s="628"/>
      <c r="L29" s="638">
        <f>L28+L27</f>
        <v>0</v>
      </c>
    </row>
    <row r="30" spans="1:13">
      <c r="A30" s="1026"/>
      <c r="B30" s="1027"/>
      <c r="C30" s="626" t="s">
        <v>357</v>
      </c>
      <c r="D30" s="627" t="s">
        <v>356</v>
      </c>
      <c r="E30" s="625">
        <v>18</v>
      </c>
      <c r="F30" s="625"/>
      <c r="G30" s="625"/>
      <c r="H30" s="625"/>
      <c r="I30" s="625"/>
      <c r="J30" s="625"/>
      <c r="K30" s="625"/>
      <c r="L30" s="639">
        <f>L29*0.18</f>
        <v>0</v>
      </c>
    </row>
    <row r="31" spans="1:13" ht="15.75" thickBot="1">
      <c r="A31" s="1028"/>
      <c r="B31" s="1029"/>
      <c r="C31" s="640" t="s">
        <v>8</v>
      </c>
      <c r="D31" s="641" t="s">
        <v>25</v>
      </c>
      <c r="E31" s="642"/>
      <c r="F31" s="642"/>
      <c r="G31" s="642"/>
      <c r="H31" s="642"/>
      <c r="I31" s="642"/>
      <c r="J31" s="642"/>
      <c r="K31" s="642"/>
      <c r="L31" s="643">
        <f>L30+L29</f>
        <v>0</v>
      </c>
    </row>
    <row r="33" spans="1:12">
      <c r="A33" s="598"/>
      <c r="B33" s="598"/>
      <c r="C33" s="598"/>
      <c r="D33" s="598"/>
      <c r="E33" s="598"/>
      <c r="F33" s="608"/>
      <c r="G33" s="608"/>
      <c r="H33" s="608"/>
      <c r="I33" s="608"/>
      <c r="J33" s="608"/>
      <c r="K33" s="608"/>
      <c r="L33" s="608"/>
    </row>
  </sheetData>
  <mergeCells count="12">
    <mergeCell ref="A23:B31"/>
    <mergeCell ref="B5:B6"/>
    <mergeCell ref="A1:L1"/>
    <mergeCell ref="K2:L2"/>
    <mergeCell ref="A3:L3"/>
    <mergeCell ref="A5:A6"/>
    <mergeCell ref="C5:C6"/>
    <mergeCell ref="D5:D6"/>
    <mergeCell ref="E5:E6"/>
    <mergeCell ref="F5:H5"/>
    <mergeCell ref="I5:K5"/>
    <mergeCell ref="L5:L6"/>
  </mergeCells>
  <pageMargins left="0.15748031496062992" right="0.15748031496062992" top="0.15748031496062992" bottom="0.31496062992125984" header="0.15748031496062992" footer="0.31496062992125984"/>
  <pageSetup scale="92" orientation="landscape" r:id="rId1"/>
  <ignoredErrors>
    <ignoredError sqref="L26:L27 L29:L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J45"/>
  <sheetViews>
    <sheetView view="pageBreakPreview" zoomScale="77" zoomScaleSheetLayoutView="77" workbookViewId="0">
      <selection activeCell="C36" sqref="C36:E36"/>
    </sheetView>
  </sheetViews>
  <sheetFormatPr defaultRowHeight="16.5"/>
  <cols>
    <col min="1" max="1" width="5.28515625" style="91" customWidth="1"/>
    <col min="2" max="2" width="10.85546875" style="91" customWidth="1"/>
    <col min="3" max="4" width="9.140625" style="177"/>
    <col min="5" max="5" width="21.28515625" style="177" customWidth="1"/>
    <col min="6" max="6" width="9" style="91" customWidth="1"/>
    <col min="7" max="7" width="9.42578125" style="91" bestFit="1" customWidth="1"/>
    <col min="8" max="8" width="8.140625" style="91" customWidth="1"/>
    <col min="9" max="9" width="8.5703125" style="91" customWidth="1"/>
    <col min="10" max="10" width="11.140625" style="91" customWidth="1"/>
    <col min="11" max="16384" width="9.140625" style="91"/>
  </cols>
  <sheetData>
    <row r="1" spans="1:10">
      <c r="A1" s="1055" t="s">
        <v>103</v>
      </c>
      <c r="B1" s="1055"/>
      <c r="C1" s="1055"/>
      <c r="D1" s="1055"/>
      <c r="E1" s="1055"/>
      <c r="F1" s="1055"/>
      <c r="G1" s="1055"/>
      <c r="H1" s="1055"/>
      <c r="I1" s="1055"/>
      <c r="J1" s="938"/>
    </row>
    <row r="2" spans="1:10" ht="27" customHeight="1">
      <c r="A2" s="1055" t="s">
        <v>317</v>
      </c>
      <c r="B2" s="1055"/>
      <c r="C2" s="1055"/>
      <c r="D2" s="1055"/>
      <c r="E2" s="1055"/>
      <c r="F2" s="1055"/>
      <c r="G2" s="1055"/>
      <c r="H2" s="1055"/>
      <c r="I2" s="1055"/>
      <c r="J2" s="1055"/>
    </row>
    <row r="3" spans="1:10">
      <c r="A3" s="1056" t="s">
        <v>221</v>
      </c>
      <c r="B3" s="1056"/>
      <c r="C3" s="1056"/>
      <c r="D3" s="1056"/>
      <c r="E3" s="1056"/>
      <c r="F3" s="1056"/>
      <c r="G3" s="1056"/>
      <c r="H3" s="1056"/>
      <c r="I3" s="1056"/>
      <c r="J3" s="1056"/>
    </row>
    <row r="4" spans="1:10" ht="6.75" customHeight="1">
      <c r="A4" s="938"/>
      <c r="B4" s="938"/>
      <c r="C4" s="939"/>
      <c r="D4" s="939"/>
      <c r="E4" s="939"/>
      <c r="F4" s="938"/>
      <c r="G4" s="938"/>
      <c r="H4" s="938"/>
      <c r="I4" s="938"/>
      <c r="J4" s="938"/>
    </row>
    <row r="5" spans="1:10">
      <c r="A5" s="1055" t="s">
        <v>69</v>
      </c>
      <c r="B5" s="1055"/>
      <c r="C5" s="1055"/>
      <c r="D5" s="1055"/>
      <c r="E5" s="1055"/>
      <c r="F5" s="1055"/>
      <c r="G5" s="940">
        <f>J42</f>
        <v>0</v>
      </c>
      <c r="H5" s="941"/>
      <c r="I5" s="941" t="s">
        <v>25</v>
      </c>
      <c r="J5" s="938"/>
    </row>
    <row r="6" spans="1:10">
      <c r="A6" s="1055" t="s">
        <v>70</v>
      </c>
      <c r="B6" s="1055"/>
      <c r="C6" s="1055"/>
      <c r="D6" s="1055"/>
      <c r="E6" s="1055"/>
      <c r="F6" s="1055"/>
      <c r="G6" s="940">
        <f>J35</f>
        <v>0</v>
      </c>
      <c r="H6" s="941"/>
      <c r="I6" s="941" t="s">
        <v>25</v>
      </c>
      <c r="J6" s="938"/>
    </row>
    <row r="7" spans="1:10" ht="17.25" thickBot="1">
      <c r="A7" s="435"/>
      <c r="B7" s="435"/>
      <c r="C7" s="942"/>
      <c r="D7" s="942"/>
      <c r="E7" s="942"/>
      <c r="F7" s="435"/>
      <c r="G7" s="938"/>
      <c r="H7" s="938"/>
      <c r="I7" s="938"/>
      <c r="J7" s="938"/>
    </row>
    <row r="8" spans="1:10" ht="32.25" customHeight="1">
      <c r="A8" s="1059" t="s">
        <v>0</v>
      </c>
      <c r="B8" s="1061" t="s">
        <v>71</v>
      </c>
      <c r="C8" s="1063" t="s">
        <v>72</v>
      </c>
      <c r="D8" s="1064"/>
      <c r="E8" s="1065"/>
      <c r="F8" s="1061" t="s">
        <v>73</v>
      </c>
      <c r="G8" s="1057" t="s">
        <v>15</v>
      </c>
      <c r="H8" s="1069"/>
      <c r="I8" s="1057" t="s">
        <v>74</v>
      </c>
      <c r="J8" s="1058"/>
    </row>
    <row r="9" spans="1:10" ht="75" customHeight="1" thickBot="1">
      <c r="A9" s="1060"/>
      <c r="B9" s="1062"/>
      <c r="C9" s="1066"/>
      <c r="D9" s="1067"/>
      <c r="E9" s="1068"/>
      <c r="F9" s="1062"/>
      <c r="G9" s="948" t="s">
        <v>75</v>
      </c>
      <c r="H9" s="949" t="s">
        <v>76</v>
      </c>
      <c r="I9" s="949" t="s">
        <v>75</v>
      </c>
      <c r="J9" s="950" t="s">
        <v>18</v>
      </c>
    </row>
    <row r="10" spans="1:10" s="93" customFormat="1" ht="27" hidden="1">
      <c r="A10" s="943">
        <v>10</v>
      </c>
      <c r="B10" s="944" t="s">
        <v>81</v>
      </c>
      <c r="C10" s="1070" t="s">
        <v>243</v>
      </c>
      <c r="D10" s="1071"/>
      <c r="E10" s="1072"/>
      <c r="F10" s="944" t="s">
        <v>82</v>
      </c>
      <c r="G10" s="945"/>
      <c r="H10" s="944"/>
      <c r="I10" s="946"/>
      <c r="J10" s="947">
        <f>SUM(J11:J14)</f>
        <v>0</v>
      </c>
    </row>
    <row r="11" spans="1:10" s="93" customFormat="1" ht="21" hidden="1" customHeight="1">
      <c r="A11" s="94">
        <f>A10+0.1</f>
        <v>10.1</v>
      </c>
      <c r="B11" s="447"/>
      <c r="C11" s="1049" t="s">
        <v>77</v>
      </c>
      <c r="D11" s="1050"/>
      <c r="E11" s="1051"/>
      <c r="F11" s="447" t="s">
        <v>78</v>
      </c>
      <c r="G11" s="447">
        <v>2.67</v>
      </c>
      <c r="H11" s="448">
        <f>H10*G11</f>
        <v>0</v>
      </c>
      <c r="I11" s="448">
        <v>6</v>
      </c>
      <c r="J11" s="448">
        <f t="shared" ref="J11:J14" si="0">H11*I11</f>
        <v>0</v>
      </c>
    </row>
    <row r="12" spans="1:10" s="93" customFormat="1" ht="21" hidden="1" customHeight="1">
      <c r="A12" s="94">
        <f>A11+0.1</f>
        <v>10.199999999999999</v>
      </c>
      <c r="B12" s="447"/>
      <c r="C12" s="1049" t="s">
        <v>79</v>
      </c>
      <c r="D12" s="1050"/>
      <c r="E12" s="1051"/>
      <c r="F12" s="447" t="s">
        <v>80</v>
      </c>
      <c r="G12" s="447">
        <v>0.28999999999999998</v>
      </c>
      <c r="H12" s="448">
        <f>G12*H10</f>
        <v>0</v>
      </c>
      <c r="I12" s="448">
        <v>3.2</v>
      </c>
      <c r="J12" s="448">
        <f t="shared" si="0"/>
        <v>0</v>
      </c>
    </row>
    <row r="13" spans="1:10" s="93" customFormat="1" ht="21" hidden="1" customHeight="1">
      <c r="A13" s="94">
        <f>A12+0.1</f>
        <v>10.299999999999999</v>
      </c>
      <c r="B13" s="447">
        <v>185</v>
      </c>
      <c r="C13" s="1049" t="s">
        <v>244</v>
      </c>
      <c r="D13" s="1050"/>
      <c r="E13" s="1051"/>
      <c r="F13" s="447" t="s">
        <v>82</v>
      </c>
      <c r="G13" s="447">
        <v>1</v>
      </c>
      <c r="H13" s="447">
        <f>H10*G13</f>
        <v>0</v>
      </c>
      <c r="I13" s="448">
        <v>15</v>
      </c>
      <c r="J13" s="448">
        <f t="shared" si="0"/>
        <v>0</v>
      </c>
    </row>
    <row r="14" spans="1:10" s="93" customFormat="1" ht="21" hidden="1" customHeight="1">
      <c r="A14" s="951">
        <f>A13+0.1</f>
        <v>10.399999999999999</v>
      </c>
      <c r="B14" s="952"/>
      <c r="C14" s="1052" t="s">
        <v>31</v>
      </c>
      <c r="D14" s="1053"/>
      <c r="E14" s="1054"/>
      <c r="F14" s="952" t="s">
        <v>80</v>
      </c>
      <c r="G14" s="952">
        <v>0.2</v>
      </c>
      <c r="H14" s="953">
        <f>G14*H10</f>
        <v>0</v>
      </c>
      <c r="I14" s="953">
        <v>3.2</v>
      </c>
      <c r="J14" s="953">
        <f t="shared" si="0"/>
        <v>0</v>
      </c>
    </row>
    <row r="15" spans="1:10" s="93" customFormat="1" ht="27">
      <c r="A15" s="954">
        <v>1</v>
      </c>
      <c r="B15" s="955" t="s">
        <v>89</v>
      </c>
      <c r="C15" s="1082" t="s">
        <v>380</v>
      </c>
      <c r="D15" s="1083"/>
      <c r="E15" s="1084"/>
      <c r="F15" s="955" t="s">
        <v>83</v>
      </c>
      <c r="G15" s="956"/>
      <c r="H15" s="955">
        <v>4</v>
      </c>
      <c r="I15" s="957"/>
      <c r="J15" s="958">
        <f>SUM(J16:J19)</f>
        <v>0</v>
      </c>
    </row>
    <row r="16" spans="1:10" s="93" customFormat="1" ht="21.75" customHeight="1">
      <c r="A16" s="959">
        <f>A15+0.1</f>
        <v>1.1000000000000001</v>
      </c>
      <c r="B16" s="94"/>
      <c r="C16" s="1073" t="s">
        <v>77</v>
      </c>
      <c r="D16" s="1074"/>
      <c r="E16" s="1075"/>
      <c r="F16" s="94" t="s">
        <v>78</v>
      </c>
      <c r="G16" s="94">
        <v>3.02</v>
      </c>
      <c r="H16" s="95">
        <f>H15*G16</f>
        <v>12.08</v>
      </c>
      <c r="I16" s="95"/>
      <c r="J16" s="960">
        <f>H16*I16</f>
        <v>0</v>
      </c>
    </row>
    <row r="17" spans="1:10" s="93" customFormat="1" ht="23.25" customHeight="1">
      <c r="A17" s="959">
        <f>A16+0.1</f>
        <v>1.2000000000000002</v>
      </c>
      <c r="B17" s="94"/>
      <c r="C17" s="1073" t="s">
        <v>79</v>
      </c>
      <c r="D17" s="1074"/>
      <c r="E17" s="1075"/>
      <c r="F17" s="94" t="s">
        <v>80</v>
      </c>
      <c r="G17" s="94">
        <v>0.14000000000000001</v>
      </c>
      <c r="H17" s="95">
        <f>G17*H15</f>
        <v>0.56000000000000005</v>
      </c>
      <c r="I17" s="95"/>
      <c r="J17" s="960">
        <f t="shared" ref="J17:J19" si="1">H17*I17</f>
        <v>0</v>
      </c>
    </row>
    <row r="18" spans="1:10" s="93" customFormat="1" ht="26.25" customHeight="1">
      <c r="A18" s="959">
        <f>A17+0.1</f>
        <v>1.3000000000000003</v>
      </c>
      <c r="B18" s="94">
        <v>17</v>
      </c>
      <c r="C18" s="1073" t="s">
        <v>379</v>
      </c>
      <c r="D18" s="1074"/>
      <c r="E18" s="1075"/>
      <c r="F18" s="94" t="s">
        <v>148</v>
      </c>
      <c r="G18" s="94">
        <v>1</v>
      </c>
      <c r="H18" s="94">
        <f>H15*G18</f>
        <v>4</v>
      </c>
      <c r="I18" s="95"/>
      <c r="J18" s="960">
        <f t="shared" si="1"/>
        <v>0</v>
      </c>
    </row>
    <row r="19" spans="1:10" s="93" customFormat="1" ht="21" customHeight="1">
      <c r="A19" s="959">
        <f>A18+0.1</f>
        <v>1.4000000000000004</v>
      </c>
      <c r="B19" s="94"/>
      <c r="C19" s="1073" t="s">
        <v>31</v>
      </c>
      <c r="D19" s="1074"/>
      <c r="E19" s="1075"/>
      <c r="F19" s="94" t="s">
        <v>80</v>
      </c>
      <c r="G19" s="94">
        <v>1.32</v>
      </c>
      <c r="H19" s="176">
        <f>G19*H15</f>
        <v>5.28</v>
      </c>
      <c r="I19" s="95"/>
      <c r="J19" s="960">
        <f t="shared" si="1"/>
        <v>0</v>
      </c>
    </row>
    <row r="20" spans="1:10" s="93" customFormat="1" ht="39" customHeight="1">
      <c r="A20" s="961">
        <v>2</v>
      </c>
      <c r="B20" s="175" t="s">
        <v>90</v>
      </c>
      <c r="C20" s="1076" t="s">
        <v>381</v>
      </c>
      <c r="D20" s="1077"/>
      <c r="E20" s="1078"/>
      <c r="F20" s="175" t="s">
        <v>83</v>
      </c>
      <c r="G20" s="94"/>
      <c r="H20" s="175">
        <v>2</v>
      </c>
      <c r="I20" s="95"/>
      <c r="J20" s="962">
        <f>SUM(J21:J29)</f>
        <v>0</v>
      </c>
    </row>
    <row r="21" spans="1:10" s="93" customFormat="1" ht="21.75" customHeight="1">
      <c r="A21" s="959">
        <f>A20+0.1</f>
        <v>2.1</v>
      </c>
      <c r="B21" s="94"/>
      <c r="C21" s="1073" t="s">
        <v>77</v>
      </c>
      <c r="D21" s="1074"/>
      <c r="E21" s="1075"/>
      <c r="F21" s="94" t="s">
        <v>78</v>
      </c>
      <c r="G21" s="94">
        <v>2.19</v>
      </c>
      <c r="H21" s="95">
        <f>H20*G21</f>
        <v>4.38</v>
      </c>
      <c r="I21" s="95"/>
      <c r="J21" s="960">
        <f>H21*I21</f>
        <v>0</v>
      </c>
    </row>
    <row r="22" spans="1:10" s="93" customFormat="1" ht="23.25" customHeight="1">
      <c r="A22" s="959">
        <f>A21+0.1</f>
        <v>2.2000000000000002</v>
      </c>
      <c r="B22" s="94"/>
      <c r="C22" s="1073" t="s">
        <v>79</v>
      </c>
      <c r="D22" s="1074"/>
      <c r="E22" s="1075"/>
      <c r="F22" s="94" t="s">
        <v>80</v>
      </c>
      <c r="G22" s="94">
        <v>7.0000000000000007E-2</v>
      </c>
      <c r="H22" s="95">
        <f>G22*H20</f>
        <v>0.14000000000000001</v>
      </c>
      <c r="I22" s="95"/>
      <c r="J22" s="960">
        <f t="shared" ref="J22:J24" si="2">H22*I22</f>
        <v>0</v>
      </c>
    </row>
    <row r="23" spans="1:10" s="93" customFormat="1" ht="20.25" customHeight="1">
      <c r="A23" s="959">
        <f t="shared" ref="A23:A24" si="3">A22+0.1</f>
        <v>2.3000000000000003</v>
      </c>
      <c r="B23" s="94"/>
      <c r="C23" s="1073" t="s">
        <v>273</v>
      </c>
      <c r="D23" s="1074"/>
      <c r="E23" s="1075"/>
      <c r="F23" s="94" t="s">
        <v>83</v>
      </c>
      <c r="G23" s="94">
        <v>1</v>
      </c>
      <c r="H23" s="94">
        <f>G23*H20</f>
        <v>2</v>
      </c>
      <c r="I23" s="95"/>
      <c r="J23" s="960">
        <f t="shared" si="2"/>
        <v>0</v>
      </c>
    </row>
    <row r="24" spans="1:10" s="93" customFormat="1" ht="21" customHeight="1">
      <c r="A24" s="959">
        <f t="shared" si="3"/>
        <v>2.4000000000000004</v>
      </c>
      <c r="B24" s="94"/>
      <c r="C24" s="1073" t="s">
        <v>31</v>
      </c>
      <c r="D24" s="1074"/>
      <c r="E24" s="1075"/>
      <c r="F24" s="94" t="s">
        <v>80</v>
      </c>
      <c r="G24" s="94">
        <v>0.37</v>
      </c>
      <c r="H24" s="176">
        <f>G24*H20</f>
        <v>0.74</v>
      </c>
      <c r="I24" s="95"/>
      <c r="J24" s="960">
        <f t="shared" si="2"/>
        <v>0</v>
      </c>
    </row>
    <row r="25" spans="1:10" s="93" customFormat="1" ht="27" hidden="1">
      <c r="A25" s="963">
        <v>16</v>
      </c>
      <c r="B25" s="446" t="s">
        <v>89</v>
      </c>
      <c r="C25" s="1079" t="s">
        <v>199</v>
      </c>
      <c r="D25" s="1080"/>
      <c r="E25" s="1081"/>
      <c r="F25" s="446" t="s">
        <v>82</v>
      </c>
      <c r="G25" s="447"/>
      <c r="H25" s="446"/>
      <c r="I25" s="448"/>
      <c r="J25" s="964">
        <f>J26+J27+J28+J29</f>
        <v>0</v>
      </c>
    </row>
    <row r="26" spans="1:10" s="93" customFormat="1" ht="21.75" hidden="1" customHeight="1">
      <c r="A26" s="965">
        <f>A25+0.1</f>
        <v>16.100000000000001</v>
      </c>
      <c r="B26" s="447"/>
      <c r="C26" s="1049" t="s">
        <v>77</v>
      </c>
      <c r="D26" s="1050"/>
      <c r="E26" s="1051"/>
      <c r="F26" s="447" t="s">
        <v>78</v>
      </c>
      <c r="G26" s="447">
        <v>3.14</v>
      </c>
      <c r="H26" s="448">
        <f>H25*G26</f>
        <v>0</v>
      </c>
      <c r="I26" s="448"/>
      <c r="J26" s="966">
        <f>H26*I26</f>
        <v>0</v>
      </c>
    </row>
    <row r="27" spans="1:10" s="93" customFormat="1" ht="23.25" hidden="1" customHeight="1">
      <c r="A27" s="965">
        <f>A26+0.1</f>
        <v>16.200000000000003</v>
      </c>
      <c r="B27" s="447"/>
      <c r="C27" s="1049" t="s">
        <v>79</v>
      </c>
      <c r="D27" s="1050"/>
      <c r="E27" s="1051"/>
      <c r="F27" s="447" t="s">
        <v>80</v>
      </c>
      <c r="G27" s="447">
        <v>0.1</v>
      </c>
      <c r="H27" s="448">
        <f>G27*H25</f>
        <v>0</v>
      </c>
      <c r="I27" s="448"/>
      <c r="J27" s="966">
        <f t="shared" ref="J27:J29" si="4">H27*I27</f>
        <v>0</v>
      </c>
    </row>
    <row r="28" spans="1:10" s="93" customFormat="1" ht="29.25" hidden="1" customHeight="1">
      <c r="A28" s="965">
        <f>A27+0.1</f>
        <v>16.300000000000004</v>
      </c>
      <c r="B28" s="447" t="s">
        <v>36</v>
      </c>
      <c r="C28" s="1049" t="s">
        <v>200</v>
      </c>
      <c r="D28" s="1050"/>
      <c r="E28" s="1051"/>
      <c r="F28" s="447" t="s">
        <v>82</v>
      </c>
      <c r="G28" s="447">
        <v>1</v>
      </c>
      <c r="H28" s="447">
        <f>H25*G28</f>
        <v>0</v>
      </c>
      <c r="I28" s="448"/>
      <c r="J28" s="966">
        <f t="shared" si="4"/>
        <v>0</v>
      </c>
    </row>
    <row r="29" spans="1:10" s="93" customFormat="1" ht="21" hidden="1" customHeight="1">
      <c r="A29" s="965">
        <f>A28+0.1</f>
        <v>16.400000000000006</v>
      </c>
      <c r="B29" s="447"/>
      <c r="C29" s="1049" t="s">
        <v>31</v>
      </c>
      <c r="D29" s="1050"/>
      <c r="E29" s="1051"/>
      <c r="F29" s="447" t="s">
        <v>80</v>
      </c>
      <c r="G29" s="447">
        <v>0.37</v>
      </c>
      <c r="H29" s="449">
        <f>G29*H25</f>
        <v>0</v>
      </c>
      <c r="I29" s="448"/>
      <c r="J29" s="966">
        <f t="shared" si="4"/>
        <v>0</v>
      </c>
    </row>
    <row r="30" spans="1:10" s="93" customFormat="1" ht="34.5" customHeight="1">
      <c r="A30" s="961">
        <v>3</v>
      </c>
      <c r="B30" s="175"/>
      <c r="C30" s="1076" t="s">
        <v>382</v>
      </c>
      <c r="D30" s="1077"/>
      <c r="E30" s="1078"/>
      <c r="F30" s="609" t="s">
        <v>157</v>
      </c>
      <c r="G30" s="610"/>
      <c r="H30" s="611">
        <v>5</v>
      </c>
      <c r="I30" s="95"/>
      <c r="J30" s="962">
        <f>SUM(J31:J33)</f>
        <v>0</v>
      </c>
    </row>
    <row r="31" spans="1:10" s="93" customFormat="1" ht="21.75" customHeight="1">
      <c r="A31" s="959">
        <f>A30+0.1</f>
        <v>3.1</v>
      </c>
      <c r="B31" s="94"/>
      <c r="C31" s="1098" t="s">
        <v>201</v>
      </c>
      <c r="D31" s="1099"/>
      <c r="E31" s="1100"/>
      <c r="F31" s="612" t="s">
        <v>383</v>
      </c>
      <c r="G31" s="612">
        <v>1.2</v>
      </c>
      <c r="H31" s="613">
        <f>H30*G31</f>
        <v>6</v>
      </c>
      <c r="I31" s="95"/>
      <c r="J31" s="960">
        <f>H31*I31</f>
        <v>0</v>
      </c>
    </row>
    <row r="32" spans="1:10" s="93" customFormat="1" ht="23.25" customHeight="1">
      <c r="A32" s="959">
        <f>A31+0.1</f>
        <v>3.2</v>
      </c>
      <c r="B32" s="94"/>
      <c r="C32" s="1098" t="s">
        <v>384</v>
      </c>
      <c r="D32" s="1099"/>
      <c r="E32" s="1100"/>
      <c r="F32" s="612" t="s">
        <v>26</v>
      </c>
      <c r="G32" s="612">
        <v>0.7</v>
      </c>
      <c r="H32" s="613">
        <f>H30*G32</f>
        <v>3.5</v>
      </c>
      <c r="I32" s="95"/>
      <c r="J32" s="960">
        <f t="shared" ref="J32:J33" si="5">H32*I32</f>
        <v>0</v>
      </c>
    </row>
    <row r="33" spans="1:10" s="93" customFormat="1" ht="21" customHeight="1" thickBot="1">
      <c r="A33" s="967">
        <f>A32+0.1</f>
        <v>3.3000000000000003</v>
      </c>
      <c r="B33" s="968"/>
      <c r="C33" s="1095" t="s">
        <v>385</v>
      </c>
      <c r="D33" s="1096"/>
      <c r="E33" s="1097"/>
      <c r="F33" s="969" t="s">
        <v>26</v>
      </c>
      <c r="G33" s="969">
        <v>0.25</v>
      </c>
      <c r="H33" s="970">
        <f>H30*G33</f>
        <v>1.25</v>
      </c>
      <c r="I33" s="971"/>
      <c r="J33" s="972">
        <f t="shared" si="5"/>
        <v>0</v>
      </c>
    </row>
    <row r="34" spans="1:10" s="93" customFormat="1" ht="26.25" customHeight="1">
      <c r="A34" s="954"/>
      <c r="B34" s="955"/>
      <c r="C34" s="1082" t="s">
        <v>84</v>
      </c>
      <c r="D34" s="1083"/>
      <c r="E34" s="1084"/>
      <c r="F34" s="956" t="s">
        <v>25</v>
      </c>
      <c r="G34" s="956"/>
      <c r="H34" s="955"/>
      <c r="I34" s="955"/>
      <c r="J34" s="958">
        <f>J30+J25+J20+J15+J10</f>
        <v>0</v>
      </c>
    </row>
    <row r="35" spans="1:10" s="93" customFormat="1" ht="22.5" customHeight="1">
      <c r="A35" s="959"/>
      <c r="B35" s="94"/>
      <c r="C35" s="1076" t="s">
        <v>85</v>
      </c>
      <c r="D35" s="1077"/>
      <c r="E35" s="1078"/>
      <c r="F35" s="94" t="s">
        <v>25</v>
      </c>
      <c r="G35" s="94"/>
      <c r="H35" s="94"/>
      <c r="I35" s="94"/>
      <c r="J35" s="962">
        <f>J31+J26+J21++J16+J11</f>
        <v>0</v>
      </c>
    </row>
    <row r="36" spans="1:10" s="93" customFormat="1" ht="21.75" customHeight="1">
      <c r="A36" s="959"/>
      <c r="B36" s="94"/>
      <c r="C36" s="1076" t="s">
        <v>86</v>
      </c>
      <c r="D36" s="1077"/>
      <c r="E36" s="1078"/>
      <c r="F36" s="94" t="s">
        <v>25</v>
      </c>
      <c r="G36" s="94"/>
      <c r="H36" s="94"/>
      <c r="I36" s="94"/>
      <c r="J36" s="962">
        <f>J27+J22+J17+J12</f>
        <v>0</v>
      </c>
    </row>
    <row r="37" spans="1:10" s="93" customFormat="1" ht="23.25" customHeight="1">
      <c r="A37" s="959"/>
      <c r="B37" s="94"/>
      <c r="C37" s="1076" t="s">
        <v>50</v>
      </c>
      <c r="D37" s="1077"/>
      <c r="E37" s="1078"/>
      <c r="F37" s="94" t="s">
        <v>25</v>
      </c>
      <c r="G37" s="94"/>
      <c r="H37" s="94"/>
      <c r="I37" s="94"/>
      <c r="J37" s="962">
        <f>J34-J35-J36</f>
        <v>0</v>
      </c>
    </row>
    <row r="38" spans="1:10" s="93" customFormat="1" ht="34.5" customHeight="1">
      <c r="A38" s="959"/>
      <c r="B38" s="94"/>
      <c r="C38" s="1076" t="s">
        <v>87</v>
      </c>
      <c r="D38" s="1077"/>
      <c r="E38" s="1078"/>
      <c r="F38" s="94" t="s">
        <v>25</v>
      </c>
      <c r="G38" s="94"/>
      <c r="H38" s="94"/>
      <c r="I38" s="94"/>
      <c r="J38" s="962">
        <f>J35+J36+J37</f>
        <v>0</v>
      </c>
    </row>
    <row r="39" spans="1:10" s="93" customFormat="1" ht="39" customHeight="1" thickBot="1">
      <c r="A39" s="967"/>
      <c r="B39" s="968" t="s">
        <v>226</v>
      </c>
      <c r="C39" s="1086" t="s">
        <v>91</v>
      </c>
      <c r="D39" s="1087"/>
      <c r="E39" s="1088"/>
      <c r="F39" s="968" t="s">
        <v>25</v>
      </c>
      <c r="G39" s="968"/>
      <c r="H39" s="968"/>
      <c r="I39" s="968"/>
      <c r="J39" s="973">
        <f>J38*0.12</f>
        <v>0</v>
      </c>
    </row>
    <row r="40" spans="1:10" s="93" customFormat="1" ht="21.75" customHeight="1">
      <c r="A40" s="1089"/>
      <c r="B40" s="1090"/>
      <c r="C40" s="1082" t="s">
        <v>8</v>
      </c>
      <c r="D40" s="1083"/>
      <c r="E40" s="1084"/>
      <c r="F40" s="956" t="s">
        <v>25</v>
      </c>
      <c r="G40" s="956"/>
      <c r="H40" s="956"/>
      <c r="I40" s="956"/>
      <c r="J40" s="958">
        <f>J38+J39</f>
        <v>0</v>
      </c>
    </row>
    <row r="41" spans="1:10" s="93" customFormat="1" ht="21.75" customHeight="1">
      <c r="A41" s="1091"/>
      <c r="B41" s="1092"/>
      <c r="C41" s="1076" t="s">
        <v>487</v>
      </c>
      <c r="D41" s="1077"/>
      <c r="E41" s="1078"/>
      <c r="F41" s="94" t="s">
        <v>25</v>
      </c>
      <c r="G41" s="94"/>
      <c r="H41" s="94"/>
      <c r="I41" s="94"/>
      <c r="J41" s="962">
        <f>J40*0.08</f>
        <v>0</v>
      </c>
    </row>
    <row r="42" spans="1:10" s="93" customFormat="1" ht="21.75" customHeight="1" thickBot="1">
      <c r="A42" s="1093"/>
      <c r="B42" s="1094"/>
      <c r="C42" s="1086" t="s">
        <v>18</v>
      </c>
      <c r="D42" s="1087"/>
      <c r="E42" s="1088"/>
      <c r="F42" s="968" t="s">
        <v>25</v>
      </c>
      <c r="G42" s="968"/>
      <c r="H42" s="968"/>
      <c r="I42" s="968"/>
      <c r="J42" s="973">
        <f>J40+J41</f>
        <v>0</v>
      </c>
    </row>
    <row r="43" spans="1:10">
      <c r="J43" s="92"/>
    </row>
    <row r="44" spans="1:10">
      <c r="C44" s="14"/>
      <c r="D44" s="11"/>
      <c r="E44" s="31"/>
      <c r="G44" s="1085"/>
      <c r="H44" s="1085"/>
      <c r="I44" s="1085"/>
    </row>
    <row r="45" spans="1:10">
      <c r="C45" s="3"/>
      <c r="D45" s="77"/>
      <c r="G45" s="2"/>
    </row>
  </sheetData>
  <mergeCells count="46">
    <mergeCell ref="A40:B42"/>
    <mergeCell ref="C35:E35"/>
    <mergeCell ref="C30:E30"/>
    <mergeCell ref="C34:E34"/>
    <mergeCell ref="C29:E29"/>
    <mergeCell ref="C36:E36"/>
    <mergeCell ref="C33:E33"/>
    <mergeCell ref="C31:E31"/>
    <mergeCell ref="C32:E32"/>
    <mergeCell ref="C15:E15"/>
    <mergeCell ref="C12:E12"/>
    <mergeCell ref="G44:I44"/>
    <mergeCell ref="C37:E37"/>
    <mergeCell ref="C38:E38"/>
    <mergeCell ref="C39:E39"/>
    <mergeCell ref="C40:E40"/>
    <mergeCell ref="C41:E41"/>
    <mergeCell ref="C42:E42"/>
    <mergeCell ref="C26:E26"/>
    <mergeCell ref="C27:E27"/>
    <mergeCell ref="C28:E28"/>
    <mergeCell ref="C16:E16"/>
    <mergeCell ref="C17:E17"/>
    <mergeCell ref="C18:E18"/>
    <mergeCell ref="C19:E19"/>
    <mergeCell ref="C20:E20"/>
    <mergeCell ref="C21:E21"/>
    <mergeCell ref="C22:E22"/>
    <mergeCell ref="C24:E24"/>
    <mergeCell ref="C23:E23"/>
    <mergeCell ref="C25:E25"/>
    <mergeCell ref="C13:E13"/>
    <mergeCell ref="C14:E14"/>
    <mergeCell ref="A1:I1"/>
    <mergeCell ref="A5:F5"/>
    <mergeCell ref="A6:F6"/>
    <mergeCell ref="A2:J2"/>
    <mergeCell ref="A3:J3"/>
    <mergeCell ref="I8:J8"/>
    <mergeCell ref="A8:A9"/>
    <mergeCell ref="B8:B9"/>
    <mergeCell ref="C8:E9"/>
    <mergeCell ref="F8:F9"/>
    <mergeCell ref="G8:H8"/>
    <mergeCell ref="C10:E10"/>
    <mergeCell ref="C11:E11"/>
  </mergeCells>
  <pageMargins left="0.23622047244094491" right="0.19685039370078741" top="0.19685039370078741" bottom="0.19685039370078741" header="0.31496062992125984" footer="0.31496062992125984"/>
  <pageSetup paperSize="9" scale="95" orientation="portrait" horizontalDpi="300" verticalDpi="300" r:id="rId1"/>
  <headerFooter alignWithMargins="0"/>
  <ignoredErrors>
    <ignoredError sqref="J41 J10:J20 J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80"/>
  <sheetViews>
    <sheetView view="pageBreakPreview" zoomScale="60" workbookViewId="0">
      <selection activeCell="C19" sqref="C19"/>
    </sheetView>
  </sheetViews>
  <sheetFormatPr defaultRowHeight="15.75"/>
  <cols>
    <col min="1" max="1" width="2.85546875" style="149" bestFit="1" customWidth="1"/>
    <col min="2" max="2" width="16.28515625" style="795" customWidth="1"/>
    <col min="3" max="3" width="45.140625" style="803" customWidth="1"/>
    <col min="4" max="4" width="10.5703125" style="670" customWidth="1"/>
    <col min="5" max="5" width="6.7109375" style="670" customWidth="1"/>
    <col min="6" max="6" width="8.85546875" style="670" customWidth="1"/>
    <col min="7" max="7" width="8" style="670" customWidth="1"/>
    <col min="8" max="8" width="10.28515625" style="723" customWidth="1"/>
    <col min="9" max="9" width="10.28515625" style="723" hidden="1" customWidth="1"/>
    <col min="10" max="10" width="9" style="723" hidden="1" customWidth="1"/>
    <col min="11" max="11" width="11.5703125" style="668" hidden="1" customWidth="1"/>
    <col min="12" max="13" width="9.140625" style="668" customWidth="1"/>
    <col min="14" max="14" width="9.140625" style="668"/>
    <col min="15" max="256" width="9.140625" style="670"/>
    <col min="257" max="257" width="4.140625" style="670" customWidth="1"/>
    <col min="258" max="258" width="9.85546875" style="670" customWidth="1"/>
    <col min="259" max="259" width="45.140625" style="670" customWidth="1"/>
    <col min="260" max="260" width="10.5703125" style="670" customWidth="1"/>
    <col min="261" max="261" width="6.7109375" style="670" customWidth="1"/>
    <col min="262" max="262" width="8.85546875" style="670" customWidth="1"/>
    <col min="263" max="263" width="8" style="670" customWidth="1"/>
    <col min="264" max="264" width="10.28515625" style="670" customWidth="1"/>
    <col min="265" max="267" width="0" style="670" hidden="1" customWidth="1"/>
    <col min="268" max="269" width="9.140625" style="670" customWidth="1"/>
    <col min="270" max="512" width="9.140625" style="670"/>
    <col min="513" max="513" width="4.140625" style="670" customWidth="1"/>
    <col min="514" max="514" width="9.85546875" style="670" customWidth="1"/>
    <col min="515" max="515" width="45.140625" style="670" customWidth="1"/>
    <col min="516" max="516" width="10.5703125" style="670" customWidth="1"/>
    <col min="517" max="517" width="6.7109375" style="670" customWidth="1"/>
    <col min="518" max="518" width="8.85546875" style="670" customWidth="1"/>
    <col min="519" max="519" width="8" style="670" customWidth="1"/>
    <col min="520" max="520" width="10.28515625" style="670" customWidth="1"/>
    <col min="521" max="523" width="0" style="670" hidden="1" customWidth="1"/>
    <col min="524" max="525" width="9.140625" style="670" customWidth="1"/>
    <col min="526" max="768" width="9.140625" style="670"/>
    <col min="769" max="769" width="4.140625" style="670" customWidth="1"/>
    <col min="770" max="770" width="9.85546875" style="670" customWidth="1"/>
    <col min="771" max="771" width="45.140625" style="670" customWidth="1"/>
    <col min="772" max="772" width="10.5703125" style="670" customWidth="1"/>
    <col min="773" max="773" width="6.7109375" style="670" customWidth="1"/>
    <col min="774" max="774" width="8.85546875" style="670" customWidth="1"/>
    <col min="775" max="775" width="8" style="670" customWidth="1"/>
    <col min="776" max="776" width="10.28515625" style="670" customWidth="1"/>
    <col min="777" max="779" width="0" style="670" hidden="1" customWidth="1"/>
    <col min="780" max="781" width="9.140625" style="670" customWidth="1"/>
    <col min="782" max="1024" width="9.140625" style="670"/>
    <col min="1025" max="1025" width="4.140625" style="670" customWidth="1"/>
    <col min="1026" max="1026" width="9.85546875" style="670" customWidth="1"/>
    <col min="1027" max="1027" width="45.140625" style="670" customWidth="1"/>
    <col min="1028" max="1028" width="10.5703125" style="670" customWidth="1"/>
    <col min="1029" max="1029" width="6.7109375" style="670" customWidth="1"/>
    <col min="1030" max="1030" width="8.85546875" style="670" customWidth="1"/>
    <col min="1031" max="1031" width="8" style="670" customWidth="1"/>
    <col min="1032" max="1032" width="10.28515625" style="670" customWidth="1"/>
    <col min="1033" max="1035" width="0" style="670" hidden="1" customWidth="1"/>
    <col min="1036" max="1037" width="9.140625" style="670" customWidth="1"/>
    <col min="1038" max="1280" width="9.140625" style="670"/>
    <col min="1281" max="1281" width="4.140625" style="670" customWidth="1"/>
    <col min="1282" max="1282" width="9.85546875" style="670" customWidth="1"/>
    <col min="1283" max="1283" width="45.140625" style="670" customWidth="1"/>
    <col min="1284" max="1284" width="10.5703125" style="670" customWidth="1"/>
    <col min="1285" max="1285" width="6.7109375" style="670" customWidth="1"/>
    <col min="1286" max="1286" width="8.85546875" style="670" customWidth="1"/>
    <col min="1287" max="1287" width="8" style="670" customWidth="1"/>
    <col min="1288" max="1288" width="10.28515625" style="670" customWidth="1"/>
    <col min="1289" max="1291" width="0" style="670" hidden="1" customWidth="1"/>
    <col min="1292" max="1293" width="9.140625" style="670" customWidth="1"/>
    <col min="1294" max="1536" width="9.140625" style="670"/>
    <col min="1537" max="1537" width="4.140625" style="670" customWidth="1"/>
    <col min="1538" max="1538" width="9.85546875" style="670" customWidth="1"/>
    <col min="1539" max="1539" width="45.140625" style="670" customWidth="1"/>
    <col min="1540" max="1540" width="10.5703125" style="670" customWidth="1"/>
    <col min="1541" max="1541" width="6.7109375" style="670" customWidth="1"/>
    <col min="1542" max="1542" width="8.85546875" style="670" customWidth="1"/>
    <col min="1543" max="1543" width="8" style="670" customWidth="1"/>
    <col min="1544" max="1544" width="10.28515625" style="670" customWidth="1"/>
    <col min="1545" max="1547" width="0" style="670" hidden="1" customWidth="1"/>
    <col min="1548" max="1549" width="9.140625" style="670" customWidth="1"/>
    <col min="1550" max="1792" width="9.140625" style="670"/>
    <col min="1793" max="1793" width="4.140625" style="670" customWidth="1"/>
    <col min="1794" max="1794" width="9.85546875" style="670" customWidth="1"/>
    <col min="1795" max="1795" width="45.140625" style="670" customWidth="1"/>
    <col min="1796" max="1796" width="10.5703125" style="670" customWidth="1"/>
    <col min="1797" max="1797" width="6.7109375" style="670" customWidth="1"/>
    <col min="1798" max="1798" width="8.85546875" style="670" customWidth="1"/>
    <col min="1799" max="1799" width="8" style="670" customWidth="1"/>
    <col min="1800" max="1800" width="10.28515625" style="670" customWidth="1"/>
    <col min="1801" max="1803" width="0" style="670" hidden="1" customWidth="1"/>
    <col min="1804" max="1805" width="9.140625" style="670" customWidth="1"/>
    <col min="1806" max="2048" width="9.140625" style="670"/>
    <col min="2049" max="2049" width="4.140625" style="670" customWidth="1"/>
    <col min="2050" max="2050" width="9.85546875" style="670" customWidth="1"/>
    <col min="2051" max="2051" width="45.140625" style="670" customWidth="1"/>
    <col min="2052" max="2052" width="10.5703125" style="670" customWidth="1"/>
    <col min="2053" max="2053" width="6.7109375" style="670" customWidth="1"/>
    <col min="2054" max="2054" width="8.85546875" style="670" customWidth="1"/>
    <col min="2055" max="2055" width="8" style="670" customWidth="1"/>
    <col min="2056" max="2056" width="10.28515625" style="670" customWidth="1"/>
    <col min="2057" max="2059" width="0" style="670" hidden="1" customWidth="1"/>
    <col min="2060" max="2061" width="9.140625" style="670" customWidth="1"/>
    <col min="2062" max="2304" width="9.140625" style="670"/>
    <col min="2305" max="2305" width="4.140625" style="670" customWidth="1"/>
    <col min="2306" max="2306" width="9.85546875" style="670" customWidth="1"/>
    <col min="2307" max="2307" width="45.140625" style="670" customWidth="1"/>
    <col min="2308" max="2308" width="10.5703125" style="670" customWidth="1"/>
    <col min="2309" max="2309" width="6.7109375" style="670" customWidth="1"/>
    <col min="2310" max="2310" width="8.85546875" style="670" customWidth="1"/>
    <col min="2311" max="2311" width="8" style="670" customWidth="1"/>
    <col min="2312" max="2312" width="10.28515625" style="670" customWidth="1"/>
    <col min="2313" max="2315" width="0" style="670" hidden="1" customWidth="1"/>
    <col min="2316" max="2317" width="9.140625" style="670" customWidth="1"/>
    <col min="2318" max="2560" width="9.140625" style="670"/>
    <col min="2561" max="2561" width="4.140625" style="670" customWidth="1"/>
    <col min="2562" max="2562" width="9.85546875" style="670" customWidth="1"/>
    <col min="2563" max="2563" width="45.140625" style="670" customWidth="1"/>
    <col min="2564" max="2564" width="10.5703125" style="670" customWidth="1"/>
    <col min="2565" max="2565" width="6.7109375" style="670" customWidth="1"/>
    <col min="2566" max="2566" width="8.85546875" style="670" customWidth="1"/>
    <col min="2567" max="2567" width="8" style="670" customWidth="1"/>
    <col min="2568" max="2568" width="10.28515625" style="670" customWidth="1"/>
    <col min="2569" max="2571" width="0" style="670" hidden="1" customWidth="1"/>
    <col min="2572" max="2573" width="9.140625" style="670" customWidth="1"/>
    <col min="2574" max="2816" width="9.140625" style="670"/>
    <col min="2817" max="2817" width="4.140625" style="670" customWidth="1"/>
    <col min="2818" max="2818" width="9.85546875" style="670" customWidth="1"/>
    <col min="2819" max="2819" width="45.140625" style="670" customWidth="1"/>
    <col min="2820" max="2820" width="10.5703125" style="670" customWidth="1"/>
    <col min="2821" max="2821" width="6.7109375" style="670" customWidth="1"/>
    <col min="2822" max="2822" width="8.85546875" style="670" customWidth="1"/>
    <col min="2823" max="2823" width="8" style="670" customWidth="1"/>
    <col min="2824" max="2824" width="10.28515625" style="670" customWidth="1"/>
    <col min="2825" max="2827" width="0" style="670" hidden="1" customWidth="1"/>
    <col min="2828" max="2829" width="9.140625" style="670" customWidth="1"/>
    <col min="2830" max="3072" width="9.140625" style="670"/>
    <col min="3073" max="3073" width="4.140625" style="670" customWidth="1"/>
    <col min="3074" max="3074" width="9.85546875" style="670" customWidth="1"/>
    <col min="3075" max="3075" width="45.140625" style="670" customWidth="1"/>
    <col min="3076" max="3076" width="10.5703125" style="670" customWidth="1"/>
    <col min="3077" max="3077" width="6.7109375" style="670" customWidth="1"/>
    <col min="3078" max="3078" width="8.85546875" style="670" customWidth="1"/>
    <col min="3079" max="3079" width="8" style="670" customWidth="1"/>
    <col min="3080" max="3080" width="10.28515625" style="670" customWidth="1"/>
    <col min="3081" max="3083" width="0" style="670" hidden="1" customWidth="1"/>
    <col min="3084" max="3085" width="9.140625" style="670" customWidth="1"/>
    <col min="3086" max="3328" width="9.140625" style="670"/>
    <col min="3329" max="3329" width="4.140625" style="670" customWidth="1"/>
    <col min="3330" max="3330" width="9.85546875" style="670" customWidth="1"/>
    <col min="3331" max="3331" width="45.140625" style="670" customWidth="1"/>
    <col min="3332" max="3332" width="10.5703125" style="670" customWidth="1"/>
    <col min="3333" max="3333" width="6.7109375" style="670" customWidth="1"/>
    <col min="3334" max="3334" width="8.85546875" style="670" customWidth="1"/>
    <col min="3335" max="3335" width="8" style="670" customWidth="1"/>
    <col min="3336" max="3336" width="10.28515625" style="670" customWidth="1"/>
    <col min="3337" max="3339" width="0" style="670" hidden="1" customWidth="1"/>
    <col min="3340" max="3341" width="9.140625" style="670" customWidth="1"/>
    <col min="3342" max="3584" width="9.140625" style="670"/>
    <col min="3585" max="3585" width="4.140625" style="670" customWidth="1"/>
    <col min="3586" max="3586" width="9.85546875" style="670" customWidth="1"/>
    <col min="3587" max="3587" width="45.140625" style="670" customWidth="1"/>
    <col min="3588" max="3588" width="10.5703125" style="670" customWidth="1"/>
    <col min="3589" max="3589" width="6.7109375" style="670" customWidth="1"/>
    <col min="3590" max="3590" width="8.85546875" style="670" customWidth="1"/>
    <col min="3591" max="3591" width="8" style="670" customWidth="1"/>
    <col min="3592" max="3592" width="10.28515625" style="670" customWidth="1"/>
    <col min="3593" max="3595" width="0" style="670" hidden="1" customWidth="1"/>
    <col min="3596" max="3597" width="9.140625" style="670" customWidth="1"/>
    <col min="3598" max="3840" width="9.140625" style="670"/>
    <col min="3841" max="3841" width="4.140625" style="670" customWidth="1"/>
    <col min="3842" max="3842" width="9.85546875" style="670" customWidth="1"/>
    <col min="3843" max="3843" width="45.140625" style="670" customWidth="1"/>
    <col min="3844" max="3844" width="10.5703125" style="670" customWidth="1"/>
    <col min="3845" max="3845" width="6.7109375" style="670" customWidth="1"/>
    <col min="3846" max="3846" width="8.85546875" style="670" customWidth="1"/>
    <col min="3847" max="3847" width="8" style="670" customWidth="1"/>
    <col min="3848" max="3848" width="10.28515625" style="670" customWidth="1"/>
    <col min="3849" max="3851" width="0" style="670" hidden="1" customWidth="1"/>
    <col min="3852" max="3853" width="9.140625" style="670" customWidth="1"/>
    <col min="3854" max="4096" width="9.140625" style="670"/>
    <col min="4097" max="4097" width="4.140625" style="670" customWidth="1"/>
    <col min="4098" max="4098" width="9.85546875" style="670" customWidth="1"/>
    <col min="4099" max="4099" width="45.140625" style="670" customWidth="1"/>
    <col min="4100" max="4100" width="10.5703125" style="670" customWidth="1"/>
    <col min="4101" max="4101" width="6.7109375" style="670" customWidth="1"/>
    <col min="4102" max="4102" width="8.85546875" style="670" customWidth="1"/>
    <col min="4103" max="4103" width="8" style="670" customWidth="1"/>
    <col min="4104" max="4104" width="10.28515625" style="670" customWidth="1"/>
    <col min="4105" max="4107" width="0" style="670" hidden="1" customWidth="1"/>
    <col min="4108" max="4109" width="9.140625" style="670" customWidth="1"/>
    <col min="4110" max="4352" width="9.140625" style="670"/>
    <col min="4353" max="4353" width="4.140625" style="670" customWidth="1"/>
    <col min="4354" max="4354" width="9.85546875" style="670" customWidth="1"/>
    <col min="4355" max="4355" width="45.140625" style="670" customWidth="1"/>
    <col min="4356" max="4356" width="10.5703125" style="670" customWidth="1"/>
    <col min="4357" max="4357" width="6.7109375" style="670" customWidth="1"/>
    <col min="4358" max="4358" width="8.85546875" style="670" customWidth="1"/>
    <col min="4359" max="4359" width="8" style="670" customWidth="1"/>
    <col min="4360" max="4360" width="10.28515625" style="670" customWidth="1"/>
    <col min="4361" max="4363" width="0" style="670" hidden="1" customWidth="1"/>
    <col min="4364" max="4365" width="9.140625" style="670" customWidth="1"/>
    <col min="4366" max="4608" width="9.140625" style="670"/>
    <col min="4609" max="4609" width="4.140625" style="670" customWidth="1"/>
    <col min="4610" max="4610" width="9.85546875" style="670" customWidth="1"/>
    <col min="4611" max="4611" width="45.140625" style="670" customWidth="1"/>
    <col min="4612" max="4612" width="10.5703125" style="670" customWidth="1"/>
    <col min="4613" max="4613" width="6.7109375" style="670" customWidth="1"/>
    <col min="4614" max="4614" width="8.85546875" style="670" customWidth="1"/>
    <col min="4615" max="4615" width="8" style="670" customWidth="1"/>
    <col min="4616" max="4616" width="10.28515625" style="670" customWidth="1"/>
    <col min="4617" max="4619" width="0" style="670" hidden="1" customWidth="1"/>
    <col min="4620" max="4621" width="9.140625" style="670" customWidth="1"/>
    <col min="4622" max="4864" width="9.140625" style="670"/>
    <col min="4865" max="4865" width="4.140625" style="670" customWidth="1"/>
    <col min="4866" max="4866" width="9.85546875" style="670" customWidth="1"/>
    <col min="4867" max="4867" width="45.140625" style="670" customWidth="1"/>
    <col min="4868" max="4868" width="10.5703125" style="670" customWidth="1"/>
    <col min="4869" max="4869" width="6.7109375" style="670" customWidth="1"/>
    <col min="4870" max="4870" width="8.85546875" style="670" customWidth="1"/>
    <col min="4871" max="4871" width="8" style="670" customWidth="1"/>
    <col min="4872" max="4872" width="10.28515625" style="670" customWidth="1"/>
    <col min="4873" max="4875" width="0" style="670" hidden="1" customWidth="1"/>
    <col min="4876" max="4877" width="9.140625" style="670" customWidth="1"/>
    <col min="4878" max="5120" width="9.140625" style="670"/>
    <col min="5121" max="5121" width="4.140625" style="670" customWidth="1"/>
    <col min="5122" max="5122" width="9.85546875" style="670" customWidth="1"/>
    <col min="5123" max="5123" width="45.140625" style="670" customWidth="1"/>
    <col min="5124" max="5124" width="10.5703125" style="670" customWidth="1"/>
    <col min="5125" max="5125" width="6.7109375" style="670" customWidth="1"/>
    <col min="5126" max="5126" width="8.85546875" style="670" customWidth="1"/>
    <col min="5127" max="5127" width="8" style="670" customWidth="1"/>
    <col min="5128" max="5128" width="10.28515625" style="670" customWidth="1"/>
    <col min="5129" max="5131" width="0" style="670" hidden="1" customWidth="1"/>
    <col min="5132" max="5133" width="9.140625" style="670" customWidth="1"/>
    <col min="5134" max="5376" width="9.140625" style="670"/>
    <col min="5377" max="5377" width="4.140625" style="670" customWidth="1"/>
    <col min="5378" max="5378" width="9.85546875" style="670" customWidth="1"/>
    <col min="5379" max="5379" width="45.140625" style="670" customWidth="1"/>
    <col min="5380" max="5380" width="10.5703125" style="670" customWidth="1"/>
    <col min="5381" max="5381" width="6.7109375" style="670" customWidth="1"/>
    <col min="5382" max="5382" width="8.85546875" style="670" customWidth="1"/>
    <col min="5383" max="5383" width="8" style="670" customWidth="1"/>
    <col min="5384" max="5384" width="10.28515625" style="670" customWidth="1"/>
    <col min="5385" max="5387" width="0" style="670" hidden="1" customWidth="1"/>
    <col min="5388" max="5389" width="9.140625" style="670" customWidth="1"/>
    <col min="5390" max="5632" width="9.140625" style="670"/>
    <col min="5633" max="5633" width="4.140625" style="670" customWidth="1"/>
    <col min="5634" max="5634" width="9.85546875" style="670" customWidth="1"/>
    <col min="5635" max="5635" width="45.140625" style="670" customWidth="1"/>
    <col min="5636" max="5636" width="10.5703125" style="670" customWidth="1"/>
    <col min="5637" max="5637" width="6.7109375" style="670" customWidth="1"/>
    <col min="5638" max="5638" width="8.85546875" style="670" customWidth="1"/>
    <col min="5639" max="5639" width="8" style="670" customWidth="1"/>
    <col min="5640" max="5640" width="10.28515625" style="670" customWidth="1"/>
    <col min="5641" max="5643" width="0" style="670" hidden="1" customWidth="1"/>
    <col min="5644" max="5645" width="9.140625" style="670" customWidth="1"/>
    <col min="5646" max="5888" width="9.140625" style="670"/>
    <col min="5889" max="5889" width="4.140625" style="670" customWidth="1"/>
    <col min="5890" max="5890" width="9.85546875" style="670" customWidth="1"/>
    <col min="5891" max="5891" width="45.140625" style="670" customWidth="1"/>
    <col min="5892" max="5892" width="10.5703125" style="670" customWidth="1"/>
    <col min="5893" max="5893" width="6.7109375" style="670" customWidth="1"/>
    <col min="5894" max="5894" width="8.85546875" style="670" customWidth="1"/>
    <col min="5895" max="5895" width="8" style="670" customWidth="1"/>
    <col min="5896" max="5896" width="10.28515625" style="670" customWidth="1"/>
    <col min="5897" max="5899" width="0" style="670" hidden="1" customWidth="1"/>
    <col min="5900" max="5901" width="9.140625" style="670" customWidth="1"/>
    <col min="5902" max="6144" width="9.140625" style="670"/>
    <col min="6145" max="6145" width="4.140625" style="670" customWidth="1"/>
    <col min="6146" max="6146" width="9.85546875" style="670" customWidth="1"/>
    <col min="6147" max="6147" width="45.140625" style="670" customWidth="1"/>
    <col min="6148" max="6148" width="10.5703125" style="670" customWidth="1"/>
    <col min="6149" max="6149" width="6.7109375" style="670" customWidth="1"/>
    <col min="6150" max="6150" width="8.85546875" style="670" customWidth="1"/>
    <col min="6151" max="6151" width="8" style="670" customWidth="1"/>
    <col min="6152" max="6152" width="10.28515625" style="670" customWidth="1"/>
    <col min="6153" max="6155" width="0" style="670" hidden="1" customWidth="1"/>
    <col min="6156" max="6157" width="9.140625" style="670" customWidth="1"/>
    <col min="6158" max="6400" width="9.140625" style="670"/>
    <col min="6401" max="6401" width="4.140625" style="670" customWidth="1"/>
    <col min="6402" max="6402" width="9.85546875" style="670" customWidth="1"/>
    <col min="6403" max="6403" width="45.140625" style="670" customWidth="1"/>
    <col min="6404" max="6404" width="10.5703125" style="670" customWidth="1"/>
    <col min="6405" max="6405" width="6.7109375" style="670" customWidth="1"/>
    <col min="6406" max="6406" width="8.85546875" style="670" customWidth="1"/>
    <col min="6407" max="6407" width="8" style="670" customWidth="1"/>
    <col min="6408" max="6408" width="10.28515625" style="670" customWidth="1"/>
    <col min="6409" max="6411" width="0" style="670" hidden="1" customWidth="1"/>
    <col min="6412" max="6413" width="9.140625" style="670" customWidth="1"/>
    <col min="6414" max="6656" width="9.140625" style="670"/>
    <col min="6657" max="6657" width="4.140625" style="670" customWidth="1"/>
    <col min="6658" max="6658" width="9.85546875" style="670" customWidth="1"/>
    <col min="6659" max="6659" width="45.140625" style="670" customWidth="1"/>
    <col min="6660" max="6660" width="10.5703125" style="670" customWidth="1"/>
    <col min="6661" max="6661" width="6.7109375" style="670" customWidth="1"/>
    <col min="6662" max="6662" width="8.85546875" style="670" customWidth="1"/>
    <col min="6663" max="6663" width="8" style="670" customWidth="1"/>
    <col min="6664" max="6664" width="10.28515625" style="670" customWidth="1"/>
    <col min="6665" max="6667" width="0" style="670" hidden="1" customWidth="1"/>
    <col min="6668" max="6669" width="9.140625" style="670" customWidth="1"/>
    <col min="6670" max="6912" width="9.140625" style="670"/>
    <col min="6913" max="6913" width="4.140625" style="670" customWidth="1"/>
    <col min="6914" max="6914" width="9.85546875" style="670" customWidth="1"/>
    <col min="6915" max="6915" width="45.140625" style="670" customWidth="1"/>
    <col min="6916" max="6916" width="10.5703125" style="670" customWidth="1"/>
    <col min="6917" max="6917" width="6.7109375" style="670" customWidth="1"/>
    <col min="6918" max="6918" width="8.85546875" style="670" customWidth="1"/>
    <col min="6919" max="6919" width="8" style="670" customWidth="1"/>
    <col min="6920" max="6920" width="10.28515625" style="670" customWidth="1"/>
    <col min="6921" max="6923" width="0" style="670" hidden="1" customWidth="1"/>
    <col min="6924" max="6925" width="9.140625" style="670" customWidth="1"/>
    <col min="6926" max="7168" width="9.140625" style="670"/>
    <col min="7169" max="7169" width="4.140625" style="670" customWidth="1"/>
    <col min="7170" max="7170" width="9.85546875" style="670" customWidth="1"/>
    <col min="7171" max="7171" width="45.140625" style="670" customWidth="1"/>
    <col min="7172" max="7172" width="10.5703125" style="670" customWidth="1"/>
    <col min="7173" max="7173" width="6.7109375" style="670" customWidth="1"/>
    <col min="7174" max="7174" width="8.85546875" style="670" customWidth="1"/>
    <col min="7175" max="7175" width="8" style="670" customWidth="1"/>
    <col min="7176" max="7176" width="10.28515625" style="670" customWidth="1"/>
    <col min="7177" max="7179" width="0" style="670" hidden="1" customWidth="1"/>
    <col min="7180" max="7181" width="9.140625" style="670" customWidth="1"/>
    <col min="7182" max="7424" width="9.140625" style="670"/>
    <col min="7425" max="7425" width="4.140625" style="670" customWidth="1"/>
    <col min="7426" max="7426" width="9.85546875" style="670" customWidth="1"/>
    <col min="7427" max="7427" width="45.140625" style="670" customWidth="1"/>
    <col min="7428" max="7428" width="10.5703125" style="670" customWidth="1"/>
    <col min="7429" max="7429" width="6.7109375" style="670" customWidth="1"/>
    <col min="7430" max="7430" width="8.85546875" style="670" customWidth="1"/>
    <col min="7431" max="7431" width="8" style="670" customWidth="1"/>
    <col min="7432" max="7432" width="10.28515625" style="670" customWidth="1"/>
    <col min="7433" max="7435" width="0" style="670" hidden="1" customWidth="1"/>
    <col min="7436" max="7437" width="9.140625" style="670" customWidth="1"/>
    <col min="7438" max="7680" width="9.140625" style="670"/>
    <col min="7681" max="7681" width="4.140625" style="670" customWidth="1"/>
    <col min="7682" max="7682" width="9.85546875" style="670" customWidth="1"/>
    <col min="7683" max="7683" width="45.140625" style="670" customWidth="1"/>
    <col min="7684" max="7684" width="10.5703125" style="670" customWidth="1"/>
    <col min="7685" max="7685" width="6.7109375" style="670" customWidth="1"/>
    <col min="7686" max="7686" width="8.85546875" style="670" customWidth="1"/>
    <col min="7687" max="7687" width="8" style="670" customWidth="1"/>
    <col min="7688" max="7688" width="10.28515625" style="670" customWidth="1"/>
    <col min="7689" max="7691" width="0" style="670" hidden="1" customWidth="1"/>
    <col min="7692" max="7693" width="9.140625" style="670" customWidth="1"/>
    <col min="7694" max="7936" width="9.140625" style="670"/>
    <col min="7937" max="7937" width="4.140625" style="670" customWidth="1"/>
    <col min="7938" max="7938" width="9.85546875" style="670" customWidth="1"/>
    <col min="7939" max="7939" width="45.140625" style="670" customWidth="1"/>
    <col min="7940" max="7940" width="10.5703125" style="670" customWidth="1"/>
    <col min="7941" max="7941" width="6.7109375" style="670" customWidth="1"/>
    <col min="7942" max="7942" width="8.85546875" style="670" customWidth="1"/>
    <col min="7943" max="7943" width="8" style="670" customWidth="1"/>
    <col min="7944" max="7944" width="10.28515625" style="670" customWidth="1"/>
    <col min="7945" max="7947" width="0" style="670" hidden="1" customWidth="1"/>
    <col min="7948" max="7949" width="9.140625" style="670" customWidth="1"/>
    <col min="7950" max="8192" width="9.140625" style="670"/>
    <col min="8193" max="8193" width="4.140625" style="670" customWidth="1"/>
    <col min="8194" max="8194" width="9.85546875" style="670" customWidth="1"/>
    <col min="8195" max="8195" width="45.140625" style="670" customWidth="1"/>
    <col min="8196" max="8196" width="10.5703125" style="670" customWidth="1"/>
    <col min="8197" max="8197" width="6.7109375" style="670" customWidth="1"/>
    <col min="8198" max="8198" width="8.85546875" style="670" customWidth="1"/>
    <col min="8199" max="8199" width="8" style="670" customWidth="1"/>
    <col min="8200" max="8200" width="10.28515625" style="670" customWidth="1"/>
    <col min="8201" max="8203" width="0" style="670" hidden="1" customWidth="1"/>
    <col min="8204" max="8205" width="9.140625" style="670" customWidth="1"/>
    <col min="8206" max="8448" width="9.140625" style="670"/>
    <col min="8449" max="8449" width="4.140625" style="670" customWidth="1"/>
    <col min="8450" max="8450" width="9.85546875" style="670" customWidth="1"/>
    <col min="8451" max="8451" width="45.140625" style="670" customWidth="1"/>
    <col min="8452" max="8452" width="10.5703125" style="670" customWidth="1"/>
    <col min="8453" max="8453" width="6.7109375" style="670" customWidth="1"/>
    <col min="8454" max="8454" width="8.85546875" style="670" customWidth="1"/>
    <col min="8455" max="8455" width="8" style="670" customWidth="1"/>
    <col min="8456" max="8456" width="10.28515625" style="670" customWidth="1"/>
    <col min="8457" max="8459" width="0" style="670" hidden="1" customWidth="1"/>
    <col min="8460" max="8461" width="9.140625" style="670" customWidth="1"/>
    <col min="8462" max="8704" width="9.140625" style="670"/>
    <col min="8705" max="8705" width="4.140625" style="670" customWidth="1"/>
    <col min="8706" max="8706" width="9.85546875" style="670" customWidth="1"/>
    <col min="8707" max="8707" width="45.140625" style="670" customWidth="1"/>
    <col min="8708" max="8708" width="10.5703125" style="670" customWidth="1"/>
    <col min="8709" max="8709" width="6.7109375" style="670" customWidth="1"/>
    <col min="8710" max="8710" width="8.85546875" style="670" customWidth="1"/>
    <col min="8711" max="8711" width="8" style="670" customWidth="1"/>
    <col min="8712" max="8712" width="10.28515625" style="670" customWidth="1"/>
    <col min="8713" max="8715" width="0" style="670" hidden="1" customWidth="1"/>
    <col min="8716" max="8717" width="9.140625" style="670" customWidth="1"/>
    <col min="8718" max="8960" width="9.140625" style="670"/>
    <col min="8961" max="8961" width="4.140625" style="670" customWidth="1"/>
    <col min="8962" max="8962" width="9.85546875" style="670" customWidth="1"/>
    <col min="8963" max="8963" width="45.140625" style="670" customWidth="1"/>
    <col min="8964" max="8964" width="10.5703125" style="670" customWidth="1"/>
    <col min="8965" max="8965" width="6.7109375" style="670" customWidth="1"/>
    <col min="8966" max="8966" width="8.85546875" style="670" customWidth="1"/>
    <col min="8967" max="8967" width="8" style="670" customWidth="1"/>
    <col min="8968" max="8968" width="10.28515625" style="670" customWidth="1"/>
    <col min="8969" max="8971" width="0" style="670" hidden="1" customWidth="1"/>
    <col min="8972" max="8973" width="9.140625" style="670" customWidth="1"/>
    <col min="8974" max="9216" width="9.140625" style="670"/>
    <col min="9217" max="9217" width="4.140625" style="670" customWidth="1"/>
    <col min="9218" max="9218" width="9.85546875" style="670" customWidth="1"/>
    <col min="9219" max="9219" width="45.140625" style="670" customWidth="1"/>
    <col min="9220" max="9220" width="10.5703125" style="670" customWidth="1"/>
    <col min="9221" max="9221" width="6.7109375" style="670" customWidth="1"/>
    <col min="9222" max="9222" width="8.85546875" style="670" customWidth="1"/>
    <col min="9223" max="9223" width="8" style="670" customWidth="1"/>
    <col min="9224" max="9224" width="10.28515625" style="670" customWidth="1"/>
    <col min="9225" max="9227" width="0" style="670" hidden="1" customWidth="1"/>
    <col min="9228" max="9229" width="9.140625" style="670" customWidth="1"/>
    <col min="9230" max="9472" width="9.140625" style="670"/>
    <col min="9473" max="9473" width="4.140625" style="670" customWidth="1"/>
    <col min="9474" max="9474" width="9.85546875" style="670" customWidth="1"/>
    <col min="9475" max="9475" width="45.140625" style="670" customWidth="1"/>
    <col min="9476" max="9476" width="10.5703125" style="670" customWidth="1"/>
    <col min="9477" max="9477" width="6.7109375" style="670" customWidth="1"/>
    <col min="9478" max="9478" width="8.85546875" style="670" customWidth="1"/>
    <col min="9479" max="9479" width="8" style="670" customWidth="1"/>
    <col min="9480" max="9480" width="10.28515625" style="670" customWidth="1"/>
    <col min="9481" max="9483" width="0" style="670" hidden="1" customWidth="1"/>
    <col min="9484" max="9485" width="9.140625" style="670" customWidth="1"/>
    <col min="9486" max="9728" width="9.140625" style="670"/>
    <col min="9729" max="9729" width="4.140625" style="670" customWidth="1"/>
    <col min="9730" max="9730" width="9.85546875" style="670" customWidth="1"/>
    <col min="9731" max="9731" width="45.140625" style="670" customWidth="1"/>
    <col min="9732" max="9732" width="10.5703125" style="670" customWidth="1"/>
    <col min="9733" max="9733" width="6.7109375" style="670" customWidth="1"/>
    <col min="9734" max="9734" width="8.85546875" style="670" customWidth="1"/>
    <col min="9735" max="9735" width="8" style="670" customWidth="1"/>
    <col min="9736" max="9736" width="10.28515625" style="670" customWidth="1"/>
    <col min="9737" max="9739" width="0" style="670" hidden="1" customWidth="1"/>
    <col min="9740" max="9741" width="9.140625" style="670" customWidth="1"/>
    <col min="9742" max="9984" width="9.140625" style="670"/>
    <col min="9985" max="9985" width="4.140625" style="670" customWidth="1"/>
    <col min="9986" max="9986" width="9.85546875" style="670" customWidth="1"/>
    <col min="9987" max="9987" width="45.140625" style="670" customWidth="1"/>
    <col min="9988" max="9988" width="10.5703125" style="670" customWidth="1"/>
    <col min="9989" max="9989" width="6.7109375" style="670" customWidth="1"/>
    <col min="9990" max="9990" width="8.85546875" style="670" customWidth="1"/>
    <col min="9991" max="9991" width="8" style="670" customWidth="1"/>
    <col min="9992" max="9992" width="10.28515625" style="670" customWidth="1"/>
    <col min="9993" max="9995" width="0" style="670" hidden="1" customWidth="1"/>
    <col min="9996" max="9997" width="9.140625" style="670" customWidth="1"/>
    <col min="9998" max="10240" width="9.140625" style="670"/>
    <col min="10241" max="10241" width="4.140625" style="670" customWidth="1"/>
    <col min="10242" max="10242" width="9.85546875" style="670" customWidth="1"/>
    <col min="10243" max="10243" width="45.140625" style="670" customWidth="1"/>
    <col min="10244" max="10244" width="10.5703125" style="670" customWidth="1"/>
    <col min="10245" max="10245" width="6.7109375" style="670" customWidth="1"/>
    <col min="10246" max="10246" width="8.85546875" style="670" customWidth="1"/>
    <col min="10247" max="10247" width="8" style="670" customWidth="1"/>
    <col min="10248" max="10248" width="10.28515625" style="670" customWidth="1"/>
    <col min="10249" max="10251" width="0" style="670" hidden="1" customWidth="1"/>
    <col min="10252" max="10253" width="9.140625" style="670" customWidth="1"/>
    <col min="10254" max="10496" width="9.140625" style="670"/>
    <col min="10497" max="10497" width="4.140625" style="670" customWidth="1"/>
    <col min="10498" max="10498" width="9.85546875" style="670" customWidth="1"/>
    <col min="10499" max="10499" width="45.140625" style="670" customWidth="1"/>
    <col min="10500" max="10500" width="10.5703125" style="670" customWidth="1"/>
    <col min="10501" max="10501" width="6.7109375" style="670" customWidth="1"/>
    <col min="10502" max="10502" width="8.85546875" style="670" customWidth="1"/>
    <col min="10503" max="10503" width="8" style="670" customWidth="1"/>
    <col min="10504" max="10504" width="10.28515625" style="670" customWidth="1"/>
    <col min="10505" max="10507" width="0" style="670" hidden="1" customWidth="1"/>
    <col min="10508" max="10509" width="9.140625" style="670" customWidth="1"/>
    <col min="10510" max="10752" width="9.140625" style="670"/>
    <col min="10753" max="10753" width="4.140625" style="670" customWidth="1"/>
    <col min="10754" max="10754" width="9.85546875" style="670" customWidth="1"/>
    <col min="10755" max="10755" width="45.140625" style="670" customWidth="1"/>
    <col min="10756" max="10756" width="10.5703125" style="670" customWidth="1"/>
    <col min="10757" max="10757" width="6.7109375" style="670" customWidth="1"/>
    <col min="10758" max="10758" width="8.85546875" style="670" customWidth="1"/>
    <col min="10759" max="10759" width="8" style="670" customWidth="1"/>
    <col min="10760" max="10760" width="10.28515625" style="670" customWidth="1"/>
    <col min="10761" max="10763" width="0" style="670" hidden="1" customWidth="1"/>
    <col min="10764" max="10765" width="9.140625" style="670" customWidth="1"/>
    <col min="10766" max="11008" width="9.140625" style="670"/>
    <col min="11009" max="11009" width="4.140625" style="670" customWidth="1"/>
    <col min="11010" max="11010" width="9.85546875" style="670" customWidth="1"/>
    <col min="11011" max="11011" width="45.140625" style="670" customWidth="1"/>
    <col min="11012" max="11012" width="10.5703125" style="670" customWidth="1"/>
    <col min="11013" max="11013" width="6.7109375" style="670" customWidth="1"/>
    <col min="11014" max="11014" width="8.85546875" style="670" customWidth="1"/>
    <col min="11015" max="11015" width="8" style="670" customWidth="1"/>
    <col min="11016" max="11016" width="10.28515625" style="670" customWidth="1"/>
    <col min="11017" max="11019" width="0" style="670" hidden="1" customWidth="1"/>
    <col min="11020" max="11021" width="9.140625" style="670" customWidth="1"/>
    <col min="11022" max="11264" width="9.140625" style="670"/>
    <col min="11265" max="11265" width="4.140625" style="670" customWidth="1"/>
    <col min="11266" max="11266" width="9.85546875" style="670" customWidth="1"/>
    <col min="11267" max="11267" width="45.140625" style="670" customWidth="1"/>
    <col min="11268" max="11268" width="10.5703125" style="670" customWidth="1"/>
    <col min="11269" max="11269" width="6.7109375" style="670" customWidth="1"/>
    <col min="11270" max="11270" width="8.85546875" style="670" customWidth="1"/>
    <col min="11271" max="11271" width="8" style="670" customWidth="1"/>
    <col min="11272" max="11272" width="10.28515625" style="670" customWidth="1"/>
    <col min="11273" max="11275" width="0" style="670" hidden="1" customWidth="1"/>
    <col min="11276" max="11277" width="9.140625" style="670" customWidth="1"/>
    <col min="11278" max="11520" width="9.140625" style="670"/>
    <col min="11521" max="11521" width="4.140625" style="670" customWidth="1"/>
    <col min="11522" max="11522" width="9.85546875" style="670" customWidth="1"/>
    <col min="11523" max="11523" width="45.140625" style="670" customWidth="1"/>
    <col min="11524" max="11524" width="10.5703125" style="670" customWidth="1"/>
    <col min="11525" max="11525" width="6.7109375" style="670" customWidth="1"/>
    <col min="11526" max="11526" width="8.85546875" style="670" customWidth="1"/>
    <col min="11527" max="11527" width="8" style="670" customWidth="1"/>
    <col min="11528" max="11528" width="10.28515625" style="670" customWidth="1"/>
    <col min="11529" max="11531" width="0" style="670" hidden="1" customWidth="1"/>
    <col min="11532" max="11533" width="9.140625" style="670" customWidth="1"/>
    <col min="11534" max="11776" width="9.140625" style="670"/>
    <col min="11777" max="11777" width="4.140625" style="670" customWidth="1"/>
    <col min="11778" max="11778" width="9.85546875" style="670" customWidth="1"/>
    <col min="11779" max="11779" width="45.140625" style="670" customWidth="1"/>
    <col min="11780" max="11780" width="10.5703125" style="670" customWidth="1"/>
    <col min="11781" max="11781" width="6.7109375" style="670" customWidth="1"/>
    <col min="11782" max="11782" width="8.85546875" style="670" customWidth="1"/>
    <col min="11783" max="11783" width="8" style="670" customWidth="1"/>
    <col min="11784" max="11784" width="10.28515625" style="670" customWidth="1"/>
    <col min="11785" max="11787" width="0" style="670" hidden="1" customWidth="1"/>
    <col min="11788" max="11789" width="9.140625" style="670" customWidth="1"/>
    <col min="11790" max="12032" width="9.140625" style="670"/>
    <col min="12033" max="12033" width="4.140625" style="670" customWidth="1"/>
    <col min="12034" max="12034" width="9.85546875" style="670" customWidth="1"/>
    <col min="12035" max="12035" width="45.140625" style="670" customWidth="1"/>
    <col min="12036" max="12036" width="10.5703125" style="670" customWidth="1"/>
    <col min="12037" max="12037" width="6.7109375" style="670" customWidth="1"/>
    <col min="12038" max="12038" width="8.85546875" style="670" customWidth="1"/>
    <col min="12039" max="12039" width="8" style="670" customWidth="1"/>
    <col min="12040" max="12040" width="10.28515625" style="670" customWidth="1"/>
    <col min="12041" max="12043" width="0" style="670" hidden="1" customWidth="1"/>
    <col min="12044" max="12045" width="9.140625" style="670" customWidth="1"/>
    <col min="12046" max="12288" width="9.140625" style="670"/>
    <col min="12289" max="12289" width="4.140625" style="670" customWidth="1"/>
    <col min="12290" max="12290" width="9.85546875" style="670" customWidth="1"/>
    <col min="12291" max="12291" width="45.140625" style="670" customWidth="1"/>
    <col min="12292" max="12292" width="10.5703125" style="670" customWidth="1"/>
    <col min="12293" max="12293" width="6.7109375" style="670" customWidth="1"/>
    <col min="12294" max="12294" width="8.85546875" style="670" customWidth="1"/>
    <col min="12295" max="12295" width="8" style="670" customWidth="1"/>
    <col min="12296" max="12296" width="10.28515625" style="670" customWidth="1"/>
    <col min="12297" max="12299" width="0" style="670" hidden="1" customWidth="1"/>
    <col min="12300" max="12301" width="9.140625" style="670" customWidth="1"/>
    <col min="12302" max="12544" width="9.140625" style="670"/>
    <col min="12545" max="12545" width="4.140625" style="670" customWidth="1"/>
    <col min="12546" max="12546" width="9.85546875" style="670" customWidth="1"/>
    <col min="12547" max="12547" width="45.140625" style="670" customWidth="1"/>
    <col min="12548" max="12548" width="10.5703125" style="670" customWidth="1"/>
    <col min="12549" max="12549" width="6.7109375" style="670" customWidth="1"/>
    <col min="12550" max="12550" width="8.85546875" style="670" customWidth="1"/>
    <col min="12551" max="12551" width="8" style="670" customWidth="1"/>
    <col min="12552" max="12552" width="10.28515625" style="670" customWidth="1"/>
    <col min="12553" max="12555" width="0" style="670" hidden="1" customWidth="1"/>
    <col min="12556" max="12557" width="9.140625" style="670" customWidth="1"/>
    <col min="12558" max="12800" width="9.140625" style="670"/>
    <col min="12801" max="12801" width="4.140625" style="670" customWidth="1"/>
    <col min="12802" max="12802" width="9.85546875" style="670" customWidth="1"/>
    <col min="12803" max="12803" width="45.140625" style="670" customWidth="1"/>
    <col min="12804" max="12804" width="10.5703125" style="670" customWidth="1"/>
    <col min="12805" max="12805" width="6.7109375" style="670" customWidth="1"/>
    <col min="12806" max="12806" width="8.85546875" style="670" customWidth="1"/>
    <col min="12807" max="12807" width="8" style="670" customWidth="1"/>
    <col min="12808" max="12808" width="10.28515625" style="670" customWidth="1"/>
    <col min="12809" max="12811" width="0" style="670" hidden="1" customWidth="1"/>
    <col min="12812" max="12813" width="9.140625" style="670" customWidth="1"/>
    <col min="12814" max="13056" width="9.140625" style="670"/>
    <col min="13057" max="13057" width="4.140625" style="670" customWidth="1"/>
    <col min="13058" max="13058" width="9.85546875" style="670" customWidth="1"/>
    <col min="13059" max="13059" width="45.140625" style="670" customWidth="1"/>
    <col min="13060" max="13060" width="10.5703125" style="670" customWidth="1"/>
    <col min="13061" max="13061" width="6.7109375" style="670" customWidth="1"/>
    <col min="13062" max="13062" width="8.85546875" style="670" customWidth="1"/>
    <col min="13063" max="13063" width="8" style="670" customWidth="1"/>
    <col min="13064" max="13064" width="10.28515625" style="670" customWidth="1"/>
    <col min="13065" max="13067" width="0" style="670" hidden="1" customWidth="1"/>
    <col min="13068" max="13069" width="9.140625" style="670" customWidth="1"/>
    <col min="13070" max="13312" width="9.140625" style="670"/>
    <col min="13313" max="13313" width="4.140625" style="670" customWidth="1"/>
    <col min="13314" max="13314" width="9.85546875" style="670" customWidth="1"/>
    <col min="13315" max="13315" width="45.140625" style="670" customWidth="1"/>
    <col min="13316" max="13316" width="10.5703125" style="670" customWidth="1"/>
    <col min="13317" max="13317" width="6.7109375" style="670" customWidth="1"/>
    <col min="13318" max="13318" width="8.85546875" style="670" customWidth="1"/>
    <col min="13319" max="13319" width="8" style="670" customWidth="1"/>
    <col min="13320" max="13320" width="10.28515625" style="670" customWidth="1"/>
    <col min="13321" max="13323" width="0" style="670" hidden="1" customWidth="1"/>
    <col min="13324" max="13325" width="9.140625" style="670" customWidth="1"/>
    <col min="13326" max="13568" width="9.140625" style="670"/>
    <col min="13569" max="13569" width="4.140625" style="670" customWidth="1"/>
    <col min="13570" max="13570" width="9.85546875" style="670" customWidth="1"/>
    <col min="13571" max="13571" width="45.140625" style="670" customWidth="1"/>
    <col min="13572" max="13572" width="10.5703125" style="670" customWidth="1"/>
    <col min="13573" max="13573" width="6.7109375" style="670" customWidth="1"/>
    <col min="13574" max="13574" width="8.85546875" style="670" customWidth="1"/>
    <col min="13575" max="13575" width="8" style="670" customWidth="1"/>
    <col min="13576" max="13576" width="10.28515625" style="670" customWidth="1"/>
    <col min="13577" max="13579" width="0" style="670" hidden="1" customWidth="1"/>
    <col min="13580" max="13581" width="9.140625" style="670" customWidth="1"/>
    <col min="13582" max="13824" width="9.140625" style="670"/>
    <col min="13825" max="13825" width="4.140625" style="670" customWidth="1"/>
    <col min="13826" max="13826" width="9.85546875" style="670" customWidth="1"/>
    <col min="13827" max="13827" width="45.140625" style="670" customWidth="1"/>
    <col min="13828" max="13828" width="10.5703125" style="670" customWidth="1"/>
    <col min="13829" max="13829" width="6.7109375" style="670" customWidth="1"/>
    <col min="13830" max="13830" width="8.85546875" style="670" customWidth="1"/>
    <col min="13831" max="13831" width="8" style="670" customWidth="1"/>
    <col min="13832" max="13832" width="10.28515625" style="670" customWidth="1"/>
    <col min="13833" max="13835" width="0" style="670" hidden="1" customWidth="1"/>
    <col min="13836" max="13837" width="9.140625" style="670" customWidth="1"/>
    <col min="13838" max="14080" width="9.140625" style="670"/>
    <col min="14081" max="14081" width="4.140625" style="670" customWidth="1"/>
    <col min="14082" max="14082" width="9.85546875" style="670" customWidth="1"/>
    <col min="14083" max="14083" width="45.140625" style="670" customWidth="1"/>
    <col min="14084" max="14084" width="10.5703125" style="670" customWidth="1"/>
    <col min="14085" max="14085" width="6.7109375" style="670" customWidth="1"/>
    <col min="14086" max="14086" width="8.85546875" style="670" customWidth="1"/>
    <col min="14087" max="14087" width="8" style="670" customWidth="1"/>
    <col min="14088" max="14088" width="10.28515625" style="670" customWidth="1"/>
    <col min="14089" max="14091" width="0" style="670" hidden="1" customWidth="1"/>
    <col min="14092" max="14093" width="9.140625" style="670" customWidth="1"/>
    <col min="14094" max="14336" width="9.140625" style="670"/>
    <col min="14337" max="14337" width="4.140625" style="670" customWidth="1"/>
    <col min="14338" max="14338" width="9.85546875" style="670" customWidth="1"/>
    <col min="14339" max="14339" width="45.140625" style="670" customWidth="1"/>
    <col min="14340" max="14340" width="10.5703125" style="670" customWidth="1"/>
    <col min="14341" max="14341" width="6.7109375" style="670" customWidth="1"/>
    <col min="14342" max="14342" width="8.85546875" style="670" customWidth="1"/>
    <col min="14343" max="14343" width="8" style="670" customWidth="1"/>
    <col min="14344" max="14344" width="10.28515625" style="670" customWidth="1"/>
    <col min="14345" max="14347" width="0" style="670" hidden="1" customWidth="1"/>
    <col min="14348" max="14349" width="9.140625" style="670" customWidth="1"/>
    <col min="14350" max="14592" width="9.140625" style="670"/>
    <col min="14593" max="14593" width="4.140625" style="670" customWidth="1"/>
    <col min="14594" max="14594" width="9.85546875" style="670" customWidth="1"/>
    <col min="14595" max="14595" width="45.140625" style="670" customWidth="1"/>
    <col min="14596" max="14596" width="10.5703125" style="670" customWidth="1"/>
    <col min="14597" max="14597" width="6.7109375" style="670" customWidth="1"/>
    <col min="14598" max="14598" width="8.85546875" style="670" customWidth="1"/>
    <col min="14599" max="14599" width="8" style="670" customWidth="1"/>
    <col min="14600" max="14600" width="10.28515625" style="670" customWidth="1"/>
    <col min="14601" max="14603" width="0" style="670" hidden="1" customWidth="1"/>
    <col min="14604" max="14605" width="9.140625" style="670" customWidth="1"/>
    <col min="14606" max="14848" width="9.140625" style="670"/>
    <col min="14849" max="14849" width="4.140625" style="670" customWidth="1"/>
    <col min="14850" max="14850" width="9.85546875" style="670" customWidth="1"/>
    <col min="14851" max="14851" width="45.140625" style="670" customWidth="1"/>
    <col min="14852" max="14852" width="10.5703125" style="670" customWidth="1"/>
    <col min="14853" max="14853" width="6.7109375" style="670" customWidth="1"/>
    <col min="14854" max="14854" width="8.85546875" style="670" customWidth="1"/>
    <col min="14855" max="14855" width="8" style="670" customWidth="1"/>
    <col min="14856" max="14856" width="10.28515625" style="670" customWidth="1"/>
    <col min="14857" max="14859" width="0" style="670" hidden="1" customWidth="1"/>
    <col min="14860" max="14861" width="9.140625" style="670" customWidth="1"/>
    <col min="14862" max="15104" width="9.140625" style="670"/>
    <col min="15105" max="15105" width="4.140625" style="670" customWidth="1"/>
    <col min="15106" max="15106" width="9.85546875" style="670" customWidth="1"/>
    <col min="15107" max="15107" width="45.140625" style="670" customWidth="1"/>
    <col min="15108" max="15108" width="10.5703125" style="670" customWidth="1"/>
    <col min="15109" max="15109" width="6.7109375" style="670" customWidth="1"/>
    <col min="15110" max="15110" width="8.85546875" style="670" customWidth="1"/>
    <col min="15111" max="15111" width="8" style="670" customWidth="1"/>
    <col min="15112" max="15112" width="10.28515625" style="670" customWidth="1"/>
    <col min="15113" max="15115" width="0" style="670" hidden="1" customWidth="1"/>
    <col min="15116" max="15117" width="9.140625" style="670" customWidth="1"/>
    <col min="15118" max="15360" width="9.140625" style="670"/>
    <col min="15361" max="15361" width="4.140625" style="670" customWidth="1"/>
    <col min="15362" max="15362" width="9.85546875" style="670" customWidth="1"/>
    <col min="15363" max="15363" width="45.140625" style="670" customWidth="1"/>
    <col min="15364" max="15364" width="10.5703125" style="670" customWidth="1"/>
    <col min="15365" max="15365" width="6.7109375" style="670" customWidth="1"/>
    <col min="15366" max="15366" width="8.85546875" style="670" customWidth="1"/>
    <col min="15367" max="15367" width="8" style="670" customWidth="1"/>
    <col min="15368" max="15368" width="10.28515625" style="670" customWidth="1"/>
    <col min="15369" max="15371" width="0" style="670" hidden="1" customWidth="1"/>
    <col min="15372" max="15373" width="9.140625" style="670" customWidth="1"/>
    <col min="15374" max="15616" width="9.140625" style="670"/>
    <col min="15617" max="15617" width="4.140625" style="670" customWidth="1"/>
    <col min="15618" max="15618" width="9.85546875" style="670" customWidth="1"/>
    <col min="15619" max="15619" width="45.140625" style="670" customWidth="1"/>
    <col min="15620" max="15620" width="10.5703125" style="670" customWidth="1"/>
    <col min="15621" max="15621" width="6.7109375" style="670" customWidth="1"/>
    <col min="15622" max="15622" width="8.85546875" style="670" customWidth="1"/>
    <col min="15623" max="15623" width="8" style="670" customWidth="1"/>
    <col min="15624" max="15624" width="10.28515625" style="670" customWidth="1"/>
    <col min="15625" max="15627" width="0" style="670" hidden="1" customWidth="1"/>
    <col min="15628" max="15629" width="9.140625" style="670" customWidth="1"/>
    <col min="15630" max="15872" width="9.140625" style="670"/>
    <col min="15873" max="15873" width="4.140625" style="670" customWidth="1"/>
    <col min="15874" max="15874" width="9.85546875" style="670" customWidth="1"/>
    <col min="15875" max="15875" width="45.140625" style="670" customWidth="1"/>
    <col min="15876" max="15876" width="10.5703125" style="670" customWidth="1"/>
    <col min="15877" max="15877" width="6.7109375" style="670" customWidth="1"/>
    <col min="15878" max="15878" width="8.85546875" style="670" customWidth="1"/>
    <col min="15879" max="15879" width="8" style="670" customWidth="1"/>
    <col min="15880" max="15880" width="10.28515625" style="670" customWidth="1"/>
    <col min="15881" max="15883" width="0" style="670" hidden="1" customWidth="1"/>
    <col min="15884" max="15885" width="9.140625" style="670" customWidth="1"/>
    <col min="15886" max="16128" width="9.140625" style="670"/>
    <col min="16129" max="16129" width="4.140625" style="670" customWidth="1"/>
    <col min="16130" max="16130" width="9.85546875" style="670" customWidth="1"/>
    <col min="16131" max="16131" width="45.140625" style="670" customWidth="1"/>
    <col min="16132" max="16132" width="10.5703125" style="670" customWidth="1"/>
    <col min="16133" max="16133" width="6.7109375" style="670" customWidth="1"/>
    <col min="16134" max="16134" width="8.85546875" style="670" customWidth="1"/>
    <col min="16135" max="16135" width="8" style="670" customWidth="1"/>
    <col min="16136" max="16136" width="10.28515625" style="670" customWidth="1"/>
    <col min="16137" max="16139" width="0" style="670" hidden="1" customWidth="1"/>
    <col min="16140" max="16141" width="9.140625" style="670" customWidth="1"/>
    <col min="16142" max="16384" width="9.140625" style="670"/>
  </cols>
  <sheetData>
    <row r="1" spans="1:14" ht="26.25" customHeight="1">
      <c r="A1" s="1101" t="s">
        <v>461</v>
      </c>
      <c r="B1" s="1101"/>
      <c r="C1" s="1101"/>
      <c r="D1" s="1101"/>
      <c r="E1" s="1101"/>
      <c r="F1" s="1101"/>
      <c r="G1" s="1102"/>
      <c r="H1" s="1101"/>
      <c r="I1" s="668"/>
      <c r="J1" s="669"/>
      <c r="L1" s="670"/>
      <c r="M1" s="670"/>
      <c r="N1" s="670"/>
    </row>
    <row r="2" spans="1:14">
      <c r="A2" s="1103" t="s">
        <v>405</v>
      </c>
      <c r="B2" s="1103"/>
      <c r="C2" s="1103"/>
      <c r="D2" s="1103"/>
      <c r="E2" s="1103"/>
      <c r="F2" s="1103"/>
      <c r="G2" s="1103"/>
      <c r="H2" s="1103"/>
      <c r="I2" s="668"/>
      <c r="J2" s="669"/>
      <c r="L2" s="670"/>
      <c r="M2" s="670"/>
      <c r="N2" s="670"/>
    </row>
    <row r="3" spans="1:14">
      <c r="A3" s="1103" t="s">
        <v>406</v>
      </c>
      <c r="B3" s="1103"/>
      <c r="C3" s="1103"/>
      <c r="D3" s="1103"/>
      <c r="E3" s="1103"/>
      <c r="F3" s="1103"/>
      <c r="G3" s="1103"/>
      <c r="H3" s="1103"/>
      <c r="I3" s="668"/>
      <c r="J3" s="669"/>
      <c r="L3" s="670"/>
      <c r="M3" s="670"/>
      <c r="N3" s="670"/>
    </row>
    <row r="4" spans="1:14">
      <c r="A4" s="671"/>
      <c r="B4" s="1104" t="s">
        <v>407</v>
      </c>
      <c r="C4" s="1104"/>
      <c r="D4" s="1105">
        <f>H74</f>
        <v>0</v>
      </c>
      <c r="E4" s="1106"/>
      <c r="F4" s="1107" t="s">
        <v>25</v>
      </c>
      <c r="G4" s="1107"/>
      <c r="H4" s="671"/>
      <c r="I4" s="668"/>
      <c r="J4" s="669"/>
      <c r="L4" s="670"/>
      <c r="M4" s="670"/>
      <c r="N4" s="670"/>
    </row>
    <row r="5" spans="1:14" ht="22.15" customHeight="1">
      <c r="A5" s="671"/>
      <c r="B5" s="672" t="s">
        <v>408</v>
      </c>
      <c r="C5" s="671"/>
      <c r="D5" s="671"/>
      <c r="E5" s="671"/>
      <c r="F5" s="671"/>
      <c r="G5" s="671"/>
      <c r="H5" s="671"/>
      <c r="I5" s="668"/>
      <c r="J5" s="669"/>
      <c r="L5" s="670"/>
      <c r="M5" s="670"/>
      <c r="N5" s="670"/>
    </row>
    <row r="6" spans="1:14">
      <c r="A6" s="671"/>
      <c r="B6" s="671"/>
      <c r="C6" s="671"/>
      <c r="D6" s="671"/>
      <c r="E6" s="671"/>
      <c r="F6" s="671"/>
      <c r="G6" s="671"/>
      <c r="H6" s="671"/>
      <c r="I6" s="668"/>
      <c r="J6" s="669"/>
      <c r="L6" s="670"/>
      <c r="M6" s="670"/>
      <c r="N6" s="670"/>
    </row>
    <row r="7" spans="1:14" ht="22.15" customHeight="1" thickBot="1">
      <c r="A7" s="671"/>
      <c r="B7" s="672" t="s">
        <v>409</v>
      </c>
      <c r="C7" s="671"/>
      <c r="D7" s="671"/>
      <c r="E7" s="671"/>
      <c r="F7" s="671"/>
      <c r="G7" s="671"/>
      <c r="H7" s="671"/>
      <c r="I7" s="668"/>
      <c r="J7" s="669"/>
      <c r="L7" s="670"/>
      <c r="M7" s="670"/>
      <c r="N7" s="670"/>
    </row>
    <row r="8" spans="1:14" ht="28.5" customHeight="1">
      <c r="A8" s="1121" t="s">
        <v>0</v>
      </c>
      <c r="B8" s="1123" t="s">
        <v>71</v>
      </c>
      <c r="C8" s="1125" t="s">
        <v>128</v>
      </c>
      <c r="D8" s="1127" t="s">
        <v>73</v>
      </c>
      <c r="E8" s="1129" t="s">
        <v>15</v>
      </c>
      <c r="F8" s="1130"/>
      <c r="G8" s="1129" t="s">
        <v>277</v>
      </c>
      <c r="H8" s="1131"/>
      <c r="I8" s="673"/>
      <c r="J8" s="674"/>
      <c r="K8" s="673"/>
      <c r="L8" s="670"/>
      <c r="M8" s="670"/>
      <c r="N8" s="670"/>
    </row>
    <row r="9" spans="1:14" ht="58.5" customHeight="1">
      <c r="A9" s="1122"/>
      <c r="B9" s="1124"/>
      <c r="C9" s="1126"/>
      <c r="D9" s="1128"/>
      <c r="E9" s="675" t="s">
        <v>178</v>
      </c>
      <c r="F9" s="675" t="s">
        <v>179</v>
      </c>
      <c r="G9" s="675" t="s">
        <v>178</v>
      </c>
      <c r="H9" s="676" t="s">
        <v>179</v>
      </c>
      <c r="I9" s="677"/>
      <c r="J9" s="678"/>
      <c r="K9" s="673"/>
      <c r="L9" s="670"/>
      <c r="M9" s="670"/>
      <c r="N9" s="670"/>
    </row>
    <row r="10" spans="1:14" s="147" customFormat="1" ht="14.25" customHeight="1" thickBot="1">
      <c r="A10" s="827" t="s">
        <v>170</v>
      </c>
      <c r="B10" s="828">
        <v>2</v>
      </c>
      <c r="C10" s="829">
        <v>3</v>
      </c>
      <c r="D10" s="829">
        <v>4</v>
      </c>
      <c r="E10" s="829">
        <v>5</v>
      </c>
      <c r="F10" s="829">
        <v>6</v>
      </c>
      <c r="G10" s="829">
        <v>7</v>
      </c>
      <c r="H10" s="830">
        <v>8</v>
      </c>
      <c r="I10" s="678"/>
      <c r="J10" s="678"/>
      <c r="K10" s="674"/>
    </row>
    <row r="11" spans="1:14" s="147" customFormat="1" ht="38.25">
      <c r="A11" s="822"/>
      <c r="B11" s="823" t="s">
        <v>475</v>
      </c>
      <c r="C11" s="824" t="s">
        <v>474</v>
      </c>
      <c r="D11" s="974" t="s">
        <v>507</v>
      </c>
      <c r="E11" s="975"/>
      <c r="F11" s="974">
        <f>6*3*2/100</f>
        <v>0.36</v>
      </c>
      <c r="G11" s="825"/>
      <c r="H11" s="826"/>
      <c r="I11" s="678"/>
      <c r="J11" s="678"/>
      <c r="K11" s="674"/>
    </row>
    <row r="12" spans="1:14" s="147" customFormat="1" ht="14.25" customHeight="1">
      <c r="A12" s="819"/>
      <c r="B12" s="817"/>
      <c r="C12" s="811" t="s">
        <v>77</v>
      </c>
      <c r="D12" s="810" t="s">
        <v>78</v>
      </c>
      <c r="E12" s="810">
        <v>9.06</v>
      </c>
      <c r="F12" s="810">
        <f>E12*F11</f>
        <v>3.2616000000000001</v>
      </c>
      <c r="G12" s="818"/>
      <c r="H12" s="691">
        <f>G12*F12</f>
        <v>0</v>
      </c>
      <c r="I12" s="678"/>
      <c r="J12" s="678"/>
      <c r="K12" s="674"/>
    </row>
    <row r="13" spans="1:14" s="147" customFormat="1" ht="27">
      <c r="A13" s="820">
        <v>1</v>
      </c>
      <c r="B13" s="814" t="s">
        <v>272</v>
      </c>
      <c r="C13" s="445" t="s">
        <v>410</v>
      </c>
      <c r="D13" s="727" t="s">
        <v>279</v>
      </c>
      <c r="E13" s="815"/>
      <c r="F13" s="816">
        <f>0.3*0.3*0.5*(30+8+50)</f>
        <v>3.96</v>
      </c>
      <c r="G13" s="727"/>
      <c r="H13" s="821"/>
      <c r="I13" s="683">
        <f>H13/F13</f>
        <v>0</v>
      </c>
      <c r="J13" s="684">
        <f t="shared" ref="J13:J26" si="0">H13</f>
        <v>0</v>
      </c>
      <c r="K13" s="685"/>
    </row>
    <row r="14" spans="1:14" s="146" customFormat="1" ht="15.95" customHeight="1" thickBot="1">
      <c r="A14" s="686"/>
      <c r="B14" s="687" t="s">
        <v>411</v>
      </c>
      <c r="C14" s="688" t="s">
        <v>412</v>
      </c>
      <c r="D14" s="689" t="s">
        <v>281</v>
      </c>
      <c r="E14" s="689">
        <f>1.15*2.06</f>
        <v>2.3689999999999998</v>
      </c>
      <c r="F14" s="690">
        <f>F13*E14</f>
        <v>9.3812399999999982</v>
      </c>
      <c r="G14" s="690"/>
      <c r="H14" s="771">
        <f>G14*F14</f>
        <v>0</v>
      </c>
      <c r="I14" s="678"/>
      <c r="J14" s="684">
        <f t="shared" si="0"/>
        <v>0</v>
      </c>
      <c r="K14" s="678">
        <f>H14</f>
        <v>0</v>
      </c>
    </row>
    <row r="15" spans="1:14" ht="27">
      <c r="A15" s="692">
        <v>2</v>
      </c>
      <c r="B15" s="617" t="s">
        <v>413</v>
      </c>
      <c r="C15" s="693" t="s">
        <v>414</v>
      </c>
      <c r="D15" s="694" t="s">
        <v>166</v>
      </c>
      <c r="E15" s="695"/>
      <c r="F15" s="696">
        <f>30+8+50</f>
        <v>88</v>
      </c>
      <c r="G15" s="697"/>
      <c r="H15" s="698"/>
      <c r="I15" s="683">
        <f>H15/F15</f>
        <v>0</v>
      </c>
      <c r="J15" s="684">
        <f t="shared" si="0"/>
        <v>0</v>
      </c>
      <c r="K15" s="673"/>
      <c r="L15" s="699"/>
      <c r="M15" s="670"/>
      <c r="N15" s="670"/>
    </row>
    <row r="16" spans="1:14" ht="15.95" customHeight="1">
      <c r="A16" s="700"/>
      <c r="B16" s="701" t="s">
        <v>411</v>
      </c>
      <c r="C16" s="702" t="s">
        <v>415</v>
      </c>
      <c r="D16" s="703" t="s">
        <v>281</v>
      </c>
      <c r="E16" s="704">
        <f>1.15*0.139</f>
        <v>0.15984999999999999</v>
      </c>
      <c r="F16" s="705">
        <f>E16*F15</f>
        <v>14.066799999999999</v>
      </c>
      <c r="G16" s="706"/>
      <c r="H16" s="691">
        <f>G16*F16</f>
        <v>0</v>
      </c>
      <c r="I16" s="684"/>
      <c r="J16" s="684">
        <f t="shared" si="0"/>
        <v>0</v>
      </c>
      <c r="K16" s="678">
        <f>H16</f>
        <v>0</v>
      </c>
      <c r="L16" s="699"/>
      <c r="M16" s="670"/>
      <c r="N16" s="670"/>
    </row>
    <row r="17" spans="1:14" s="668" customFormat="1" ht="15.95" customHeight="1">
      <c r="A17" s="700"/>
      <c r="B17" s="707" t="s">
        <v>416</v>
      </c>
      <c r="C17" s="702" t="s">
        <v>417</v>
      </c>
      <c r="D17" s="708" t="s">
        <v>166</v>
      </c>
      <c r="E17" s="709">
        <v>1</v>
      </c>
      <c r="F17" s="710">
        <f>F15*E17</f>
        <v>88</v>
      </c>
      <c r="G17" s="711"/>
      <c r="H17" s="691">
        <f>G17*F17</f>
        <v>0</v>
      </c>
      <c r="I17" s="684"/>
      <c r="J17" s="684">
        <f t="shared" si="0"/>
        <v>0</v>
      </c>
      <c r="K17" s="678"/>
      <c r="L17" s="684"/>
    </row>
    <row r="18" spans="1:14" ht="15.95" customHeight="1" thickBot="1">
      <c r="A18" s="700"/>
      <c r="B18" s="687" t="s">
        <v>411</v>
      </c>
      <c r="C18" s="688" t="s">
        <v>418</v>
      </c>
      <c r="D18" s="712" t="s">
        <v>25</v>
      </c>
      <c r="E18" s="713">
        <v>3.65E-3</v>
      </c>
      <c r="F18" s="714">
        <f>E18*F15</f>
        <v>0.32119999999999999</v>
      </c>
      <c r="G18" s="690"/>
      <c r="H18" s="691">
        <f>G18*F18</f>
        <v>0</v>
      </c>
      <c r="I18" s="678"/>
      <c r="J18" s="684">
        <f t="shared" si="0"/>
        <v>0</v>
      </c>
      <c r="K18" s="673"/>
      <c r="L18" s="699"/>
      <c r="M18" s="670"/>
      <c r="N18" s="670"/>
    </row>
    <row r="19" spans="1:14" ht="38.25">
      <c r="A19" s="692">
        <v>3</v>
      </c>
      <c r="B19" s="617" t="s">
        <v>419</v>
      </c>
      <c r="C19" s="693" t="s">
        <v>420</v>
      </c>
      <c r="D19" s="715" t="s">
        <v>421</v>
      </c>
      <c r="E19" s="695"/>
      <c r="F19" s="696">
        <f>F15</f>
        <v>88</v>
      </c>
      <c r="G19" s="697"/>
      <c r="H19" s="698"/>
      <c r="I19" s="683">
        <f>H19/F19</f>
        <v>0</v>
      </c>
      <c r="J19" s="684">
        <f t="shared" si="0"/>
        <v>0</v>
      </c>
      <c r="L19" s="670"/>
      <c r="M19" s="670"/>
      <c r="N19" s="670"/>
    </row>
    <row r="20" spans="1:14" ht="15" customHeight="1">
      <c r="A20" s="700"/>
      <c r="B20" s="701" t="s">
        <v>411</v>
      </c>
      <c r="C20" s="702" t="s">
        <v>422</v>
      </c>
      <c r="D20" s="703" t="s">
        <v>281</v>
      </c>
      <c r="E20" s="704">
        <f>1.05*0.05</f>
        <v>5.2500000000000005E-2</v>
      </c>
      <c r="F20" s="705">
        <f>E20*F19</f>
        <v>4.62</v>
      </c>
      <c r="G20" s="706"/>
      <c r="H20" s="691">
        <f>G20*F20</f>
        <v>0</v>
      </c>
      <c r="I20" s="668"/>
      <c r="J20" s="684">
        <f t="shared" si="0"/>
        <v>0</v>
      </c>
      <c r="K20" s="678">
        <f>H20</f>
        <v>0</v>
      </c>
      <c r="L20" s="670"/>
      <c r="M20" s="670"/>
      <c r="N20" s="670"/>
    </row>
    <row r="21" spans="1:14" ht="15" customHeight="1">
      <c r="A21" s="700"/>
      <c r="B21" s="701" t="s">
        <v>411</v>
      </c>
      <c r="C21" s="702" t="s">
        <v>423</v>
      </c>
      <c r="D21" s="703" t="s">
        <v>25</v>
      </c>
      <c r="E21" s="704">
        <f>1.15*0.0696</f>
        <v>8.0039999999999986E-2</v>
      </c>
      <c r="F21" s="705">
        <f>E21*F19</f>
        <v>7.0435199999999991</v>
      </c>
      <c r="G21" s="706"/>
      <c r="H21" s="691">
        <f>G21*F21</f>
        <v>0</v>
      </c>
      <c r="I21" s="668"/>
      <c r="J21" s="684">
        <f t="shared" si="0"/>
        <v>0</v>
      </c>
      <c r="L21" s="670"/>
      <c r="M21" s="670"/>
      <c r="N21" s="670"/>
    </row>
    <row r="22" spans="1:14" s="668" customFormat="1" ht="15" customHeight="1">
      <c r="A22" s="700"/>
      <c r="B22" s="716" t="s">
        <v>36</v>
      </c>
      <c r="C22" s="702" t="s">
        <v>60</v>
      </c>
      <c r="D22" s="703" t="s">
        <v>92</v>
      </c>
      <c r="E22" s="704">
        <v>0.04</v>
      </c>
      <c r="F22" s="705">
        <f>F19*E22</f>
        <v>3.52</v>
      </c>
      <c r="G22" s="706"/>
      <c r="H22" s="691">
        <f>G22*F22</f>
        <v>0</v>
      </c>
      <c r="J22" s="684">
        <f t="shared" si="0"/>
        <v>0</v>
      </c>
    </row>
    <row r="23" spans="1:14" s="668" customFormat="1" ht="15" customHeight="1">
      <c r="A23" s="700"/>
      <c r="B23" s="701" t="s">
        <v>36</v>
      </c>
      <c r="C23" s="717" t="s">
        <v>424</v>
      </c>
      <c r="D23" s="708" t="s">
        <v>166</v>
      </c>
      <c r="E23" s="709">
        <v>1</v>
      </c>
      <c r="F23" s="718">
        <f>F19*E23</f>
        <v>88</v>
      </c>
      <c r="G23" s="711"/>
      <c r="H23" s="691">
        <f>G23*F23</f>
        <v>0</v>
      </c>
      <c r="J23" s="684">
        <f t="shared" si="0"/>
        <v>0</v>
      </c>
    </row>
    <row r="24" spans="1:14" ht="15" customHeight="1" thickBot="1">
      <c r="A24" s="686"/>
      <c r="B24" s="687" t="s">
        <v>411</v>
      </c>
      <c r="C24" s="688" t="s">
        <v>418</v>
      </c>
      <c r="D24" s="712" t="s">
        <v>25</v>
      </c>
      <c r="E24" s="689">
        <v>5.0000000000000001E-4</v>
      </c>
      <c r="F24" s="714">
        <f>E24*F19</f>
        <v>4.3999999999999997E-2</v>
      </c>
      <c r="G24" s="690"/>
      <c r="H24" s="691">
        <f>G24*F24</f>
        <v>0</v>
      </c>
      <c r="I24" s="668"/>
      <c r="J24" s="684">
        <f t="shared" si="0"/>
        <v>0</v>
      </c>
      <c r="L24" s="670"/>
      <c r="M24" s="670"/>
      <c r="N24" s="670"/>
    </row>
    <row r="25" spans="1:14" s="654" customFormat="1" ht="38.1" customHeight="1">
      <c r="A25" s="692">
        <v>4</v>
      </c>
      <c r="B25" s="617" t="s">
        <v>425</v>
      </c>
      <c r="C25" s="693" t="s">
        <v>426</v>
      </c>
      <c r="D25" s="695" t="s">
        <v>279</v>
      </c>
      <c r="E25" s="695"/>
      <c r="F25" s="719">
        <f>F13</f>
        <v>3.96</v>
      </c>
      <c r="G25" s="697"/>
      <c r="H25" s="698"/>
      <c r="J25" s="684">
        <f t="shared" si="0"/>
        <v>0</v>
      </c>
      <c r="N25" s="720"/>
    </row>
    <row r="26" spans="1:14" s="669" customFormat="1" ht="15.95" customHeight="1" thickBot="1">
      <c r="A26" s="686"/>
      <c r="B26" s="687" t="s">
        <v>411</v>
      </c>
      <c r="C26" s="688" t="s">
        <v>427</v>
      </c>
      <c r="D26" s="689" t="s">
        <v>281</v>
      </c>
      <c r="E26" s="689">
        <f>1.15*1.21</f>
        <v>1.3915</v>
      </c>
      <c r="F26" s="690">
        <f>F25*E26</f>
        <v>5.5103399999999993</v>
      </c>
      <c r="G26" s="690"/>
      <c r="H26" s="691">
        <f>G26*F26</f>
        <v>0</v>
      </c>
      <c r="J26" s="684">
        <f t="shared" si="0"/>
        <v>0</v>
      </c>
      <c r="K26" s="678">
        <f>H26</f>
        <v>0</v>
      </c>
      <c r="N26" s="720"/>
    </row>
    <row r="27" spans="1:14" ht="20.100000000000001" customHeight="1">
      <c r="A27" s="1108"/>
      <c r="B27" s="1109"/>
      <c r="C27" s="693" t="s">
        <v>428</v>
      </c>
      <c r="D27" s="721" t="s">
        <v>25</v>
      </c>
      <c r="E27" s="721"/>
      <c r="F27" s="722"/>
      <c r="G27" s="722"/>
      <c r="H27" s="698">
        <f>SUM(H14:H26)</f>
        <v>0</v>
      </c>
      <c r="J27" s="724">
        <f>SUM(J13:J26)/2</f>
        <v>0</v>
      </c>
      <c r="K27" s="678"/>
      <c r="L27" s="670"/>
      <c r="M27" s="670"/>
      <c r="N27" s="720"/>
    </row>
    <row r="28" spans="1:14" ht="20.100000000000001" customHeight="1">
      <c r="A28" s="1110"/>
      <c r="B28" s="1111"/>
      <c r="C28" s="702" t="s">
        <v>429</v>
      </c>
      <c r="D28" s="704" t="s">
        <v>25</v>
      </c>
      <c r="E28" s="725">
        <v>0.1</v>
      </c>
      <c r="F28" s="725"/>
      <c r="G28" s="706"/>
      <c r="H28" s="691">
        <f>H27*E28</f>
        <v>0</v>
      </c>
      <c r="J28" s="726"/>
      <c r="L28" s="670"/>
      <c r="M28" s="670"/>
      <c r="N28" s="720"/>
    </row>
    <row r="29" spans="1:14" s="734" customFormat="1" ht="20.100000000000001" customHeight="1">
      <c r="A29" s="1110"/>
      <c r="B29" s="1111"/>
      <c r="C29" s="445" t="s">
        <v>303</v>
      </c>
      <c r="D29" s="727" t="s">
        <v>25</v>
      </c>
      <c r="E29" s="727"/>
      <c r="F29" s="727"/>
      <c r="G29" s="728"/>
      <c r="H29" s="729">
        <f>H28+H27</f>
        <v>0</v>
      </c>
      <c r="I29" s="730"/>
      <c r="J29" s="731"/>
      <c r="K29" s="732"/>
      <c r="L29" s="733"/>
      <c r="N29" s="720"/>
    </row>
    <row r="30" spans="1:14" ht="20.100000000000001" customHeight="1">
      <c r="A30" s="1110"/>
      <c r="B30" s="1111"/>
      <c r="C30" s="702" t="s">
        <v>430</v>
      </c>
      <c r="D30" s="704" t="s">
        <v>25</v>
      </c>
      <c r="E30" s="725">
        <v>0.08</v>
      </c>
      <c r="F30" s="725"/>
      <c r="G30" s="706"/>
      <c r="H30" s="691">
        <f>H29*E30</f>
        <v>0</v>
      </c>
      <c r="J30" s="724"/>
      <c r="L30" s="670"/>
      <c r="M30" s="735"/>
      <c r="N30" s="1114"/>
    </row>
    <row r="31" spans="1:14" s="146" customFormat="1" ht="24.75" customHeight="1" thickBot="1">
      <c r="A31" s="1112"/>
      <c r="B31" s="1113"/>
      <c r="C31" s="736" t="s">
        <v>431</v>
      </c>
      <c r="D31" s="689" t="s">
        <v>25</v>
      </c>
      <c r="E31" s="689"/>
      <c r="F31" s="689"/>
      <c r="G31" s="690"/>
      <c r="H31" s="729">
        <f>H30+H29</f>
        <v>0</v>
      </c>
      <c r="I31" s="724"/>
      <c r="J31" s="724"/>
      <c r="K31" s="669"/>
      <c r="L31" s="148"/>
      <c r="M31" s="737"/>
      <c r="N31" s="1114"/>
    </row>
    <row r="32" spans="1:14" s="147" customFormat="1" ht="15">
      <c r="A32" s="738"/>
      <c r="B32" s="617"/>
      <c r="C32" s="693" t="s">
        <v>432</v>
      </c>
      <c r="D32" s="695"/>
      <c r="E32" s="695"/>
      <c r="F32" s="695"/>
      <c r="G32" s="697"/>
      <c r="H32" s="698"/>
      <c r="I32" s="678"/>
      <c r="J32" s="678"/>
      <c r="K32" s="674"/>
      <c r="M32" s="739"/>
      <c r="N32" s="740"/>
    </row>
    <row r="33" spans="1:11" s="668" customFormat="1" ht="40.5">
      <c r="A33" s="679">
        <v>1</v>
      </c>
      <c r="B33" s="680" t="s">
        <v>433</v>
      </c>
      <c r="C33" s="681" t="s">
        <v>434</v>
      </c>
      <c r="D33" s="741" t="s">
        <v>166</v>
      </c>
      <c r="E33" s="682"/>
      <c r="F33" s="742">
        <f>F19</f>
        <v>88</v>
      </c>
      <c r="G33" s="743"/>
      <c r="H33" s="744"/>
      <c r="I33" s="684"/>
      <c r="J33" s="684">
        <f t="shared" ref="J33:J62" si="1">H33</f>
        <v>0</v>
      </c>
    </row>
    <row r="34" spans="1:11" s="668" customFormat="1" ht="15.95" customHeight="1">
      <c r="A34" s="700"/>
      <c r="B34" s="701" t="s">
        <v>411</v>
      </c>
      <c r="C34" s="702" t="s">
        <v>435</v>
      </c>
      <c r="D34" s="704" t="s">
        <v>281</v>
      </c>
      <c r="E34" s="745">
        <f>1.15*0.16</f>
        <v>0.184</v>
      </c>
      <c r="F34" s="706">
        <f>E34*F33</f>
        <v>16.192</v>
      </c>
      <c r="G34" s="706"/>
      <c r="H34" s="691">
        <f>G34*F34</f>
        <v>0</v>
      </c>
      <c r="I34" s="684"/>
      <c r="J34" s="684">
        <f t="shared" si="1"/>
        <v>0</v>
      </c>
      <c r="K34" s="678">
        <f>H34</f>
        <v>0</v>
      </c>
    </row>
    <row r="35" spans="1:11" s="668" customFormat="1" ht="15.95" customHeight="1">
      <c r="A35" s="700"/>
      <c r="B35" s="701" t="s">
        <v>411</v>
      </c>
      <c r="C35" s="702" t="s">
        <v>436</v>
      </c>
      <c r="D35" s="703" t="s">
        <v>25</v>
      </c>
      <c r="E35" s="704">
        <f>1.15*0.0065</f>
        <v>7.474999999999999E-3</v>
      </c>
      <c r="F35" s="706">
        <f>E35*F33</f>
        <v>0.65779999999999994</v>
      </c>
      <c r="G35" s="706"/>
      <c r="H35" s="691">
        <f>G35*F35</f>
        <v>0</v>
      </c>
      <c r="I35" s="684"/>
      <c r="J35" s="684">
        <f t="shared" si="1"/>
        <v>0</v>
      </c>
    </row>
    <row r="36" spans="1:11" s="668" customFormat="1" ht="15.95" customHeight="1">
      <c r="A36" s="700"/>
      <c r="B36" s="716" t="s">
        <v>36</v>
      </c>
      <c r="C36" s="702" t="s">
        <v>437</v>
      </c>
      <c r="D36" s="703" t="s">
        <v>166</v>
      </c>
      <c r="E36" s="704">
        <v>1</v>
      </c>
      <c r="F36" s="746">
        <f>F33*E36</f>
        <v>88</v>
      </c>
      <c r="G36" s="711"/>
      <c r="H36" s="691">
        <f>G36*F36</f>
        <v>0</v>
      </c>
      <c r="I36" s="684"/>
      <c r="J36" s="684">
        <f t="shared" si="1"/>
        <v>0</v>
      </c>
    </row>
    <row r="37" spans="1:11" s="668" customFormat="1" ht="16.149999999999999" customHeight="1">
      <c r="A37" s="700"/>
      <c r="B37" s="701" t="s">
        <v>36</v>
      </c>
      <c r="C37" s="702" t="s">
        <v>438</v>
      </c>
      <c r="D37" s="703" t="s">
        <v>288</v>
      </c>
      <c r="E37" s="704"/>
      <c r="F37" s="747">
        <v>9</v>
      </c>
      <c r="G37" s="706"/>
      <c r="H37" s="691">
        <f>G37*F37</f>
        <v>0</v>
      </c>
      <c r="I37" s="684"/>
      <c r="J37" s="684">
        <f t="shared" si="1"/>
        <v>0</v>
      </c>
    </row>
    <row r="38" spans="1:11" s="668" customFormat="1" ht="16.149999999999999" customHeight="1" thickBot="1">
      <c r="A38" s="700"/>
      <c r="B38" s="687" t="s">
        <v>411</v>
      </c>
      <c r="C38" s="688" t="s">
        <v>189</v>
      </c>
      <c r="D38" s="712" t="s">
        <v>25</v>
      </c>
      <c r="E38" s="689">
        <v>3.5299999999999998E-2</v>
      </c>
      <c r="F38" s="690">
        <f>F33*E38</f>
        <v>3.1063999999999998</v>
      </c>
      <c r="G38" s="690"/>
      <c r="H38" s="691">
        <f>G38*F38</f>
        <v>0</v>
      </c>
      <c r="I38" s="684"/>
      <c r="J38" s="684">
        <f t="shared" si="1"/>
        <v>0</v>
      </c>
    </row>
    <row r="39" spans="1:11" s="669" customFormat="1" ht="40.5">
      <c r="A39" s="738" t="s">
        <v>182</v>
      </c>
      <c r="B39" s="715" t="s">
        <v>36</v>
      </c>
      <c r="C39" s="693" t="s">
        <v>439</v>
      </c>
      <c r="D39" s="694" t="s">
        <v>148</v>
      </c>
      <c r="E39" s="695"/>
      <c r="F39" s="748">
        <v>1</v>
      </c>
      <c r="G39" s="697"/>
      <c r="H39" s="698"/>
      <c r="I39" s="749">
        <f>H39/F39</f>
        <v>0</v>
      </c>
      <c r="J39" s="684">
        <f t="shared" si="1"/>
        <v>0</v>
      </c>
      <c r="K39" s="750"/>
    </row>
    <row r="40" spans="1:11" s="668" customFormat="1" ht="15.95" customHeight="1">
      <c r="A40" s="700"/>
      <c r="B40" s="701" t="s">
        <v>36</v>
      </c>
      <c r="C40" s="702" t="s">
        <v>206</v>
      </c>
      <c r="D40" s="704" t="s">
        <v>148</v>
      </c>
      <c r="E40" s="747">
        <v>1</v>
      </c>
      <c r="F40" s="706">
        <f>E40*F39</f>
        <v>1</v>
      </c>
      <c r="G40" s="706"/>
      <c r="H40" s="691">
        <f>G40*F40</f>
        <v>0</v>
      </c>
      <c r="I40" s="684"/>
      <c r="J40" s="684">
        <f>H40</f>
        <v>0</v>
      </c>
      <c r="K40" s="678">
        <f>H40</f>
        <v>0</v>
      </c>
    </row>
    <row r="41" spans="1:11" s="668" customFormat="1" ht="15.95" customHeight="1" thickBot="1">
      <c r="A41" s="751"/>
      <c r="B41" s="707" t="s">
        <v>36</v>
      </c>
      <c r="C41" s="717" t="s">
        <v>440</v>
      </c>
      <c r="D41" s="709" t="str">
        <f>D39</f>
        <v>kompl</v>
      </c>
      <c r="E41" s="709">
        <v>1</v>
      </c>
      <c r="F41" s="752">
        <f>F39*E41</f>
        <v>1</v>
      </c>
      <c r="G41" s="711"/>
      <c r="H41" s="753">
        <f>G41*F41</f>
        <v>0</v>
      </c>
      <c r="I41" s="683"/>
      <c r="J41" s="684">
        <f t="shared" si="1"/>
        <v>0</v>
      </c>
      <c r="K41" s="750"/>
    </row>
    <row r="42" spans="1:11" s="668" customFormat="1" ht="28.5" customHeight="1">
      <c r="A42" s="754"/>
      <c r="B42" s="755" t="s">
        <v>36</v>
      </c>
      <c r="C42" s="756" t="s">
        <v>441</v>
      </c>
      <c r="D42" s="755" t="s">
        <v>82</v>
      </c>
      <c r="E42" s="755"/>
      <c r="F42" s="757">
        <v>1</v>
      </c>
      <c r="G42" s="755"/>
      <c r="H42" s="758"/>
      <c r="I42" s="683"/>
      <c r="J42" s="684"/>
      <c r="K42" s="750"/>
    </row>
    <row r="43" spans="1:11" s="668" customFormat="1" ht="15.95" customHeight="1">
      <c r="A43" s="759"/>
      <c r="B43" s="538"/>
      <c r="C43" s="760" t="s">
        <v>442</v>
      </c>
      <c r="D43" s="538" t="s">
        <v>78</v>
      </c>
      <c r="E43" s="538">
        <v>4.5</v>
      </c>
      <c r="F43" s="546">
        <f>E43*F42</f>
        <v>4.5</v>
      </c>
      <c r="G43" s="546"/>
      <c r="H43" s="761">
        <f>F43*G43</f>
        <v>0</v>
      </c>
      <c r="I43" s="683"/>
      <c r="J43" s="684"/>
      <c r="K43" s="750"/>
    </row>
    <row r="44" spans="1:11" s="668" customFormat="1" ht="15.95" customHeight="1" thickBot="1">
      <c r="A44" s="762"/>
      <c r="B44" s="763"/>
      <c r="C44" s="764" t="s">
        <v>443</v>
      </c>
      <c r="D44" s="765" t="s">
        <v>82</v>
      </c>
      <c r="E44" s="766">
        <v>1</v>
      </c>
      <c r="F44" s="767">
        <f>E44*F42</f>
        <v>1</v>
      </c>
      <c r="G44" s="767"/>
      <c r="H44" s="768">
        <f>F44*G44</f>
        <v>0</v>
      </c>
      <c r="I44" s="683"/>
      <c r="J44" s="684"/>
      <c r="K44" s="750"/>
    </row>
    <row r="45" spans="1:11" s="668" customFormat="1" ht="25.5">
      <c r="A45" s="831" t="s">
        <v>329</v>
      </c>
      <c r="B45" s="832" t="s">
        <v>464</v>
      </c>
      <c r="C45" s="833" t="s">
        <v>476</v>
      </c>
      <c r="D45" s="834" t="s">
        <v>322</v>
      </c>
      <c r="E45" s="834"/>
      <c r="F45" s="835">
        <v>2</v>
      </c>
      <c r="G45" s="834"/>
      <c r="H45" s="836">
        <f>H46+H47+H48+H49+H50+H51+H52+H53</f>
        <v>0</v>
      </c>
      <c r="I45" s="683"/>
      <c r="J45" s="684"/>
      <c r="K45" s="750"/>
    </row>
    <row r="46" spans="1:11" s="668" customFormat="1" ht="15.95" customHeight="1">
      <c r="A46" s="837"/>
      <c r="B46" s="810"/>
      <c r="C46" s="811" t="s">
        <v>77</v>
      </c>
      <c r="D46" s="810" t="s">
        <v>78</v>
      </c>
      <c r="E46" s="810">
        <v>1.07</v>
      </c>
      <c r="F46" s="809">
        <f>E46*F45</f>
        <v>2.14</v>
      </c>
      <c r="G46" s="809"/>
      <c r="H46" s="838">
        <f>F46*G46</f>
        <v>0</v>
      </c>
      <c r="I46" s="683"/>
      <c r="J46" s="684"/>
      <c r="K46" s="750"/>
    </row>
    <row r="47" spans="1:11" s="668" customFormat="1" ht="15.95" customHeight="1">
      <c r="A47" s="837"/>
      <c r="B47" s="441"/>
      <c r="C47" s="811" t="s">
        <v>465</v>
      </c>
      <c r="D47" s="812" t="s">
        <v>466</v>
      </c>
      <c r="E47" s="810">
        <v>1.74</v>
      </c>
      <c r="F47" s="810">
        <f>E47*F45</f>
        <v>3.48</v>
      </c>
      <c r="G47" s="845"/>
      <c r="H47" s="838">
        <f t="shared" ref="H47:H53" si="2">F47*G47</f>
        <v>0</v>
      </c>
      <c r="I47" s="683"/>
      <c r="J47" s="684"/>
      <c r="K47" s="750"/>
    </row>
    <row r="48" spans="1:11" s="668" customFormat="1" ht="15.95" customHeight="1">
      <c r="A48" s="837"/>
      <c r="B48" s="810"/>
      <c r="C48" s="811" t="s">
        <v>467</v>
      </c>
      <c r="D48" s="810" t="s">
        <v>319</v>
      </c>
      <c r="E48" s="810">
        <v>1.6</v>
      </c>
      <c r="F48" s="809">
        <f>E48*F45</f>
        <v>3.2</v>
      </c>
      <c r="G48" s="809"/>
      <c r="H48" s="838">
        <f t="shared" si="2"/>
        <v>0</v>
      </c>
      <c r="I48" s="683"/>
      <c r="J48" s="684"/>
      <c r="K48" s="750"/>
    </row>
    <row r="49" spans="1:14" s="668" customFormat="1" ht="15.95" customHeight="1">
      <c r="A49" s="837"/>
      <c r="B49" s="810"/>
      <c r="C49" s="811" t="s">
        <v>468</v>
      </c>
      <c r="D49" s="810" t="s">
        <v>29</v>
      </c>
      <c r="E49" s="810">
        <v>2.5</v>
      </c>
      <c r="F49" s="809">
        <f>E49*F45</f>
        <v>5</v>
      </c>
      <c r="G49" s="809"/>
      <c r="H49" s="838">
        <f t="shared" si="2"/>
        <v>0</v>
      </c>
      <c r="I49" s="683"/>
      <c r="J49" s="684"/>
      <c r="K49" s="750"/>
    </row>
    <row r="50" spans="1:14" s="668" customFormat="1" ht="15.95" customHeight="1">
      <c r="A50" s="837"/>
      <c r="B50" s="810"/>
      <c r="C50" s="811" t="s">
        <v>469</v>
      </c>
      <c r="D50" s="810" t="s">
        <v>29</v>
      </c>
      <c r="E50" s="810">
        <v>0.5</v>
      </c>
      <c r="F50" s="813">
        <f>E50*F45</f>
        <v>1</v>
      </c>
      <c r="G50" s="813"/>
      <c r="H50" s="838">
        <f t="shared" si="2"/>
        <v>0</v>
      </c>
      <c r="I50" s="683"/>
      <c r="J50" s="684"/>
      <c r="K50" s="750"/>
    </row>
    <row r="51" spans="1:14" s="668" customFormat="1" ht="15.95" customHeight="1">
      <c r="A51" s="837"/>
      <c r="B51" s="810"/>
      <c r="C51" s="811" t="s">
        <v>470</v>
      </c>
      <c r="D51" s="810" t="s">
        <v>471</v>
      </c>
      <c r="E51" s="810">
        <v>0.1</v>
      </c>
      <c r="F51" s="813">
        <f>E51*F45</f>
        <v>0.2</v>
      </c>
      <c r="G51" s="813"/>
      <c r="H51" s="838">
        <f t="shared" si="2"/>
        <v>0</v>
      </c>
      <c r="I51" s="683"/>
      <c r="J51" s="684"/>
      <c r="K51" s="750"/>
    </row>
    <row r="52" spans="1:14" s="669" customFormat="1" ht="13.5">
      <c r="A52" s="837"/>
      <c r="B52" s="810"/>
      <c r="C52" s="811" t="s">
        <v>472</v>
      </c>
      <c r="D52" s="810" t="s">
        <v>319</v>
      </c>
      <c r="E52" s="810">
        <v>2</v>
      </c>
      <c r="F52" s="813">
        <f>E52*F45</f>
        <v>4</v>
      </c>
      <c r="G52" s="813"/>
      <c r="H52" s="838">
        <f t="shared" si="2"/>
        <v>0</v>
      </c>
      <c r="I52" s="749"/>
      <c r="J52" s="684"/>
    </row>
    <row r="53" spans="1:14" s="669" customFormat="1" ht="16.149999999999999" customHeight="1" thickBot="1">
      <c r="A53" s="839"/>
      <c r="B53" s="840"/>
      <c r="C53" s="841" t="s">
        <v>473</v>
      </c>
      <c r="D53" s="840" t="s">
        <v>25</v>
      </c>
      <c r="E53" s="840">
        <v>1.5</v>
      </c>
      <c r="F53" s="840">
        <f>E53*F45</f>
        <v>3</v>
      </c>
      <c r="G53" s="842"/>
      <c r="H53" s="843">
        <f t="shared" si="2"/>
        <v>0</v>
      </c>
      <c r="J53" s="684"/>
      <c r="K53" s="678"/>
      <c r="M53" s="769"/>
    </row>
    <row r="54" spans="1:14" s="668" customFormat="1" ht="36" customHeight="1">
      <c r="A54" s="679">
        <v>4</v>
      </c>
      <c r="B54" s="680" t="s">
        <v>445</v>
      </c>
      <c r="C54" s="681" t="s">
        <v>477</v>
      </c>
      <c r="D54" s="682" t="s">
        <v>288</v>
      </c>
      <c r="E54" s="682"/>
      <c r="F54" s="772">
        <v>2</v>
      </c>
      <c r="G54" s="743"/>
      <c r="H54" s="744"/>
      <c r="I54" s="683">
        <f>H54/F54</f>
        <v>0</v>
      </c>
      <c r="J54" s="684">
        <f t="shared" si="1"/>
        <v>0</v>
      </c>
      <c r="K54" s="673"/>
      <c r="L54" s="673"/>
    </row>
    <row r="55" spans="1:14" s="668" customFormat="1" ht="16.149999999999999" customHeight="1">
      <c r="A55" s="770"/>
      <c r="B55" s="701" t="s">
        <v>411</v>
      </c>
      <c r="C55" s="702" t="s">
        <v>446</v>
      </c>
      <c r="D55" s="704" t="s">
        <v>281</v>
      </c>
      <c r="E55" s="704">
        <f>1.15*2</f>
        <v>2.2999999999999998</v>
      </c>
      <c r="F55" s="706">
        <f>E55*F54</f>
        <v>4.5999999999999996</v>
      </c>
      <c r="G55" s="706"/>
      <c r="H55" s="691">
        <f>G55*F55</f>
        <v>0</v>
      </c>
      <c r="I55" s="684"/>
      <c r="J55" s="684">
        <f t="shared" si="1"/>
        <v>0</v>
      </c>
      <c r="K55" s="678">
        <f>H55</f>
        <v>0</v>
      </c>
      <c r="L55" s="673"/>
    </row>
    <row r="56" spans="1:14" s="668" customFormat="1" ht="16.149999999999999" customHeight="1">
      <c r="A56" s="770"/>
      <c r="B56" s="701" t="s">
        <v>411</v>
      </c>
      <c r="C56" s="702" t="s">
        <v>447</v>
      </c>
      <c r="D56" s="704" t="s">
        <v>25</v>
      </c>
      <c r="E56" s="704">
        <f>1.15*2.2</f>
        <v>2.5299999999999998</v>
      </c>
      <c r="F56" s="706">
        <f>E56*F54</f>
        <v>5.0599999999999996</v>
      </c>
      <c r="G56" s="706"/>
      <c r="H56" s="691">
        <f>G56*F56</f>
        <v>0</v>
      </c>
      <c r="I56" s="678"/>
      <c r="J56" s="684">
        <f t="shared" si="1"/>
        <v>0</v>
      </c>
      <c r="K56" s="673"/>
      <c r="L56" s="673"/>
    </row>
    <row r="57" spans="1:14" ht="27">
      <c r="A57" s="770"/>
      <c r="B57" s="773"/>
      <c r="C57" s="717" t="s">
        <v>480</v>
      </c>
      <c r="D57" s="708" t="s">
        <v>288</v>
      </c>
      <c r="E57" s="709">
        <v>2</v>
      </c>
      <c r="F57" s="752"/>
      <c r="G57" s="711"/>
      <c r="H57" s="691"/>
      <c r="I57" s="678"/>
      <c r="J57" s="684">
        <f t="shared" si="1"/>
        <v>0</v>
      </c>
      <c r="K57" s="673"/>
      <c r="L57" s="735"/>
      <c r="M57" s="670"/>
      <c r="N57" s="670"/>
    </row>
    <row r="58" spans="1:14" s="668" customFormat="1" ht="16.149999999999999" customHeight="1" thickBot="1">
      <c r="A58" s="774"/>
      <c r="B58" s="687" t="s">
        <v>411</v>
      </c>
      <c r="C58" s="688" t="s">
        <v>189</v>
      </c>
      <c r="D58" s="689" t="s">
        <v>25</v>
      </c>
      <c r="E58" s="689">
        <v>0.05</v>
      </c>
      <c r="F58" s="690">
        <f>E58*F54</f>
        <v>0.1</v>
      </c>
      <c r="G58" s="690"/>
      <c r="H58" s="771">
        <f>G58*F58</f>
        <v>0</v>
      </c>
      <c r="I58" s="678"/>
      <c r="J58" s="684">
        <f t="shared" si="1"/>
        <v>0</v>
      </c>
      <c r="K58" s="673"/>
      <c r="L58" s="673"/>
    </row>
    <row r="59" spans="1:14" s="654" customFormat="1" ht="46.5" customHeight="1">
      <c r="A59" s="738" t="s">
        <v>147</v>
      </c>
      <c r="B59" s="617" t="s">
        <v>448</v>
      </c>
      <c r="C59" s="693" t="s">
        <v>449</v>
      </c>
      <c r="D59" s="695" t="s">
        <v>166</v>
      </c>
      <c r="E59" s="695"/>
      <c r="F59" s="696">
        <v>12</v>
      </c>
      <c r="G59" s="697"/>
      <c r="H59" s="698"/>
      <c r="I59" s="684"/>
      <c r="J59" s="684">
        <f t="shared" si="1"/>
        <v>0</v>
      </c>
    </row>
    <row r="60" spans="1:14" s="669" customFormat="1" ht="16.149999999999999" customHeight="1">
      <c r="A60" s="700"/>
      <c r="B60" s="701" t="s">
        <v>411</v>
      </c>
      <c r="C60" s="702" t="s">
        <v>450</v>
      </c>
      <c r="D60" s="704" t="s">
        <v>281</v>
      </c>
      <c r="E60" s="704">
        <f>1.15*0.0507</f>
        <v>5.8304999999999996E-2</v>
      </c>
      <c r="F60" s="706">
        <f>F59*E60</f>
        <v>0.69965999999999995</v>
      </c>
      <c r="G60" s="706"/>
      <c r="H60" s="691">
        <f>G60*F60</f>
        <v>0</v>
      </c>
      <c r="I60" s="684"/>
      <c r="J60" s="684">
        <f t="shared" si="1"/>
        <v>0</v>
      </c>
      <c r="K60" s="678">
        <f>H60</f>
        <v>0</v>
      </c>
    </row>
    <row r="61" spans="1:14" s="669" customFormat="1" ht="16.149999999999999" customHeight="1">
      <c r="A61" s="700"/>
      <c r="B61" s="773" t="s">
        <v>36</v>
      </c>
      <c r="C61" s="775" t="s">
        <v>451</v>
      </c>
      <c r="D61" s="709" t="s">
        <v>166</v>
      </c>
      <c r="E61" s="709">
        <v>1</v>
      </c>
      <c r="F61" s="711">
        <f>F59*E61</f>
        <v>12</v>
      </c>
      <c r="G61" s="711"/>
      <c r="H61" s="691">
        <f>G61*F61</f>
        <v>0</v>
      </c>
      <c r="I61" s="684"/>
      <c r="J61" s="684">
        <f t="shared" si="1"/>
        <v>0</v>
      </c>
    </row>
    <row r="62" spans="1:14" s="669" customFormat="1" ht="20.25" customHeight="1" thickBot="1">
      <c r="A62" s="776"/>
      <c r="B62" s="773" t="s">
        <v>411</v>
      </c>
      <c r="C62" s="717" t="s">
        <v>189</v>
      </c>
      <c r="D62" s="709" t="s">
        <v>25</v>
      </c>
      <c r="E62" s="777">
        <v>0.221</v>
      </c>
      <c r="F62" s="711">
        <f>F59*E62</f>
        <v>2.6520000000000001</v>
      </c>
      <c r="G62" s="711"/>
      <c r="H62" s="753">
        <f>G62*F62</f>
        <v>0</v>
      </c>
      <c r="I62" s="684"/>
      <c r="J62" s="684">
        <f t="shared" si="1"/>
        <v>0</v>
      </c>
    </row>
    <row r="63" spans="1:14" s="669" customFormat="1" ht="13.5">
      <c r="A63" s="738" t="s">
        <v>328</v>
      </c>
      <c r="B63" s="755" t="s">
        <v>36</v>
      </c>
      <c r="C63" s="756" t="s">
        <v>452</v>
      </c>
      <c r="D63" s="755" t="s">
        <v>82</v>
      </c>
      <c r="E63" s="755"/>
      <c r="F63" s="757">
        <v>2</v>
      </c>
      <c r="G63" s="757"/>
      <c r="H63" s="758"/>
      <c r="I63" s="684"/>
      <c r="J63" s="684"/>
    </row>
    <row r="64" spans="1:14" s="669" customFormat="1" ht="20.25" customHeight="1">
      <c r="A64" s="700"/>
      <c r="B64" s="538"/>
      <c r="C64" s="760" t="s">
        <v>442</v>
      </c>
      <c r="D64" s="538" t="s">
        <v>78</v>
      </c>
      <c r="E64" s="778">
        <v>1</v>
      </c>
      <c r="F64" s="546">
        <f>E64*F63</f>
        <v>2</v>
      </c>
      <c r="G64" s="546"/>
      <c r="H64" s="761">
        <f>F64*G64</f>
        <v>0</v>
      </c>
      <c r="I64" s="684"/>
      <c r="J64" s="684"/>
    </row>
    <row r="65" spans="1:14" s="669" customFormat="1" ht="20.25" customHeight="1">
      <c r="A65" s="700"/>
      <c r="B65" s="538" t="s">
        <v>36</v>
      </c>
      <c r="C65" s="760" t="s">
        <v>453</v>
      </c>
      <c r="D65" s="538" t="s">
        <v>454</v>
      </c>
      <c r="E65" s="538">
        <v>2</v>
      </c>
      <c r="F65" s="546">
        <f>E65*F63</f>
        <v>4</v>
      </c>
      <c r="G65" s="546"/>
      <c r="H65" s="761">
        <f>F65*G65</f>
        <v>0</v>
      </c>
      <c r="I65" s="684"/>
      <c r="J65" s="684"/>
    </row>
    <row r="66" spans="1:14" s="669" customFormat="1" ht="20.25" customHeight="1">
      <c r="A66" s="700"/>
      <c r="B66" s="538" t="s">
        <v>36</v>
      </c>
      <c r="C66" s="760" t="s">
        <v>455</v>
      </c>
      <c r="D66" s="538" t="s">
        <v>454</v>
      </c>
      <c r="E66" s="538">
        <v>1</v>
      </c>
      <c r="F66" s="546">
        <f>E66*F63</f>
        <v>2</v>
      </c>
      <c r="G66" s="546"/>
      <c r="H66" s="761">
        <f>F66*G66</f>
        <v>0</v>
      </c>
      <c r="I66" s="684"/>
      <c r="J66" s="684"/>
    </row>
    <row r="67" spans="1:14" s="669" customFormat="1" ht="20.25" customHeight="1" thickBot="1">
      <c r="A67" s="686"/>
      <c r="B67" s="766"/>
      <c r="C67" s="688" t="s">
        <v>444</v>
      </c>
      <c r="D67" s="689" t="s">
        <v>25</v>
      </c>
      <c r="E67" s="689">
        <v>1</v>
      </c>
      <c r="F67" s="690">
        <f>E67*F62</f>
        <v>2.6520000000000001</v>
      </c>
      <c r="G67" s="690"/>
      <c r="H67" s="771">
        <f>G67*F67</f>
        <v>0</v>
      </c>
      <c r="I67" s="684"/>
      <c r="J67" s="684"/>
    </row>
    <row r="68" spans="1:14">
      <c r="A68" s="1115"/>
      <c r="B68" s="1116"/>
      <c r="C68" s="681" t="s">
        <v>456</v>
      </c>
      <c r="D68" s="779"/>
      <c r="E68" s="779"/>
      <c r="F68" s="780"/>
      <c r="G68" s="780"/>
      <c r="H68" s="744">
        <f>SUM(H34:K67)</f>
        <v>0</v>
      </c>
      <c r="I68" s="781"/>
      <c r="J68" s="723">
        <f>SUM(J33:J62)/2</f>
        <v>0</v>
      </c>
      <c r="K68" s="731">
        <f>SUM(K33:K62)</f>
        <v>0</v>
      </c>
      <c r="M68" s="670"/>
      <c r="N68" s="670"/>
    </row>
    <row r="69" spans="1:14">
      <c r="A69" s="1115"/>
      <c r="B69" s="1116"/>
      <c r="C69" s="702" t="s">
        <v>457</v>
      </c>
      <c r="D69" s="704" t="s">
        <v>25</v>
      </c>
      <c r="E69" s="704"/>
      <c r="F69" s="706"/>
      <c r="G69" s="706"/>
      <c r="H69" s="691">
        <f>H60+H55+H53+H40+H34</f>
        <v>0</v>
      </c>
      <c r="I69" s="782"/>
      <c r="J69" s="668"/>
      <c r="K69" s="723"/>
      <c r="L69" s="783"/>
      <c r="M69" s="670"/>
      <c r="N69" s="670"/>
    </row>
    <row r="70" spans="1:14" ht="27">
      <c r="A70" s="1115"/>
      <c r="B70" s="1116"/>
      <c r="C70" s="775" t="s">
        <v>458</v>
      </c>
      <c r="D70" s="779" t="s">
        <v>25</v>
      </c>
      <c r="E70" s="784">
        <v>0.75</v>
      </c>
      <c r="F70" s="784"/>
      <c r="G70" s="780"/>
      <c r="H70" s="785">
        <f>H69*E70</f>
        <v>0</v>
      </c>
      <c r="I70" s="750"/>
      <c r="J70" s="668"/>
      <c r="L70" s="670"/>
      <c r="M70" s="670"/>
      <c r="N70" s="670"/>
    </row>
    <row r="71" spans="1:14" s="734" customFormat="1">
      <c r="A71" s="1115"/>
      <c r="B71" s="1116"/>
      <c r="C71" s="445" t="s">
        <v>303</v>
      </c>
      <c r="D71" s="727" t="s">
        <v>25</v>
      </c>
      <c r="E71" s="727"/>
      <c r="F71" s="727"/>
      <c r="G71" s="728"/>
      <c r="H71" s="729">
        <f>H70+H68</f>
        <v>0</v>
      </c>
      <c r="I71" s="781"/>
      <c r="J71" s="732"/>
      <c r="K71" s="732"/>
      <c r="L71" s="733"/>
    </row>
    <row r="72" spans="1:14">
      <c r="A72" s="1115"/>
      <c r="B72" s="1116"/>
      <c r="C72" s="702" t="s">
        <v>430</v>
      </c>
      <c r="D72" s="704" t="s">
        <v>25</v>
      </c>
      <c r="E72" s="725">
        <v>0.08</v>
      </c>
      <c r="F72" s="725"/>
      <c r="G72" s="706"/>
      <c r="H72" s="691">
        <f>H71*E72</f>
        <v>0</v>
      </c>
      <c r="I72" s="750"/>
      <c r="J72" s="668"/>
      <c r="L72" s="670"/>
      <c r="M72" s="670"/>
      <c r="N72" s="670"/>
    </row>
    <row r="73" spans="1:14" ht="16.5" thickBot="1">
      <c r="A73" s="1117"/>
      <c r="B73" s="1118"/>
      <c r="C73" s="736" t="s">
        <v>508</v>
      </c>
      <c r="D73" s="704" t="s">
        <v>25</v>
      </c>
      <c r="E73" s="689"/>
      <c r="F73" s="689"/>
      <c r="G73" s="690"/>
      <c r="H73" s="786">
        <f>H72+H71</f>
        <v>0</v>
      </c>
      <c r="I73" s="787"/>
      <c r="J73" s="668"/>
      <c r="L73" s="788"/>
      <c r="M73" s="670"/>
      <c r="N73" s="670"/>
    </row>
    <row r="74" spans="1:14" ht="41.25" thickBot="1">
      <c r="A74" s="1119"/>
      <c r="B74" s="1120"/>
      <c r="C74" s="789" t="s">
        <v>459</v>
      </c>
      <c r="D74" s="790" t="s">
        <v>25</v>
      </c>
      <c r="E74" s="790"/>
      <c r="F74" s="791"/>
      <c r="G74" s="791"/>
      <c r="H74" s="792">
        <f>H73+H31</f>
        <v>0</v>
      </c>
      <c r="I74" s="787"/>
      <c r="K74" s="724"/>
      <c r="L74" s="678"/>
      <c r="M74" s="670"/>
      <c r="N74" s="670"/>
    </row>
    <row r="78" spans="1:14">
      <c r="B78" s="793" t="s">
        <v>460</v>
      </c>
      <c r="C78" s="794"/>
      <c r="D78" s="685"/>
      <c r="E78" s="685"/>
    </row>
    <row r="79" spans="1:14">
      <c r="B79" s="795" t="s">
        <v>239</v>
      </c>
      <c r="C79" s="796"/>
      <c r="D79" s="797"/>
      <c r="E79" s="798" t="s">
        <v>240</v>
      </c>
    </row>
    <row r="80" spans="1:14">
      <c r="B80" s="799"/>
      <c r="C80" s="800"/>
      <c r="D80" s="801"/>
      <c r="E80" s="802"/>
    </row>
  </sheetData>
  <autoFilter ref="A10:H74"/>
  <mergeCells count="16">
    <mergeCell ref="A27:B31"/>
    <mergeCell ref="N30:N31"/>
    <mergeCell ref="A68:B73"/>
    <mergeCell ref="A74:B74"/>
    <mergeCell ref="A8:A9"/>
    <mergeCell ref="B8:B9"/>
    <mergeCell ref="C8:C9"/>
    <mergeCell ref="D8:D9"/>
    <mergeCell ref="E8:F8"/>
    <mergeCell ref="G8:H8"/>
    <mergeCell ref="A1:H1"/>
    <mergeCell ref="A2:H2"/>
    <mergeCell ref="A3:H3"/>
    <mergeCell ref="B4:C4"/>
    <mergeCell ref="D4:E4"/>
    <mergeCell ref="F4:G4"/>
  </mergeCells>
  <pageMargins left="0.19685039370078741" right="0.19685039370078741" top="0.19685039370078741" bottom="0.19685039370078741" header="0" footer="0"/>
  <pageSetup paperSize="9" scale="94" orientation="portrait" verticalDpi="1200" r:id="rId1"/>
  <ignoredErrors>
    <ignoredError sqref="H45 H7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F89"/>
  <sheetViews>
    <sheetView view="pageBreakPreview" topLeftCell="E60" zoomScaleSheetLayoutView="100" workbookViewId="0">
      <selection activeCell="Q65" sqref="Q65"/>
    </sheetView>
  </sheetViews>
  <sheetFormatPr defaultRowHeight="13.5"/>
  <cols>
    <col min="1" max="1" width="5.28515625" style="156" customWidth="1"/>
    <col min="2" max="2" width="16" style="149" customWidth="1"/>
    <col min="3" max="3" width="47.5703125" style="502" customWidth="1"/>
    <col min="4" max="4" width="9.85546875" style="502" customWidth="1"/>
    <col min="5" max="6" width="10.5703125" style="502" customWidth="1"/>
    <col min="7" max="7" width="8.5703125" style="502" customWidth="1"/>
    <col min="8" max="8" width="11.7109375" style="503" customWidth="1"/>
    <col min="9" max="9" width="9.140625" style="502"/>
    <col min="10" max="10" width="9.85546875" style="502" bestFit="1" customWidth="1"/>
    <col min="11" max="11" width="9.140625" style="146"/>
    <col min="12" max="12" width="10.42578125" style="148" bestFit="1" customWidth="1"/>
    <col min="13" max="24" width="10.7109375" style="146" customWidth="1"/>
    <col min="25" max="25" width="5.5703125" style="146" customWidth="1"/>
    <col min="26" max="26" width="10.42578125" style="146" customWidth="1"/>
    <col min="27" max="27" width="9.140625" style="146"/>
    <col min="28" max="28" width="12.140625" style="146" customWidth="1"/>
    <col min="29" max="256" width="9.140625" style="146"/>
    <col min="257" max="257" width="5.28515625" style="146" customWidth="1"/>
    <col min="258" max="258" width="16" style="146" customWidth="1"/>
    <col min="259" max="259" width="44" style="146" customWidth="1"/>
    <col min="260" max="260" width="9.85546875" style="146" customWidth="1"/>
    <col min="261" max="262" width="10.5703125" style="146" customWidth="1"/>
    <col min="263" max="263" width="8.5703125" style="146" customWidth="1"/>
    <col min="264" max="264" width="11.7109375" style="146" customWidth="1"/>
    <col min="265" max="265" width="9.140625" style="146"/>
    <col min="266" max="266" width="9.85546875" style="146" bestFit="1" customWidth="1"/>
    <col min="267" max="267" width="9.140625" style="146"/>
    <col min="268" max="268" width="10.42578125" style="146" bestFit="1" customWidth="1"/>
    <col min="269" max="280" width="10.7109375" style="146" customWidth="1"/>
    <col min="281" max="281" width="5.5703125" style="146" customWidth="1"/>
    <col min="282" max="282" width="10.42578125" style="146" customWidth="1"/>
    <col min="283" max="283" width="9.140625" style="146"/>
    <col min="284" max="284" width="12.140625" style="146" customWidth="1"/>
    <col min="285" max="512" width="9.140625" style="146"/>
    <col min="513" max="513" width="5.28515625" style="146" customWidth="1"/>
    <col min="514" max="514" width="16" style="146" customWidth="1"/>
    <col min="515" max="515" width="44" style="146" customWidth="1"/>
    <col min="516" max="516" width="9.85546875" style="146" customWidth="1"/>
    <col min="517" max="518" width="10.5703125" style="146" customWidth="1"/>
    <col min="519" max="519" width="8.5703125" style="146" customWidth="1"/>
    <col min="520" max="520" width="11.7109375" style="146" customWidth="1"/>
    <col min="521" max="521" width="9.140625" style="146"/>
    <col min="522" max="522" width="9.85546875" style="146" bestFit="1" customWidth="1"/>
    <col min="523" max="523" width="9.140625" style="146"/>
    <col min="524" max="524" width="10.42578125" style="146" bestFit="1" customWidth="1"/>
    <col min="525" max="536" width="10.7109375" style="146" customWidth="1"/>
    <col min="537" max="537" width="5.5703125" style="146" customWidth="1"/>
    <col min="538" max="538" width="10.42578125" style="146" customWidth="1"/>
    <col min="539" max="539" width="9.140625" style="146"/>
    <col min="540" max="540" width="12.140625" style="146" customWidth="1"/>
    <col min="541" max="768" width="9.140625" style="146"/>
    <col min="769" max="769" width="5.28515625" style="146" customWidth="1"/>
    <col min="770" max="770" width="16" style="146" customWidth="1"/>
    <col min="771" max="771" width="44" style="146" customWidth="1"/>
    <col min="772" max="772" width="9.85546875" style="146" customWidth="1"/>
    <col min="773" max="774" width="10.5703125" style="146" customWidth="1"/>
    <col min="775" max="775" width="8.5703125" style="146" customWidth="1"/>
    <col min="776" max="776" width="11.7109375" style="146" customWidth="1"/>
    <col min="777" max="777" width="9.140625" style="146"/>
    <col min="778" max="778" width="9.85546875" style="146" bestFit="1" customWidth="1"/>
    <col min="779" max="779" width="9.140625" style="146"/>
    <col min="780" max="780" width="10.42578125" style="146" bestFit="1" customWidth="1"/>
    <col min="781" max="792" width="10.7109375" style="146" customWidth="1"/>
    <col min="793" max="793" width="5.5703125" style="146" customWidth="1"/>
    <col min="794" max="794" width="10.42578125" style="146" customWidth="1"/>
    <col min="795" max="795" width="9.140625" style="146"/>
    <col min="796" max="796" width="12.140625" style="146" customWidth="1"/>
    <col min="797" max="1024" width="9.140625" style="146"/>
    <col min="1025" max="1025" width="5.28515625" style="146" customWidth="1"/>
    <col min="1026" max="1026" width="16" style="146" customWidth="1"/>
    <col min="1027" max="1027" width="44" style="146" customWidth="1"/>
    <col min="1028" max="1028" width="9.85546875" style="146" customWidth="1"/>
    <col min="1029" max="1030" width="10.5703125" style="146" customWidth="1"/>
    <col min="1031" max="1031" width="8.5703125" style="146" customWidth="1"/>
    <col min="1032" max="1032" width="11.7109375" style="146" customWidth="1"/>
    <col min="1033" max="1033" width="9.140625" style="146"/>
    <col min="1034" max="1034" width="9.85546875" style="146" bestFit="1" customWidth="1"/>
    <col min="1035" max="1035" width="9.140625" style="146"/>
    <col min="1036" max="1036" width="10.42578125" style="146" bestFit="1" customWidth="1"/>
    <col min="1037" max="1048" width="10.7109375" style="146" customWidth="1"/>
    <col min="1049" max="1049" width="5.5703125" style="146" customWidth="1"/>
    <col min="1050" max="1050" width="10.42578125" style="146" customWidth="1"/>
    <col min="1051" max="1051" width="9.140625" style="146"/>
    <col min="1052" max="1052" width="12.140625" style="146" customWidth="1"/>
    <col min="1053" max="1280" width="9.140625" style="146"/>
    <col min="1281" max="1281" width="5.28515625" style="146" customWidth="1"/>
    <col min="1282" max="1282" width="16" style="146" customWidth="1"/>
    <col min="1283" max="1283" width="44" style="146" customWidth="1"/>
    <col min="1284" max="1284" width="9.85546875" style="146" customWidth="1"/>
    <col min="1285" max="1286" width="10.5703125" style="146" customWidth="1"/>
    <col min="1287" max="1287" width="8.5703125" style="146" customWidth="1"/>
    <col min="1288" max="1288" width="11.7109375" style="146" customWidth="1"/>
    <col min="1289" max="1289" width="9.140625" style="146"/>
    <col min="1290" max="1290" width="9.85546875" style="146" bestFit="1" customWidth="1"/>
    <col min="1291" max="1291" width="9.140625" style="146"/>
    <col min="1292" max="1292" width="10.42578125" style="146" bestFit="1" customWidth="1"/>
    <col min="1293" max="1304" width="10.7109375" style="146" customWidth="1"/>
    <col min="1305" max="1305" width="5.5703125" style="146" customWidth="1"/>
    <col min="1306" max="1306" width="10.42578125" style="146" customWidth="1"/>
    <col min="1307" max="1307" width="9.140625" style="146"/>
    <col min="1308" max="1308" width="12.140625" style="146" customWidth="1"/>
    <col min="1309" max="1536" width="9.140625" style="146"/>
    <col min="1537" max="1537" width="5.28515625" style="146" customWidth="1"/>
    <col min="1538" max="1538" width="16" style="146" customWidth="1"/>
    <col min="1539" max="1539" width="44" style="146" customWidth="1"/>
    <col min="1540" max="1540" width="9.85546875" style="146" customWidth="1"/>
    <col min="1541" max="1542" width="10.5703125" style="146" customWidth="1"/>
    <col min="1543" max="1543" width="8.5703125" style="146" customWidth="1"/>
    <col min="1544" max="1544" width="11.7109375" style="146" customWidth="1"/>
    <col min="1545" max="1545" width="9.140625" style="146"/>
    <col min="1546" max="1546" width="9.85546875" style="146" bestFit="1" customWidth="1"/>
    <col min="1547" max="1547" width="9.140625" style="146"/>
    <col min="1548" max="1548" width="10.42578125" style="146" bestFit="1" customWidth="1"/>
    <col min="1549" max="1560" width="10.7109375" style="146" customWidth="1"/>
    <col min="1561" max="1561" width="5.5703125" style="146" customWidth="1"/>
    <col min="1562" max="1562" width="10.42578125" style="146" customWidth="1"/>
    <col min="1563" max="1563" width="9.140625" style="146"/>
    <col min="1564" max="1564" width="12.140625" style="146" customWidth="1"/>
    <col min="1565" max="1792" width="9.140625" style="146"/>
    <col min="1793" max="1793" width="5.28515625" style="146" customWidth="1"/>
    <col min="1794" max="1794" width="16" style="146" customWidth="1"/>
    <col min="1795" max="1795" width="44" style="146" customWidth="1"/>
    <col min="1796" max="1796" width="9.85546875" style="146" customWidth="1"/>
    <col min="1797" max="1798" width="10.5703125" style="146" customWidth="1"/>
    <col min="1799" max="1799" width="8.5703125" style="146" customWidth="1"/>
    <col min="1800" max="1800" width="11.7109375" style="146" customWidth="1"/>
    <col min="1801" max="1801" width="9.140625" style="146"/>
    <col min="1802" max="1802" width="9.85546875" style="146" bestFit="1" customWidth="1"/>
    <col min="1803" max="1803" width="9.140625" style="146"/>
    <col min="1804" max="1804" width="10.42578125" style="146" bestFit="1" customWidth="1"/>
    <col min="1805" max="1816" width="10.7109375" style="146" customWidth="1"/>
    <col min="1817" max="1817" width="5.5703125" style="146" customWidth="1"/>
    <col min="1818" max="1818" width="10.42578125" style="146" customWidth="1"/>
    <col min="1819" max="1819" width="9.140625" style="146"/>
    <col min="1820" max="1820" width="12.140625" style="146" customWidth="1"/>
    <col min="1821" max="2048" width="9.140625" style="146"/>
    <col min="2049" max="2049" width="5.28515625" style="146" customWidth="1"/>
    <col min="2050" max="2050" width="16" style="146" customWidth="1"/>
    <col min="2051" max="2051" width="44" style="146" customWidth="1"/>
    <col min="2052" max="2052" width="9.85546875" style="146" customWidth="1"/>
    <col min="2053" max="2054" width="10.5703125" style="146" customWidth="1"/>
    <col min="2055" max="2055" width="8.5703125" style="146" customWidth="1"/>
    <col min="2056" max="2056" width="11.7109375" style="146" customWidth="1"/>
    <col min="2057" max="2057" width="9.140625" style="146"/>
    <col min="2058" max="2058" width="9.85546875" style="146" bestFit="1" customWidth="1"/>
    <col min="2059" max="2059" width="9.140625" style="146"/>
    <col min="2060" max="2060" width="10.42578125" style="146" bestFit="1" customWidth="1"/>
    <col min="2061" max="2072" width="10.7109375" style="146" customWidth="1"/>
    <col min="2073" max="2073" width="5.5703125" style="146" customWidth="1"/>
    <col min="2074" max="2074" width="10.42578125" style="146" customWidth="1"/>
    <col min="2075" max="2075" width="9.140625" style="146"/>
    <col min="2076" max="2076" width="12.140625" style="146" customWidth="1"/>
    <col min="2077" max="2304" width="9.140625" style="146"/>
    <col min="2305" max="2305" width="5.28515625" style="146" customWidth="1"/>
    <col min="2306" max="2306" width="16" style="146" customWidth="1"/>
    <col min="2307" max="2307" width="44" style="146" customWidth="1"/>
    <col min="2308" max="2308" width="9.85546875" style="146" customWidth="1"/>
    <col min="2309" max="2310" width="10.5703125" style="146" customWidth="1"/>
    <col min="2311" max="2311" width="8.5703125" style="146" customWidth="1"/>
    <col min="2312" max="2312" width="11.7109375" style="146" customWidth="1"/>
    <col min="2313" max="2313" width="9.140625" style="146"/>
    <col min="2314" max="2314" width="9.85546875" style="146" bestFit="1" customWidth="1"/>
    <col min="2315" max="2315" width="9.140625" style="146"/>
    <col min="2316" max="2316" width="10.42578125" style="146" bestFit="1" customWidth="1"/>
    <col min="2317" max="2328" width="10.7109375" style="146" customWidth="1"/>
    <col min="2329" max="2329" width="5.5703125" style="146" customWidth="1"/>
    <col min="2330" max="2330" width="10.42578125" style="146" customWidth="1"/>
    <col min="2331" max="2331" width="9.140625" style="146"/>
    <col min="2332" max="2332" width="12.140625" style="146" customWidth="1"/>
    <col min="2333" max="2560" width="9.140625" style="146"/>
    <col min="2561" max="2561" width="5.28515625" style="146" customWidth="1"/>
    <col min="2562" max="2562" width="16" style="146" customWidth="1"/>
    <col min="2563" max="2563" width="44" style="146" customWidth="1"/>
    <col min="2564" max="2564" width="9.85546875" style="146" customWidth="1"/>
    <col min="2565" max="2566" width="10.5703125" style="146" customWidth="1"/>
    <col min="2567" max="2567" width="8.5703125" style="146" customWidth="1"/>
    <col min="2568" max="2568" width="11.7109375" style="146" customWidth="1"/>
    <col min="2569" max="2569" width="9.140625" style="146"/>
    <col min="2570" max="2570" width="9.85546875" style="146" bestFit="1" customWidth="1"/>
    <col min="2571" max="2571" width="9.140625" style="146"/>
    <col min="2572" max="2572" width="10.42578125" style="146" bestFit="1" customWidth="1"/>
    <col min="2573" max="2584" width="10.7109375" style="146" customWidth="1"/>
    <col min="2585" max="2585" width="5.5703125" style="146" customWidth="1"/>
    <col min="2586" max="2586" width="10.42578125" style="146" customWidth="1"/>
    <col min="2587" max="2587" width="9.140625" style="146"/>
    <col min="2588" max="2588" width="12.140625" style="146" customWidth="1"/>
    <col min="2589" max="2816" width="9.140625" style="146"/>
    <col min="2817" max="2817" width="5.28515625" style="146" customWidth="1"/>
    <col min="2818" max="2818" width="16" style="146" customWidth="1"/>
    <col min="2819" max="2819" width="44" style="146" customWidth="1"/>
    <col min="2820" max="2820" width="9.85546875" style="146" customWidth="1"/>
    <col min="2821" max="2822" width="10.5703125" style="146" customWidth="1"/>
    <col min="2823" max="2823" width="8.5703125" style="146" customWidth="1"/>
    <col min="2824" max="2824" width="11.7109375" style="146" customWidth="1"/>
    <col min="2825" max="2825" width="9.140625" style="146"/>
    <col min="2826" max="2826" width="9.85546875" style="146" bestFit="1" customWidth="1"/>
    <col min="2827" max="2827" width="9.140625" style="146"/>
    <col min="2828" max="2828" width="10.42578125" style="146" bestFit="1" customWidth="1"/>
    <col min="2829" max="2840" width="10.7109375" style="146" customWidth="1"/>
    <col min="2841" max="2841" width="5.5703125" style="146" customWidth="1"/>
    <col min="2842" max="2842" width="10.42578125" style="146" customWidth="1"/>
    <col min="2843" max="2843" width="9.140625" style="146"/>
    <col min="2844" max="2844" width="12.140625" style="146" customWidth="1"/>
    <col min="2845" max="3072" width="9.140625" style="146"/>
    <col min="3073" max="3073" width="5.28515625" style="146" customWidth="1"/>
    <col min="3074" max="3074" width="16" style="146" customWidth="1"/>
    <col min="3075" max="3075" width="44" style="146" customWidth="1"/>
    <col min="3076" max="3076" width="9.85546875" style="146" customWidth="1"/>
    <col min="3077" max="3078" width="10.5703125" style="146" customWidth="1"/>
    <col min="3079" max="3079" width="8.5703125" style="146" customWidth="1"/>
    <col min="3080" max="3080" width="11.7109375" style="146" customWidth="1"/>
    <col min="3081" max="3081" width="9.140625" style="146"/>
    <col min="3082" max="3082" width="9.85546875" style="146" bestFit="1" customWidth="1"/>
    <col min="3083" max="3083" width="9.140625" style="146"/>
    <col min="3084" max="3084" width="10.42578125" style="146" bestFit="1" customWidth="1"/>
    <col min="3085" max="3096" width="10.7109375" style="146" customWidth="1"/>
    <col min="3097" max="3097" width="5.5703125" style="146" customWidth="1"/>
    <col min="3098" max="3098" width="10.42578125" style="146" customWidth="1"/>
    <col min="3099" max="3099" width="9.140625" style="146"/>
    <col min="3100" max="3100" width="12.140625" style="146" customWidth="1"/>
    <col min="3101" max="3328" width="9.140625" style="146"/>
    <col min="3329" max="3329" width="5.28515625" style="146" customWidth="1"/>
    <col min="3330" max="3330" width="16" style="146" customWidth="1"/>
    <col min="3331" max="3331" width="44" style="146" customWidth="1"/>
    <col min="3332" max="3332" width="9.85546875" style="146" customWidth="1"/>
    <col min="3333" max="3334" width="10.5703125" style="146" customWidth="1"/>
    <col min="3335" max="3335" width="8.5703125" style="146" customWidth="1"/>
    <col min="3336" max="3336" width="11.7109375" style="146" customWidth="1"/>
    <col min="3337" max="3337" width="9.140625" style="146"/>
    <col min="3338" max="3338" width="9.85546875" style="146" bestFit="1" customWidth="1"/>
    <col min="3339" max="3339" width="9.140625" style="146"/>
    <col min="3340" max="3340" width="10.42578125" style="146" bestFit="1" customWidth="1"/>
    <col min="3341" max="3352" width="10.7109375" style="146" customWidth="1"/>
    <col min="3353" max="3353" width="5.5703125" style="146" customWidth="1"/>
    <col min="3354" max="3354" width="10.42578125" style="146" customWidth="1"/>
    <col min="3355" max="3355" width="9.140625" style="146"/>
    <col min="3356" max="3356" width="12.140625" style="146" customWidth="1"/>
    <col min="3357" max="3584" width="9.140625" style="146"/>
    <col min="3585" max="3585" width="5.28515625" style="146" customWidth="1"/>
    <col min="3586" max="3586" width="16" style="146" customWidth="1"/>
    <col min="3587" max="3587" width="44" style="146" customWidth="1"/>
    <col min="3588" max="3588" width="9.85546875" style="146" customWidth="1"/>
    <col min="3589" max="3590" width="10.5703125" style="146" customWidth="1"/>
    <col min="3591" max="3591" width="8.5703125" style="146" customWidth="1"/>
    <col min="3592" max="3592" width="11.7109375" style="146" customWidth="1"/>
    <col min="3593" max="3593" width="9.140625" style="146"/>
    <col min="3594" max="3594" width="9.85546875" style="146" bestFit="1" customWidth="1"/>
    <col min="3595" max="3595" width="9.140625" style="146"/>
    <col min="3596" max="3596" width="10.42578125" style="146" bestFit="1" customWidth="1"/>
    <col min="3597" max="3608" width="10.7109375" style="146" customWidth="1"/>
    <col min="3609" max="3609" width="5.5703125" style="146" customWidth="1"/>
    <col min="3610" max="3610" width="10.42578125" style="146" customWidth="1"/>
    <col min="3611" max="3611" width="9.140625" style="146"/>
    <col min="3612" max="3612" width="12.140625" style="146" customWidth="1"/>
    <col min="3613" max="3840" width="9.140625" style="146"/>
    <col min="3841" max="3841" width="5.28515625" style="146" customWidth="1"/>
    <col min="3842" max="3842" width="16" style="146" customWidth="1"/>
    <col min="3843" max="3843" width="44" style="146" customWidth="1"/>
    <col min="3844" max="3844" width="9.85546875" style="146" customWidth="1"/>
    <col min="3845" max="3846" width="10.5703125" style="146" customWidth="1"/>
    <col min="3847" max="3847" width="8.5703125" style="146" customWidth="1"/>
    <col min="3848" max="3848" width="11.7109375" style="146" customWidth="1"/>
    <col min="3849" max="3849" width="9.140625" style="146"/>
    <col min="3850" max="3850" width="9.85546875" style="146" bestFit="1" customWidth="1"/>
    <col min="3851" max="3851" width="9.140625" style="146"/>
    <col min="3852" max="3852" width="10.42578125" style="146" bestFit="1" customWidth="1"/>
    <col min="3853" max="3864" width="10.7109375" style="146" customWidth="1"/>
    <col min="3865" max="3865" width="5.5703125" style="146" customWidth="1"/>
    <col min="3866" max="3866" width="10.42578125" style="146" customWidth="1"/>
    <col min="3867" max="3867" width="9.140625" style="146"/>
    <col min="3868" max="3868" width="12.140625" style="146" customWidth="1"/>
    <col min="3869" max="4096" width="9.140625" style="146"/>
    <col min="4097" max="4097" width="5.28515625" style="146" customWidth="1"/>
    <col min="4098" max="4098" width="16" style="146" customWidth="1"/>
    <col min="4099" max="4099" width="44" style="146" customWidth="1"/>
    <col min="4100" max="4100" width="9.85546875" style="146" customWidth="1"/>
    <col min="4101" max="4102" width="10.5703125" style="146" customWidth="1"/>
    <col min="4103" max="4103" width="8.5703125" style="146" customWidth="1"/>
    <col min="4104" max="4104" width="11.7109375" style="146" customWidth="1"/>
    <col min="4105" max="4105" width="9.140625" style="146"/>
    <col min="4106" max="4106" width="9.85546875" style="146" bestFit="1" customWidth="1"/>
    <col min="4107" max="4107" width="9.140625" style="146"/>
    <col min="4108" max="4108" width="10.42578125" style="146" bestFit="1" customWidth="1"/>
    <col min="4109" max="4120" width="10.7109375" style="146" customWidth="1"/>
    <col min="4121" max="4121" width="5.5703125" style="146" customWidth="1"/>
    <col min="4122" max="4122" width="10.42578125" style="146" customWidth="1"/>
    <col min="4123" max="4123" width="9.140625" style="146"/>
    <col min="4124" max="4124" width="12.140625" style="146" customWidth="1"/>
    <col min="4125" max="4352" width="9.140625" style="146"/>
    <col min="4353" max="4353" width="5.28515625" style="146" customWidth="1"/>
    <col min="4354" max="4354" width="16" style="146" customWidth="1"/>
    <col min="4355" max="4355" width="44" style="146" customWidth="1"/>
    <col min="4356" max="4356" width="9.85546875" style="146" customWidth="1"/>
    <col min="4357" max="4358" width="10.5703125" style="146" customWidth="1"/>
    <col min="4359" max="4359" width="8.5703125" style="146" customWidth="1"/>
    <col min="4360" max="4360" width="11.7109375" style="146" customWidth="1"/>
    <col min="4361" max="4361" width="9.140625" style="146"/>
    <col min="4362" max="4362" width="9.85546875" style="146" bestFit="1" customWidth="1"/>
    <col min="4363" max="4363" width="9.140625" style="146"/>
    <col min="4364" max="4364" width="10.42578125" style="146" bestFit="1" customWidth="1"/>
    <col min="4365" max="4376" width="10.7109375" style="146" customWidth="1"/>
    <col min="4377" max="4377" width="5.5703125" style="146" customWidth="1"/>
    <col min="4378" max="4378" width="10.42578125" style="146" customWidth="1"/>
    <col min="4379" max="4379" width="9.140625" style="146"/>
    <col min="4380" max="4380" width="12.140625" style="146" customWidth="1"/>
    <col min="4381" max="4608" width="9.140625" style="146"/>
    <col min="4609" max="4609" width="5.28515625" style="146" customWidth="1"/>
    <col min="4610" max="4610" width="16" style="146" customWidth="1"/>
    <col min="4611" max="4611" width="44" style="146" customWidth="1"/>
    <col min="4612" max="4612" width="9.85546875" style="146" customWidth="1"/>
    <col min="4613" max="4614" width="10.5703125" style="146" customWidth="1"/>
    <col min="4615" max="4615" width="8.5703125" style="146" customWidth="1"/>
    <col min="4616" max="4616" width="11.7109375" style="146" customWidth="1"/>
    <col min="4617" max="4617" width="9.140625" style="146"/>
    <col min="4618" max="4618" width="9.85546875" style="146" bestFit="1" customWidth="1"/>
    <col min="4619" max="4619" width="9.140625" style="146"/>
    <col min="4620" max="4620" width="10.42578125" style="146" bestFit="1" customWidth="1"/>
    <col min="4621" max="4632" width="10.7109375" style="146" customWidth="1"/>
    <col min="4633" max="4633" width="5.5703125" style="146" customWidth="1"/>
    <col min="4634" max="4634" width="10.42578125" style="146" customWidth="1"/>
    <col min="4635" max="4635" width="9.140625" style="146"/>
    <col min="4636" max="4636" width="12.140625" style="146" customWidth="1"/>
    <col min="4637" max="4864" width="9.140625" style="146"/>
    <col min="4865" max="4865" width="5.28515625" style="146" customWidth="1"/>
    <col min="4866" max="4866" width="16" style="146" customWidth="1"/>
    <col min="4867" max="4867" width="44" style="146" customWidth="1"/>
    <col min="4868" max="4868" width="9.85546875" style="146" customWidth="1"/>
    <col min="4869" max="4870" width="10.5703125" style="146" customWidth="1"/>
    <col min="4871" max="4871" width="8.5703125" style="146" customWidth="1"/>
    <col min="4872" max="4872" width="11.7109375" style="146" customWidth="1"/>
    <col min="4873" max="4873" width="9.140625" style="146"/>
    <col min="4874" max="4874" width="9.85546875" style="146" bestFit="1" customWidth="1"/>
    <col min="4875" max="4875" width="9.140625" style="146"/>
    <col min="4876" max="4876" width="10.42578125" style="146" bestFit="1" customWidth="1"/>
    <col min="4877" max="4888" width="10.7109375" style="146" customWidth="1"/>
    <col min="4889" max="4889" width="5.5703125" style="146" customWidth="1"/>
    <col min="4890" max="4890" width="10.42578125" style="146" customWidth="1"/>
    <col min="4891" max="4891" width="9.140625" style="146"/>
    <col min="4892" max="4892" width="12.140625" style="146" customWidth="1"/>
    <col min="4893" max="5120" width="9.140625" style="146"/>
    <col min="5121" max="5121" width="5.28515625" style="146" customWidth="1"/>
    <col min="5122" max="5122" width="16" style="146" customWidth="1"/>
    <col min="5123" max="5123" width="44" style="146" customWidth="1"/>
    <col min="5124" max="5124" width="9.85546875" style="146" customWidth="1"/>
    <col min="5125" max="5126" width="10.5703125" style="146" customWidth="1"/>
    <col min="5127" max="5127" width="8.5703125" style="146" customWidth="1"/>
    <col min="5128" max="5128" width="11.7109375" style="146" customWidth="1"/>
    <col min="5129" max="5129" width="9.140625" style="146"/>
    <col min="5130" max="5130" width="9.85546875" style="146" bestFit="1" customWidth="1"/>
    <col min="5131" max="5131" width="9.140625" style="146"/>
    <col min="5132" max="5132" width="10.42578125" style="146" bestFit="1" customWidth="1"/>
    <col min="5133" max="5144" width="10.7109375" style="146" customWidth="1"/>
    <col min="5145" max="5145" width="5.5703125" style="146" customWidth="1"/>
    <col min="5146" max="5146" width="10.42578125" style="146" customWidth="1"/>
    <col min="5147" max="5147" width="9.140625" style="146"/>
    <col min="5148" max="5148" width="12.140625" style="146" customWidth="1"/>
    <col min="5149" max="5376" width="9.140625" style="146"/>
    <col min="5377" max="5377" width="5.28515625" style="146" customWidth="1"/>
    <col min="5378" max="5378" width="16" style="146" customWidth="1"/>
    <col min="5379" max="5379" width="44" style="146" customWidth="1"/>
    <col min="5380" max="5380" width="9.85546875" style="146" customWidth="1"/>
    <col min="5381" max="5382" width="10.5703125" style="146" customWidth="1"/>
    <col min="5383" max="5383" width="8.5703125" style="146" customWidth="1"/>
    <col min="5384" max="5384" width="11.7109375" style="146" customWidth="1"/>
    <col min="5385" max="5385" width="9.140625" style="146"/>
    <col min="5386" max="5386" width="9.85546875" style="146" bestFit="1" customWidth="1"/>
    <col min="5387" max="5387" width="9.140625" style="146"/>
    <col min="5388" max="5388" width="10.42578125" style="146" bestFit="1" customWidth="1"/>
    <col min="5389" max="5400" width="10.7109375" style="146" customWidth="1"/>
    <col min="5401" max="5401" width="5.5703125" style="146" customWidth="1"/>
    <col min="5402" max="5402" width="10.42578125" style="146" customWidth="1"/>
    <col min="5403" max="5403" width="9.140625" style="146"/>
    <col min="5404" max="5404" width="12.140625" style="146" customWidth="1"/>
    <col min="5405" max="5632" width="9.140625" style="146"/>
    <col min="5633" max="5633" width="5.28515625" style="146" customWidth="1"/>
    <col min="5634" max="5634" width="16" style="146" customWidth="1"/>
    <col min="5635" max="5635" width="44" style="146" customWidth="1"/>
    <col min="5636" max="5636" width="9.85546875" style="146" customWidth="1"/>
    <col min="5637" max="5638" width="10.5703125" style="146" customWidth="1"/>
    <col min="5639" max="5639" width="8.5703125" style="146" customWidth="1"/>
    <col min="5640" max="5640" width="11.7109375" style="146" customWidth="1"/>
    <col min="5641" max="5641" width="9.140625" style="146"/>
    <col min="5642" max="5642" width="9.85546875" style="146" bestFit="1" customWidth="1"/>
    <col min="5643" max="5643" width="9.140625" style="146"/>
    <col min="5644" max="5644" width="10.42578125" style="146" bestFit="1" customWidth="1"/>
    <col min="5645" max="5656" width="10.7109375" style="146" customWidth="1"/>
    <col min="5657" max="5657" width="5.5703125" style="146" customWidth="1"/>
    <col min="5658" max="5658" width="10.42578125" style="146" customWidth="1"/>
    <col min="5659" max="5659" width="9.140625" style="146"/>
    <col min="5660" max="5660" width="12.140625" style="146" customWidth="1"/>
    <col min="5661" max="5888" width="9.140625" style="146"/>
    <col min="5889" max="5889" width="5.28515625" style="146" customWidth="1"/>
    <col min="5890" max="5890" width="16" style="146" customWidth="1"/>
    <col min="5891" max="5891" width="44" style="146" customWidth="1"/>
    <col min="5892" max="5892" width="9.85546875" style="146" customWidth="1"/>
    <col min="5893" max="5894" width="10.5703125" style="146" customWidth="1"/>
    <col min="5895" max="5895" width="8.5703125" style="146" customWidth="1"/>
    <col min="5896" max="5896" width="11.7109375" style="146" customWidth="1"/>
    <col min="5897" max="5897" width="9.140625" style="146"/>
    <col min="5898" max="5898" width="9.85546875" style="146" bestFit="1" customWidth="1"/>
    <col min="5899" max="5899" width="9.140625" style="146"/>
    <col min="5900" max="5900" width="10.42578125" style="146" bestFit="1" customWidth="1"/>
    <col min="5901" max="5912" width="10.7109375" style="146" customWidth="1"/>
    <col min="5913" max="5913" width="5.5703125" style="146" customWidth="1"/>
    <col min="5914" max="5914" width="10.42578125" style="146" customWidth="1"/>
    <col min="5915" max="5915" width="9.140625" style="146"/>
    <col min="5916" max="5916" width="12.140625" style="146" customWidth="1"/>
    <col min="5917" max="6144" width="9.140625" style="146"/>
    <col min="6145" max="6145" width="5.28515625" style="146" customWidth="1"/>
    <col min="6146" max="6146" width="16" style="146" customWidth="1"/>
    <col min="6147" max="6147" width="44" style="146" customWidth="1"/>
    <col min="6148" max="6148" width="9.85546875" style="146" customWidth="1"/>
    <col min="6149" max="6150" width="10.5703125" style="146" customWidth="1"/>
    <col min="6151" max="6151" width="8.5703125" style="146" customWidth="1"/>
    <col min="6152" max="6152" width="11.7109375" style="146" customWidth="1"/>
    <col min="6153" max="6153" width="9.140625" style="146"/>
    <col min="6154" max="6154" width="9.85546875" style="146" bestFit="1" customWidth="1"/>
    <col min="6155" max="6155" width="9.140625" style="146"/>
    <col min="6156" max="6156" width="10.42578125" style="146" bestFit="1" customWidth="1"/>
    <col min="6157" max="6168" width="10.7109375" style="146" customWidth="1"/>
    <col min="6169" max="6169" width="5.5703125" style="146" customWidth="1"/>
    <col min="6170" max="6170" width="10.42578125" style="146" customWidth="1"/>
    <col min="6171" max="6171" width="9.140625" style="146"/>
    <col min="6172" max="6172" width="12.140625" style="146" customWidth="1"/>
    <col min="6173" max="6400" width="9.140625" style="146"/>
    <col min="6401" max="6401" width="5.28515625" style="146" customWidth="1"/>
    <col min="6402" max="6402" width="16" style="146" customWidth="1"/>
    <col min="6403" max="6403" width="44" style="146" customWidth="1"/>
    <col min="6404" max="6404" width="9.85546875" style="146" customWidth="1"/>
    <col min="6405" max="6406" width="10.5703125" style="146" customWidth="1"/>
    <col min="6407" max="6407" width="8.5703125" style="146" customWidth="1"/>
    <col min="6408" max="6408" width="11.7109375" style="146" customWidth="1"/>
    <col min="6409" max="6409" width="9.140625" style="146"/>
    <col min="6410" max="6410" width="9.85546875" style="146" bestFit="1" customWidth="1"/>
    <col min="6411" max="6411" width="9.140625" style="146"/>
    <col min="6412" max="6412" width="10.42578125" style="146" bestFit="1" customWidth="1"/>
    <col min="6413" max="6424" width="10.7109375" style="146" customWidth="1"/>
    <col min="6425" max="6425" width="5.5703125" style="146" customWidth="1"/>
    <col min="6426" max="6426" width="10.42578125" style="146" customWidth="1"/>
    <col min="6427" max="6427" width="9.140625" style="146"/>
    <col min="6428" max="6428" width="12.140625" style="146" customWidth="1"/>
    <col min="6429" max="6656" width="9.140625" style="146"/>
    <col min="6657" max="6657" width="5.28515625" style="146" customWidth="1"/>
    <col min="6658" max="6658" width="16" style="146" customWidth="1"/>
    <col min="6659" max="6659" width="44" style="146" customWidth="1"/>
    <col min="6660" max="6660" width="9.85546875" style="146" customWidth="1"/>
    <col min="6661" max="6662" width="10.5703125" style="146" customWidth="1"/>
    <col min="6663" max="6663" width="8.5703125" style="146" customWidth="1"/>
    <col min="6664" max="6664" width="11.7109375" style="146" customWidth="1"/>
    <col min="6665" max="6665" width="9.140625" style="146"/>
    <col min="6666" max="6666" width="9.85546875" style="146" bestFit="1" customWidth="1"/>
    <col min="6667" max="6667" width="9.140625" style="146"/>
    <col min="6668" max="6668" width="10.42578125" style="146" bestFit="1" customWidth="1"/>
    <col min="6669" max="6680" width="10.7109375" style="146" customWidth="1"/>
    <col min="6681" max="6681" width="5.5703125" style="146" customWidth="1"/>
    <col min="6682" max="6682" width="10.42578125" style="146" customWidth="1"/>
    <col min="6683" max="6683" width="9.140625" style="146"/>
    <col min="6684" max="6684" width="12.140625" style="146" customWidth="1"/>
    <col min="6685" max="6912" width="9.140625" style="146"/>
    <col min="6913" max="6913" width="5.28515625" style="146" customWidth="1"/>
    <col min="6914" max="6914" width="16" style="146" customWidth="1"/>
    <col min="6915" max="6915" width="44" style="146" customWidth="1"/>
    <col min="6916" max="6916" width="9.85546875" style="146" customWidth="1"/>
    <col min="6917" max="6918" width="10.5703125" style="146" customWidth="1"/>
    <col min="6919" max="6919" width="8.5703125" style="146" customWidth="1"/>
    <col min="6920" max="6920" width="11.7109375" style="146" customWidth="1"/>
    <col min="6921" max="6921" width="9.140625" style="146"/>
    <col min="6922" max="6922" width="9.85546875" style="146" bestFit="1" customWidth="1"/>
    <col min="6923" max="6923" width="9.140625" style="146"/>
    <col min="6924" max="6924" width="10.42578125" style="146" bestFit="1" customWidth="1"/>
    <col min="6925" max="6936" width="10.7109375" style="146" customWidth="1"/>
    <col min="6937" max="6937" width="5.5703125" style="146" customWidth="1"/>
    <col min="6938" max="6938" width="10.42578125" style="146" customWidth="1"/>
    <col min="6939" max="6939" width="9.140625" style="146"/>
    <col min="6940" max="6940" width="12.140625" style="146" customWidth="1"/>
    <col min="6941" max="7168" width="9.140625" style="146"/>
    <col min="7169" max="7169" width="5.28515625" style="146" customWidth="1"/>
    <col min="7170" max="7170" width="16" style="146" customWidth="1"/>
    <col min="7171" max="7171" width="44" style="146" customWidth="1"/>
    <col min="7172" max="7172" width="9.85546875" style="146" customWidth="1"/>
    <col min="7173" max="7174" width="10.5703125" style="146" customWidth="1"/>
    <col min="7175" max="7175" width="8.5703125" style="146" customWidth="1"/>
    <col min="7176" max="7176" width="11.7109375" style="146" customWidth="1"/>
    <col min="7177" max="7177" width="9.140625" style="146"/>
    <col min="7178" max="7178" width="9.85546875" style="146" bestFit="1" customWidth="1"/>
    <col min="7179" max="7179" width="9.140625" style="146"/>
    <col min="7180" max="7180" width="10.42578125" style="146" bestFit="1" customWidth="1"/>
    <col min="7181" max="7192" width="10.7109375" style="146" customWidth="1"/>
    <col min="7193" max="7193" width="5.5703125" style="146" customWidth="1"/>
    <col min="7194" max="7194" width="10.42578125" style="146" customWidth="1"/>
    <col min="7195" max="7195" width="9.140625" style="146"/>
    <col min="7196" max="7196" width="12.140625" style="146" customWidth="1"/>
    <col min="7197" max="7424" width="9.140625" style="146"/>
    <col min="7425" max="7425" width="5.28515625" style="146" customWidth="1"/>
    <col min="7426" max="7426" width="16" style="146" customWidth="1"/>
    <col min="7427" max="7427" width="44" style="146" customWidth="1"/>
    <col min="7428" max="7428" width="9.85546875" style="146" customWidth="1"/>
    <col min="7429" max="7430" width="10.5703125" style="146" customWidth="1"/>
    <col min="7431" max="7431" width="8.5703125" style="146" customWidth="1"/>
    <col min="7432" max="7432" width="11.7109375" style="146" customWidth="1"/>
    <col min="7433" max="7433" width="9.140625" style="146"/>
    <col min="7434" max="7434" width="9.85546875" style="146" bestFit="1" customWidth="1"/>
    <col min="7435" max="7435" width="9.140625" style="146"/>
    <col min="7436" max="7436" width="10.42578125" style="146" bestFit="1" customWidth="1"/>
    <col min="7437" max="7448" width="10.7109375" style="146" customWidth="1"/>
    <col min="7449" max="7449" width="5.5703125" style="146" customWidth="1"/>
    <col min="7450" max="7450" width="10.42578125" style="146" customWidth="1"/>
    <col min="7451" max="7451" width="9.140625" style="146"/>
    <col min="7452" max="7452" width="12.140625" style="146" customWidth="1"/>
    <col min="7453" max="7680" width="9.140625" style="146"/>
    <col min="7681" max="7681" width="5.28515625" style="146" customWidth="1"/>
    <col min="7682" max="7682" width="16" style="146" customWidth="1"/>
    <col min="7683" max="7683" width="44" style="146" customWidth="1"/>
    <col min="7684" max="7684" width="9.85546875" style="146" customWidth="1"/>
    <col min="7685" max="7686" width="10.5703125" style="146" customWidth="1"/>
    <col min="7687" max="7687" width="8.5703125" style="146" customWidth="1"/>
    <col min="7688" max="7688" width="11.7109375" style="146" customWidth="1"/>
    <col min="7689" max="7689" width="9.140625" style="146"/>
    <col min="7690" max="7690" width="9.85546875" style="146" bestFit="1" customWidth="1"/>
    <col min="7691" max="7691" width="9.140625" style="146"/>
    <col min="7692" max="7692" width="10.42578125" style="146" bestFit="1" customWidth="1"/>
    <col min="7693" max="7704" width="10.7109375" style="146" customWidth="1"/>
    <col min="7705" max="7705" width="5.5703125" style="146" customWidth="1"/>
    <col min="7706" max="7706" width="10.42578125" style="146" customWidth="1"/>
    <col min="7707" max="7707" width="9.140625" style="146"/>
    <col min="7708" max="7708" width="12.140625" style="146" customWidth="1"/>
    <col min="7709" max="7936" width="9.140625" style="146"/>
    <col min="7937" max="7937" width="5.28515625" style="146" customWidth="1"/>
    <col min="7938" max="7938" width="16" style="146" customWidth="1"/>
    <col min="7939" max="7939" width="44" style="146" customWidth="1"/>
    <col min="7940" max="7940" width="9.85546875" style="146" customWidth="1"/>
    <col min="7941" max="7942" width="10.5703125" style="146" customWidth="1"/>
    <col min="7943" max="7943" width="8.5703125" style="146" customWidth="1"/>
    <col min="7944" max="7944" width="11.7109375" style="146" customWidth="1"/>
    <col min="7945" max="7945" width="9.140625" style="146"/>
    <col min="7946" max="7946" width="9.85546875" style="146" bestFit="1" customWidth="1"/>
    <col min="7947" max="7947" width="9.140625" style="146"/>
    <col min="7948" max="7948" width="10.42578125" style="146" bestFit="1" customWidth="1"/>
    <col min="7949" max="7960" width="10.7109375" style="146" customWidth="1"/>
    <col min="7961" max="7961" width="5.5703125" style="146" customWidth="1"/>
    <col min="7962" max="7962" width="10.42578125" style="146" customWidth="1"/>
    <col min="7963" max="7963" width="9.140625" style="146"/>
    <col min="7964" max="7964" width="12.140625" style="146" customWidth="1"/>
    <col min="7965" max="8192" width="9.140625" style="146"/>
    <col min="8193" max="8193" width="5.28515625" style="146" customWidth="1"/>
    <col min="8194" max="8194" width="16" style="146" customWidth="1"/>
    <col min="8195" max="8195" width="44" style="146" customWidth="1"/>
    <col min="8196" max="8196" width="9.85546875" style="146" customWidth="1"/>
    <col min="8197" max="8198" width="10.5703125" style="146" customWidth="1"/>
    <col min="8199" max="8199" width="8.5703125" style="146" customWidth="1"/>
    <col min="8200" max="8200" width="11.7109375" style="146" customWidth="1"/>
    <col min="8201" max="8201" width="9.140625" style="146"/>
    <col min="8202" max="8202" width="9.85546875" style="146" bestFit="1" customWidth="1"/>
    <col min="8203" max="8203" width="9.140625" style="146"/>
    <col min="8204" max="8204" width="10.42578125" style="146" bestFit="1" customWidth="1"/>
    <col min="8205" max="8216" width="10.7109375" style="146" customWidth="1"/>
    <col min="8217" max="8217" width="5.5703125" style="146" customWidth="1"/>
    <col min="8218" max="8218" width="10.42578125" style="146" customWidth="1"/>
    <col min="8219" max="8219" width="9.140625" style="146"/>
    <col min="8220" max="8220" width="12.140625" style="146" customWidth="1"/>
    <col min="8221" max="8448" width="9.140625" style="146"/>
    <col min="8449" max="8449" width="5.28515625" style="146" customWidth="1"/>
    <col min="8450" max="8450" width="16" style="146" customWidth="1"/>
    <col min="8451" max="8451" width="44" style="146" customWidth="1"/>
    <col min="8452" max="8452" width="9.85546875" style="146" customWidth="1"/>
    <col min="8453" max="8454" width="10.5703125" style="146" customWidth="1"/>
    <col min="8455" max="8455" width="8.5703125" style="146" customWidth="1"/>
    <col min="8456" max="8456" width="11.7109375" style="146" customWidth="1"/>
    <col min="8457" max="8457" width="9.140625" style="146"/>
    <col min="8458" max="8458" width="9.85546875" style="146" bestFit="1" customWidth="1"/>
    <col min="8459" max="8459" width="9.140625" style="146"/>
    <col min="8460" max="8460" width="10.42578125" style="146" bestFit="1" customWidth="1"/>
    <col min="8461" max="8472" width="10.7109375" style="146" customWidth="1"/>
    <col min="8473" max="8473" width="5.5703125" style="146" customWidth="1"/>
    <col min="8474" max="8474" width="10.42578125" style="146" customWidth="1"/>
    <col min="8475" max="8475" width="9.140625" style="146"/>
    <col min="8476" max="8476" width="12.140625" style="146" customWidth="1"/>
    <col min="8477" max="8704" width="9.140625" style="146"/>
    <col min="8705" max="8705" width="5.28515625" style="146" customWidth="1"/>
    <col min="8706" max="8706" width="16" style="146" customWidth="1"/>
    <col min="8707" max="8707" width="44" style="146" customWidth="1"/>
    <col min="8708" max="8708" width="9.85546875" style="146" customWidth="1"/>
    <col min="8709" max="8710" width="10.5703125" style="146" customWidth="1"/>
    <col min="8711" max="8711" width="8.5703125" style="146" customWidth="1"/>
    <col min="8712" max="8712" width="11.7109375" style="146" customWidth="1"/>
    <col min="8713" max="8713" width="9.140625" style="146"/>
    <col min="8714" max="8714" width="9.85546875" style="146" bestFit="1" customWidth="1"/>
    <col min="8715" max="8715" width="9.140625" style="146"/>
    <col min="8716" max="8716" width="10.42578125" style="146" bestFit="1" customWidth="1"/>
    <col min="8717" max="8728" width="10.7109375" style="146" customWidth="1"/>
    <col min="8729" max="8729" width="5.5703125" style="146" customWidth="1"/>
    <col min="8730" max="8730" width="10.42578125" style="146" customWidth="1"/>
    <col min="8731" max="8731" width="9.140625" style="146"/>
    <col min="8732" max="8732" width="12.140625" style="146" customWidth="1"/>
    <col min="8733" max="8960" width="9.140625" style="146"/>
    <col min="8961" max="8961" width="5.28515625" style="146" customWidth="1"/>
    <col min="8962" max="8962" width="16" style="146" customWidth="1"/>
    <col min="8963" max="8963" width="44" style="146" customWidth="1"/>
    <col min="8964" max="8964" width="9.85546875" style="146" customWidth="1"/>
    <col min="8965" max="8966" width="10.5703125" style="146" customWidth="1"/>
    <col min="8967" max="8967" width="8.5703125" style="146" customWidth="1"/>
    <col min="8968" max="8968" width="11.7109375" style="146" customWidth="1"/>
    <col min="8969" max="8969" width="9.140625" style="146"/>
    <col min="8970" max="8970" width="9.85546875" style="146" bestFit="1" customWidth="1"/>
    <col min="8971" max="8971" width="9.140625" style="146"/>
    <col min="8972" max="8972" width="10.42578125" style="146" bestFit="1" customWidth="1"/>
    <col min="8973" max="8984" width="10.7109375" style="146" customWidth="1"/>
    <col min="8985" max="8985" width="5.5703125" style="146" customWidth="1"/>
    <col min="8986" max="8986" width="10.42578125" style="146" customWidth="1"/>
    <col min="8987" max="8987" width="9.140625" style="146"/>
    <col min="8988" max="8988" width="12.140625" style="146" customWidth="1"/>
    <col min="8989" max="9216" width="9.140625" style="146"/>
    <col min="9217" max="9217" width="5.28515625" style="146" customWidth="1"/>
    <col min="9218" max="9218" width="16" style="146" customWidth="1"/>
    <col min="9219" max="9219" width="44" style="146" customWidth="1"/>
    <col min="9220" max="9220" width="9.85546875" style="146" customWidth="1"/>
    <col min="9221" max="9222" width="10.5703125" style="146" customWidth="1"/>
    <col min="9223" max="9223" width="8.5703125" style="146" customWidth="1"/>
    <col min="9224" max="9224" width="11.7109375" style="146" customWidth="1"/>
    <col min="9225" max="9225" width="9.140625" style="146"/>
    <col min="9226" max="9226" width="9.85546875" style="146" bestFit="1" customWidth="1"/>
    <col min="9227" max="9227" width="9.140625" style="146"/>
    <col min="9228" max="9228" width="10.42578125" style="146" bestFit="1" customWidth="1"/>
    <col min="9229" max="9240" width="10.7109375" style="146" customWidth="1"/>
    <col min="9241" max="9241" width="5.5703125" style="146" customWidth="1"/>
    <col min="9242" max="9242" width="10.42578125" style="146" customWidth="1"/>
    <col min="9243" max="9243" width="9.140625" style="146"/>
    <col min="9244" max="9244" width="12.140625" style="146" customWidth="1"/>
    <col min="9245" max="9472" width="9.140625" style="146"/>
    <col min="9473" max="9473" width="5.28515625" style="146" customWidth="1"/>
    <col min="9474" max="9474" width="16" style="146" customWidth="1"/>
    <col min="9475" max="9475" width="44" style="146" customWidth="1"/>
    <col min="9476" max="9476" width="9.85546875" style="146" customWidth="1"/>
    <col min="9477" max="9478" width="10.5703125" style="146" customWidth="1"/>
    <col min="9479" max="9479" width="8.5703125" style="146" customWidth="1"/>
    <col min="9480" max="9480" width="11.7109375" style="146" customWidth="1"/>
    <col min="9481" max="9481" width="9.140625" style="146"/>
    <col min="9482" max="9482" width="9.85546875" style="146" bestFit="1" customWidth="1"/>
    <col min="9483" max="9483" width="9.140625" style="146"/>
    <col min="9484" max="9484" width="10.42578125" style="146" bestFit="1" customWidth="1"/>
    <col min="9485" max="9496" width="10.7109375" style="146" customWidth="1"/>
    <col min="9497" max="9497" width="5.5703125" style="146" customWidth="1"/>
    <col min="9498" max="9498" width="10.42578125" style="146" customWidth="1"/>
    <col min="9499" max="9499" width="9.140625" style="146"/>
    <col min="9500" max="9500" width="12.140625" style="146" customWidth="1"/>
    <col min="9501" max="9728" width="9.140625" style="146"/>
    <col min="9729" max="9729" width="5.28515625" style="146" customWidth="1"/>
    <col min="9730" max="9730" width="16" style="146" customWidth="1"/>
    <col min="9731" max="9731" width="44" style="146" customWidth="1"/>
    <col min="9732" max="9732" width="9.85546875" style="146" customWidth="1"/>
    <col min="9733" max="9734" width="10.5703125" style="146" customWidth="1"/>
    <col min="9735" max="9735" width="8.5703125" style="146" customWidth="1"/>
    <col min="9736" max="9736" width="11.7109375" style="146" customWidth="1"/>
    <col min="9737" max="9737" width="9.140625" style="146"/>
    <col min="9738" max="9738" width="9.85546875" style="146" bestFit="1" customWidth="1"/>
    <col min="9739" max="9739" width="9.140625" style="146"/>
    <col min="9740" max="9740" width="10.42578125" style="146" bestFit="1" customWidth="1"/>
    <col min="9741" max="9752" width="10.7109375" style="146" customWidth="1"/>
    <col min="9753" max="9753" width="5.5703125" style="146" customWidth="1"/>
    <col min="9754" max="9754" width="10.42578125" style="146" customWidth="1"/>
    <col min="9755" max="9755" width="9.140625" style="146"/>
    <col min="9756" max="9756" width="12.140625" style="146" customWidth="1"/>
    <col min="9757" max="9984" width="9.140625" style="146"/>
    <col min="9985" max="9985" width="5.28515625" style="146" customWidth="1"/>
    <col min="9986" max="9986" width="16" style="146" customWidth="1"/>
    <col min="9987" max="9987" width="44" style="146" customWidth="1"/>
    <col min="9988" max="9988" width="9.85546875" style="146" customWidth="1"/>
    <col min="9989" max="9990" width="10.5703125" style="146" customWidth="1"/>
    <col min="9991" max="9991" width="8.5703125" style="146" customWidth="1"/>
    <col min="9992" max="9992" width="11.7109375" style="146" customWidth="1"/>
    <col min="9993" max="9993" width="9.140625" style="146"/>
    <col min="9994" max="9994" width="9.85546875" style="146" bestFit="1" customWidth="1"/>
    <col min="9995" max="9995" width="9.140625" style="146"/>
    <col min="9996" max="9996" width="10.42578125" style="146" bestFit="1" customWidth="1"/>
    <col min="9997" max="10008" width="10.7109375" style="146" customWidth="1"/>
    <col min="10009" max="10009" width="5.5703125" style="146" customWidth="1"/>
    <col min="10010" max="10010" width="10.42578125" style="146" customWidth="1"/>
    <col min="10011" max="10011" width="9.140625" style="146"/>
    <col min="10012" max="10012" width="12.140625" style="146" customWidth="1"/>
    <col min="10013" max="10240" width="9.140625" style="146"/>
    <col min="10241" max="10241" width="5.28515625" style="146" customWidth="1"/>
    <col min="10242" max="10242" width="16" style="146" customWidth="1"/>
    <col min="10243" max="10243" width="44" style="146" customWidth="1"/>
    <col min="10244" max="10244" width="9.85546875" style="146" customWidth="1"/>
    <col min="10245" max="10246" width="10.5703125" style="146" customWidth="1"/>
    <col min="10247" max="10247" width="8.5703125" style="146" customWidth="1"/>
    <col min="10248" max="10248" width="11.7109375" style="146" customWidth="1"/>
    <col min="10249" max="10249" width="9.140625" style="146"/>
    <col min="10250" max="10250" width="9.85546875" style="146" bestFit="1" customWidth="1"/>
    <col min="10251" max="10251" width="9.140625" style="146"/>
    <col min="10252" max="10252" width="10.42578125" style="146" bestFit="1" customWidth="1"/>
    <col min="10253" max="10264" width="10.7109375" style="146" customWidth="1"/>
    <col min="10265" max="10265" width="5.5703125" style="146" customWidth="1"/>
    <col min="10266" max="10266" width="10.42578125" style="146" customWidth="1"/>
    <col min="10267" max="10267" width="9.140625" style="146"/>
    <col min="10268" max="10268" width="12.140625" style="146" customWidth="1"/>
    <col min="10269" max="10496" width="9.140625" style="146"/>
    <col min="10497" max="10497" width="5.28515625" style="146" customWidth="1"/>
    <col min="10498" max="10498" width="16" style="146" customWidth="1"/>
    <col min="10499" max="10499" width="44" style="146" customWidth="1"/>
    <col min="10500" max="10500" width="9.85546875" style="146" customWidth="1"/>
    <col min="10501" max="10502" width="10.5703125" style="146" customWidth="1"/>
    <col min="10503" max="10503" width="8.5703125" style="146" customWidth="1"/>
    <col min="10504" max="10504" width="11.7109375" style="146" customWidth="1"/>
    <col min="10505" max="10505" width="9.140625" style="146"/>
    <col min="10506" max="10506" width="9.85546875" style="146" bestFit="1" customWidth="1"/>
    <col min="10507" max="10507" width="9.140625" style="146"/>
    <col min="10508" max="10508" width="10.42578125" style="146" bestFit="1" customWidth="1"/>
    <col min="10509" max="10520" width="10.7109375" style="146" customWidth="1"/>
    <col min="10521" max="10521" width="5.5703125" style="146" customWidth="1"/>
    <col min="10522" max="10522" width="10.42578125" style="146" customWidth="1"/>
    <col min="10523" max="10523" width="9.140625" style="146"/>
    <col min="10524" max="10524" width="12.140625" style="146" customWidth="1"/>
    <col min="10525" max="10752" width="9.140625" style="146"/>
    <col min="10753" max="10753" width="5.28515625" style="146" customWidth="1"/>
    <col min="10754" max="10754" width="16" style="146" customWidth="1"/>
    <col min="10755" max="10755" width="44" style="146" customWidth="1"/>
    <col min="10756" max="10756" width="9.85546875" style="146" customWidth="1"/>
    <col min="10757" max="10758" width="10.5703125" style="146" customWidth="1"/>
    <col min="10759" max="10759" width="8.5703125" style="146" customWidth="1"/>
    <col min="10760" max="10760" width="11.7109375" style="146" customWidth="1"/>
    <col min="10761" max="10761" width="9.140625" style="146"/>
    <col min="10762" max="10762" width="9.85546875" style="146" bestFit="1" customWidth="1"/>
    <col min="10763" max="10763" width="9.140625" style="146"/>
    <col min="10764" max="10764" width="10.42578125" style="146" bestFit="1" customWidth="1"/>
    <col min="10765" max="10776" width="10.7109375" style="146" customWidth="1"/>
    <col min="10777" max="10777" width="5.5703125" style="146" customWidth="1"/>
    <col min="10778" max="10778" width="10.42578125" style="146" customWidth="1"/>
    <col min="10779" max="10779" width="9.140625" style="146"/>
    <col min="10780" max="10780" width="12.140625" style="146" customWidth="1"/>
    <col min="10781" max="11008" width="9.140625" style="146"/>
    <col min="11009" max="11009" width="5.28515625" style="146" customWidth="1"/>
    <col min="11010" max="11010" width="16" style="146" customWidth="1"/>
    <col min="11011" max="11011" width="44" style="146" customWidth="1"/>
    <col min="11012" max="11012" width="9.85546875" style="146" customWidth="1"/>
    <col min="11013" max="11014" width="10.5703125" style="146" customWidth="1"/>
    <col min="11015" max="11015" width="8.5703125" style="146" customWidth="1"/>
    <col min="11016" max="11016" width="11.7109375" style="146" customWidth="1"/>
    <col min="11017" max="11017" width="9.140625" style="146"/>
    <col min="11018" max="11018" width="9.85546875" style="146" bestFit="1" customWidth="1"/>
    <col min="11019" max="11019" width="9.140625" style="146"/>
    <col min="11020" max="11020" width="10.42578125" style="146" bestFit="1" customWidth="1"/>
    <col min="11021" max="11032" width="10.7109375" style="146" customWidth="1"/>
    <col min="11033" max="11033" width="5.5703125" style="146" customWidth="1"/>
    <col min="11034" max="11034" width="10.42578125" style="146" customWidth="1"/>
    <col min="11035" max="11035" width="9.140625" style="146"/>
    <col min="11036" max="11036" width="12.140625" style="146" customWidth="1"/>
    <col min="11037" max="11264" width="9.140625" style="146"/>
    <col min="11265" max="11265" width="5.28515625" style="146" customWidth="1"/>
    <col min="11266" max="11266" width="16" style="146" customWidth="1"/>
    <col min="11267" max="11267" width="44" style="146" customWidth="1"/>
    <col min="11268" max="11268" width="9.85546875" style="146" customWidth="1"/>
    <col min="11269" max="11270" width="10.5703125" style="146" customWidth="1"/>
    <col min="11271" max="11271" width="8.5703125" style="146" customWidth="1"/>
    <col min="11272" max="11272" width="11.7109375" style="146" customWidth="1"/>
    <col min="11273" max="11273" width="9.140625" style="146"/>
    <col min="11274" max="11274" width="9.85546875" style="146" bestFit="1" customWidth="1"/>
    <col min="11275" max="11275" width="9.140625" style="146"/>
    <col min="11276" max="11276" width="10.42578125" style="146" bestFit="1" customWidth="1"/>
    <col min="11277" max="11288" width="10.7109375" style="146" customWidth="1"/>
    <col min="11289" max="11289" width="5.5703125" style="146" customWidth="1"/>
    <col min="11290" max="11290" width="10.42578125" style="146" customWidth="1"/>
    <col min="11291" max="11291" width="9.140625" style="146"/>
    <col min="11292" max="11292" width="12.140625" style="146" customWidth="1"/>
    <col min="11293" max="11520" width="9.140625" style="146"/>
    <col min="11521" max="11521" width="5.28515625" style="146" customWidth="1"/>
    <col min="11522" max="11522" width="16" style="146" customWidth="1"/>
    <col min="11523" max="11523" width="44" style="146" customWidth="1"/>
    <col min="11524" max="11524" width="9.85546875" style="146" customWidth="1"/>
    <col min="11525" max="11526" width="10.5703125" style="146" customWidth="1"/>
    <col min="11527" max="11527" width="8.5703125" style="146" customWidth="1"/>
    <col min="11528" max="11528" width="11.7109375" style="146" customWidth="1"/>
    <col min="11529" max="11529" width="9.140625" style="146"/>
    <col min="11530" max="11530" width="9.85546875" style="146" bestFit="1" customWidth="1"/>
    <col min="11531" max="11531" width="9.140625" style="146"/>
    <col min="11532" max="11532" width="10.42578125" style="146" bestFit="1" customWidth="1"/>
    <col min="11533" max="11544" width="10.7109375" style="146" customWidth="1"/>
    <col min="11545" max="11545" width="5.5703125" style="146" customWidth="1"/>
    <col min="11546" max="11546" width="10.42578125" style="146" customWidth="1"/>
    <col min="11547" max="11547" width="9.140625" style="146"/>
    <col min="11548" max="11548" width="12.140625" style="146" customWidth="1"/>
    <col min="11549" max="11776" width="9.140625" style="146"/>
    <col min="11777" max="11777" width="5.28515625" style="146" customWidth="1"/>
    <col min="11778" max="11778" width="16" style="146" customWidth="1"/>
    <col min="11779" max="11779" width="44" style="146" customWidth="1"/>
    <col min="11780" max="11780" width="9.85546875" style="146" customWidth="1"/>
    <col min="11781" max="11782" width="10.5703125" style="146" customWidth="1"/>
    <col min="11783" max="11783" width="8.5703125" style="146" customWidth="1"/>
    <col min="11784" max="11784" width="11.7109375" style="146" customWidth="1"/>
    <col min="11785" max="11785" width="9.140625" style="146"/>
    <col min="11786" max="11786" width="9.85546875" style="146" bestFit="1" customWidth="1"/>
    <col min="11787" max="11787" width="9.140625" style="146"/>
    <col min="11788" max="11788" width="10.42578125" style="146" bestFit="1" customWidth="1"/>
    <col min="11789" max="11800" width="10.7109375" style="146" customWidth="1"/>
    <col min="11801" max="11801" width="5.5703125" style="146" customWidth="1"/>
    <col min="11802" max="11802" width="10.42578125" style="146" customWidth="1"/>
    <col min="11803" max="11803" width="9.140625" style="146"/>
    <col min="11804" max="11804" width="12.140625" style="146" customWidth="1"/>
    <col min="11805" max="12032" width="9.140625" style="146"/>
    <col min="12033" max="12033" width="5.28515625" style="146" customWidth="1"/>
    <col min="12034" max="12034" width="16" style="146" customWidth="1"/>
    <col min="12035" max="12035" width="44" style="146" customWidth="1"/>
    <col min="12036" max="12036" width="9.85546875" style="146" customWidth="1"/>
    <col min="12037" max="12038" width="10.5703125" style="146" customWidth="1"/>
    <col min="12039" max="12039" width="8.5703125" style="146" customWidth="1"/>
    <col min="12040" max="12040" width="11.7109375" style="146" customWidth="1"/>
    <col min="12041" max="12041" width="9.140625" style="146"/>
    <col min="12042" max="12042" width="9.85546875" style="146" bestFit="1" customWidth="1"/>
    <col min="12043" max="12043" width="9.140625" style="146"/>
    <col min="12044" max="12044" width="10.42578125" style="146" bestFit="1" customWidth="1"/>
    <col min="12045" max="12056" width="10.7109375" style="146" customWidth="1"/>
    <col min="12057" max="12057" width="5.5703125" style="146" customWidth="1"/>
    <col min="12058" max="12058" width="10.42578125" style="146" customWidth="1"/>
    <col min="12059" max="12059" width="9.140625" style="146"/>
    <col min="12060" max="12060" width="12.140625" style="146" customWidth="1"/>
    <col min="12061" max="12288" width="9.140625" style="146"/>
    <col min="12289" max="12289" width="5.28515625" style="146" customWidth="1"/>
    <col min="12290" max="12290" width="16" style="146" customWidth="1"/>
    <col min="12291" max="12291" width="44" style="146" customWidth="1"/>
    <col min="12292" max="12292" width="9.85546875" style="146" customWidth="1"/>
    <col min="12293" max="12294" width="10.5703125" style="146" customWidth="1"/>
    <col min="12295" max="12295" width="8.5703125" style="146" customWidth="1"/>
    <col min="12296" max="12296" width="11.7109375" style="146" customWidth="1"/>
    <col min="12297" max="12297" width="9.140625" style="146"/>
    <col min="12298" max="12298" width="9.85546875" style="146" bestFit="1" customWidth="1"/>
    <col min="12299" max="12299" width="9.140625" style="146"/>
    <col min="12300" max="12300" width="10.42578125" style="146" bestFit="1" customWidth="1"/>
    <col min="12301" max="12312" width="10.7109375" style="146" customWidth="1"/>
    <col min="12313" max="12313" width="5.5703125" style="146" customWidth="1"/>
    <col min="12314" max="12314" width="10.42578125" style="146" customWidth="1"/>
    <col min="12315" max="12315" width="9.140625" style="146"/>
    <col min="12316" max="12316" width="12.140625" style="146" customWidth="1"/>
    <col min="12317" max="12544" width="9.140625" style="146"/>
    <col min="12545" max="12545" width="5.28515625" style="146" customWidth="1"/>
    <col min="12546" max="12546" width="16" style="146" customWidth="1"/>
    <col min="12547" max="12547" width="44" style="146" customWidth="1"/>
    <col min="12548" max="12548" width="9.85546875" style="146" customWidth="1"/>
    <col min="12549" max="12550" width="10.5703125" style="146" customWidth="1"/>
    <col min="12551" max="12551" width="8.5703125" style="146" customWidth="1"/>
    <col min="12552" max="12552" width="11.7109375" style="146" customWidth="1"/>
    <col min="12553" max="12553" width="9.140625" style="146"/>
    <col min="12554" max="12554" width="9.85546875" style="146" bestFit="1" customWidth="1"/>
    <col min="12555" max="12555" width="9.140625" style="146"/>
    <col min="12556" max="12556" width="10.42578125" style="146" bestFit="1" customWidth="1"/>
    <col min="12557" max="12568" width="10.7109375" style="146" customWidth="1"/>
    <col min="12569" max="12569" width="5.5703125" style="146" customWidth="1"/>
    <col min="12570" max="12570" width="10.42578125" style="146" customWidth="1"/>
    <col min="12571" max="12571" width="9.140625" style="146"/>
    <col min="12572" max="12572" width="12.140625" style="146" customWidth="1"/>
    <col min="12573" max="12800" width="9.140625" style="146"/>
    <col min="12801" max="12801" width="5.28515625" style="146" customWidth="1"/>
    <col min="12802" max="12802" width="16" style="146" customWidth="1"/>
    <col min="12803" max="12803" width="44" style="146" customWidth="1"/>
    <col min="12804" max="12804" width="9.85546875" style="146" customWidth="1"/>
    <col min="12805" max="12806" width="10.5703125" style="146" customWidth="1"/>
    <col min="12807" max="12807" width="8.5703125" style="146" customWidth="1"/>
    <col min="12808" max="12808" width="11.7109375" style="146" customWidth="1"/>
    <col min="12809" max="12809" width="9.140625" style="146"/>
    <col min="12810" max="12810" width="9.85546875" style="146" bestFit="1" customWidth="1"/>
    <col min="12811" max="12811" width="9.140625" style="146"/>
    <col min="12812" max="12812" width="10.42578125" style="146" bestFit="1" customWidth="1"/>
    <col min="12813" max="12824" width="10.7109375" style="146" customWidth="1"/>
    <col min="12825" max="12825" width="5.5703125" style="146" customWidth="1"/>
    <col min="12826" max="12826" width="10.42578125" style="146" customWidth="1"/>
    <col min="12827" max="12827" width="9.140625" style="146"/>
    <col min="12828" max="12828" width="12.140625" style="146" customWidth="1"/>
    <col min="12829" max="13056" width="9.140625" style="146"/>
    <col min="13057" max="13057" width="5.28515625" style="146" customWidth="1"/>
    <col min="13058" max="13058" width="16" style="146" customWidth="1"/>
    <col min="13059" max="13059" width="44" style="146" customWidth="1"/>
    <col min="13060" max="13060" width="9.85546875" style="146" customWidth="1"/>
    <col min="13061" max="13062" width="10.5703125" style="146" customWidth="1"/>
    <col min="13063" max="13063" width="8.5703125" style="146" customWidth="1"/>
    <col min="13064" max="13064" width="11.7109375" style="146" customWidth="1"/>
    <col min="13065" max="13065" width="9.140625" style="146"/>
    <col min="13066" max="13066" width="9.85546875" style="146" bestFit="1" customWidth="1"/>
    <col min="13067" max="13067" width="9.140625" style="146"/>
    <col min="13068" max="13068" width="10.42578125" style="146" bestFit="1" customWidth="1"/>
    <col min="13069" max="13080" width="10.7109375" style="146" customWidth="1"/>
    <col min="13081" max="13081" width="5.5703125" style="146" customWidth="1"/>
    <col min="13082" max="13082" width="10.42578125" style="146" customWidth="1"/>
    <col min="13083" max="13083" width="9.140625" style="146"/>
    <col min="13084" max="13084" width="12.140625" style="146" customWidth="1"/>
    <col min="13085" max="13312" width="9.140625" style="146"/>
    <col min="13313" max="13313" width="5.28515625" style="146" customWidth="1"/>
    <col min="13314" max="13314" width="16" style="146" customWidth="1"/>
    <col min="13315" max="13315" width="44" style="146" customWidth="1"/>
    <col min="13316" max="13316" width="9.85546875" style="146" customWidth="1"/>
    <col min="13317" max="13318" width="10.5703125" style="146" customWidth="1"/>
    <col min="13319" max="13319" width="8.5703125" style="146" customWidth="1"/>
    <col min="13320" max="13320" width="11.7109375" style="146" customWidth="1"/>
    <col min="13321" max="13321" width="9.140625" style="146"/>
    <col min="13322" max="13322" width="9.85546875" style="146" bestFit="1" customWidth="1"/>
    <col min="13323" max="13323" width="9.140625" style="146"/>
    <col min="13324" max="13324" width="10.42578125" style="146" bestFit="1" customWidth="1"/>
    <col min="13325" max="13336" width="10.7109375" style="146" customWidth="1"/>
    <col min="13337" max="13337" width="5.5703125" style="146" customWidth="1"/>
    <col min="13338" max="13338" width="10.42578125" style="146" customWidth="1"/>
    <col min="13339" max="13339" width="9.140625" style="146"/>
    <col min="13340" max="13340" width="12.140625" style="146" customWidth="1"/>
    <col min="13341" max="13568" width="9.140625" style="146"/>
    <col min="13569" max="13569" width="5.28515625" style="146" customWidth="1"/>
    <col min="13570" max="13570" width="16" style="146" customWidth="1"/>
    <col min="13571" max="13571" width="44" style="146" customWidth="1"/>
    <col min="13572" max="13572" width="9.85546875" style="146" customWidth="1"/>
    <col min="13573" max="13574" width="10.5703125" style="146" customWidth="1"/>
    <col min="13575" max="13575" width="8.5703125" style="146" customWidth="1"/>
    <col min="13576" max="13576" width="11.7109375" style="146" customWidth="1"/>
    <col min="13577" max="13577" width="9.140625" style="146"/>
    <col min="13578" max="13578" width="9.85546875" style="146" bestFit="1" customWidth="1"/>
    <col min="13579" max="13579" width="9.140625" style="146"/>
    <col min="13580" max="13580" width="10.42578125" style="146" bestFit="1" customWidth="1"/>
    <col min="13581" max="13592" width="10.7109375" style="146" customWidth="1"/>
    <col min="13593" max="13593" width="5.5703125" style="146" customWidth="1"/>
    <col min="13594" max="13594" width="10.42578125" style="146" customWidth="1"/>
    <col min="13595" max="13595" width="9.140625" style="146"/>
    <col min="13596" max="13596" width="12.140625" style="146" customWidth="1"/>
    <col min="13597" max="13824" width="9.140625" style="146"/>
    <col min="13825" max="13825" width="5.28515625" style="146" customWidth="1"/>
    <col min="13826" max="13826" width="16" style="146" customWidth="1"/>
    <col min="13827" max="13827" width="44" style="146" customWidth="1"/>
    <col min="13828" max="13828" width="9.85546875" style="146" customWidth="1"/>
    <col min="13829" max="13830" width="10.5703125" style="146" customWidth="1"/>
    <col min="13831" max="13831" width="8.5703125" style="146" customWidth="1"/>
    <col min="13832" max="13832" width="11.7109375" style="146" customWidth="1"/>
    <col min="13833" max="13833" width="9.140625" style="146"/>
    <col min="13834" max="13834" width="9.85546875" style="146" bestFit="1" customWidth="1"/>
    <col min="13835" max="13835" width="9.140625" style="146"/>
    <col min="13836" max="13836" width="10.42578125" style="146" bestFit="1" customWidth="1"/>
    <col min="13837" max="13848" width="10.7109375" style="146" customWidth="1"/>
    <col min="13849" max="13849" width="5.5703125" style="146" customWidth="1"/>
    <col min="13850" max="13850" width="10.42578125" style="146" customWidth="1"/>
    <col min="13851" max="13851" width="9.140625" style="146"/>
    <col min="13852" max="13852" width="12.140625" style="146" customWidth="1"/>
    <col min="13853" max="14080" width="9.140625" style="146"/>
    <col min="14081" max="14081" width="5.28515625" style="146" customWidth="1"/>
    <col min="14082" max="14082" width="16" style="146" customWidth="1"/>
    <col min="14083" max="14083" width="44" style="146" customWidth="1"/>
    <col min="14084" max="14084" width="9.85546875" style="146" customWidth="1"/>
    <col min="14085" max="14086" width="10.5703125" style="146" customWidth="1"/>
    <col min="14087" max="14087" width="8.5703125" style="146" customWidth="1"/>
    <col min="14088" max="14088" width="11.7109375" style="146" customWidth="1"/>
    <col min="14089" max="14089" width="9.140625" style="146"/>
    <col min="14090" max="14090" width="9.85546875" style="146" bestFit="1" customWidth="1"/>
    <col min="14091" max="14091" width="9.140625" style="146"/>
    <col min="14092" max="14092" width="10.42578125" style="146" bestFit="1" customWidth="1"/>
    <col min="14093" max="14104" width="10.7109375" style="146" customWidth="1"/>
    <col min="14105" max="14105" width="5.5703125" style="146" customWidth="1"/>
    <col min="14106" max="14106" width="10.42578125" style="146" customWidth="1"/>
    <col min="14107" max="14107" width="9.140625" style="146"/>
    <col min="14108" max="14108" width="12.140625" style="146" customWidth="1"/>
    <col min="14109" max="14336" width="9.140625" style="146"/>
    <col min="14337" max="14337" width="5.28515625" style="146" customWidth="1"/>
    <col min="14338" max="14338" width="16" style="146" customWidth="1"/>
    <col min="14339" max="14339" width="44" style="146" customWidth="1"/>
    <col min="14340" max="14340" width="9.85546875" style="146" customWidth="1"/>
    <col min="14341" max="14342" width="10.5703125" style="146" customWidth="1"/>
    <col min="14343" max="14343" width="8.5703125" style="146" customWidth="1"/>
    <col min="14344" max="14344" width="11.7109375" style="146" customWidth="1"/>
    <col min="14345" max="14345" width="9.140625" style="146"/>
    <col min="14346" max="14346" width="9.85546875" style="146" bestFit="1" customWidth="1"/>
    <col min="14347" max="14347" width="9.140625" style="146"/>
    <col min="14348" max="14348" width="10.42578125" style="146" bestFit="1" customWidth="1"/>
    <col min="14349" max="14360" width="10.7109375" style="146" customWidth="1"/>
    <col min="14361" max="14361" width="5.5703125" style="146" customWidth="1"/>
    <col min="14362" max="14362" width="10.42578125" style="146" customWidth="1"/>
    <col min="14363" max="14363" width="9.140625" style="146"/>
    <col min="14364" max="14364" width="12.140625" style="146" customWidth="1"/>
    <col min="14365" max="14592" width="9.140625" style="146"/>
    <col min="14593" max="14593" width="5.28515625" style="146" customWidth="1"/>
    <col min="14594" max="14594" width="16" style="146" customWidth="1"/>
    <col min="14595" max="14595" width="44" style="146" customWidth="1"/>
    <col min="14596" max="14596" width="9.85546875" style="146" customWidth="1"/>
    <col min="14597" max="14598" width="10.5703125" style="146" customWidth="1"/>
    <col min="14599" max="14599" width="8.5703125" style="146" customWidth="1"/>
    <col min="14600" max="14600" width="11.7109375" style="146" customWidth="1"/>
    <col min="14601" max="14601" width="9.140625" style="146"/>
    <col min="14602" max="14602" width="9.85546875" style="146" bestFit="1" customWidth="1"/>
    <col min="14603" max="14603" width="9.140625" style="146"/>
    <col min="14604" max="14604" width="10.42578125" style="146" bestFit="1" customWidth="1"/>
    <col min="14605" max="14616" width="10.7109375" style="146" customWidth="1"/>
    <col min="14617" max="14617" width="5.5703125" style="146" customWidth="1"/>
    <col min="14618" max="14618" width="10.42578125" style="146" customWidth="1"/>
    <col min="14619" max="14619" width="9.140625" style="146"/>
    <col min="14620" max="14620" width="12.140625" style="146" customWidth="1"/>
    <col min="14621" max="14848" width="9.140625" style="146"/>
    <col min="14849" max="14849" width="5.28515625" style="146" customWidth="1"/>
    <col min="14850" max="14850" width="16" style="146" customWidth="1"/>
    <col min="14851" max="14851" width="44" style="146" customWidth="1"/>
    <col min="14852" max="14852" width="9.85546875" style="146" customWidth="1"/>
    <col min="14853" max="14854" width="10.5703125" style="146" customWidth="1"/>
    <col min="14855" max="14855" width="8.5703125" style="146" customWidth="1"/>
    <col min="14856" max="14856" width="11.7109375" style="146" customWidth="1"/>
    <col min="14857" max="14857" width="9.140625" style="146"/>
    <col min="14858" max="14858" width="9.85546875" style="146" bestFit="1" customWidth="1"/>
    <col min="14859" max="14859" width="9.140625" style="146"/>
    <col min="14860" max="14860" width="10.42578125" style="146" bestFit="1" customWidth="1"/>
    <col min="14861" max="14872" width="10.7109375" style="146" customWidth="1"/>
    <col min="14873" max="14873" width="5.5703125" style="146" customWidth="1"/>
    <col min="14874" max="14874" width="10.42578125" style="146" customWidth="1"/>
    <col min="14875" max="14875" width="9.140625" style="146"/>
    <col min="14876" max="14876" width="12.140625" style="146" customWidth="1"/>
    <col min="14877" max="15104" width="9.140625" style="146"/>
    <col min="15105" max="15105" width="5.28515625" style="146" customWidth="1"/>
    <col min="15106" max="15106" width="16" style="146" customWidth="1"/>
    <col min="15107" max="15107" width="44" style="146" customWidth="1"/>
    <col min="15108" max="15108" width="9.85546875" style="146" customWidth="1"/>
    <col min="15109" max="15110" width="10.5703125" style="146" customWidth="1"/>
    <col min="15111" max="15111" width="8.5703125" style="146" customWidth="1"/>
    <col min="15112" max="15112" width="11.7109375" style="146" customWidth="1"/>
    <col min="15113" max="15113" width="9.140625" style="146"/>
    <col min="15114" max="15114" width="9.85546875" style="146" bestFit="1" customWidth="1"/>
    <col min="15115" max="15115" width="9.140625" style="146"/>
    <col min="15116" max="15116" width="10.42578125" style="146" bestFit="1" customWidth="1"/>
    <col min="15117" max="15128" width="10.7109375" style="146" customWidth="1"/>
    <col min="15129" max="15129" width="5.5703125" style="146" customWidth="1"/>
    <col min="15130" max="15130" width="10.42578125" style="146" customWidth="1"/>
    <col min="15131" max="15131" width="9.140625" style="146"/>
    <col min="15132" max="15132" width="12.140625" style="146" customWidth="1"/>
    <col min="15133" max="15360" width="9.140625" style="146"/>
    <col min="15361" max="15361" width="5.28515625" style="146" customWidth="1"/>
    <col min="15362" max="15362" width="16" style="146" customWidth="1"/>
    <col min="15363" max="15363" width="44" style="146" customWidth="1"/>
    <col min="15364" max="15364" width="9.85546875" style="146" customWidth="1"/>
    <col min="15365" max="15366" width="10.5703125" style="146" customWidth="1"/>
    <col min="15367" max="15367" width="8.5703125" style="146" customWidth="1"/>
    <col min="15368" max="15368" width="11.7109375" style="146" customWidth="1"/>
    <col min="15369" max="15369" width="9.140625" style="146"/>
    <col min="15370" max="15370" width="9.85546875" style="146" bestFit="1" customWidth="1"/>
    <col min="15371" max="15371" width="9.140625" style="146"/>
    <col min="15372" max="15372" width="10.42578125" style="146" bestFit="1" customWidth="1"/>
    <col min="15373" max="15384" width="10.7109375" style="146" customWidth="1"/>
    <col min="15385" max="15385" width="5.5703125" style="146" customWidth="1"/>
    <col min="15386" max="15386" width="10.42578125" style="146" customWidth="1"/>
    <col min="15387" max="15387" width="9.140625" style="146"/>
    <col min="15388" max="15388" width="12.140625" style="146" customWidth="1"/>
    <col min="15389" max="15616" width="9.140625" style="146"/>
    <col min="15617" max="15617" width="5.28515625" style="146" customWidth="1"/>
    <col min="15618" max="15618" width="16" style="146" customWidth="1"/>
    <col min="15619" max="15619" width="44" style="146" customWidth="1"/>
    <col min="15620" max="15620" width="9.85546875" style="146" customWidth="1"/>
    <col min="15621" max="15622" width="10.5703125" style="146" customWidth="1"/>
    <col min="15623" max="15623" width="8.5703125" style="146" customWidth="1"/>
    <col min="15624" max="15624" width="11.7109375" style="146" customWidth="1"/>
    <col min="15625" max="15625" width="9.140625" style="146"/>
    <col min="15626" max="15626" width="9.85546875" style="146" bestFit="1" customWidth="1"/>
    <col min="15627" max="15627" width="9.140625" style="146"/>
    <col min="15628" max="15628" width="10.42578125" style="146" bestFit="1" customWidth="1"/>
    <col min="15629" max="15640" width="10.7109375" style="146" customWidth="1"/>
    <col min="15641" max="15641" width="5.5703125" style="146" customWidth="1"/>
    <col min="15642" max="15642" width="10.42578125" style="146" customWidth="1"/>
    <col min="15643" max="15643" width="9.140625" style="146"/>
    <col min="15644" max="15644" width="12.140625" style="146" customWidth="1"/>
    <col min="15645" max="15872" width="9.140625" style="146"/>
    <col min="15873" max="15873" width="5.28515625" style="146" customWidth="1"/>
    <col min="15874" max="15874" width="16" style="146" customWidth="1"/>
    <col min="15875" max="15875" width="44" style="146" customWidth="1"/>
    <col min="15876" max="15876" width="9.85546875" style="146" customWidth="1"/>
    <col min="15877" max="15878" width="10.5703125" style="146" customWidth="1"/>
    <col min="15879" max="15879" width="8.5703125" style="146" customWidth="1"/>
    <col min="15880" max="15880" width="11.7109375" style="146" customWidth="1"/>
    <col min="15881" max="15881" width="9.140625" style="146"/>
    <col min="15882" max="15882" width="9.85546875" style="146" bestFit="1" customWidth="1"/>
    <col min="15883" max="15883" width="9.140625" style="146"/>
    <col min="15884" max="15884" width="10.42578125" style="146" bestFit="1" customWidth="1"/>
    <col min="15885" max="15896" width="10.7109375" style="146" customWidth="1"/>
    <col min="15897" max="15897" width="5.5703125" style="146" customWidth="1"/>
    <col min="15898" max="15898" width="10.42578125" style="146" customWidth="1"/>
    <col min="15899" max="15899" width="9.140625" style="146"/>
    <col min="15900" max="15900" width="12.140625" style="146" customWidth="1"/>
    <col min="15901" max="16128" width="9.140625" style="146"/>
    <col min="16129" max="16129" width="5.28515625" style="146" customWidth="1"/>
    <col min="16130" max="16130" width="16" style="146" customWidth="1"/>
    <col min="16131" max="16131" width="44" style="146" customWidth="1"/>
    <col min="16132" max="16132" width="9.85546875" style="146" customWidth="1"/>
    <col min="16133" max="16134" width="10.5703125" style="146" customWidth="1"/>
    <col min="16135" max="16135" width="8.5703125" style="146" customWidth="1"/>
    <col min="16136" max="16136" width="11.7109375" style="146" customWidth="1"/>
    <col min="16137" max="16137" width="9.140625" style="146"/>
    <col min="16138" max="16138" width="9.85546875" style="146" bestFit="1" customWidth="1"/>
    <col min="16139" max="16139" width="9.140625" style="146"/>
    <col min="16140" max="16140" width="10.42578125" style="146" bestFit="1" customWidth="1"/>
    <col min="16141" max="16152" width="10.7109375" style="146" customWidth="1"/>
    <col min="16153" max="16153" width="5.5703125" style="146" customWidth="1"/>
    <col min="16154" max="16154" width="10.42578125" style="146" customWidth="1"/>
    <col min="16155" max="16155" width="9.140625" style="146"/>
    <col min="16156" max="16156" width="12.140625" style="146" customWidth="1"/>
    <col min="16157" max="16384" width="9.140625" style="146"/>
  </cols>
  <sheetData>
    <row r="1" spans="1:32" ht="13.5" customHeight="1">
      <c r="A1" s="1143" t="s">
        <v>224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</row>
    <row r="2" spans="1:32">
      <c r="A2" s="1143"/>
      <c r="B2" s="1143"/>
      <c r="C2" s="1143"/>
      <c r="D2" s="1143"/>
      <c r="E2" s="1143"/>
      <c r="F2" s="1143"/>
      <c r="G2" s="1143"/>
      <c r="H2" s="1143"/>
    </row>
    <row r="3" spans="1:32" ht="13.5" customHeight="1">
      <c r="A3" s="1143" t="s">
        <v>483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</row>
    <row r="4" spans="1:32" ht="16.149999999999999" customHeight="1">
      <c r="A4" s="1143" t="s">
        <v>500</v>
      </c>
      <c r="B4" s="1143"/>
      <c r="C4" s="1143"/>
      <c r="D4" s="1143"/>
      <c r="E4" s="1143"/>
      <c r="F4" s="1143"/>
      <c r="G4" s="1143"/>
      <c r="H4" s="1143"/>
      <c r="I4" s="1143"/>
      <c r="J4" s="1143"/>
      <c r="K4" s="1143"/>
      <c r="L4" s="1143"/>
      <c r="M4" s="1143"/>
    </row>
    <row r="5" spans="1:32" ht="17.45" customHeight="1">
      <c r="A5" s="1144" t="s">
        <v>172</v>
      </c>
      <c r="B5" s="1144"/>
      <c r="C5" s="1144"/>
      <c r="D5" s="1144"/>
      <c r="E5" s="1144"/>
      <c r="F5" s="152">
        <f>M79/1000</f>
        <v>0</v>
      </c>
      <c r="G5" s="1145" t="s">
        <v>173</v>
      </c>
      <c r="H5" s="1145"/>
    </row>
    <row r="6" spans="1:32" ht="19.149999999999999" customHeight="1">
      <c r="A6" s="1143" t="s">
        <v>174</v>
      </c>
      <c r="B6" s="1143"/>
      <c r="C6" s="1143"/>
      <c r="D6" s="1143"/>
      <c r="E6" s="1143"/>
      <c r="F6" s="152">
        <f>M72/1000</f>
        <v>0</v>
      </c>
      <c r="G6" s="1145" t="s">
        <v>173</v>
      </c>
      <c r="H6" s="1145"/>
    </row>
    <row r="7" spans="1:32">
      <c r="A7" s="1143" t="s">
        <v>175</v>
      </c>
      <c r="B7" s="1143"/>
      <c r="C7" s="1143"/>
      <c r="D7" s="1143"/>
      <c r="E7" s="1143"/>
      <c r="F7" s="503">
        <f>F6*1000/2.5</f>
        <v>0</v>
      </c>
      <c r="G7" s="1145" t="s">
        <v>176</v>
      </c>
      <c r="H7" s="1145"/>
    </row>
    <row r="8" spans="1:32" ht="18" customHeight="1" thickBot="1">
      <c r="A8" s="575"/>
      <c r="B8" s="575"/>
      <c r="C8" s="575"/>
      <c r="D8" s="575"/>
      <c r="E8" s="575"/>
      <c r="F8" s="575"/>
      <c r="G8" s="575"/>
      <c r="H8" s="575"/>
    </row>
    <row r="9" spans="1:32" s="158" customFormat="1" ht="26.25" customHeight="1">
      <c r="A9" s="1146" t="s">
        <v>0</v>
      </c>
      <c r="B9" s="1134" t="s">
        <v>71</v>
      </c>
      <c r="C9" s="1133" t="s">
        <v>307</v>
      </c>
      <c r="D9" s="1133" t="s">
        <v>308</v>
      </c>
      <c r="E9" s="1133" t="s">
        <v>15</v>
      </c>
      <c r="F9" s="1133"/>
      <c r="G9" s="1133" t="s">
        <v>309</v>
      </c>
      <c r="H9" s="1133"/>
      <c r="I9" s="1133" t="s">
        <v>310</v>
      </c>
      <c r="J9" s="1133"/>
      <c r="K9" s="1134" t="s">
        <v>311</v>
      </c>
      <c r="L9" s="1134"/>
      <c r="M9" s="1135" t="s">
        <v>177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32" s="158" customFormat="1" ht="27">
      <c r="A10" s="1147" t="s">
        <v>0</v>
      </c>
      <c r="B10" s="1148"/>
      <c r="C10" s="1149" t="s">
        <v>312</v>
      </c>
      <c r="D10" s="1149" t="s">
        <v>313</v>
      </c>
      <c r="E10" s="657" t="s">
        <v>178</v>
      </c>
      <c r="F10" s="657" t="s">
        <v>179</v>
      </c>
      <c r="G10" s="657" t="s">
        <v>314</v>
      </c>
      <c r="H10" s="657" t="s">
        <v>315</v>
      </c>
      <c r="I10" s="657" t="s">
        <v>314</v>
      </c>
      <c r="J10" s="657" t="s">
        <v>315</v>
      </c>
      <c r="K10" s="656" t="s">
        <v>314</v>
      </c>
      <c r="L10" s="576" t="s">
        <v>315</v>
      </c>
      <c r="M10" s="1136" t="s">
        <v>315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32" s="158" customFormat="1" ht="14.25" thickBot="1">
      <c r="A11" s="897">
        <v>1</v>
      </c>
      <c r="B11" s="903">
        <v>2</v>
      </c>
      <c r="C11" s="904">
        <v>3</v>
      </c>
      <c r="D11" s="904">
        <v>4</v>
      </c>
      <c r="E11" s="904">
        <v>5</v>
      </c>
      <c r="F11" s="904">
        <v>6</v>
      </c>
      <c r="G11" s="904">
        <v>7</v>
      </c>
      <c r="H11" s="904">
        <v>8</v>
      </c>
      <c r="I11" s="904">
        <v>9</v>
      </c>
      <c r="J11" s="904">
        <v>10</v>
      </c>
      <c r="K11" s="903">
        <v>11</v>
      </c>
      <c r="L11" s="905">
        <v>12</v>
      </c>
      <c r="M11" s="906">
        <v>13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32" s="147" customFormat="1" ht="14.25" customHeight="1">
      <c r="A12" s="877"/>
      <c r="B12" s="878"/>
      <c r="C12" s="879" t="s">
        <v>180</v>
      </c>
      <c r="D12" s="880"/>
      <c r="E12" s="880"/>
      <c r="F12" s="880"/>
      <c r="G12" s="880"/>
      <c r="H12" s="881"/>
      <c r="I12" s="882"/>
      <c r="J12" s="882"/>
      <c r="K12" s="883"/>
      <c r="L12" s="884"/>
      <c r="M12" s="885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62"/>
      <c r="Z12" s="162"/>
      <c r="AA12" s="162"/>
      <c r="AB12" s="162"/>
      <c r="AC12" s="166"/>
      <c r="AD12" s="162"/>
      <c r="AE12" s="162"/>
      <c r="AF12" s="162"/>
    </row>
    <row r="13" spans="1:32" s="147" customFormat="1" ht="14.25" customHeight="1">
      <c r="A13" s="886"/>
      <c r="B13" s="178"/>
      <c r="C13" s="846" t="s">
        <v>482</v>
      </c>
      <c r="D13" s="506"/>
      <c r="E13" s="506"/>
      <c r="F13" s="506"/>
      <c r="G13" s="506"/>
      <c r="H13" s="507"/>
      <c r="I13" s="508"/>
      <c r="J13" s="508"/>
      <c r="K13" s="509"/>
      <c r="L13" s="510"/>
      <c r="M13" s="887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62"/>
      <c r="Z13" s="162"/>
      <c r="AA13" s="162"/>
      <c r="AB13" s="162"/>
      <c r="AC13" s="166"/>
      <c r="AD13" s="162"/>
      <c r="AE13" s="162"/>
      <c r="AF13" s="162"/>
    </row>
    <row r="14" spans="1:32" s="147" customFormat="1" ht="36">
      <c r="A14" s="886" t="s">
        <v>170</v>
      </c>
      <c r="B14" s="444" t="s">
        <v>272</v>
      </c>
      <c r="C14" s="847" t="s">
        <v>481</v>
      </c>
      <c r="D14" s="126" t="s">
        <v>156</v>
      </c>
      <c r="E14" s="101"/>
      <c r="F14" s="108">
        <f>16*0.3/100</f>
        <v>4.8000000000000001E-2</v>
      </c>
      <c r="G14" s="126"/>
      <c r="H14" s="104"/>
      <c r="I14" s="508"/>
      <c r="J14" s="508"/>
      <c r="K14" s="509"/>
      <c r="L14" s="510"/>
      <c r="M14" s="888">
        <f>SUM(M15:M17)</f>
        <v>0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62"/>
      <c r="Z14" s="162"/>
      <c r="AA14" s="162"/>
      <c r="AB14" s="162"/>
      <c r="AC14" s="166"/>
      <c r="AD14" s="162"/>
      <c r="AE14" s="162"/>
      <c r="AF14" s="162"/>
    </row>
    <row r="15" spans="1:32" s="147" customFormat="1" ht="14.25" customHeight="1">
      <c r="A15" s="886"/>
      <c r="B15" s="407" t="s">
        <v>207</v>
      </c>
      <c r="C15" s="105" t="s">
        <v>22</v>
      </c>
      <c r="D15" s="120" t="s">
        <v>23</v>
      </c>
      <c r="E15" s="102">
        <v>958</v>
      </c>
      <c r="F15" s="102">
        <f>F14*E15</f>
        <v>45.984000000000002</v>
      </c>
      <c r="G15" s="120"/>
      <c r="H15" s="422"/>
      <c r="I15" s="655"/>
      <c r="J15" s="517"/>
      <c r="K15" s="509"/>
      <c r="L15" s="510"/>
      <c r="M15" s="889">
        <f>L15+J15+H15</f>
        <v>0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62"/>
      <c r="Z15" s="162"/>
      <c r="AA15" s="162"/>
      <c r="AB15" s="162"/>
      <c r="AC15" s="166"/>
      <c r="AD15" s="162"/>
      <c r="AE15" s="162"/>
      <c r="AF15" s="162"/>
    </row>
    <row r="16" spans="1:32" s="147" customFormat="1" ht="14.25" customHeight="1">
      <c r="A16" s="886"/>
      <c r="B16" s="407"/>
      <c r="C16" s="105" t="s">
        <v>24</v>
      </c>
      <c r="D16" s="120" t="s">
        <v>26</v>
      </c>
      <c r="E16" s="102">
        <v>100</v>
      </c>
      <c r="F16" s="106">
        <f>F14*E16</f>
        <v>4.8</v>
      </c>
      <c r="G16" s="120"/>
      <c r="H16" s="848"/>
      <c r="I16" s="508"/>
      <c r="J16" s="508"/>
      <c r="K16" s="513"/>
      <c r="L16" s="517"/>
      <c r="M16" s="890">
        <f t="shared" ref="M16:M27" si="0">L16+J16+H16</f>
        <v>0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62"/>
      <c r="Z16" s="162"/>
      <c r="AA16" s="162"/>
      <c r="AB16" s="162"/>
      <c r="AC16" s="166"/>
      <c r="AD16" s="162"/>
      <c r="AE16" s="162"/>
      <c r="AF16" s="162"/>
    </row>
    <row r="17" spans="1:32" s="147" customFormat="1" ht="14.25" customHeight="1">
      <c r="A17" s="886"/>
      <c r="B17" s="407"/>
      <c r="C17" s="107" t="s">
        <v>27</v>
      </c>
      <c r="D17" s="120" t="s">
        <v>25</v>
      </c>
      <c r="E17" s="102">
        <v>2.1</v>
      </c>
      <c r="F17" s="106">
        <f>F14*E17</f>
        <v>0.1008</v>
      </c>
      <c r="G17" s="120"/>
      <c r="H17" s="848"/>
      <c r="I17" s="508"/>
      <c r="J17" s="508"/>
      <c r="K17" s="513"/>
      <c r="L17" s="517"/>
      <c r="M17" s="890">
        <f t="shared" si="0"/>
        <v>0</v>
      </c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62"/>
      <c r="Z17" s="162"/>
      <c r="AA17" s="162"/>
      <c r="AB17" s="162"/>
      <c r="AC17" s="166"/>
      <c r="AD17" s="162"/>
      <c r="AE17" s="162"/>
      <c r="AF17" s="162"/>
    </row>
    <row r="18" spans="1:32" s="147" customFormat="1" ht="31.5" customHeight="1">
      <c r="A18" s="886" t="s">
        <v>182</v>
      </c>
      <c r="B18" s="426" t="s">
        <v>267</v>
      </c>
      <c r="C18" s="121" t="s">
        <v>266</v>
      </c>
      <c r="D18" s="216" t="s">
        <v>158</v>
      </c>
      <c r="E18" s="427"/>
      <c r="F18" s="106">
        <f>F14*100</f>
        <v>4.8</v>
      </c>
      <c r="G18" s="120"/>
      <c r="H18" s="104"/>
      <c r="I18" s="508"/>
      <c r="J18" s="508"/>
      <c r="K18" s="509"/>
      <c r="L18" s="514"/>
      <c r="M18" s="888">
        <f>SUM(M19)</f>
        <v>0</v>
      </c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62"/>
      <c r="Z18" s="162"/>
      <c r="AA18" s="162"/>
      <c r="AB18" s="162"/>
      <c r="AC18" s="166"/>
      <c r="AD18" s="162"/>
      <c r="AE18" s="162"/>
      <c r="AF18" s="162"/>
    </row>
    <row r="19" spans="1:32" s="147" customFormat="1" ht="14.25" customHeight="1">
      <c r="A19" s="886"/>
      <c r="B19" s="426"/>
      <c r="C19" s="425" t="s">
        <v>168</v>
      </c>
      <c r="D19" s="215" t="s">
        <v>78</v>
      </c>
      <c r="E19" s="424">
        <v>2.06</v>
      </c>
      <c r="F19" s="102">
        <f>F18*E19</f>
        <v>9.8879999999999999</v>
      </c>
      <c r="G19" s="120"/>
      <c r="H19" s="422"/>
      <c r="I19" s="508"/>
      <c r="J19" s="508"/>
      <c r="K19" s="509"/>
      <c r="L19" s="510"/>
      <c r="M19" s="889">
        <f t="shared" si="0"/>
        <v>0</v>
      </c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62"/>
      <c r="Z19" s="162"/>
      <c r="AA19" s="162"/>
      <c r="AB19" s="162"/>
      <c r="AC19" s="166"/>
      <c r="AD19" s="162"/>
      <c r="AE19" s="162"/>
      <c r="AF19" s="162"/>
    </row>
    <row r="20" spans="1:32" s="147" customFormat="1" ht="27">
      <c r="A20" s="886" t="s">
        <v>329</v>
      </c>
      <c r="B20" s="100" t="s">
        <v>161</v>
      </c>
      <c r="C20" s="121" t="s">
        <v>498</v>
      </c>
      <c r="D20" s="126" t="s">
        <v>156</v>
      </c>
      <c r="E20" s="101"/>
      <c r="F20" s="108">
        <f>F14</f>
        <v>4.8000000000000001E-2</v>
      </c>
      <c r="G20" s="126"/>
      <c r="H20" s="104"/>
      <c r="I20" s="508"/>
      <c r="J20" s="508"/>
      <c r="K20" s="509"/>
      <c r="L20" s="510"/>
      <c r="M20" s="888">
        <f>SUM(M21:M27)</f>
        <v>0</v>
      </c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62"/>
      <c r="Z20" s="162"/>
      <c r="AA20" s="162"/>
      <c r="AB20" s="162"/>
      <c r="AC20" s="166"/>
      <c r="AD20" s="162"/>
      <c r="AE20" s="162"/>
      <c r="AF20" s="162"/>
    </row>
    <row r="21" spans="1:32" s="147" customFormat="1" ht="14.25" customHeight="1">
      <c r="A21" s="886"/>
      <c r="B21" s="407"/>
      <c r="C21" s="105" t="s">
        <v>22</v>
      </c>
      <c r="D21" s="120" t="s">
        <v>23</v>
      </c>
      <c r="E21" s="102">
        <v>230</v>
      </c>
      <c r="F21" s="102">
        <f>F20*E21</f>
        <v>11.040000000000001</v>
      </c>
      <c r="G21" s="120"/>
      <c r="H21" s="422"/>
      <c r="I21" s="655"/>
      <c r="J21" s="517"/>
      <c r="K21" s="513"/>
      <c r="L21" s="510"/>
      <c r="M21" s="891">
        <f>L21+J21+H21</f>
        <v>0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62"/>
      <c r="Z21" s="162"/>
      <c r="AA21" s="162"/>
      <c r="AB21" s="162"/>
      <c r="AC21" s="166"/>
      <c r="AD21" s="162"/>
      <c r="AE21" s="162"/>
      <c r="AF21" s="162"/>
    </row>
    <row r="22" spans="1:32" s="147" customFormat="1" ht="14.25" customHeight="1">
      <c r="A22" s="886"/>
      <c r="B22" s="407"/>
      <c r="C22" s="105" t="s">
        <v>24</v>
      </c>
      <c r="D22" s="120" t="s">
        <v>25</v>
      </c>
      <c r="E22" s="102">
        <v>90</v>
      </c>
      <c r="F22" s="102">
        <f>F20*E22</f>
        <v>4.32</v>
      </c>
      <c r="G22" s="120"/>
      <c r="H22" s="422"/>
      <c r="I22" s="512"/>
      <c r="J22" s="512"/>
      <c r="K22" s="513"/>
      <c r="L22" s="517"/>
      <c r="M22" s="890">
        <f>L22+J22+H22</f>
        <v>0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62"/>
      <c r="Z22" s="162"/>
      <c r="AA22" s="162"/>
      <c r="AB22" s="162"/>
      <c r="AC22" s="166"/>
      <c r="AD22" s="162"/>
      <c r="AE22" s="162"/>
      <c r="AF22" s="162"/>
    </row>
    <row r="23" spans="1:32" s="147" customFormat="1" ht="14.25" customHeight="1">
      <c r="A23" s="886"/>
      <c r="B23" s="407" t="s">
        <v>151</v>
      </c>
      <c r="C23" s="105" t="s">
        <v>225</v>
      </c>
      <c r="D23" s="120" t="s">
        <v>158</v>
      </c>
      <c r="E23" s="102">
        <v>100</v>
      </c>
      <c r="F23" s="120">
        <f>F20*E23</f>
        <v>4.8</v>
      </c>
      <c r="G23" s="172"/>
      <c r="H23" s="422"/>
      <c r="I23" s="508"/>
      <c r="J23" s="508"/>
      <c r="K23" s="509"/>
      <c r="L23" s="510"/>
      <c r="M23" s="890">
        <f t="shared" si="0"/>
        <v>0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62"/>
      <c r="Z23" s="162"/>
      <c r="AA23" s="162"/>
      <c r="AB23" s="162"/>
      <c r="AC23" s="166"/>
      <c r="AD23" s="162"/>
      <c r="AE23" s="162"/>
      <c r="AF23" s="162"/>
    </row>
    <row r="24" spans="1:32" s="147" customFormat="1" ht="14.25" customHeight="1">
      <c r="A24" s="886"/>
      <c r="B24" s="407"/>
      <c r="C24" s="105" t="s">
        <v>65</v>
      </c>
      <c r="D24" s="120" t="s">
        <v>159</v>
      </c>
      <c r="E24" s="577">
        <v>80</v>
      </c>
      <c r="F24" s="106">
        <f>F20*E24</f>
        <v>3.84</v>
      </c>
      <c r="G24" s="120"/>
      <c r="H24" s="422"/>
      <c r="I24" s="508"/>
      <c r="J24" s="512"/>
      <c r="K24" s="509"/>
      <c r="L24" s="510"/>
      <c r="M24" s="890">
        <f t="shared" si="0"/>
        <v>0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62"/>
      <c r="Z24" s="162"/>
      <c r="AA24" s="162"/>
      <c r="AB24" s="162"/>
      <c r="AC24" s="166"/>
      <c r="AD24" s="162"/>
      <c r="AE24" s="162"/>
      <c r="AF24" s="162"/>
    </row>
    <row r="25" spans="1:32" s="147" customFormat="1" ht="14.25" customHeight="1">
      <c r="A25" s="886"/>
      <c r="B25" s="407" t="s">
        <v>129</v>
      </c>
      <c r="C25" s="105" t="s">
        <v>43</v>
      </c>
      <c r="D25" s="120" t="s">
        <v>158</v>
      </c>
      <c r="E25" s="102">
        <v>0.52</v>
      </c>
      <c r="F25" s="109">
        <f>F20*E25</f>
        <v>2.4960000000000003E-2</v>
      </c>
      <c r="G25" s="120"/>
      <c r="H25" s="422"/>
      <c r="I25" s="508"/>
      <c r="J25" s="508"/>
      <c r="K25" s="509"/>
      <c r="L25" s="510"/>
      <c r="M25" s="890">
        <f t="shared" si="0"/>
        <v>0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62"/>
      <c r="Z25" s="162"/>
      <c r="AA25" s="162"/>
      <c r="AB25" s="162"/>
      <c r="AC25" s="166"/>
      <c r="AD25" s="162"/>
      <c r="AE25" s="162"/>
      <c r="AF25" s="162"/>
    </row>
    <row r="26" spans="1:32" s="147" customFormat="1" ht="14.25" customHeight="1">
      <c r="A26" s="886"/>
      <c r="B26" s="407" t="s">
        <v>130</v>
      </c>
      <c r="C26" s="105" t="s">
        <v>131</v>
      </c>
      <c r="D26" s="120" t="s">
        <v>158</v>
      </c>
      <c r="E26" s="102">
        <v>2.38</v>
      </c>
      <c r="F26" s="109">
        <f>F20*E26</f>
        <v>0.11423999999999999</v>
      </c>
      <c r="G26" s="120"/>
      <c r="H26" s="422"/>
      <c r="I26" s="508"/>
      <c r="J26" s="508"/>
      <c r="K26" s="509"/>
      <c r="L26" s="510"/>
      <c r="M26" s="890">
        <f t="shared" si="0"/>
        <v>0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62"/>
      <c r="Z26" s="162"/>
      <c r="AA26" s="162"/>
      <c r="AB26" s="162"/>
      <c r="AC26" s="166"/>
      <c r="AD26" s="162"/>
      <c r="AE26" s="162"/>
      <c r="AF26" s="162"/>
    </row>
    <row r="27" spans="1:32" s="147" customFormat="1" ht="14.25" customHeight="1">
      <c r="A27" s="886"/>
      <c r="B27" s="407"/>
      <c r="C27" s="105" t="s">
        <v>31</v>
      </c>
      <c r="D27" s="120" t="s">
        <v>25</v>
      </c>
      <c r="E27" s="102">
        <v>37</v>
      </c>
      <c r="F27" s="102">
        <f>F20*E27</f>
        <v>1.776</v>
      </c>
      <c r="G27" s="120"/>
      <c r="H27" s="422"/>
      <c r="I27" s="508"/>
      <c r="J27" s="508"/>
      <c r="K27" s="509"/>
      <c r="L27" s="510"/>
      <c r="M27" s="890">
        <f t="shared" si="0"/>
        <v>0</v>
      </c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62"/>
      <c r="Z27" s="162"/>
      <c r="AA27" s="162"/>
      <c r="AB27" s="162"/>
      <c r="AC27" s="166"/>
      <c r="AD27" s="162"/>
      <c r="AE27" s="162"/>
      <c r="AF27" s="162"/>
    </row>
    <row r="28" spans="1:32" ht="27">
      <c r="A28" s="978">
        <v>4</v>
      </c>
      <c r="B28" s="925" t="s">
        <v>501</v>
      </c>
      <c r="C28" s="578" t="s">
        <v>323</v>
      </c>
      <c r="D28" s="131" t="s">
        <v>34</v>
      </c>
      <c r="E28" s="131"/>
      <c r="F28" s="131">
        <v>31</v>
      </c>
      <c r="G28" s="157"/>
      <c r="H28" s="511"/>
      <c r="I28" s="512"/>
      <c r="J28" s="512"/>
      <c r="K28" s="513"/>
      <c r="L28" s="514"/>
      <c r="M28" s="888">
        <f>SUM(M29:M41)</f>
        <v>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60"/>
      <c r="Z28" s="160"/>
      <c r="AA28" s="160"/>
      <c r="AB28" s="160"/>
      <c r="AC28" s="165"/>
      <c r="AD28" s="160"/>
      <c r="AE28" s="160"/>
      <c r="AF28" s="160"/>
    </row>
    <row r="29" spans="1:32">
      <c r="A29" s="978"/>
      <c r="B29" s="157" t="s">
        <v>36</v>
      </c>
      <c r="C29" s="519" t="s">
        <v>206</v>
      </c>
      <c r="D29" s="157" t="s">
        <v>23</v>
      </c>
      <c r="E29" s="157">
        <v>0.49</v>
      </c>
      <c r="F29" s="132">
        <f>E29*F28</f>
        <v>15.19</v>
      </c>
      <c r="G29" s="655"/>
      <c r="H29" s="520"/>
      <c r="I29" s="655"/>
      <c r="J29" s="517"/>
      <c r="K29" s="513"/>
      <c r="L29" s="514"/>
      <c r="M29" s="893">
        <f>L29+J29+H29</f>
        <v>0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60"/>
      <c r="Z29" s="160"/>
      <c r="AA29" s="160"/>
      <c r="AB29" s="160"/>
      <c r="AC29" s="165"/>
      <c r="AD29" s="160"/>
      <c r="AE29" s="160"/>
      <c r="AF29" s="160"/>
    </row>
    <row r="30" spans="1:32">
      <c r="A30" s="978"/>
      <c r="B30" s="157"/>
      <c r="C30" s="181" t="s">
        <v>27</v>
      </c>
      <c r="D30" s="157" t="s">
        <v>25</v>
      </c>
      <c r="E30" s="157">
        <v>0.9</v>
      </c>
      <c r="F30" s="132">
        <f>E30*F28</f>
        <v>27.900000000000002</v>
      </c>
      <c r="G30" s="655"/>
      <c r="H30" s="520"/>
      <c r="I30" s="655"/>
      <c r="J30" s="512"/>
      <c r="K30" s="157"/>
      <c r="L30" s="517"/>
      <c r="M30" s="894">
        <f t="shared" ref="M30:M41" si="1">L30+J30+H30</f>
        <v>0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60"/>
      <c r="Z30" s="160"/>
      <c r="AA30" s="160"/>
      <c r="AB30" s="160"/>
      <c r="AC30" s="165"/>
      <c r="AD30" s="160"/>
      <c r="AE30" s="160"/>
      <c r="AF30" s="160"/>
    </row>
    <row r="31" spans="1:32">
      <c r="A31" s="978"/>
      <c r="B31" s="157"/>
      <c r="C31" s="556" t="s">
        <v>326</v>
      </c>
      <c r="D31" s="157" t="s">
        <v>319</v>
      </c>
      <c r="E31" s="157"/>
      <c r="F31" s="555">
        <f>1*6+0.6</f>
        <v>6.6</v>
      </c>
      <c r="G31" s="157"/>
      <c r="H31" s="517"/>
      <c r="I31" s="655"/>
      <c r="J31" s="512"/>
      <c r="K31" s="157"/>
      <c r="L31" s="517"/>
      <c r="M31" s="894">
        <f t="shared" si="1"/>
        <v>0</v>
      </c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60"/>
      <c r="Z31" s="160"/>
      <c r="AA31" s="160"/>
      <c r="AB31" s="160"/>
      <c r="AC31" s="165"/>
      <c r="AD31" s="160"/>
      <c r="AE31" s="160"/>
      <c r="AF31" s="160"/>
    </row>
    <row r="32" spans="1:32">
      <c r="A32" s="978"/>
      <c r="B32" s="157"/>
      <c r="C32" s="556" t="s">
        <v>325</v>
      </c>
      <c r="D32" s="157" t="s">
        <v>319</v>
      </c>
      <c r="E32" s="157"/>
      <c r="F32" s="555">
        <f>1.8+1.7+1.8+1.6+2.2+0.9+2</f>
        <v>12.000000000000002</v>
      </c>
      <c r="G32" s="157"/>
      <c r="H32" s="517"/>
      <c r="I32" s="655"/>
      <c r="J32" s="512"/>
      <c r="K32" s="157"/>
      <c r="L32" s="517"/>
      <c r="M32" s="894">
        <f t="shared" si="1"/>
        <v>0</v>
      </c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60"/>
      <c r="Z32" s="160"/>
      <c r="AA32" s="160"/>
      <c r="AB32" s="160"/>
      <c r="AC32" s="165"/>
      <c r="AD32" s="160"/>
      <c r="AE32" s="160"/>
      <c r="AF32" s="160"/>
    </row>
    <row r="33" spans="1:32">
      <c r="A33" s="978"/>
      <c r="B33" s="157"/>
      <c r="C33" s="556" t="s">
        <v>324</v>
      </c>
      <c r="D33" s="157" t="s">
        <v>319</v>
      </c>
      <c r="E33" s="157"/>
      <c r="F33" s="555">
        <f>1.8+1.7+1.7+0.8</f>
        <v>6</v>
      </c>
      <c r="G33" s="157"/>
      <c r="H33" s="517"/>
      <c r="I33" s="655"/>
      <c r="J33" s="512"/>
      <c r="K33" s="157"/>
      <c r="L33" s="517"/>
      <c r="M33" s="894">
        <f t="shared" si="1"/>
        <v>0</v>
      </c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60"/>
      <c r="Z33" s="160"/>
      <c r="AA33" s="160"/>
      <c r="AB33" s="160"/>
      <c r="AC33" s="165"/>
      <c r="AD33" s="160"/>
      <c r="AE33" s="160"/>
      <c r="AF33" s="160"/>
    </row>
    <row r="34" spans="1:32">
      <c r="A34" s="978"/>
      <c r="B34" s="157"/>
      <c r="C34" s="562" t="s">
        <v>486</v>
      </c>
      <c r="D34" s="563" t="s">
        <v>198</v>
      </c>
      <c r="E34" s="157"/>
      <c r="F34" s="557">
        <f>(78+11.8)*1.05</f>
        <v>94.29</v>
      </c>
      <c r="G34" s="559"/>
      <c r="H34" s="558"/>
      <c r="I34" s="655"/>
      <c r="J34" s="512"/>
      <c r="K34" s="157"/>
      <c r="L34" s="517"/>
      <c r="M34" s="894">
        <f t="shared" si="1"/>
        <v>0</v>
      </c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60"/>
      <c r="Z34" s="160"/>
      <c r="AA34" s="160"/>
      <c r="AB34" s="160"/>
      <c r="AC34" s="165"/>
      <c r="AD34" s="160"/>
      <c r="AE34" s="160"/>
      <c r="AF34" s="160"/>
    </row>
    <row r="35" spans="1:32">
      <c r="A35" s="978"/>
      <c r="B35" s="157"/>
      <c r="C35" s="562" t="s">
        <v>484</v>
      </c>
      <c r="D35" s="563" t="s">
        <v>198</v>
      </c>
      <c r="E35" s="157"/>
      <c r="F35" s="557">
        <f>(187.2+26.4)*1.05</f>
        <v>224.28</v>
      </c>
      <c r="G35" s="559"/>
      <c r="H35" s="558"/>
      <c r="I35" s="655"/>
      <c r="J35" s="512"/>
      <c r="K35" s="157"/>
      <c r="L35" s="517"/>
      <c r="M35" s="894">
        <f t="shared" si="1"/>
        <v>0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60"/>
      <c r="Z35" s="160"/>
      <c r="AA35" s="160"/>
      <c r="AB35" s="160"/>
      <c r="AC35" s="165"/>
      <c r="AD35" s="160"/>
      <c r="AE35" s="160"/>
      <c r="AF35" s="160"/>
    </row>
    <row r="36" spans="1:32">
      <c r="A36" s="978"/>
      <c r="B36" s="157"/>
      <c r="C36" s="562" t="s">
        <v>327</v>
      </c>
      <c r="D36" s="563" t="s">
        <v>322</v>
      </c>
      <c r="E36" s="157"/>
      <c r="F36" s="557">
        <v>1</v>
      </c>
      <c r="G36" s="559"/>
      <c r="H36" s="558"/>
      <c r="I36" s="655"/>
      <c r="J36" s="512"/>
      <c r="K36" s="157"/>
      <c r="L36" s="517"/>
      <c r="M36" s="894">
        <f t="shared" ref="M36" si="2">L36+J36+H36</f>
        <v>0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60"/>
      <c r="Z36" s="160"/>
      <c r="AA36" s="160"/>
      <c r="AB36" s="160"/>
      <c r="AC36" s="165"/>
      <c r="AD36" s="160"/>
      <c r="AE36" s="160"/>
      <c r="AF36" s="160"/>
    </row>
    <row r="37" spans="1:32">
      <c r="A37" s="978"/>
      <c r="B37" s="157"/>
      <c r="C37" s="562" t="s">
        <v>320</v>
      </c>
      <c r="D37" s="563" t="s">
        <v>288</v>
      </c>
      <c r="E37" s="157"/>
      <c r="F37" s="560">
        <v>4</v>
      </c>
      <c r="G37" s="561"/>
      <c r="H37" s="558"/>
      <c r="I37" s="655"/>
      <c r="J37" s="512"/>
      <c r="K37" s="157"/>
      <c r="L37" s="517"/>
      <c r="M37" s="894">
        <f t="shared" si="1"/>
        <v>0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60"/>
      <c r="Z37" s="160"/>
      <c r="AA37" s="160"/>
      <c r="AB37" s="160"/>
      <c r="AC37" s="165"/>
      <c r="AD37" s="160"/>
      <c r="AE37" s="160"/>
      <c r="AF37" s="160"/>
    </row>
    <row r="38" spans="1:32">
      <c r="A38" s="978"/>
      <c r="B38" s="157"/>
      <c r="C38" s="562" t="s">
        <v>321</v>
      </c>
      <c r="D38" s="563" t="s">
        <v>322</v>
      </c>
      <c r="E38" s="157"/>
      <c r="F38" s="560">
        <v>1</v>
      </c>
      <c r="G38" s="561"/>
      <c r="H38" s="558"/>
      <c r="I38" s="655"/>
      <c r="J38" s="512"/>
      <c r="K38" s="157"/>
      <c r="L38" s="517"/>
      <c r="M38" s="894">
        <f t="shared" si="1"/>
        <v>0</v>
      </c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60"/>
      <c r="Z38" s="160"/>
      <c r="AA38" s="160"/>
      <c r="AB38" s="160"/>
      <c r="AC38" s="165"/>
      <c r="AD38" s="160"/>
      <c r="AE38" s="160"/>
      <c r="AF38" s="160"/>
    </row>
    <row r="39" spans="1:32">
      <c r="A39" s="978"/>
      <c r="B39" s="157"/>
      <c r="C39" s="181" t="s">
        <v>485</v>
      </c>
      <c r="D39" s="157" t="s">
        <v>37</v>
      </c>
      <c r="E39" s="849" t="s">
        <v>251</v>
      </c>
      <c r="F39" s="157">
        <v>26</v>
      </c>
      <c r="G39" s="157"/>
      <c r="H39" s="517"/>
      <c r="I39" s="655"/>
      <c r="J39" s="512"/>
      <c r="K39" s="513"/>
      <c r="L39" s="514"/>
      <c r="M39" s="894">
        <f t="shared" si="1"/>
        <v>0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60"/>
      <c r="Z39" s="160"/>
      <c r="AA39" s="160"/>
      <c r="AB39" s="160"/>
      <c r="AC39" s="165"/>
      <c r="AD39" s="160"/>
      <c r="AE39" s="160"/>
      <c r="AF39" s="160"/>
    </row>
    <row r="40" spans="1:32">
      <c r="A40" s="978"/>
      <c r="B40" s="157"/>
      <c r="C40" s="181" t="s">
        <v>318</v>
      </c>
      <c r="D40" s="157" t="s">
        <v>37</v>
      </c>
      <c r="E40" s="285"/>
      <c r="F40" s="157">
        <f>2*2</f>
        <v>4</v>
      </c>
      <c r="G40" s="157"/>
      <c r="H40" s="517"/>
      <c r="I40" s="655"/>
      <c r="J40" s="512"/>
      <c r="K40" s="513"/>
      <c r="L40" s="514"/>
      <c r="M40" s="894">
        <f>L40+J40+H40</f>
        <v>0</v>
      </c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60"/>
      <c r="Z40" s="160"/>
      <c r="AA40" s="160"/>
      <c r="AB40" s="160"/>
      <c r="AC40" s="165"/>
      <c r="AD40" s="160"/>
      <c r="AE40" s="160"/>
      <c r="AF40" s="160"/>
    </row>
    <row r="41" spans="1:32">
      <c r="A41" s="978"/>
      <c r="B41" s="157"/>
      <c r="C41" s="181" t="s">
        <v>30</v>
      </c>
      <c r="D41" s="157" t="s">
        <v>29</v>
      </c>
      <c r="E41" s="157">
        <v>0.55600000000000005</v>
      </c>
      <c r="F41" s="553">
        <f>E41*F28+2.2+5</f>
        <v>24.436</v>
      </c>
      <c r="G41" s="157"/>
      <c r="H41" s="521"/>
      <c r="I41" s="655"/>
      <c r="J41" s="512"/>
      <c r="K41" s="513"/>
      <c r="L41" s="514"/>
      <c r="M41" s="894">
        <f t="shared" si="1"/>
        <v>0</v>
      </c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60"/>
      <c r="Z41" s="160"/>
      <c r="AA41" s="160"/>
      <c r="AB41" s="160"/>
      <c r="AC41" s="165"/>
      <c r="AD41" s="160"/>
      <c r="AE41" s="160"/>
      <c r="AF41" s="160"/>
    </row>
    <row r="42" spans="1:32" ht="27">
      <c r="A42" s="978">
        <v>5</v>
      </c>
      <c r="B42" s="522" t="s">
        <v>190</v>
      </c>
      <c r="C42" s="523" t="s">
        <v>253</v>
      </c>
      <c r="D42" s="524" t="s">
        <v>191</v>
      </c>
      <c r="E42" s="525"/>
      <c r="F42" s="525">
        <f>(3.5*1.5+2.25*1.5*12)/100</f>
        <v>0.45750000000000002</v>
      </c>
      <c r="G42" s="511"/>
      <c r="H42" s="518"/>
      <c r="I42" s="655"/>
      <c r="J42" s="512"/>
      <c r="K42" s="513"/>
      <c r="L42" s="514"/>
      <c r="M42" s="895">
        <f>SUM(M43:M47)</f>
        <v>0</v>
      </c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60"/>
      <c r="Z42" s="160"/>
      <c r="AA42" s="160"/>
      <c r="AB42" s="160"/>
      <c r="AC42" s="165"/>
      <c r="AD42" s="160"/>
      <c r="AE42" s="160"/>
      <c r="AF42" s="160"/>
    </row>
    <row r="43" spans="1:32">
      <c r="A43" s="978"/>
      <c r="B43" s="526" t="s">
        <v>188</v>
      </c>
      <c r="C43" s="527" t="s">
        <v>77</v>
      </c>
      <c r="D43" s="528" t="s">
        <v>78</v>
      </c>
      <c r="E43" s="529">
        <v>78.2</v>
      </c>
      <c r="F43" s="529">
        <f>E43*F42</f>
        <v>35.776500000000006</v>
      </c>
      <c r="G43" s="511"/>
      <c r="H43" s="518"/>
      <c r="I43" s="655"/>
      <c r="J43" s="518"/>
      <c r="K43" s="513"/>
      <c r="L43" s="514"/>
      <c r="M43" s="889">
        <f t="shared" ref="M43:M49" si="3">L43+J43+H43</f>
        <v>0</v>
      </c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60"/>
      <c r="Z43" s="160"/>
      <c r="AA43" s="160"/>
      <c r="AB43" s="160"/>
      <c r="AC43" s="165"/>
      <c r="AD43" s="160"/>
      <c r="AE43" s="160"/>
      <c r="AF43" s="160"/>
    </row>
    <row r="44" spans="1:32">
      <c r="A44" s="978"/>
      <c r="B44" s="530" t="s">
        <v>188</v>
      </c>
      <c r="C44" s="531" t="s">
        <v>79</v>
      </c>
      <c r="D44" s="532" t="s">
        <v>25</v>
      </c>
      <c r="E44" s="533">
        <v>3.4499999999999996E-2</v>
      </c>
      <c r="F44" s="533">
        <f>E44*F42</f>
        <v>1.5783749999999999E-2</v>
      </c>
      <c r="G44" s="511"/>
      <c r="H44" s="518"/>
      <c r="I44" s="655"/>
      <c r="J44" s="512"/>
      <c r="K44" s="513"/>
      <c r="L44" s="514"/>
      <c r="M44" s="896">
        <f t="shared" si="3"/>
        <v>0</v>
      </c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60"/>
      <c r="Z44" s="160"/>
      <c r="AA44" s="160"/>
      <c r="AB44" s="160"/>
      <c r="AC44" s="165"/>
      <c r="AD44" s="160"/>
      <c r="AE44" s="160"/>
      <c r="AF44" s="160"/>
    </row>
    <row r="45" spans="1:32">
      <c r="A45" s="978"/>
      <c r="B45" s="534"/>
      <c r="C45" s="535" t="s">
        <v>192</v>
      </c>
      <c r="D45" s="536" t="s">
        <v>29</v>
      </c>
      <c r="E45" s="537">
        <v>25.3</v>
      </c>
      <c r="F45" s="537">
        <f>E45*F42+3+4</f>
        <v>18.574750000000002</v>
      </c>
      <c r="G45" s="517"/>
      <c r="H45" s="518"/>
      <c r="I45" s="655"/>
      <c r="J45" s="512"/>
      <c r="K45" s="513"/>
      <c r="L45" s="514"/>
      <c r="M45" s="890">
        <f t="shared" si="3"/>
        <v>0</v>
      </c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60"/>
      <c r="Z45" s="160"/>
      <c r="AA45" s="160"/>
      <c r="AB45" s="160"/>
      <c r="AC45" s="165"/>
      <c r="AD45" s="160"/>
      <c r="AE45" s="160"/>
      <c r="AF45" s="160"/>
    </row>
    <row r="46" spans="1:32">
      <c r="A46" s="978"/>
      <c r="B46" s="534"/>
      <c r="C46" s="535" t="s">
        <v>193</v>
      </c>
      <c r="D46" s="536" t="s">
        <v>29</v>
      </c>
      <c r="E46" s="537">
        <f>2.7*2</f>
        <v>5.4</v>
      </c>
      <c r="F46" s="537">
        <f>E46*F42+5</f>
        <v>7.4705000000000004</v>
      </c>
      <c r="G46" s="517"/>
      <c r="H46" s="518"/>
      <c r="I46" s="655"/>
      <c r="J46" s="512"/>
      <c r="K46" s="513"/>
      <c r="L46" s="514"/>
      <c r="M46" s="890">
        <f t="shared" si="3"/>
        <v>0</v>
      </c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60"/>
      <c r="Z46" s="160"/>
      <c r="AA46" s="160"/>
      <c r="AB46" s="160"/>
      <c r="AC46" s="165"/>
      <c r="AD46" s="160"/>
      <c r="AE46" s="160"/>
      <c r="AF46" s="160"/>
    </row>
    <row r="47" spans="1:32">
      <c r="A47" s="978"/>
      <c r="B47" s="534"/>
      <c r="C47" s="535" t="s">
        <v>189</v>
      </c>
      <c r="D47" s="655" t="s">
        <v>187</v>
      </c>
      <c r="E47" s="537">
        <v>0.19</v>
      </c>
      <c r="F47" s="537">
        <f>E47*F42</f>
        <v>8.6925000000000002E-2</v>
      </c>
      <c r="G47" s="517"/>
      <c r="H47" s="518"/>
      <c r="I47" s="655"/>
      <c r="J47" s="512"/>
      <c r="K47" s="513"/>
      <c r="L47" s="514"/>
      <c r="M47" s="890">
        <f t="shared" si="3"/>
        <v>0</v>
      </c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60"/>
      <c r="Z47" s="160"/>
      <c r="AA47" s="160"/>
      <c r="AB47" s="160"/>
      <c r="AC47" s="165"/>
      <c r="AD47" s="160"/>
      <c r="AE47" s="160"/>
      <c r="AF47" s="160"/>
    </row>
    <row r="48" spans="1:32" ht="27">
      <c r="A48" s="978">
        <v>6</v>
      </c>
      <c r="B48" s="875" t="s">
        <v>36</v>
      </c>
      <c r="C48" s="876" t="s">
        <v>495</v>
      </c>
      <c r="D48" s="872" t="s">
        <v>44</v>
      </c>
      <c r="E48" s="871"/>
      <c r="F48" s="873">
        <v>32</v>
      </c>
      <c r="G48" s="517"/>
      <c r="H48" s="518"/>
      <c r="I48" s="655"/>
      <c r="J48" s="512"/>
      <c r="K48" s="513"/>
      <c r="L48" s="514"/>
      <c r="M48" s="895">
        <f>SUM(M49)</f>
        <v>0</v>
      </c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60"/>
      <c r="Z48" s="160"/>
      <c r="AA48" s="160"/>
      <c r="AB48" s="160"/>
      <c r="AC48" s="165"/>
      <c r="AD48" s="160"/>
      <c r="AE48" s="160"/>
      <c r="AF48" s="160"/>
    </row>
    <row r="49" spans="1:32" ht="14.25" thickBot="1">
      <c r="A49" s="978"/>
      <c r="B49" s="875"/>
      <c r="C49" s="874" t="s">
        <v>201</v>
      </c>
      <c r="D49" s="868" t="s">
        <v>78</v>
      </c>
      <c r="E49" s="869">
        <v>1</v>
      </c>
      <c r="F49" s="870">
        <f>E49*F48</f>
        <v>32</v>
      </c>
      <c r="G49" s="517"/>
      <c r="H49" s="518"/>
      <c r="I49" s="537"/>
      <c r="J49" s="537"/>
      <c r="K49" s="512"/>
      <c r="L49" s="514"/>
      <c r="M49" s="889">
        <f t="shared" si="3"/>
        <v>0</v>
      </c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60"/>
      <c r="Z49" s="160"/>
      <c r="AA49" s="160"/>
      <c r="AB49" s="160"/>
      <c r="AC49" s="165"/>
      <c r="AD49" s="160"/>
      <c r="AE49" s="160"/>
      <c r="AF49" s="160"/>
    </row>
    <row r="50" spans="1:32">
      <c r="A50" s="917"/>
      <c r="B50" s="907"/>
      <c r="C50" s="879" t="s">
        <v>488</v>
      </c>
      <c r="D50" s="908"/>
      <c r="E50" s="909"/>
      <c r="F50" s="909"/>
      <c r="G50" s="910"/>
      <c r="H50" s="911"/>
      <c r="I50" s="912"/>
      <c r="J50" s="912"/>
      <c r="K50" s="913"/>
      <c r="L50" s="914"/>
      <c r="M50" s="915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60"/>
      <c r="Z50" s="160"/>
      <c r="AA50" s="160"/>
      <c r="AB50" s="160"/>
      <c r="AC50" s="165"/>
      <c r="AD50" s="160"/>
      <c r="AE50" s="160"/>
      <c r="AF50" s="160"/>
    </row>
    <row r="51" spans="1:32" ht="40.5">
      <c r="A51" s="978">
        <v>7</v>
      </c>
      <c r="B51" s="853" t="s">
        <v>489</v>
      </c>
      <c r="C51" s="854" t="s">
        <v>492</v>
      </c>
      <c r="D51" s="126" t="s">
        <v>156</v>
      </c>
      <c r="E51" s="850"/>
      <c r="F51" s="851">
        <v>0.13969999999999999</v>
      </c>
      <c r="G51" s="517"/>
      <c r="H51" s="518"/>
      <c r="I51" s="512"/>
      <c r="J51" s="512"/>
      <c r="K51" s="513"/>
      <c r="L51" s="514"/>
      <c r="M51" s="895">
        <f>SUM(M52:M53)</f>
        <v>0</v>
      </c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60"/>
      <c r="Z51" s="160"/>
      <c r="AA51" s="160"/>
      <c r="AB51" s="160"/>
      <c r="AC51" s="165"/>
      <c r="AD51" s="160"/>
      <c r="AE51" s="160"/>
      <c r="AF51" s="160"/>
    </row>
    <row r="52" spans="1:32">
      <c r="A52" s="978"/>
      <c r="B52" s="855"/>
      <c r="C52" s="856" t="s">
        <v>442</v>
      </c>
      <c r="D52" s="857" t="s">
        <v>78</v>
      </c>
      <c r="E52" s="858">
        <v>309</v>
      </c>
      <c r="F52" s="859">
        <f>F51*E52</f>
        <v>43.167299999999997</v>
      </c>
      <c r="G52" s="511"/>
      <c r="H52" s="518"/>
      <c r="I52" s="655"/>
      <c r="J52" s="518"/>
      <c r="K52" s="513"/>
      <c r="L52" s="514"/>
      <c r="M52" s="889">
        <f t="shared" ref="M52:M53" si="4">L52+J52+H52</f>
        <v>0</v>
      </c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60"/>
      <c r="Z52" s="160"/>
      <c r="AA52" s="160"/>
      <c r="AB52" s="160"/>
      <c r="AC52" s="165"/>
      <c r="AD52" s="160"/>
      <c r="AE52" s="160"/>
      <c r="AF52" s="160"/>
    </row>
    <row r="53" spans="1:32">
      <c r="A53" s="978"/>
      <c r="B53" s="855"/>
      <c r="C53" s="856" t="s">
        <v>490</v>
      </c>
      <c r="D53" s="857" t="s">
        <v>491</v>
      </c>
      <c r="E53" s="858">
        <v>87</v>
      </c>
      <c r="F53" s="859">
        <f>F51*E53</f>
        <v>12.153899999999998</v>
      </c>
      <c r="G53" s="511"/>
      <c r="H53" s="518"/>
      <c r="I53" s="655"/>
      <c r="J53" s="512"/>
      <c r="K53" s="513"/>
      <c r="L53" s="514"/>
      <c r="M53" s="896">
        <f t="shared" si="4"/>
        <v>0</v>
      </c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60"/>
      <c r="Z53" s="160"/>
      <c r="AA53" s="160"/>
      <c r="AB53" s="160"/>
      <c r="AC53" s="165"/>
      <c r="AD53" s="160"/>
      <c r="AE53" s="160"/>
      <c r="AF53" s="160"/>
    </row>
    <row r="54" spans="1:32" ht="27">
      <c r="A54" s="978">
        <v>8</v>
      </c>
      <c r="B54" s="100" t="s">
        <v>161</v>
      </c>
      <c r="C54" s="121" t="s">
        <v>502</v>
      </c>
      <c r="D54" s="126" t="s">
        <v>156</v>
      </c>
      <c r="E54" s="101"/>
      <c r="F54" s="108">
        <f>0.4*0.4*0.5*14/100</f>
        <v>1.1200000000000002E-2</v>
      </c>
      <c r="G54" s="126"/>
      <c r="H54" s="104"/>
      <c r="I54" s="508"/>
      <c r="J54" s="508"/>
      <c r="K54" s="509"/>
      <c r="L54" s="510"/>
      <c r="M54" s="888">
        <f>SUM(M55:M61)</f>
        <v>0</v>
      </c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60"/>
      <c r="Z54" s="160"/>
      <c r="AA54" s="160"/>
      <c r="AB54" s="160"/>
      <c r="AC54" s="165"/>
      <c r="AD54" s="160"/>
      <c r="AE54" s="160"/>
      <c r="AF54" s="160"/>
    </row>
    <row r="55" spans="1:32">
      <c r="A55" s="978"/>
      <c r="B55" s="407"/>
      <c r="C55" s="105" t="s">
        <v>22</v>
      </c>
      <c r="D55" s="120" t="s">
        <v>23</v>
      </c>
      <c r="E55" s="102">
        <v>230</v>
      </c>
      <c r="F55" s="102">
        <f>F54*E55</f>
        <v>2.5760000000000005</v>
      </c>
      <c r="G55" s="120"/>
      <c r="H55" s="422"/>
      <c r="I55" s="655"/>
      <c r="J55" s="517"/>
      <c r="K55" s="513"/>
      <c r="L55" s="510"/>
      <c r="M55" s="891">
        <f>L55+J55+H55</f>
        <v>0</v>
      </c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60"/>
      <c r="Z55" s="160"/>
      <c r="AA55" s="160"/>
      <c r="AB55" s="160"/>
      <c r="AC55" s="165"/>
      <c r="AD55" s="160"/>
      <c r="AE55" s="160"/>
      <c r="AF55" s="160"/>
    </row>
    <row r="56" spans="1:32">
      <c r="A56" s="978"/>
      <c r="B56" s="407"/>
      <c r="C56" s="105" t="s">
        <v>24</v>
      </c>
      <c r="D56" s="120" t="s">
        <v>25</v>
      </c>
      <c r="E56" s="102">
        <v>90</v>
      </c>
      <c r="F56" s="102">
        <f>F54*E56</f>
        <v>1.0080000000000002</v>
      </c>
      <c r="G56" s="120"/>
      <c r="H56" s="422"/>
      <c r="I56" s="512"/>
      <c r="J56" s="512"/>
      <c r="K56" s="513"/>
      <c r="L56" s="517"/>
      <c r="M56" s="890">
        <f>L56+J56+H56</f>
        <v>0</v>
      </c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60"/>
      <c r="Z56" s="160"/>
      <c r="AA56" s="160"/>
      <c r="AB56" s="160"/>
      <c r="AC56" s="165"/>
      <c r="AD56" s="160"/>
      <c r="AE56" s="160"/>
      <c r="AF56" s="160"/>
    </row>
    <row r="57" spans="1:32" ht="15.75">
      <c r="A57" s="978"/>
      <c r="B57" s="407" t="s">
        <v>151</v>
      </c>
      <c r="C57" s="105" t="s">
        <v>225</v>
      </c>
      <c r="D57" s="120" t="s">
        <v>158</v>
      </c>
      <c r="E57" s="102">
        <v>100</v>
      </c>
      <c r="F57" s="120">
        <f>F54*E57</f>
        <v>1.1200000000000001</v>
      </c>
      <c r="G57" s="172"/>
      <c r="H57" s="422"/>
      <c r="I57" s="508"/>
      <c r="J57" s="508"/>
      <c r="K57" s="509"/>
      <c r="L57" s="510"/>
      <c r="M57" s="890">
        <f>L57+J57+H57</f>
        <v>0</v>
      </c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60"/>
      <c r="Z57" s="160"/>
      <c r="AA57" s="160"/>
      <c r="AB57" s="160"/>
      <c r="AC57" s="165"/>
      <c r="AD57" s="160"/>
      <c r="AE57" s="160"/>
      <c r="AF57" s="160"/>
    </row>
    <row r="58" spans="1:32" ht="15.75">
      <c r="A58" s="978"/>
      <c r="B58" s="407"/>
      <c r="C58" s="105" t="s">
        <v>65</v>
      </c>
      <c r="D58" s="120" t="s">
        <v>159</v>
      </c>
      <c r="E58" s="577">
        <v>80</v>
      </c>
      <c r="F58" s="106">
        <f>F54*E58</f>
        <v>0.89600000000000013</v>
      </c>
      <c r="G58" s="120"/>
      <c r="H58" s="422"/>
      <c r="I58" s="508"/>
      <c r="J58" s="512"/>
      <c r="K58" s="509"/>
      <c r="L58" s="510"/>
      <c r="M58" s="890">
        <f t="shared" ref="M58:M61" si="5">L58+J58+H58</f>
        <v>0</v>
      </c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60"/>
      <c r="Z58" s="160"/>
      <c r="AA58" s="160"/>
      <c r="AB58" s="160"/>
      <c r="AC58" s="165"/>
      <c r="AD58" s="160"/>
      <c r="AE58" s="160"/>
      <c r="AF58" s="160"/>
    </row>
    <row r="59" spans="1:32" ht="15.75">
      <c r="A59" s="978"/>
      <c r="B59" s="407" t="s">
        <v>129</v>
      </c>
      <c r="C59" s="105" t="s">
        <v>43</v>
      </c>
      <c r="D59" s="120" t="s">
        <v>158</v>
      </c>
      <c r="E59" s="102">
        <v>0.52</v>
      </c>
      <c r="F59" s="109">
        <f>F54*E59</f>
        <v>5.8240000000000011E-3</v>
      </c>
      <c r="G59" s="120"/>
      <c r="H59" s="422"/>
      <c r="I59" s="508"/>
      <c r="J59" s="508"/>
      <c r="K59" s="509"/>
      <c r="L59" s="510"/>
      <c r="M59" s="890">
        <f t="shared" si="5"/>
        <v>0</v>
      </c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60"/>
      <c r="Z59" s="160"/>
      <c r="AA59" s="160"/>
      <c r="AB59" s="160"/>
      <c r="AC59" s="165"/>
      <c r="AD59" s="160"/>
      <c r="AE59" s="160"/>
      <c r="AF59" s="160"/>
    </row>
    <row r="60" spans="1:32" ht="15.75">
      <c r="A60" s="978"/>
      <c r="B60" s="407" t="s">
        <v>130</v>
      </c>
      <c r="C60" s="105" t="s">
        <v>131</v>
      </c>
      <c r="D60" s="120" t="s">
        <v>158</v>
      </c>
      <c r="E60" s="102">
        <v>2.38</v>
      </c>
      <c r="F60" s="109">
        <f>F54*E60</f>
        <v>2.6656000000000003E-2</v>
      </c>
      <c r="G60" s="120"/>
      <c r="H60" s="422"/>
      <c r="I60" s="508"/>
      <c r="J60" s="508"/>
      <c r="K60" s="509"/>
      <c r="L60" s="510"/>
      <c r="M60" s="890">
        <f t="shared" si="5"/>
        <v>0</v>
      </c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60"/>
      <c r="Z60" s="160"/>
      <c r="AA60" s="160"/>
      <c r="AB60" s="160"/>
      <c r="AC60" s="165"/>
      <c r="AD60" s="160"/>
      <c r="AE60" s="160"/>
      <c r="AF60" s="160"/>
    </row>
    <row r="61" spans="1:32">
      <c r="A61" s="978"/>
      <c r="B61" s="407"/>
      <c r="C61" s="105" t="s">
        <v>31</v>
      </c>
      <c r="D61" s="120" t="s">
        <v>25</v>
      </c>
      <c r="E61" s="102">
        <v>37</v>
      </c>
      <c r="F61" s="102">
        <f>F54*E61</f>
        <v>0.41440000000000005</v>
      </c>
      <c r="G61" s="120"/>
      <c r="H61" s="422"/>
      <c r="I61" s="508"/>
      <c r="J61" s="508"/>
      <c r="K61" s="509"/>
      <c r="L61" s="510"/>
      <c r="M61" s="890">
        <f t="shared" si="5"/>
        <v>0</v>
      </c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60"/>
      <c r="Z61" s="160"/>
      <c r="AA61" s="160"/>
      <c r="AB61" s="160"/>
      <c r="AC61" s="165"/>
      <c r="AD61" s="160"/>
      <c r="AE61" s="160"/>
      <c r="AF61" s="160"/>
    </row>
    <row r="62" spans="1:32" ht="27">
      <c r="A62" s="978">
        <v>9</v>
      </c>
      <c r="B62" s="977" t="s">
        <v>36</v>
      </c>
      <c r="C62" s="578" t="s">
        <v>499</v>
      </c>
      <c r="D62" s="131" t="s">
        <v>34</v>
      </c>
      <c r="E62" s="131"/>
      <c r="F62" s="131">
        <v>31</v>
      </c>
      <c r="G62" s="157"/>
      <c r="H62" s="511"/>
      <c r="I62" s="512"/>
      <c r="J62" s="512"/>
      <c r="K62" s="513"/>
      <c r="L62" s="514"/>
      <c r="M62" s="888">
        <f>SUM(M63:M63)</f>
        <v>0</v>
      </c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60"/>
      <c r="Z62" s="160"/>
      <c r="AA62" s="160"/>
      <c r="AB62" s="160"/>
      <c r="AC62" s="165"/>
      <c r="AD62" s="160"/>
      <c r="AE62" s="160"/>
      <c r="AF62" s="160"/>
    </row>
    <row r="63" spans="1:32">
      <c r="A63" s="978"/>
      <c r="B63" s="852" t="s">
        <v>36</v>
      </c>
      <c r="C63" s="519" t="s">
        <v>206</v>
      </c>
      <c r="D63" s="157" t="s">
        <v>23</v>
      </c>
      <c r="E63" s="157">
        <v>0.49</v>
      </c>
      <c r="F63" s="132">
        <f>E63*F62</f>
        <v>15.19</v>
      </c>
      <c r="G63" s="655"/>
      <c r="H63" s="520"/>
      <c r="I63" s="655"/>
      <c r="J63" s="517"/>
      <c r="K63" s="513"/>
      <c r="L63" s="514"/>
      <c r="M63" s="893">
        <f>L63+J63+H63</f>
        <v>0</v>
      </c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60"/>
      <c r="Z63" s="160"/>
      <c r="AA63" s="160"/>
      <c r="AB63" s="160"/>
      <c r="AC63" s="165"/>
      <c r="AD63" s="160"/>
      <c r="AE63" s="160"/>
      <c r="AF63" s="160"/>
    </row>
    <row r="64" spans="1:32" ht="40.5">
      <c r="A64" s="978">
        <v>10</v>
      </c>
      <c r="B64" s="522" t="s">
        <v>190</v>
      </c>
      <c r="C64" s="864" t="s">
        <v>496</v>
      </c>
      <c r="D64" s="126" t="s">
        <v>494</v>
      </c>
      <c r="E64" s="850"/>
      <c r="F64" s="865">
        <f>32*1.2*2/100</f>
        <v>0.76800000000000002</v>
      </c>
      <c r="G64" s="866"/>
      <c r="H64" s="538"/>
      <c r="I64" s="512"/>
      <c r="J64" s="512"/>
      <c r="K64" s="513"/>
      <c r="L64" s="514"/>
      <c r="M64" s="916">
        <f>SUM(M65:M70)</f>
        <v>0</v>
      </c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60"/>
      <c r="Z64" s="160"/>
      <c r="AA64" s="160"/>
      <c r="AB64" s="160"/>
      <c r="AC64" s="165"/>
      <c r="AD64" s="160"/>
      <c r="AE64" s="160"/>
      <c r="AF64" s="160"/>
    </row>
    <row r="65" spans="1:32">
      <c r="A65" s="892"/>
      <c r="B65" s="867"/>
      <c r="C65" s="527" t="s">
        <v>77</v>
      </c>
      <c r="D65" s="857" t="s">
        <v>78</v>
      </c>
      <c r="E65" s="529">
        <v>78.2</v>
      </c>
      <c r="F65" s="859">
        <f>F64*E65</f>
        <v>60.057600000000001</v>
      </c>
      <c r="G65" s="520"/>
      <c r="H65" s="518"/>
      <c r="I65" s="537"/>
      <c r="J65" s="537"/>
      <c r="K65" s="513"/>
      <c r="L65" s="514"/>
      <c r="M65" s="889">
        <f>L65+J65+H65</f>
        <v>0</v>
      </c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60"/>
      <c r="Z65" s="160"/>
      <c r="AA65" s="160"/>
      <c r="AB65" s="160"/>
      <c r="AC65" s="165"/>
      <c r="AD65" s="160"/>
      <c r="AE65" s="160"/>
      <c r="AF65" s="160"/>
    </row>
    <row r="66" spans="1:32">
      <c r="A66" s="892"/>
      <c r="B66" s="867"/>
      <c r="C66" s="531" t="s">
        <v>79</v>
      </c>
      <c r="D66" s="857" t="s">
        <v>25</v>
      </c>
      <c r="E66" s="533">
        <v>3.4499999999999996E-2</v>
      </c>
      <c r="F66" s="859">
        <f>F64*E66</f>
        <v>2.6495999999999999E-2</v>
      </c>
      <c r="G66" s="520"/>
      <c r="H66" s="518"/>
      <c r="I66" s="655"/>
      <c r="J66" s="512"/>
      <c r="K66" s="655"/>
      <c r="L66" s="514"/>
      <c r="M66" s="889">
        <f>L66+J66+H66</f>
        <v>0</v>
      </c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60"/>
      <c r="Z66" s="160"/>
      <c r="AA66" s="160"/>
      <c r="AB66" s="160"/>
      <c r="AC66" s="165"/>
      <c r="AD66" s="160"/>
      <c r="AE66" s="160"/>
      <c r="AF66" s="160"/>
    </row>
    <row r="67" spans="1:32">
      <c r="A67" s="892"/>
      <c r="B67" s="867"/>
      <c r="C67" s="535" t="s">
        <v>192</v>
      </c>
      <c r="D67" s="810" t="s">
        <v>29</v>
      </c>
      <c r="E67" s="537">
        <v>25.3</v>
      </c>
      <c r="F67" s="862">
        <f>F64*E67</f>
        <v>19.430400000000002</v>
      </c>
      <c r="G67" s="517"/>
      <c r="H67" s="518"/>
      <c r="I67" s="655"/>
      <c r="J67" s="512"/>
      <c r="K67" s="513"/>
      <c r="L67" s="514"/>
      <c r="M67" s="889">
        <f t="shared" ref="M67:M70" si="6">L67+J67+H67</f>
        <v>0</v>
      </c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60"/>
      <c r="Z67" s="160"/>
      <c r="AA67" s="160"/>
      <c r="AB67" s="160"/>
      <c r="AC67" s="165"/>
      <c r="AD67" s="160"/>
      <c r="AE67" s="160"/>
      <c r="AF67" s="160"/>
    </row>
    <row r="68" spans="1:32">
      <c r="A68" s="892"/>
      <c r="B68" s="867"/>
      <c r="C68" s="535" t="s">
        <v>193</v>
      </c>
      <c r="D68" s="857" t="s">
        <v>29</v>
      </c>
      <c r="E68" s="537">
        <f>2.7*2</f>
        <v>5.4</v>
      </c>
      <c r="F68" s="859">
        <f>F64*E68</f>
        <v>4.1472000000000007</v>
      </c>
      <c r="G68" s="517"/>
      <c r="H68" s="518"/>
      <c r="I68" s="655"/>
      <c r="J68" s="512"/>
      <c r="K68" s="513"/>
      <c r="L68" s="514"/>
      <c r="M68" s="889">
        <f t="shared" si="6"/>
        <v>0</v>
      </c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60"/>
      <c r="Z68" s="160"/>
      <c r="AA68" s="160"/>
      <c r="AB68" s="160"/>
      <c r="AC68" s="165"/>
      <c r="AD68" s="160"/>
      <c r="AE68" s="160"/>
      <c r="AF68" s="160"/>
    </row>
    <row r="69" spans="1:32">
      <c r="A69" s="892"/>
      <c r="B69" s="867"/>
      <c r="C69" s="535" t="s">
        <v>497</v>
      </c>
      <c r="D69" s="857" t="s">
        <v>82</v>
      </c>
      <c r="E69" s="537">
        <v>8</v>
      </c>
      <c r="F69" s="859">
        <f>F64*E69</f>
        <v>6.1440000000000001</v>
      </c>
      <c r="G69" s="517"/>
      <c r="H69" s="518"/>
      <c r="I69" s="655"/>
      <c r="J69" s="512"/>
      <c r="K69" s="513"/>
      <c r="L69" s="514"/>
      <c r="M69" s="889">
        <f t="shared" si="6"/>
        <v>0</v>
      </c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60"/>
      <c r="Z69" s="160"/>
      <c r="AA69" s="160"/>
      <c r="AB69" s="160"/>
      <c r="AC69" s="165"/>
      <c r="AD69" s="160"/>
      <c r="AE69" s="160"/>
      <c r="AF69" s="160"/>
    </row>
    <row r="70" spans="1:32" ht="14.25" thickBot="1">
      <c r="A70" s="892"/>
      <c r="B70" s="867"/>
      <c r="C70" s="535" t="s">
        <v>189</v>
      </c>
      <c r="D70" s="857" t="s">
        <v>25</v>
      </c>
      <c r="E70" s="537">
        <v>0.19</v>
      </c>
      <c r="F70" s="863">
        <f>F64*E70</f>
        <v>0.14591999999999999</v>
      </c>
      <c r="G70" s="517"/>
      <c r="H70" s="518"/>
      <c r="I70" s="655"/>
      <c r="J70" s="512"/>
      <c r="K70" s="513"/>
      <c r="L70" s="514"/>
      <c r="M70" s="889">
        <f t="shared" si="6"/>
        <v>0</v>
      </c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60"/>
      <c r="Z70" s="160"/>
      <c r="AA70" s="160"/>
      <c r="AB70" s="160"/>
      <c r="AC70" s="165"/>
      <c r="AD70" s="160"/>
      <c r="AE70" s="160"/>
      <c r="AF70" s="160"/>
    </row>
    <row r="71" spans="1:32">
      <c r="A71" s="1137"/>
      <c r="B71" s="1138"/>
      <c r="C71" s="880" t="s">
        <v>196</v>
      </c>
      <c r="D71" s="880" t="s">
        <v>25</v>
      </c>
      <c r="E71" s="918"/>
      <c r="F71" s="918"/>
      <c r="G71" s="918"/>
      <c r="H71" s="537"/>
      <c r="I71" s="912"/>
      <c r="J71" s="919"/>
      <c r="K71" s="913"/>
      <c r="L71" s="924"/>
      <c r="M71" s="920">
        <f>M75</f>
        <v>0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1:32">
      <c r="A72" s="1139"/>
      <c r="B72" s="1140"/>
      <c r="C72" s="539" t="s">
        <v>85</v>
      </c>
      <c r="D72" s="539" t="s">
        <v>25</v>
      </c>
      <c r="E72" s="515"/>
      <c r="F72" s="515"/>
      <c r="G72" s="515"/>
      <c r="H72" s="541"/>
      <c r="I72" s="541"/>
      <c r="J72" s="541"/>
      <c r="K72" s="542"/>
      <c r="L72" s="543"/>
      <c r="M72" s="889">
        <f>J71</f>
        <v>0</v>
      </c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</row>
    <row r="73" spans="1:32">
      <c r="A73" s="1139"/>
      <c r="B73" s="1140"/>
      <c r="C73" s="532" t="s">
        <v>86</v>
      </c>
      <c r="D73" s="532" t="s">
        <v>25</v>
      </c>
      <c r="E73" s="540"/>
      <c r="F73" s="540"/>
      <c r="G73" s="540"/>
      <c r="H73" s="544"/>
      <c r="I73" s="544"/>
      <c r="J73" s="544"/>
      <c r="K73" s="545"/>
      <c r="L73" s="516"/>
      <c r="M73" s="921">
        <f>L71</f>
        <v>0</v>
      </c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</row>
    <row r="74" spans="1:32">
      <c r="A74" s="1139"/>
      <c r="B74" s="1140"/>
      <c r="C74" s="655" t="s">
        <v>197</v>
      </c>
      <c r="D74" s="655" t="s">
        <v>25</v>
      </c>
      <c r="E74" s="517"/>
      <c r="F74" s="517"/>
      <c r="G74" s="517"/>
      <c r="H74" s="512"/>
      <c r="I74" s="512"/>
      <c r="J74" s="512"/>
      <c r="K74" s="513"/>
      <c r="L74" s="514"/>
      <c r="M74" s="761">
        <f>H71</f>
        <v>0</v>
      </c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</row>
    <row r="75" spans="1:32" ht="27">
      <c r="A75" s="1139"/>
      <c r="B75" s="1140"/>
      <c r="C75" s="655" t="s">
        <v>87</v>
      </c>
      <c r="D75" s="655" t="s">
        <v>25</v>
      </c>
      <c r="E75" s="517"/>
      <c r="F75" s="517"/>
      <c r="G75" s="517"/>
      <c r="H75" s="512"/>
      <c r="I75" s="512"/>
      <c r="J75" s="512"/>
      <c r="K75" s="513"/>
      <c r="L75" s="514"/>
      <c r="M75" s="922">
        <f>SUM(M72:M74)</f>
        <v>0</v>
      </c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</row>
    <row r="76" spans="1:32">
      <c r="A76" s="1139"/>
      <c r="B76" s="1140"/>
      <c r="C76" s="539" t="s">
        <v>330</v>
      </c>
      <c r="D76" s="655" t="s">
        <v>25</v>
      </c>
      <c r="E76" s="517"/>
      <c r="F76" s="517"/>
      <c r="G76" s="517"/>
      <c r="H76" s="512"/>
      <c r="I76" s="512"/>
      <c r="J76" s="512"/>
      <c r="K76" s="513"/>
      <c r="L76" s="514"/>
      <c r="M76" s="761">
        <f>M75*10%</f>
        <v>0</v>
      </c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</row>
    <row r="77" spans="1:32">
      <c r="A77" s="1139"/>
      <c r="B77" s="1140"/>
      <c r="C77" s="655" t="s">
        <v>8</v>
      </c>
      <c r="D77" s="655" t="s">
        <v>25</v>
      </c>
      <c r="E77" s="517"/>
      <c r="F77" s="517"/>
      <c r="G77" s="517"/>
      <c r="H77" s="512"/>
      <c r="I77" s="512"/>
      <c r="J77" s="512"/>
      <c r="K77" s="513"/>
      <c r="L77" s="514"/>
      <c r="M77" s="761">
        <f>SUM(M75:M76)</f>
        <v>0</v>
      </c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</row>
    <row r="78" spans="1:32">
      <c r="A78" s="1139"/>
      <c r="B78" s="1140"/>
      <c r="C78" s="655" t="s">
        <v>88</v>
      </c>
      <c r="D78" s="655" t="s">
        <v>25</v>
      </c>
      <c r="E78" s="517"/>
      <c r="F78" s="517"/>
      <c r="G78" s="517"/>
      <c r="H78" s="512"/>
      <c r="I78" s="512"/>
      <c r="J78" s="512"/>
      <c r="K78" s="513"/>
      <c r="L78" s="514"/>
      <c r="M78" s="761">
        <f>M77*0.08</f>
        <v>0</v>
      </c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</row>
    <row r="79" spans="1:32" ht="14.25" thickBot="1">
      <c r="A79" s="1141"/>
      <c r="B79" s="1142"/>
      <c r="C79" s="898" t="s">
        <v>18</v>
      </c>
      <c r="D79" s="898" t="s">
        <v>25</v>
      </c>
      <c r="E79" s="899"/>
      <c r="F79" s="899"/>
      <c r="G79" s="899"/>
      <c r="H79" s="900"/>
      <c r="I79" s="900"/>
      <c r="J79" s="900"/>
      <c r="K79" s="901"/>
      <c r="L79" s="902"/>
      <c r="M79" s="923">
        <f>SUM(M77:M78)</f>
        <v>0</v>
      </c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</row>
    <row r="80" spans="1:32">
      <c r="A80" s="159"/>
      <c r="B80" s="160"/>
      <c r="C80" s="159"/>
      <c r="D80" s="159"/>
      <c r="E80" s="159"/>
      <c r="F80" s="159"/>
      <c r="G80" s="159"/>
      <c r="H80" s="159"/>
      <c r="I80" s="159"/>
      <c r="J80" s="159"/>
      <c r="K80" s="160"/>
      <c r="L80" s="165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</row>
    <row r="81" spans="1:24">
      <c r="A81" s="159"/>
      <c r="B81" s="160"/>
      <c r="C81" s="159"/>
      <c r="D81" s="159"/>
      <c r="E81" s="159"/>
      <c r="F81" s="159"/>
      <c r="G81" s="159"/>
      <c r="H81" s="159"/>
      <c r="I81" s="159"/>
      <c r="J81" s="159"/>
      <c r="K81" s="160"/>
      <c r="L81" s="165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</row>
    <row r="82" spans="1:24" ht="16.5">
      <c r="A82" s="159"/>
      <c r="B82" s="547"/>
      <c r="C82" s="548"/>
      <c r="D82" s="549"/>
      <c r="E82" s="501"/>
      <c r="F82" s="1085"/>
      <c r="G82" s="1085"/>
      <c r="H82" s="1085"/>
      <c r="I82" s="159"/>
      <c r="J82" s="159"/>
      <c r="K82" s="160"/>
      <c r="L82" s="165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</row>
    <row r="83" spans="1:24" ht="16.5">
      <c r="A83" s="159"/>
      <c r="B83" s="550"/>
      <c r="C83" s="551"/>
      <c r="D83" s="177"/>
      <c r="E83" s="501"/>
      <c r="F83" s="552"/>
      <c r="G83" s="501"/>
      <c r="H83" s="501"/>
      <c r="I83" s="159"/>
      <c r="J83" s="159"/>
      <c r="K83" s="160"/>
      <c r="L83" s="165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</row>
    <row r="84" spans="1:24">
      <c r="A84" s="159"/>
      <c r="B84" s="160"/>
      <c r="C84" s="159"/>
      <c r="D84" s="159"/>
      <c r="E84" s="159"/>
      <c r="F84" s="159"/>
      <c r="G84" s="159"/>
      <c r="H84" s="159"/>
      <c r="I84" s="159"/>
      <c r="J84" s="159"/>
      <c r="K84" s="160"/>
      <c r="L84" s="165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</row>
    <row r="85" spans="1:24">
      <c r="A85" s="159"/>
      <c r="B85" s="160"/>
      <c r="C85" s="159"/>
      <c r="D85" s="159"/>
      <c r="E85" s="159"/>
      <c r="F85" s="159"/>
      <c r="G85" s="159"/>
      <c r="H85" s="159"/>
      <c r="I85" s="159"/>
      <c r="J85" s="159"/>
      <c r="K85" s="160"/>
      <c r="L85" s="165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</row>
    <row r="86" spans="1:24">
      <c r="A86" s="159"/>
      <c r="B86" s="160"/>
      <c r="C86" s="159"/>
      <c r="D86" s="159"/>
      <c r="E86" s="159"/>
      <c r="F86" s="159"/>
      <c r="G86" s="159"/>
      <c r="H86" s="159"/>
      <c r="I86" s="159"/>
      <c r="J86" s="159"/>
      <c r="K86" s="160"/>
      <c r="L86" s="165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</row>
    <row r="87" spans="1:24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4"/>
      <c r="M87" s="143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</row>
    <row r="88" spans="1:24">
      <c r="A88" s="159"/>
      <c r="B88" s="160"/>
      <c r="C88" s="159"/>
      <c r="D88" s="159"/>
      <c r="E88" s="159"/>
      <c r="F88" s="159"/>
      <c r="G88" s="159"/>
      <c r="H88" s="159"/>
      <c r="I88" s="159"/>
      <c r="J88" s="159"/>
      <c r="K88" s="160"/>
      <c r="L88" s="165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</row>
    <row r="89" spans="1:24">
      <c r="A89" s="161"/>
      <c r="B89" s="145"/>
      <c r="C89" s="1132"/>
      <c r="D89" s="1132"/>
      <c r="E89" s="504"/>
      <c r="F89" s="1132"/>
      <c r="G89" s="1132"/>
      <c r="H89" s="1132"/>
      <c r="I89" s="159"/>
      <c r="J89" s="159"/>
      <c r="K89" s="160"/>
      <c r="L89" s="165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</row>
  </sheetData>
  <mergeCells count="23">
    <mergeCell ref="M9:M10"/>
    <mergeCell ref="F82:H82"/>
    <mergeCell ref="A71:B79"/>
    <mergeCell ref="A1:M1"/>
    <mergeCell ref="A2:H2"/>
    <mergeCell ref="A3:M3"/>
    <mergeCell ref="A4:M4"/>
    <mergeCell ref="A5:E5"/>
    <mergeCell ref="G5:H5"/>
    <mergeCell ref="A6:E6"/>
    <mergeCell ref="G6:H6"/>
    <mergeCell ref="A7:E7"/>
    <mergeCell ref="G7:H7"/>
    <mergeCell ref="A9:A10"/>
    <mergeCell ref="B9:B10"/>
    <mergeCell ref="C9:C10"/>
    <mergeCell ref="C89:D89"/>
    <mergeCell ref="F89:H89"/>
    <mergeCell ref="G9:H9"/>
    <mergeCell ref="I9:J9"/>
    <mergeCell ref="K9:L9"/>
    <mergeCell ref="D9:D10"/>
    <mergeCell ref="E9:F9"/>
  </mergeCells>
  <printOptions horizontalCentered="1"/>
  <pageMargins left="0.31496062992125984" right="0.19685039370078741" top="0.19685039370078741" bottom="0.19685039370078741" header="0.31496062992125984" footer="0"/>
  <pageSetup paperSize="9" scale="83" orientation="landscape" r:id="rId1"/>
  <headerFooter scaleWithDoc="0" alignWithMargins="0">
    <oddFooter>&amp;R &amp;P</oddFooter>
  </headerFooter>
  <ignoredErrors>
    <ignoredError sqref="M78 M39 M41 M29:M30 M18:M28 M43:M48 M42 M54 M62:M64" formula="1"/>
    <ignoredError sqref="B20:B22 B39:B47 B24:B27 B54:B61 B29:B30" twoDigitTextYear="1"/>
    <ignoredError sqref="B23" twoDigitTextYear="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workbookViewId="0">
      <selection activeCell="F43" sqref="F43"/>
    </sheetView>
  </sheetViews>
  <sheetFormatPr defaultRowHeight="12.75"/>
  <cols>
    <col min="1" max="1" width="6.140625" style="470" customWidth="1"/>
    <col min="2" max="2" width="30.140625" style="470" customWidth="1"/>
    <col min="3" max="3" width="9.140625" style="470"/>
    <col min="4" max="4" width="8" style="470" customWidth="1"/>
    <col min="5" max="5" width="7.140625" style="470" customWidth="1"/>
    <col min="6" max="6" width="10.85546875" style="470" customWidth="1"/>
    <col min="7" max="7" width="15.28515625" style="470" customWidth="1"/>
    <col min="8" max="256" width="9.140625" style="470"/>
    <col min="257" max="257" width="6.140625" style="470" customWidth="1"/>
    <col min="258" max="258" width="30.140625" style="470" customWidth="1"/>
    <col min="259" max="259" width="9.140625" style="470"/>
    <col min="260" max="260" width="8" style="470" customWidth="1"/>
    <col min="261" max="261" width="7.140625" style="470" customWidth="1"/>
    <col min="262" max="262" width="10.85546875" style="470" customWidth="1"/>
    <col min="263" max="263" width="15.28515625" style="470" customWidth="1"/>
    <col min="264" max="512" width="9.140625" style="470"/>
    <col min="513" max="513" width="6.140625" style="470" customWidth="1"/>
    <col min="514" max="514" width="30.140625" style="470" customWidth="1"/>
    <col min="515" max="515" width="9.140625" style="470"/>
    <col min="516" max="516" width="8" style="470" customWidth="1"/>
    <col min="517" max="517" width="7.140625" style="470" customWidth="1"/>
    <col min="518" max="518" width="10.85546875" style="470" customWidth="1"/>
    <col min="519" max="519" width="15.28515625" style="470" customWidth="1"/>
    <col min="520" max="768" width="9.140625" style="470"/>
    <col min="769" max="769" width="6.140625" style="470" customWidth="1"/>
    <col min="770" max="770" width="30.140625" style="470" customWidth="1"/>
    <col min="771" max="771" width="9.140625" style="470"/>
    <col min="772" max="772" width="8" style="470" customWidth="1"/>
    <col min="773" max="773" width="7.140625" style="470" customWidth="1"/>
    <col min="774" max="774" width="10.85546875" style="470" customWidth="1"/>
    <col min="775" max="775" width="15.28515625" style="470" customWidth="1"/>
    <col min="776" max="1024" width="9.140625" style="470"/>
    <col min="1025" max="1025" width="6.140625" style="470" customWidth="1"/>
    <col min="1026" max="1026" width="30.140625" style="470" customWidth="1"/>
    <col min="1027" max="1027" width="9.140625" style="470"/>
    <col min="1028" max="1028" width="8" style="470" customWidth="1"/>
    <col min="1029" max="1029" width="7.140625" style="470" customWidth="1"/>
    <col min="1030" max="1030" width="10.85546875" style="470" customWidth="1"/>
    <col min="1031" max="1031" width="15.28515625" style="470" customWidth="1"/>
    <col min="1032" max="1280" width="9.140625" style="470"/>
    <col min="1281" max="1281" width="6.140625" style="470" customWidth="1"/>
    <col min="1282" max="1282" width="30.140625" style="470" customWidth="1"/>
    <col min="1283" max="1283" width="9.140625" style="470"/>
    <col min="1284" max="1284" width="8" style="470" customWidth="1"/>
    <col min="1285" max="1285" width="7.140625" style="470" customWidth="1"/>
    <col min="1286" max="1286" width="10.85546875" style="470" customWidth="1"/>
    <col min="1287" max="1287" width="15.28515625" style="470" customWidth="1"/>
    <col min="1288" max="1536" width="9.140625" style="470"/>
    <col min="1537" max="1537" width="6.140625" style="470" customWidth="1"/>
    <col min="1538" max="1538" width="30.140625" style="470" customWidth="1"/>
    <col min="1539" max="1539" width="9.140625" style="470"/>
    <col min="1540" max="1540" width="8" style="470" customWidth="1"/>
    <col min="1541" max="1541" width="7.140625" style="470" customWidth="1"/>
    <col min="1542" max="1542" width="10.85546875" style="470" customWidth="1"/>
    <col min="1543" max="1543" width="15.28515625" style="470" customWidth="1"/>
    <col min="1544" max="1792" width="9.140625" style="470"/>
    <col min="1793" max="1793" width="6.140625" style="470" customWidth="1"/>
    <col min="1794" max="1794" width="30.140625" style="470" customWidth="1"/>
    <col min="1795" max="1795" width="9.140625" style="470"/>
    <col min="1796" max="1796" width="8" style="470" customWidth="1"/>
    <col min="1797" max="1797" width="7.140625" style="470" customWidth="1"/>
    <col min="1798" max="1798" width="10.85546875" style="470" customWidth="1"/>
    <col min="1799" max="1799" width="15.28515625" style="470" customWidth="1"/>
    <col min="1800" max="2048" width="9.140625" style="470"/>
    <col min="2049" max="2049" width="6.140625" style="470" customWidth="1"/>
    <col min="2050" max="2050" width="30.140625" style="470" customWidth="1"/>
    <col min="2051" max="2051" width="9.140625" style="470"/>
    <col min="2052" max="2052" width="8" style="470" customWidth="1"/>
    <col min="2053" max="2053" width="7.140625" style="470" customWidth="1"/>
    <col min="2054" max="2054" width="10.85546875" style="470" customWidth="1"/>
    <col min="2055" max="2055" width="15.28515625" style="470" customWidth="1"/>
    <col min="2056" max="2304" width="9.140625" style="470"/>
    <col min="2305" max="2305" width="6.140625" style="470" customWidth="1"/>
    <col min="2306" max="2306" width="30.140625" style="470" customWidth="1"/>
    <col min="2307" max="2307" width="9.140625" style="470"/>
    <col min="2308" max="2308" width="8" style="470" customWidth="1"/>
    <col min="2309" max="2309" width="7.140625" style="470" customWidth="1"/>
    <col min="2310" max="2310" width="10.85546875" style="470" customWidth="1"/>
    <col min="2311" max="2311" width="15.28515625" style="470" customWidth="1"/>
    <col min="2312" max="2560" width="9.140625" style="470"/>
    <col min="2561" max="2561" width="6.140625" style="470" customWidth="1"/>
    <col min="2562" max="2562" width="30.140625" style="470" customWidth="1"/>
    <col min="2563" max="2563" width="9.140625" style="470"/>
    <col min="2564" max="2564" width="8" style="470" customWidth="1"/>
    <col min="2565" max="2565" width="7.140625" style="470" customWidth="1"/>
    <col min="2566" max="2566" width="10.85546875" style="470" customWidth="1"/>
    <col min="2567" max="2567" width="15.28515625" style="470" customWidth="1"/>
    <col min="2568" max="2816" width="9.140625" style="470"/>
    <col min="2817" max="2817" width="6.140625" style="470" customWidth="1"/>
    <col min="2818" max="2818" width="30.140625" style="470" customWidth="1"/>
    <col min="2819" max="2819" width="9.140625" style="470"/>
    <col min="2820" max="2820" width="8" style="470" customWidth="1"/>
    <col min="2821" max="2821" width="7.140625" style="470" customWidth="1"/>
    <col min="2822" max="2822" width="10.85546875" style="470" customWidth="1"/>
    <col min="2823" max="2823" width="15.28515625" style="470" customWidth="1"/>
    <col min="2824" max="3072" width="9.140625" style="470"/>
    <col min="3073" max="3073" width="6.140625" style="470" customWidth="1"/>
    <col min="3074" max="3074" width="30.140625" style="470" customWidth="1"/>
    <col min="3075" max="3075" width="9.140625" style="470"/>
    <col min="3076" max="3076" width="8" style="470" customWidth="1"/>
    <col min="3077" max="3077" width="7.140625" style="470" customWidth="1"/>
    <col min="3078" max="3078" width="10.85546875" style="470" customWidth="1"/>
    <col min="3079" max="3079" width="15.28515625" style="470" customWidth="1"/>
    <col min="3080" max="3328" width="9.140625" style="470"/>
    <col min="3329" max="3329" width="6.140625" style="470" customWidth="1"/>
    <col min="3330" max="3330" width="30.140625" style="470" customWidth="1"/>
    <col min="3331" max="3331" width="9.140625" style="470"/>
    <col min="3332" max="3332" width="8" style="470" customWidth="1"/>
    <col min="3333" max="3333" width="7.140625" style="470" customWidth="1"/>
    <col min="3334" max="3334" width="10.85546875" style="470" customWidth="1"/>
    <col min="3335" max="3335" width="15.28515625" style="470" customWidth="1"/>
    <col min="3336" max="3584" width="9.140625" style="470"/>
    <col min="3585" max="3585" width="6.140625" style="470" customWidth="1"/>
    <col min="3586" max="3586" width="30.140625" style="470" customWidth="1"/>
    <col min="3587" max="3587" width="9.140625" style="470"/>
    <col min="3588" max="3588" width="8" style="470" customWidth="1"/>
    <col min="3589" max="3589" width="7.140625" style="470" customWidth="1"/>
    <col min="3590" max="3590" width="10.85546875" style="470" customWidth="1"/>
    <col min="3591" max="3591" width="15.28515625" style="470" customWidth="1"/>
    <col min="3592" max="3840" width="9.140625" style="470"/>
    <col min="3841" max="3841" width="6.140625" style="470" customWidth="1"/>
    <col min="3842" max="3842" width="30.140625" style="470" customWidth="1"/>
    <col min="3843" max="3843" width="9.140625" style="470"/>
    <col min="3844" max="3844" width="8" style="470" customWidth="1"/>
    <col min="3845" max="3845" width="7.140625" style="470" customWidth="1"/>
    <col min="3846" max="3846" width="10.85546875" style="470" customWidth="1"/>
    <col min="3847" max="3847" width="15.28515625" style="470" customWidth="1"/>
    <col min="3848" max="4096" width="9.140625" style="470"/>
    <col min="4097" max="4097" width="6.140625" style="470" customWidth="1"/>
    <col min="4098" max="4098" width="30.140625" style="470" customWidth="1"/>
    <col min="4099" max="4099" width="9.140625" style="470"/>
    <col min="4100" max="4100" width="8" style="470" customWidth="1"/>
    <col min="4101" max="4101" width="7.140625" style="470" customWidth="1"/>
    <col min="4102" max="4102" width="10.85546875" style="470" customWidth="1"/>
    <col min="4103" max="4103" width="15.28515625" style="470" customWidth="1"/>
    <col min="4104" max="4352" width="9.140625" style="470"/>
    <col min="4353" max="4353" width="6.140625" style="470" customWidth="1"/>
    <col min="4354" max="4354" width="30.140625" style="470" customWidth="1"/>
    <col min="4355" max="4355" width="9.140625" style="470"/>
    <col min="4356" max="4356" width="8" style="470" customWidth="1"/>
    <col min="4357" max="4357" width="7.140625" style="470" customWidth="1"/>
    <col min="4358" max="4358" width="10.85546875" style="470" customWidth="1"/>
    <col min="4359" max="4359" width="15.28515625" style="470" customWidth="1"/>
    <col min="4360" max="4608" width="9.140625" style="470"/>
    <col min="4609" max="4609" width="6.140625" style="470" customWidth="1"/>
    <col min="4610" max="4610" width="30.140625" style="470" customWidth="1"/>
    <col min="4611" max="4611" width="9.140625" style="470"/>
    <col min="4612" max="4612" width="8" style="470" customWidth="1"/>
    <col min="4613" max="4613" width="7.140625" style="470" customWidth="1"/>
    <col min="4614" max="4614" width="10.85546875" style="470" customWidth="1"/>
    <col min="4615" max="4615" width="15.28515625" style="470" customWidth="1"/>
    <col min="4616" max="4864" width="9.140625" style="470"/>
    <col min="4865" max="4865" width="6.140625" style="470" customWidth="1"/>
    <col min="4866" max="4866" width="30.140625" style="470" customWidth="1"/>
    <col min="4867" max="4867" width="9.140625" style="470"/>
    <col min="4868" max="4868" width="8" style="470" customWidth="1"/>
    <col min="4869" max="4869" width="7.140625" style="470" customWidth="1"/>
    <col min="4870" max="4870" width="10.85546875" style="470" customWidth="1"/>
    <col min="4871" max="4871" width="15.28515625" style="470" customWidth="1"/>
    <col min="4872" max="5120" width="9.140625" style="470"/>
    <col min="5121" max="5121" width="6.140625" style="470" customWidth="1"/>
    <col min="5122" max="5122" width="30.140625" style="470" customWidth="1"/>
    <col min="5123" max="5123" width="9.140625" style="470"/>
    <col min="5124" max="5124" width="8" style="470" customWidth="1"/>
    <col min="5125" max="5125" width="7.140625" style="470" customWidth="1"/>
    <col min="5126" max="5126" width="10.85546875" style="470" customWidth="1"/>
    <col min="5127" max="5127" width="15.28515625" style="470" customWidth="1"/>
    <col min="5128" max="5376" width="9.140625" style="470"/>
    <col min="5377" max="5377" width="6.140625" style="470" customWidth="1"/>
    <col min="5378" max="5378" width="30.140625" style="470" customWidth="1"/>
    <col min="5379" max="5379" width="9.140625" style="470"/>
    <col min="5380" max="5380" width="8" style="470" customWidth="1"/>
    <col min="5381" max="5381" width="7.140625" style="470" customWidth="1"/>
    <col min="5382" max="5382" width="10.85546875" style="470" customWidth="1"/>
    <col min="5383" max="5383" width="15.28515625" style="470" customWidth="1"/>
    <col min="5384" max="5632" width="9.140625" style="470"/>
    <col min="5633" max="5633" width="6.140625" style="470" customWidth="1"/>
    <col min="5634" max="5634" width="30.140625" style="470" customWidth="1"/>
    <col min="5635" max="5635" width="9.140625" style="470"/>
    <col min="5636" max="5636" width="8" style="470" customWidth="1"/>
    <col min="5637" max="5637" width="7.140625" style="470" customWidth="1"/>
    <col min="5638" max="5638" width="10.85546875" style="470" customWidth="1"/>
    <col min="5639" max="5639" width="15.28515625" style="470" customWidth="1"/>
    <col min="5640" max="5888" width="9.140625" style="470"/>
    <col min="5889" max="5889" width="6.140625" style="470" customWidth="1"/>
    <col min="5890" max="5890" width="30.140625" style="470" customWidth="1"/>
    <col min="5891" max="5891" width="9.140625" style="470"/>
    <col min="5892" max="5892" width="8" style="470" customWidth="1"/>
    <col min="5893" max="5893" width="7.140625" style="470" customWidth="1"/>
    <col min="5894" max="5894" width="10.85546875" style="470" customWidth="1"/>
    <col min="5895" max="5895" width="15.28515625" style="470" customWidth="1"/>
    <col min="5896" max="6144" width="9.140625" style="470"/>
    <col min="6145" max="6145" width="6.140625" style="470" customWidth="1"/>
    <col min="6146" max="6146" width="30.140625" style="470" customWidth="1"/>
    <col min="6147" max="6147" width="9.140625" style="470"/>
    <col min="6148" max="6148" width="8" style="470" customWidth="1"/>
    <col min="6149" max="6149" width="7.140625" style="470" customWidth="1"/>
    <col min="6150" max="6150" width="10.85546875" style="470" customWidth="1"/>
    <col min="6151" max="6151" width="15.28515625" style="470" customWidth="1"/>
    <col min="6152" max="6400" width="9.140625" style="470"/>
    <col min="6401" max="6401" width="6.140625" style="470" customWidth="1"/>
    <col min="6402" max="6402" width="30.140625" style="470" customWidth="1"/>
    <col min="6403" max="6403" width="9.140625" style="470"/>
    <col min="6404" max="6404" width="8" style="470" customWidth="1"/>
    <col min="6405" max="6405" width="7.140625" style="470" customWidth="1"/>
    <col min="6406" max="6406" width="10.85546875" style="470" customWidth="1"/>
    <col min="6407" max="6407" width="15.28515625" style="470" customWidth="1"/>
    <col min="6408" max="6656" width="9.140625" style="470"/>
    <col min="6657" max="6657" width="6.140625" style="470" customWidth="1"/>
    <col min="6658" max="6658" width="30.140625" style="470" customWidth="1"/>
    <col min="6659" max="6659" width="9.140625" style="470"/>
    <col min="6660" max="6660" width="8" style="470" customWidth="1"/>
    <col min="6661" max="6661" width="7.140625" style="470" customWidth="1"/>
    <col min="6662" max="6662" width="10.85546875" style="470" customWidth="1"/>
    <col min="6663" max="6663" width="15.28515625" style="470" customWidth="1"/>
    <col min="6664" max="6912" width="9.140625" style="470"/>
    <col min="6913" max="6913" width="6.140625" style="470" customWidth="1"/>
    <col min="6914" max="6914" width="30.140625" style="470" customWidth="1"/>
    <col min="6915" max="6915" width="9.140625" style="470"/>
    <col min="6916" max="6916" width="8" style="470" customWidth="1"/>
    <col min="6917" max="6917" width="7.140625" style="470" customWidth="1"/>
    <col min="6918" max="6918" width="10.85546875" style="470" customWidth="1"/>
    <col min="6919" max="6919" width="15.28515625" style="470" customWidth="1"/>
    <col min="6920" max="7168" width="9.140625" style="470"/>
    <col min="7169" max="7169" width="6.140625" style="470" customWidth="1"/>
    <col min="7170" max="7170" width="30.140625" style="470" customWidth="1"/>
    <col min="7171" max="7171" width="9.140625" style="470"/>
    <col min="7172" max="7172" width="8" style="470" customWidth="1"/>
    <col min="7173" max="7173" width="7.140625" style="470" customWidth="1"/>
    <col min="7174" max="7174" width="10.85546875" style="470" customWidth="1"/>
    <col min="7175" max="7175" width="15.28515625" style="470" customWidth="1"/>
    <col min="7176" max="7424" width="9.140625" style="470"/>
    <col min="7425" max="7425" width="6.140625" style="470" customWidth="1"/>
    <col min="7426" max="7426" width="30.140625" style="470" customWidth="1"/>
    <col min="7427" max="7427" width="9.140625" style="470"/>
    <col min="7428" max="7428" width="8" style="470" customWidth="1"/>
    <col min="7429" max="7429" width="7.140625" style="470" customWidth="1"/>
    <col min="7430" max="7430" width="10.85546875" style="470" customWidth="1"/>
    <col min="7431" max="7431" width="15.28515625" style="470" customWidth="1"/>
    <col min="7432" max="7680" width="9.140625" style="470"/>
    <col min="7681" max="7681" width="6.140625" style="470" customWidth="1"/>
    <col min="7682" max="7682" width="30.140625" style="470" customWidth="1"/>
    <col min="7683" max="7683" width="9.140625" style="470"/>
    <col min="7684" max="7684" width="8" style="470" customWidth="1"/>
    <col min="7685" max="7685" width="7.140625" style="470" customWidth="1"/>
    <col min="7686" max="7686" width="10.85546875" style="470" customWidth="1"/>
    <col min="7687" max="7687" width="15.28515625" style="470" customWidth="1"/>
    <col min="7688" max="7936" width="9.140625" style="470"/>
    <col min="7937" max="7937" width="6.140625" style="470" customWidth="1"/>
    <col min="7938" max="7938" width="30.140625" style="470" customWidth="1"/>
    <col min="7939" max="7939" width="9.140625" style="470"/>
    <col min="7940" max="7940" width="8" style="470" customWidth="1"/>
    <col min="7941" max="7941" width="7.140625" style="470" customWidth="1"/>
    <col min="7942" max="7942" width="10.85546875" style="470" customWidth="1"/>
    <col min="7943" max="7943" width="15.28515625" style="470" customWidth="1"/>
    <col min="7944" max="8192" width="9.140625" style="470"/>
    <col min="8193" max="8193" width="6.140625" style="470" customWidth="1"/>
    <col min="8194" max="8194" width="30.140625" style="470" customWidth="1"/>
    <col min="8195" max="8195" width="9.140625" style="470"/>
    <col min="8196" max="8196" width="8" style="470" customWidth="1"/>
    <col min="8197" max="8197" width="7.140625" style="470" customWidth="1"/>
    <col min="8198" max="8198" width="10.85546875" style="470" customWidth="1"/>
    <col min="8199" max="8199" width="15.28515625" style="470" customWidth="1"/>
    <col min="8200" max="8448" width="9.140625" style="470"/>
    <col min="8449" max="8449" width="6.140625" style="470" customWidth="1"/>
    <col min="8450" max="8450" width="30.140625" style="470" customWidth="1"/>
    <col min="8451" max="8451" width="9.140625" style="470"/>
    <col min="8452" max="8452" width="8" style="470" customWidth="1"/>
    <col min="8453" max="8453" width="7.140625" style="470" customWidth="1"/>
    <col min="8454" max="8454" width="10.85546875" style="470" customWidth="1"/>
    <col min="8455" max="8455" width="15.28515625" style="470" customWidth="1"/>
    <col min="8456" max="8704" width="9.140625" style="470"/>
    <col min="8705" max="8705" width="6.140625" style="470" customWidth="1"/>
    <col min="8706" max="8706" width="30.140625" style="470" customWidth="1"/>
    <col min="8707" max="8707" width="9.140625" style="470"/>
    <col min="8708" max="8708" width="8" style="470" customWidth="1"/>
    <col min="8709" max="8709" width="7.140625" style="470" customWidth="1"/>
    <col min="8710" max="8710" width="10.85546875" style="470" customWidth="1"/>
    <col min="8711" max="8711" width="15.28515625" style="470" customWidth="1"/>
    <col min="8712" max="8960" width="9.140625" style="470"/>
    <col min="8961" max="8961" width="6.140625" style="470" customWidth="1"/>
    <col min="8962" max="8962" width="30.140625" style="470" customWidth="1"/>
    <col min="8963" max="8963" width="9.140625" style="470"/>
    <col min="8964" max="8964" width="8" style="470" customWidth="1"/>
    <col min="8965" max="8965" width="7.140625" style="470" customWidth="1"/>
    <col min="8966" max="8966" width="10.85546875" style="470" customWidth="1"/>
    <col min="8967" max="8967" width="15.28515625" style="470" customWidth="1"/>
    <col min="8968" max="9216" width="9.140625" style="470"/>
    <col min="9217" max="9217" width="6.140625" style="470" customWidth="1"/>
    <col min="9218" max="9218" width="30.140625" style="470" customWidth="1"/>
    <col min="9219" max="9219" width="9.140625" style="470"/>
    <col min="9220" max="9220" width="8" style="470" customWidth="1"/>
    <col min="9221" max="9221" width="7.140625" style="470" customWidth="1"/>
    <col min="9222" max="9222" width="10.85546875" style="470" customWidth="1"/>
    <col min="9223" max="9223" width="15.28515625" style="470" customWidth="1"/>
    <col min="9224" max="9472" width="9.140625" style="470"/>
    <col min="9473" max="9473" width="6.140625" style="470" customWidth="1"/>
    <col min="9474" max="9474" width="30.140625" style="470" customWidth="1"/>
    <col min="9475" max="9475" width="9.140625" style="470"/>
    <col min="9476" max="9476" width="8" style="470" customWidth="1"/>
    <col min="9477" max="9477" width="7.140625" style="470" customWidth="1"/>
    <col min="9478" max="9478" width="10.85546875" style="470" customWidth="1"/>
    <col min="9479" max="9479" width="15.28515625" style="470" customWidth="1"/>
    <col min="9480" max="9728" width="9.140625" style="470"/>
    <col min="9729" max="9729" width="6.140625" style="470" customWidth="1"/>
    <col min="9730" max="9730" width="30.140625" style="470" customWidth="1"/>
    <col min="9731" max="9731" width="9.140625" style="470"/>
    <col min="9732" max="9732" width="8" style="470" customWidth="1"/>
    <col min="9733" max="9733" width="7.140625" style="470" customWidth="1"/>
    <col min="9734" max="9734" width="10.85546875" style="470" customWidth="1"/>
    <col min="9735" max="9735" width="15.28515625" style="470" customWidth="1"/>
    <col min="9736" max="9984" width="9.140625" style="470"/>
    <col min="9985" max="9985" width="6.140625" style="470" customWidth="1"/>
    <col min="9986" max="9986" width="30.140625" style="470" customWidth="1"/>
    <col min="9987" max="9987" width="9.140625" style="470"/>
    <col min="9988" max="9988" width="8" style="470" customWidth="1"/>
    <col min="9989" max="9989" width="7.140625" style="470" customWidth="1"/>
    <col min="9990" max="9990" width="10.85546875" style="470" customWidth="1"/>
    <col min="9991" max="9991" width="15.28515625" style="470" customWidth="1"/>
    <col min="9992" max="10240" width="9.140625" style="470"/>
    <col min="10241" max="10241" width="6.140625" style="470" customWidth="1"/>
    <col min="10242" max="10242" width="30.140625" style="470" customWidth="1"/>
    <col min="10243" max="10243" width="9.140625" style="470"/>
    <col min="10244" max="10244" width="8" style="470" customWidth="1"/>
    <col min="10245" max="10245" width="7.140625" style="470" customWidth="1"/>
    <col min="10246" max="10246" width="10.85546875" style="470" customWidth="1"/>
    <col min="10247" max="10247" width="15.28515625" style="470" customWidth="1"/>
    <col min="10248" max="10496" width="9.140625" style="470"/>
    <col min="10497" max="10497" width="6.140625" style="470" customWidth="1"/>
    <col min="10498" max="10498" width="30.140625" style="470" customWidth="1"/>
    <col min="10499" max="10499" width="9.140625" style="470"/>
    <col min="10500" max="10500" width="8" style="470" customWidth="1"/>
    <col min="10501" max="10501" width="7.140625" style="470" customWidth="1"/>
    <col min="10502" max="10502" width="10.85546875" style="470" customWidth="1"/>
    <col min="10503" max="10503" width="15.28515625" style="470" customWidth="1"/>
    <col min="10504" max="10752" width="9.140625" style="470"/>
    <col min="10753" max="10753" width="6.140625" style="470" customWidth="1"/>
    <col min="10754" max="10754" width="30.140625" style="470" customWidth="1"/>
    <col min="10755" max="10755" width="9.140625" style="470"/>
    <col min="10756" max="10756" width="8" style="470" customWidth="1"/>
    <col min="10757" max="10757" width="7.140625" style="470" customWidth="1"/>
    <col min="10758" max="10758" width="10.85546875" style="470" customWidth="1"/>
    <col min="10759" max="10759" width="15.28515625" style="470" customWidth="1"/>
    <col min="10760" max="11008" width="9.140625" style="470"/>
    <col min="11009" max="11009" width="6.140625" style="470" customWidth="1"/>
    <col min="11010" max="11010" width="30.140625" style="470" customWidth="1"/>
    <col min="11011" max="11011" width="9.140625" style="470"/>
    <col min="11012" max="11012" width="8" style="470" customWidth="1"/>
    <col min="11013" max="11013" width="7.140625" style="470" customWidth="1"/>
    <col min="11014" max="11014" width="10.85546875" style="470" customWidth="1"/>
    <col min="11015" max="11015" width="15.28515625" style="470" customWidth="1"/>
    <col min="11016" max="11264" width="9.140625" style="470"/>
    <col min="11265" max="11265" width="6.140625" style="470" customWidth="1"/>
    <col min="11266" max="11266" width="30.140625" style="470" customWidth="1"/>
    <col min="11267" max="11267" width="9.140625" style="470"/>
    <col min="11268" max="11268" width="8" style="470" customWidth="1"/>
    <col min="11269" max="11269" width="7.140625" style="470" customWidth="1"/>
    <col min="11270" max="11270" width="10.85546875" style="470" customWidth="1"/>
    <col min="11271" max="11271" width="15.28515625" style="470" customWidth="1"/>
    <col min="11272" max="11520" width="9.140625" style="470"/>
    <col min="11521" max="11521" width="6.140625" style="470" customWidth="1"/>
    <col min="11522" max="11522" width="30.140625" style="470" customWidth="1"/>
    <col min="11523" max="11523" width="9.140625" style="470"/>
    <col min="11524" max="11524" width="8" style="470" customWidth="1"/>
    <col min="11525" max="11525" width="7.140625" style="470" customWidth="1"/>
    <col min="11526" max="11526" width="10.85546875" style="470" customWidth="1"/>
    <col min="11527" max="11527" width="15.28515625" style="470" customWidth="1"/>
    <col min="11528" max="11776" width="9.140625" style="470"/>
    <col min="11777" max="11777" width="6.140625" style="470" customWidth="1"/>
    <col min="11778" max="11778" width="30.140625" style="470" customWidth="1"/>
    <col min="11779" max="11779" width="9.140625" style="470"/>
    <col min="11780" max="11780" width="8" style="470" customWidth="1"/>
    <col min="11781" max="11781" width="7.140625" style="470" customWidth="1"/>
    <col min="11782" max="11782" width="10.85546875" style="470" customWidth="1"/>
    <col min="11783" max="11783" width="15.28515625" style="470" customWidth="1"/>
    <col min="11784" max="12032" width="9.140625" style="470"/>
    <col min="12033" max="12033" width="6.140625" style="470" customWidth="1"/>
    <col min="12034" max="12034" width="30.140625" style="470" customWidth="1"/>
    <col min="12035" max="12035" width="9.140625" style="470"/>
    <col min="12036" max="12036" width="8" style="470" customWidth="1"/>
    <col min="12037" max="12037" width="7.140625" style="470" customWidth="1"/>
    <col min="12038" max="12038" width="10.85546875" style="470" customWidth="1"/>
    <col min="12039" max="12039" width="15.28515625" style="470" customWidth="1"/>
    <col min="12040" max="12288" width="9.140625" style="470"/>
    <col min="12289" max="12289" width="6.140625" style="470" customWidth="1"/>
    <col min="12290" max="12290" width="30.140625" style="470" customWidth="1"/>
    <col min="12291" max="12291" width="9.140625" style="470"/>
    <col min="12292" max="12292" width="8" style="470" customWidth="1"/>
    <col min="12293" max="12293" width="7.140625" style="470" customWidth="1"/>
    <col min="12294" max="12294" width="10.85546875" style="470" customWidth="1"/>
    <col min="12295" max="12295" width="15.28515625" style="470" customWidth="1"/>
    <col min="12296" max="12544" width="9.140625" style="470"/>
    <col min="12545" max="12545" width="6.140625" style="470" customWidth="1"/>
    <col min="12546" max="12546" width="30.140625" style="470" customWidth="1"/>
    <col min="12547" max="12547" width="9.140625" style="470"/>
    <col min="12548" max="12548" width="8" style="470" customWidth="1"/>
    <col min="12549" max="12549" width="7.140625" style="470" customWidth="1"/>
    <col min="12550" max="12550" width="10.85546875" style="470" customWidth="1"/>
    <col min="12551" max="12551" width="15.28515625" style="470" customWidth="1"/>
    <col min="12552" max="12800" width="9.140625" style="470"/>
    <col min="12801" max="12801" width="6.140625" style="470" customWidth="1"/>
    <col min="12802" max="12802" width="30.140625" style="470" customWidth="1"/>
    <col min="12803" max="12803" width="9.140625" style="470"/>
    <col min="12804" max="12804" width="8" style="470" customWidth="1"/>
    <col min="12805" max="12805" width="7.140625" style="470" customWidth="1"/>
    <col min="12806" max="12806" width="10.85546875" style="470" customWidth="1"/>
    <col min="12807" max="12807" width="15.28515625" style="470" customWidth="1"/>
    <col min="12808" max="13056" width="9.140625" style="470"/>
    <col min="13057" max="13057" width="6.140625" style="470" customWidth="1"/>
    <col min="13058" max="13058" width="30.140625" style="470" customWidth="1"/>
    <col min="13059" max="13059" width="9.140625" style="470"/>
    <col min="13060" max="13060" width="8" style="470" customWidth="1"/>
    <col min="13061" max="13061" width="7.140625" style="470" customWidth="1"/>
    <col min="13062" max="13062" width="10.85546875" style="470" customWidth="1"/>
    <col min="13063" max="13063" width="15.28515625" style="470" customWidth="1"/>
    <col min="13064" max="13312" width="9.140625" style="470"/>
    <col min="13313" max="13313" width="6.140625" style="470" customWidth="1"/>
    <col min="13314" max="13314" width="30.140625" style="470" customWidth="1"/>
    <col min="13315" max="13315" width="9.140625" style="470"/>
    <col min="13316" max="13316" width="8" style="470" customWidth="1"/>
    <col min="13317" max="13317" width="7.140625" style="470" customWidth="1"/>
    <col min="13318" max="13318" width="10.85546875" style="470" customWidth="1"/>
    <col min="13319" max="13319" width="15.28515625" style="470" customWidth="1"/>
    <col min="13320" max="13568" width="9.140625" style="470"/>
    <col min="13569" max="13569" width="6.140625" style="470" customWidth="1"/>
    <col min="13570" max="13570" width="30.140625" style="470" customWidth="1"/>
    <col min="13571" max="13571" width="9.140625" style="470"/>
    <col min="13572" max="13572" width="8" style="470" customWidth="1"/>
    <col min="13573" max="13573" width="7.140625" style="470" customWidth="1"/>
    <col min="13574" max="13574" width="10.85546875" style="470" customWidth="1"/>
    <col min="13575" max="13575" width="15.28515625" style="470" customWidth="1"/>
    <col min="13576" max="13824" width="9.140625" style="470"/>
    <col min="13825" max="13825" width="6.140625" style="470" customWidth="1"/>
    <col min="13826" max="13826" width="30.140625" style="470" customWidth="1"/>
    <col min="13827" max="13827" width="9.140625" style="470"/>
    <col min="13828" max="13828" width="8" style="470" customWidth="1"/>
    <col min="13829" max="13829" width="7.140625" style="470" customWidth="1"/>
    <col min="13830" max="13830" width="10.85546875" style="470" customWidth="1"/>
    <col min="13831" max="13831" width="15.28515625" style="470" customWidth="1"/>
    <col min="13832" max="14080" width="9.140625" style="470"/>
    <col min="14081" max="14081" width="6.140625" style="470" customWidth="1"/>
    <col min="14082" max="14082" width="30.140625" style="470" customWidth="1"/>
    <col min="14083" max="14083" width="9.140625" style="470"/>
    <col min="14084" max="14084" width="8" style="470" customWidth="1"/>
    <col min="14085" max="14085" width="7.140625" style="470" customWidth="1"/>
    <col min="14086" max="14086" width="10.85546875" style="470" customWidth="1"/>
    <col min="14087" max="14087" width="15.28515625" style="470" customWidth="1"/>
    <col min="14088" max="14336" width="9.140625" style="470"/>
    <col min="14337" max="14337" width="6.140625" style="470" customWidth="1"/>
    <col min="14338" max="14338" width="30.140625" style="470" customWidth="1"/>
    <col min="14339" max="14339" width="9.140625" style="470"/>
    <col min="14340" max="14340" width="8" style="470" customWidth="1"/>
    <col min="14341" max="14341" width="7.140625" style="470" customWidth="1"/>
    <col min="14342" max="14342" width="10.85546875" style="470" customWidth="1"/>
    <col min="14343" max="14343" width="15.28515625" style="470" customWidth="1"/>
    <col min="14344" max="14592" width="9.140625" style="470"/>
    <col min="14593" max="14593" width="6.140625" style="470" customWidth="1"/>
    <col min="14594" max="14594" width="30.140625" style="470" customWidth="1"/>
    <col min="14595" max="14595" width="9.140625" style="470"/>
    <col min="14596" max="14596" width="8" style="470" customWidth="1"/>
    <col min="14597" max="14597" width="7.140625" style="470" customWidth="1"/>
    <col min="14598" max="14598" width="10.85546875" style="470" customWidth="1"/>
    <col min="14599" max="14599" width="15.28515625" style="470" customWidth="1"/>
    <col min="14600" max="14848" width="9.140625" style="470"/>
    <col min="14849" max="14849" width="6.140625" style="470" customWidth="1"/>
    <col min="14850" max="14850" width="30.140625" style="470" customWidth="1"/>
    <col min="14851" max="14851" width="9.140625" style="470"/>
    <col min="14852" max="14852" width="8" style="470" customWidth="1"/>
    <col min="14853" max="14853" width="7.140625" style="470" customWidth="1"/>
    <col min="14854" max="14854" width="10.85546875" style="470" customWidth="1"/>
    <col min="14855" max="14855" width="15.28515625" style="470" customWidth="1"/>
    <col min="14856" max="15104" width="9.140625" style="470"/>
    <col min="15105" max="15105" width="6.140625" style="470" customWidth="1"/>
    <col min="15106" max="15106" width="30.140625" style="470" customWidth="1"/>
    <col min="15107" max="15107" width="9.140625" style="470"/>
    <col min="15108" max="15108" width="8" style="470" customWidth="1"/>
    <col min="15109" max="15109" width="7.140625" style="470" customWidth="1"/>
    <col min="15110" max="15110" width="10.85546875" style="470" customWidth="1"/>
    <col min="15111" max="15111" width="15.28515625" style="470" customWidth="1"/>
    <col min="15112" max="15360" width="9.140625" style="470"/>
    <col min="15361" max="15361" width="6.140625" style="470" customWidth="1"/>
    <col min="15362" max="15362" width="30.140625" style="470" customWidth="1"/>
    <col min="15363" max="15363" width="9.140625" style="470"/>
    <col min="15364" max="15364" width="8" style="470" customWidth="1"/>
    <col min="15365" max="15365" width="7.140625" style="470" customWidth="1"/>
    <col min="15366" max="15366" width="10.85546875" style="470" customWidth="1"/>
    <col min="15367" max="15367" width="15.28515625" style="470" customWidth="1"/>
    <col min="15368" max="15616" width="9.140625" style="470"/>
    <col min="15617" max="15617" width="6.140625" style="470" customWidth="1"/>
    <col min="15618" max="15618" width="30.140625" style="470" customWidth="1"/>
    <col min="15619" max="15619" width="9.140625" style="470"/>
    <col min="15620" max="15620" width="8" style="470" customWidth="1"/>
    <col min="15621" max="15621" width="7.140625" style="470" customWidth="1"/>
    <col min="15622" max="15622" width="10.85546875" style="470" customWidth="1"/>
    <col min="15623" max="15623" width="15.28515625" style="470" customWidth="1"/>
    <col min="15624" max="15872" width="9.140625" style="470"/>
    <col min="15873" max="15873" width="6.140625" style="470" customWidth="1"/>
    <col min="15874" max="15874" width="30.140625" style="470" customWidth="1"/>
    <col min="15875" max="15875" width="9.140625" style="470"/>
    <col min="15876" max="15876" width="8" style="470" customWidth="1"/>
    <col min="15877" max="15877" width="7.140625" style="470" customWidth="1"/>
    <col min="15878" max="15878" width="10.85546875" style="470" customWidth="1"/>
    <col min="15879" max="15879" width="15.28515625" style="470" customWidth="1"/>
    <col min="15880" max="16128" width="9.140625" style="470"/>
    <col min="16129" max="16129" width="6.140625" style="470" customWidth="1"/>
    <col min="16130" max="16130" width="30.140625" style="470" customWidth="1"/>
    <col min="16131" max="16131" width="9.140625" style="470"/>
    <col min="16132" max="16132" width="8" style="470" customWidth="1"/>
    <col min="16133" max="16133" width="7.140625" style="470" customWidth="1"/>
    <col min="16134" max="16134" width="10.85546875" style="470" customWidth="1"/>
    <col min="16135" max="16135" width="15.28515625" style="470" customWidth="1"/>
    <col min="16136" max="16384" width="9.140625" style="470"/>
  </cols>
  <sheetData>
    <row r="1" spans="1:10" s="451" customFormat="1" ht="27.75" customHeight="1">
      <c r="A1" s="1155" t="s">
        <v>274</v>
      </c>
      <c r="B1" s="1156"/>
      <c r="C1" s="1156"/>
      <c r="D1" s="1156"/>
      <c r="E1" s="1156"/>
      <c r="F1" s="1156"/>
      <c r="G1" s="1156"/>
      <c r="H1" s="450"/>
    </row>
    <row r="2" spans="1:10" s="451" customFormat="1" ht="15.75" customHeight="1">
      <c r="A2" s="1150" t="s">
        <v>275</v>
      </c>
      <c r="B2" s="1150"/>
      <c r="C2" s="1150"/>
      <c r="D2" s="1150"/>
      <c r="E2" s="1150"/>
      <c r="F2" s="1150"/>
      <c r="G2" s="1150"/>
      <c r="H2" s="452"/>
    </row>
    <row r="3" spans="1:10" s="451" customFormat="1" ht="23.25" customHeight="1">
      <c r="A3" s="1157" t="s">
        <v>276</v>
      </c>
      <c r="B3" s="1157"/>
      <c r="C3" s="1157"/>
      <c r="D3" s="1157"/>
      <c r="E3" s="1157"/>
      <c r="F3" s="1157"/>
      <c r="G3" s="1157"/>
      <c r="H3" s="452"/>
    </row>
    <row r="4" spans="1:10" s="451" customFormat="1" ht="14.25" customHeight="1">
      <c r="A4" s="1158"/>
      <c r="B4" s="1158"/>
      <c r="C4" s="1158"/>
      <c r="D4" s="1158"/>
      <c r="E4" s="1159"/>
      <c r="F4" s="1159"/>
      <c r="G4" s="453"/>
      <c r="H4" s="454"/>
    </row>
    <row r="5" spans="1:10" s="451" customFormat="1" ht="28.5" customHeight="1">
      <c r="A5" s="1151" t="s">
        <v>0</v>
      </c>
      <c r="B5" s="1152" t="s">
        <v>128</v>
      </c>
      <c r="C5" s="1153" t="s">
        <v>73</v>
      </c>
      <c r="D5" s="1154" t="s">
        <v>15</v>
      </c>
      <c r="E5" s="1154"/>
      <c r="F5" s="1154" t="s">
        <v>277</v>
      </c>
      <c r="G5" s="1154"/>
      <c r="H5" s="455"/>
      <c r="I5" s="456"/>
      <c r="J5" s="456"/>
    </row>
    <row r="6" spans="1:10" s="451" customFormat="1" ht="58.5" customHeight="1">
      <c r="A6" s="1151"/>
      <c r="B6" s="1152"/>
      <c r="C6" s="1153"/>
      <c r="D6" s="457" t="s">
        <v>178</v>
      </c>
      <c r="E6" s="457" t="s">
        <v>179</v>
      </c>
      <c r="F6" s="457" t="s">
        <v>178</v>
      </c>
      <c r="G6" s="458" t="s">
        <v>179</v>
      </c>
      <c r="H6" s="459"/>
      <c r="I6" s="459"/>
      <c r="J6" s="456"/>
    </row>
    <row r="7" spans="1:10" s="155" customFormat="1" ht="18.75" customHeight="1">
      <c r="A7" s="460" t="s">
        <v>170</v>
      </c>
      <c r="B7" s="461">
        <v>3</v>
      </c>
      <c r="C7" s="461">
        <v>4</v>
      </c>
      <c r="D7" s="461">
        <v>5</v>
      </c>
      <c r="E7" s="461">
        <v>6</v>
      </c>
      <c r="F7" s="461">
        <v>7</v>
      </c>
      <c r="G7" s="462">
        <v>8</v>
      </c>
      <c r="H7" s="463"/>
      <c r="I7" s="463"/>
      <c r="J7" s="464"/>
    </row>
    <row r="8" spans="1:10" ht="13.5">
      <c r="A8" s="462">
        <v>1</v>
      </c>
      <c r="B8" s="505" t="s">
        <v>278</v>
      </c>
      <c r="C8" s="465" t="s">
        <v>279</v>
      </c>
      <c r="D8" s="466"/>
      <c r="E8" s="467">
        <v>20</v>
      </c>
      <c r="F8" s="468"/>
      <c r="G8" s="469"/>
      <c r="J8" s="471"/>
    </row>
    <row r="9" spans="1:10" ht="13.5">
      <c r="A9" s="472"/>
      <c r="B9" s="473" t="s">
        <v>280</v>
      </c>
      <c r="C9" s="474" t="s">
        <v>281</v>
      </c>
      <c r="D9" s="475">
        <v>2.06</v>
      </c>
      <c r="E9" s="476">
        <f>E8*D9</f>
        <v>41.2</v>
      </c>
      <c r="F9" s="475">
        <v>6</v>
      </c>
      <c r="G9" s="477">
        <f t="shared" ref="G9:G29" si="0">E9*F9</f>
        <v>247.20000000000002</v>
      </c>
    </row>
    <row r="10" spans="1:10" ht="82.5" customHeight="1">
      <c r="A10" s="460" t="s">
        <v>182</v>
      </c>
      <c r="B10" s="505" t="s">
        <v>282</v>
      </c>
      <c r="C10" s="465" t="s">
        <v>92</v>
      </c>
      <c r="D10" s="468"/>
      <c r="E10" s="467">
        <v>3.3</v>
      </c>
      <c r="F10" s="468"/>
      <c r="G10" s="469"/>
    </row>
    <row r="11" spans="1:10" ht="13.5">
      <c r="A11" s="478"/>
      <c r="B11" s="473" t="s">
        <v>181</v>
      </c>
      <c r="C11" s="474" t="s">
        <v>281</v>
      </c>
      <c r="D11" s="475">
        <v>8.06</v>
      </c>
      <c r="E11" s="476">
        <f>D11*E10</f>
        <v>26.597999999999999</v>
      </c>
      <c r="F11" s="475">
        <v>6</v>
      </c>
      <c r="G11" s="477">
        <f t="shared" si="0"/>
        <v>159.58799999999999</v>
      </c>
    </row>
    <row r="12" spans="1:10" ht="13.5">
      <c r="A12" s="478"/>
      <c r="B12" s="473" t="s">
        <v>195</v>
      </c>
      <c r="C12" s="474" t="s">
        <v>233</v>
      </c>
      <c r="D12" s="475">
        <v>1.23</v>
      </c>
      <c r="E12" s="476">
        <f>D12*E10</f>
        <v>4.0590000000000002</v>
      </c>
      <c r="F12" s="475">
        <v>3.2</v>
      </c>
      <c r="G12" s="477">
        <f t="shared" si="0"/>
        <v>12.988800000000001</v>
      </c>
    </row>
    <row r="13" spans="1:10" ht="13.5">
      <c r="A13" s="472"/>
      <c r="B13" s="473" t="s">
        <v>283</v>
      </c>
      <c r="C13" s="473" t="s">
        <v>92</v>
      </c>
      <c r="D13" s="473">
        <v>1.0149999999999999</v>
      </c>
      <c r="E13" s="479">
        <f>E10*D13</f>
        <v>3.3494999999999995</v>
      </c>
      <c r="F13" s="473">
        <v>10</v>
      </c>
      <c r="G13" s="477">
        <f t="shared" si="0"/>
        <v>33.494999999999997</v>
      </c>
    </row>
    <row r="14" spans="1:10" s="480" customFormat="1" ht="13.5">
      <c r="A14" s="478"/>
      <c r="B14" s="473" t="s">
        <v>284</v>
      </c>
      <c r="C14" s="474" t="s">
        <v>92</v>
      </c>
      <c r="D14" s="475">
        <v>1.0149999999999999</v>
      </c>
      <c r="E14" s="476">
        <f>E10*D14</f>
        <v>3.3494999999999995</v>
      </c>
      <c r="F14" s="475">
        <v>125</v>
      </c>
      <c r="G14" s="477">
        <f t="shared" si="0"/>
        <v>418.68749999999994</v>
      </c>
    </row>
    <row r="15" spans="1:10" s="480" customFormat="1" ht="13.5">
      <c r="A15" s="478"/>
      <c r="B15" s="473" t="s">
        <v>285</v>
      </c>
      <c r="C15" s="474" t="s">
        <v>185</v>
      </c>
      <c r="D15" s="475">
        <v>1.28</v>
      </c>
      <c r="E15" s="476">
        <f>E10*D15</f>
        <v>4.2240000000000002</v>
      </c>
      <c r="F15" s="475">
        <v>18</v>
      </c>
      <c r="G15" s="477">
        <f t="shared" si="0"/>
        <v>76.032000000000011</v>
      </c>
    </row>
    <row r="16" spans="1:10" s="480" customFormat="1" ht="13.5">
      <c r="A16" s="478"/>
      <c r="B16" s="473" t="s">
        <v>286</v>
      </c>
      <c r="C16" s="474" t="s">
        <v>92</v>
      </c>
      <c r="D16" s="475">
        <v>3.9600000000000003E-2</v>
      </c>
      <c r="E16" s="476">
        <f>E10*D16</f>
        <v>0.13067999999999999</v>
      </c>
      <c r="F16" s="475">
        <v>420</v>
      </c>
      <c r="G16" s="477">
        <f t="shared" si="0"/>
        <v>54.885599999999997</v>
      </c>
    </row>
    <row r="17" spans="1:7" ht="27">
      <c r="A17" s="481"/>
      <c r="B17" s="482" t="s">
        <v>287</v>
      </c>
      <c r="C17" s="483" t="s">
        <v>288</v>
      </c>
      <c r="D17" s="484"/>
      <c r="E17" s="484">
        <v>1</v>
      </c>
      <c r="F17" s="484">
        <v>200</v>
      </c>
      <c r="G17" s="477">
        <f t="shared" si="0"/>
        <v>200</v>
      </c>
    </row>
    <row r="18" spans="1:7" ht="13.5">
      <c r="A18" s="478"/>
      <c r="B18" s="473" t="s">
        <v>289</v>
      </c>
      <c r="C18" s="474" t="s">
        <v>25</v>
      </c>
      <c r="D18" s="475">
        <v>2.09</v>
      </c>
      <c r="E18" s="476">
        <f>D18*E10</f>
        <v>6.8969999999999994</v>
      </c>
      <c r="F18" s="475">
        <v>3.2</v>
      </c>
      <c r="G18" s="477">
        <f t="shared" si="0"/>
        <v>22.070399999999999</v>
      </c>
    </row>
    <row r="19" spans="1:7" s="486" customFormat="1" ht="13.5">
      <c r="A19" s="462">
        <v>3</v>
      </c>
      <c r="B19" s="505" t="s">
        <v>290</v>
      </c>
      <c r="C19" s="461" t="s">
        <v>291</v>
      </c>
      <c r="D19" s="461"/>
      <c r="E19" s="485">
        <v>0.13700000000000001</v>
      </c>
      <c r="F19" s="461"/>
      <c r="G19" s="469"/>
    </row>
    <row r="20" spans="1:7" s="486" customFormat="1" ht="13.5">
      <c r="A20" s="478"/>
      <c r="B20" s="473" t="s">
        <v>292</v>
      </c>
      <c r="C20" s="473" t="s">
        <v>291</v>
      </c>
      <c r="D20" s="473">
        <v>1.01</v>
      </c>
      <c r="E20" s="487">
        <f>E19*D20</f>
        <v>0.13837000000000002</v>
      </c>
      <c r="F20" s="473">
        <v>1250</v>
      </c>
      <c r="G20" s="477">
        <f t="shared" si="0"/>
        <v>172.96250000000003</v>
      </c>
    </row>
    <row r="21" spans="1:7" s="486" customFormat="1" ht="13.5">
      <c r="A21" s="478"/>
      <c r="B21" s="473" t="s">
        <v>293</v>
      </c>
      <c r="C21" s="473" t="s">
        <v>288</v>
      </c>
      <c r="D21" s="473">
        <v>3</v>
      </c>
      <c r="E21" s="487">
        <f>E19*D21</f>
        <v>0.41100000000000003</v>
      </c>
      <c r="F21" s="473">
        <v>3</v>
      </c>
      <c r="G21" s="477">
        <f t="shared" si="0"/>
        <v>1.2330000000000001</v>
      </c>
    </row>
    <row r="22" spans="1:7" s="486" customFormat="1" ht="13.5">
      <c r="A22" s="478"/>
      <c r="B22" s="473" t="s">
        <v>294</v>
      </c>
      <c r="C22" s="473" t="s">
        <v>288</v>
      </c>
      <c r="D22" s="473">
        <v>4</v>
      </c>
      <c r="E22" s="487">
        <f>E19*D22</f>
        <v>0.54800000000000004</v>
      </c>
      <c r="F22" s="473">
        <v>2.5</v>
      </c>
      <c r="G22" s="477">
        <f t="shared" si="0"/>
        <v>1.37</v>
      </c>
    </row>
    <row r="23" spans="1:7" s="486" customFormat="1" ht="67.5">
      <c r="A23" s="488" t="s">
        <v>295</v>
      </c>
      <c r="B23" s="505" t="s">
        <v>296</v>
      </c>
      <c r="C23" s="461" t="s">
        <v>297</v>
      </c>
      <c r="D23" s="461"/>
      <c r="E23" s="485">
        <v>0.127</v>
      </c>
      <c r="F23" s="461"/>
      <c r="G23" s="469"/>
    </row>
    <row r="24" spans="1:7" s="486" customFormat="1" ht="13.5">
      <c r="A24" s="478"/>
      <c r="B24" s="473" t="s">
        <v>181</v>
      </c>
      <c r="C24" s="473" t="s">
        <v>297</v>
      </c>
      <c r="D24" s="473">
        <v>1</v>
      </c>
      <c r="E24" s="487">
        <f>E23*D24</f>
        <v>0.127</v>
      </c>
      <c r="F24" s="473">
        <v>500</v>
      </c>
      <c r="G24" s="477">
        <f t="shared" si="0"/>
        <v>63.5</v>
      </c>
    </row>
    <row r="25" spans="1:7" s="486" customFormat="1" ht="13.5">
      <c r="A25" s="478"/>
      <c r="B25" s="473" t="s">
        <v>298</v>
      </c>
      <c r="C25" s="474" t="s">
        <v>166</v>
      </c>
      <c r="D25" s="475"/>
      <c r="E25" s="489">
        <v>6.3</v>
      </c>
      <c r="F25" s="475">
        <v>25</v>
      </c>
      <c r="G25" s="477">
        <f t="shared" si="0"/>
        <v>157.5</v>
      </c>
    </row>
    <row r="26" spans="1:7" s="486" customFormat="1" ht="13.5">
      <c r="A26" s="478"/>
      <c r="B26" s="473" t="s">
        <v>299</v>
      </c>
      <c r="C26" s="474" t="s">
        <v>166</v>
      </c>
      <c r="D26" s="475"/>
      <c r="E26" s="476">
        <v>7</v>
      </c>
      <c r="F26" s="475">
        <v>6</v>
      </c>
      <c r="G26" s="477">
        <f t="shared" si="0"/>
        <v>42</v>
      </c>
    </row>
    <row r="27" spans="1:7" ht="13.5">
      <c r="A27" s="472"/>
      <c r="B27" s="473" t="s">
        <v>300</v>
      </c>
      <c r="C27" s="474" t="s">
        <v>29</v>
      </c>
      <c r="D27" s="475">
        <v>20</v>
      </c>
      <c r="E27" s="489">
        <v>6.3</v>
      </c>
      <c r="F27" s="475">
        <v>4</v>
      </c>
      <c r="G27" s="477">
        <f t="shared" si="0"/>
        <v>25.2</v>
      </c>
    </row>
    <row r="28" spans="1:7" ht="53.25" customHeight="1">
      <c r="A28" s="460" t="s">
        <v>147</v>
      </c>
      <c r="B28" s="505" t="s">
        <v>301</v>
      </c>
      <c r="C28" s="465" t="s">
        <v>279</v>
      </c>
      <c r="D28" s="466"/>
      <c r="E28" s="467">
        <v>20</v>
      </c>
      <c r="F28" s="468"/>
      <c r="G28" s="469"/>
    </row>
    <row r="29" spans="1:7" ht="13.5">
      <c r="A29" s="472"/>
      <c r="B29" s="473" t="s">
        <v>184</v>
      </c>
      <c r="C29" s="474" t="s">
        <v>281</v>
      </c>
      <c r="D29" s="475">
        <v>1.21</v>
      </c>
      <c r="E29" s="476">
        <f>E28*D29</f>
        <v>24.2</v>
      </c>
      <c r="F29" s="475">
        <v>4.5999999999999996</v>
      </c>
      <c r="G29" s="477">
        <f t="shared" si="0"/>
        <v>111.32</v>
      </c>
    </row>
    <row r="30" spans="1:7" ht="27">
      <c r="A30" s="490"/>
      <c r="B30" s="461" t="s">
        <v>84</v>
      </c>
      <c r="C30" s="473"/>
      <c r="D30" s="473"/>
      <c r="E30" s="491"/>
      <c r="F30" s="473"/>
      <c r="G30" s="492">
        <f>SUM(G8:G29)</f>
        <v>1800.0328</v>
      </c>
    </row>
    <row r="31" spans="1:7" ht="13.5">
      <c r="A31" s="490"/>
      <c r="B31" s="473" t="s">
        <v>302</v>
      </c>
      <c r="C31" s="473" t="s">
        <v>25</v>
      </c>
      <c r="D31" s="491">
        <v>0.08</v>
      </c>
      <c r="E31" s="491"/>
      <c r="F31" s="473"/>
      <c r="G31" s="493">
        <f>G30*D31</f>
        <v>144.002624</v>
      </c>
    </row>
    <row r="32" spans="1:7" ht="13.5">
      <c r="A32" s="462"/>
      <c r="B32" s="461" t="s">
        <v>303</v>
      </c>
      <c r="C32" s="461" t="s">
        <v>25</v>
      </c>
      <c r="D32" s="461"/>
      <c r="E32" s="461"/>
      <c r="F32" s="461"/>
      <c r="G32" s="492">
        <f>SUM(G30:G31)</f>
        <v>1944.0354239999999</v>
      </c>
    </row>
    <row r="33" spans="1:7" ht="13.5">
      <c r="A33" s="490"/>
      <c r="B33" s="473" t="s">
        <v>304</v>
      </c>
      <c r="C33" s="473" t="s">
        <v>25</v>
      </c>
      <c r="D33" s="491">
        <v>0.08</v>
      </c>
      <c r="E33" s="491"/>
      <c r="F33" s="473"/>
      <c r="G33" s="493">
        <f>G32*D33</f>
        <v>155.52283392000001</v>
      </c>
    </row>
    <row r="34" spans="1:7" ht="13.5">
      <c r="A34" s="472"/>
      <c r="B34" s="461" t="s">
        <v>1</v>
      </c>
      <c r="C34" s="461" t="s">
        <v>25</v>
      </c>
      <c r="D34" s="473"/>
      <c r="E34" s="473"/>
      <c r="F34" s="473"/>
      <c r="G34" s="492">
        <f>SUM(G32:G33)</f>
        <v>2099.55825792</v>
      </c>
    </row>
    <row r="35" spans="1:7" ht="15" customHeight="1">
      <c r="A35" s="494"/>
      <c r="B35" s="495"/>
      <c r="C35" s="496"/>
      <c r="D35" s="496"/>
      <c r="E35" s="496"/>
      <c r="F35" s="496"/>
      <c r="G35" s="497"/>
    </row>
    <row r="36" spans="1:7" ht="6" customHeight="1">
      <c r="A36" s="494"/>
      <c r="B36" s="495"/>
      <c r="C36" s="496"/>
      <c r="D36" s="496"/>
      <c r="E36" s="496"/>
      <c r="F36" s="496"/>
      <c r="G36" s="497"/>
    </row>
    <row r="37" spans="1:7" ht="16.5" customHeight="1">
      <c r="A37" s="494"/>
      <c r="B37" s="495"/>
      <c r="C37" s="496"/>
      <c r="D37" s="496"/>
      <c r="E37" s="496"/>
      <c r="F37" s="496"/>
      <c r="G37" s="497"/>
    </row>
    <row r="38" spans="1:7" ht="30.75" customHeight="1">
      <c r="A38" s="494"/>
      <c r="B38" s="498"/>
      <c r="C38" s="498"/>
      <c r="D38" s="498"/>
      <c r="E38" s="1150"/>
      <c r="F38" s="1150"/>
      <c r="G38" s="499"/>
    </row>
    <row r="39" spans="1:7" ht="4.5" hidden="1" customHeight="1"/>
    <row r="40" spans="1:7" ht="13.5" hidden="1">
      <c r="A40" s="494"/>
      <c r="B40" s="498" t="s">
        <v>305</v>
      </c>
      <c r="C40" s="1150" t="s">
        <v>306</v>
      </c>
      <c r="D40" s="1150"/>
      <c r="E40" s="1150"/>
      <c r="F40" s="500"/>
      <c r="G40" s="499"/>
    </row>
  </sheetData>
  <mergeCells count="12">
    <mergeCell ref="F5:G5"/>
    <mergeCell ref="E38:F38"/>
    <mergeCell ref="A1:G1"/>
    <mergeCell ref="A2:G2"/>
    <mergeCell ref="A3:G3"/>
    <mergeCell ref="A4:D4"/>
    <mergeCell ref="E4:F4"/>
    <mergeCell ref="C40:E40"/>
    <mergeCell ref="A5:A6"/>
    <mergeCell ref="B5:B6"/>
    <mergeCell ref="C5:C6"/>
    <mergeCell ref="D5:E5"/>
  </mergeCells>
  <pageMargins left="0.70866141732283472" right="0.19685039370078741" top="0.35433070866141736" bottom="0.35433070866141736" header="0.31496062992125984" footer="0.31496062992125984"/>
  <pageSetup paperSize="9" scale="105" orientation="portrait" r:id="rId1"/>
  <ignoredErrors>
    <ignoredError sqref="G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K1005"/>
  <sheetViews>
    <sheetView view="pageBreakPreview" topLeftCell="A49" zoomScaleSheetLayoutView="100" workbookViewId="0">
      <selection activeCell="K14" sqref="K14"/>
    </sheetView>
  </sheetViews>
  <sheetFormatPr defaultRowHeight="16.5"/>
  <cols>
    <col min="1" max="1" width="3.42578125" style="309" customWidth="1"/>
    <col min="2" max="2" width="9.85546875" style="309" customWidth="1"/>
    <col min="3" max="3" width="33.7109375" style="379" customWidth="1"/>
    <col min="4" max="4" width="12.5703125" style="309" customWidth="1"/>
    <col min="5" max="5" width="8.42578125" style="380" customWidth="1"/>
    <col min="6" max="6" width="13.42578125" style="380" customWidth="1"/>
    <col min="7" max="7" width="9.85546875" style="380" customWidth="1"/>
    <col min="8" max="8" width="10.140625" style="309" customWidth="1"/>
    <col min="9" max="9" width="13.85546875" style="325" customWidth="1"/>
    <col min="10" max="10" width="10.7109375" style="325" customWidth="1"/>
    <col min="11" max="11" width="9.140625" style="325" customWidth="1"/>
    <col min="12" max="12" width="10.140625" style="325" customWidth="1"/>
    <col min="13" max="16384" width="9.140625" style="325"/>
  </cols>
  <sheetData>
    <row r="1" spans="1:11" s="311" customFormat="1" ht="15.75">
      <c r="A1" s="1170" t="s">
        <v>223</v>
      </c>
      <c r="B1" s="1170"/>
      <c r="C1" s="1170"/>
      <c r="D1" s="1170"/>
      <c r="E1" s="1170"/>
      <c r="F1" s="1170"/>
      <c r="G1" s="1170"/>
      <c r="H1" s="1170"/>
    </row>
    <row r="2" spans="1:11" s="311" customFormat="1" ht="15.75">
      <c r="A2" s="1170" t="s">
        <v>256</v>
      </c>
      <c r="B2" s="1170"/>
      <c r="C2" s="1170"/>
      <c r="D2" s="1170"/>
      <c r="E2" s="1170"/>
      <c r="F2" s="1170"/>
      <c r="G2" s="1170"/>
      <c r="H2" s="1170"/>
    </row>
    <row r="3" spans="1:11" s="311" customFormat="1" ht="15.75">
      <c r="A3" s="1171" t="s">
        <v>222</v>
      </c>
      <c r="B3" s="1171"/>
      <c r="C3" s="1171"/>
      <c r="D3" s="1171"/>
      <c r="E3" s="1171"/>
      <c r="F3" s="1171"/>
      <c r="G3" s="1171"/>
      <c r="H3" s="1171"/>
    </row>
    <row r="4" spans="1:11" s="311" customFormat="1" ht="15.75">
      <c r="A4" s="1171" t="s">
        <v>149</v>
      </c>
      <c r="B4" s="1171"/>
      <c r="C4" s="1171"/>
      <c r="D4" s="1171"/>
      <c r="E4" s="1171"/>
      <c r="F4" s="1171"/>
      <c r="G4" s="1171"/>
      <c r="H4" s="1171"/>
    </row>
    <row r="5" spans="1:11" s="311" customFormat="1" ht="15.75">
      <c r="A5" s="312"/>
      <c r="B5" s="313"/>
      <c r="C5" s="314"/>
      <c r="D5" s="315"/>
      <c r="E5" s="315"/>
      <c r="F5" s="315"/>
      <c r="G5" s="315"/>
      <c r="H5" s="316"/>
    </row>
    <row r="6" spans="1:11" s="311" customFormat="1" ht="15.75">
      <c r="A6" s="317" t="s">
        <v>134</v>
      </c>
      <c r="B6" s="318"/>
      <c r="C6" s="314"/>
      <c r="D6" s="319"/>
      <c r="E6" s="315"/>
      <c r="F6" s="315"/>
      <c r="G6" s="320"/>
      <c r="H6" s="316" t="s">
        <v>113</v>
      </c>
    </row>
    <row r="7" spans="1:11" s="311" customFormat="1" ht="15.75">
      <c r="A7" s="317" t="s">
        <v>135</v>
      </c>
      <c r="B7" s="321"/>
      <c r="C7" s="322"/>
      <c r="D7" s="315"/>
      <c r="E7" s="315"/>
      <c r="F7" s="315"/>
      <c r="G7" s="320">
        <f>H70</f>
        <v>1420.5099999999995</v>
      </c>
      <c r="H7" s="316" t="s">
        <v>113</v>
      </c>
    </row>
    <row r="8" spans="1:11" s="311" customFormat="1" ht="15.75">
      <c r="A8" s="317" t="s">
        <v>133</v>
      </c>
      <c r="B8" s="321"/>
      <c r="C8" s="322"/>
      <c r="D8" s="315"/>
      <c r="E8" s="315"/>
      <c r="F8" s="315"/>
      <c r="G8" s="320"/>
      <c r="H8" s="323"/>
    </row>
    <row r="9" spans="1:11" ht="16.5" customHeight="1">
      <c r="A9" s="1164" t="s">
        <v>0</v>
      </c>
      <c r="B9" s="1166" t="s">
        <v>71</v>
      </c>
      <c r="C9" s="1168" t="s">
        <v>13</v>
      </c>
      <c r="D9" s="1168" t="s">
        <v>14</v>
      </c>
      <c r="E9" s="1161" t="s">
        <v>15</v>
      </c>
      <c r="F9" s="1163"/>
      <c r="G9" s="1172" t="s">
        <v>16</v>
      </c>
      <c r="H9" s="1173"/>
      <c r="I9" s="324"/>
    </row>
    <row r="10" spans="1:11" ht="27">
      <c r="A10" s="1165"/>
      <c r="B10" s="1167"/>
      <c r="C10" s="1169"/>
      <c r="D10" s="1169"/>
      <c r="E10" s="326" t="s">
        <v>14</v>
      </c>
      <c r="F10" s="327" t="s">
        <v>203</v>
      </c>
      <c r="G10" s="326" t="s">
        <v>14</v>
      </c>
      <c r="H10" s="328" t="s">
        <v>18</v>
      </c>
      <c r="I10" s="324"/>
    </row>
    <row r="11" spans="1:11" s="335" customFormat="1">
      <c r="A11" s="329">
        <v>1</v>
      </c>
      <c r="B11" s="330">
        <v>2</v>
      </c>
      <c r="C11" s="329">
        <v>3</v>
      </c>
      <c r="D11" s="329">
        <v>4</v>
      </c>
      <c r="E11" s="331">
        <v>5</v>
      </c>
      <c r="F11" s="332">
        <v>6</v>
      </c>
      <c r="G11" s="331">
        <v>7</v>
      </c>
      <c r="H11" s="333">
        <v>8</v>
      </c>
      <c r="I11" s="334"/>
    </row>
    <row r="12" spans="1:11">
      <c r="A12" s="336"/>
      <c r="B12" s="337"/>
      <c r="C12" s="235" t="s">
        <v>100</v>
      </c>
      <c r="D12" s="336"/>
      <c r="E12" s="338"/>
      <c r="F12" s="339"/>
      <c r="G12" s="338"/>
      <c r="H12" s="339"/>
      <c r="I12" s="324"/>
    </row>
    <row r="13" spans="1:11" ht="27">
      <c r="A13" s="235">
        <v>1</v>
      </c>
      <c r="B13" s="234" t="s">
        <v>36</v>
      </c>
      <c r="C13" s="294" t="s">
        <v>93</v>
      </c>
      <c r="D13" s="235" t="s">
        <v>35</v>
      </c>
      <c r="E13" s="235"/>
      <c r="F13" s="235">
        <v>3</v>
      </c>
      <c r="G13" s="235"/>
      <c r="H13" s="237">
        <f>H14+H15+H16</f>
        <v>1020</v>
      </c>
      <c r="I13" s="324"/>
    </row>
    <row r="14" spans="1:11" s="344" customFormat="1">
      <c r="A14" s="240"/>
      <c r="B14" s="340"/>
      <c r="C14" s="341" t="s">
        <v>22</v>
      </c>
      <c r="D14" s="240" t="s">
        <v>23</v>
      </c>
      <c r="E14" s="240">
        <v>25</v>
      </c>
      <c r="F14" s="240">
        <f>F13*E14</f>
        <v>75</v>
      </c>
      <c r="G14" s="240">
        <v>4.5999999999999996</v>
      </c>
      <c r="H14" s="243">
        <f>F14*G14</f>
        <v>345</v>
      </c>
      <c r="I14" s="342"/>
      <c r="J14" s="343"/>
    </row>
    <row r="15" spans="1:11" s="344" customFormat="1">
      <c r="A15" s="240"/>
      <c r="B15" s="340"/>
      <c r="C15" s="341" t="s">
        <v>136</v>
      </c>
      <c r="D15" s="240" t="s">
        <v>32</v>
      </c>
      <c r="E15" s="240"/>
      <c r="F15" s="240">
        <v>3</v>
      </c>
      <c r="G15" s="240">
        <v>150</v>
      </c>
      <c r="H15" s="243">
        <f>F15*G15</f>
        <v>450</v>
      </c>
      <c r="I15" s="342"/>
      <c r="J15" s="343">
        <v>1</v>
      </c>
      <c r="K15" s="344">
        <v>24</v>
      </c>
    </row>
    <row r="16" spans="1:11" s="344" customFormat="1">
      <c r="A16" s="240"/>
      <c r="B16" s="340"/>
      <c r="C16" s="341" t="s">
        <v>264</v>
      </c>
      <c r="D16" s="240" t="s">
        <v>32</v>
      </c>
      <c r="E16" s="240"/>
      <c r="F16" s="240">
        <v>3</v>
      </c>
      <c r="G16" s="240">
        <v>75</v>
      </c>
      <c r="H16" s="243">
        <f>F16*G16</f>
        <v>225</v>
      </c>
      <c r="I16" s="342"/>
      <c r="J16" s="343">
        <v>3</v>
      </c>
      <c r="K16" s="344">
        <f>J16*K15</f>
        <v>72</v>
      </c>
    </row>
    <row r="17" spans="1:10" s="344" customFormat="1" ht="24.75" customHeight="1">
      <c r="A17" s="345">
        <v>2</v>
      </c>
      <c r="B17" s="234" t="s">
        <v>51</v>
      </c>
      <c r="C17" s="294" t="s">
        <v>94</v>
      </c>
      <c r="D17" s="235" t="s">
        <v>32</v>
      </c>
      <c r="E17" s="235"/>
      <c r="F17" s="235">
        <v>4</v>
      </c>
      <c r="G17" s="235"/>
      <c r="H17" s="237">
        <f>H18+H19+H20+H21</f>
        <v>55.135999999999996</v>
      </c>
      <c r="I17" s="342"/>
      <c r="J17" s="343"/>
    </row>
    <row r="18" spans="1:10" s="344" customFormat="1">
      <c r="A18" s="240"/>
      <c r="B18" s="340"/>
      <c r="C18" s="341" t="s">
        <v>22</v>
      </c>
      <c r="D18" s="240" t="s">
        <v>23</v>
      </c>
      <c r="E18" s="240">
        <v>1</v>
      </c>
      <c r="F18" s="240">
        <f>F17*E18</f>
        <v>4</v>
      </c>
      <c r="G18" s="346">
        <v>6</v>
      </c>
      <c r="H18" s="243">
        <f>F18*G18</f>
        <v>24</v>
      </c>
      <c r="I18" s="342"/>
      <c r="J18" s="343"/>
    </row>
    <row r="19" spans="1:10" s="344" customFormat="1">
      <c r="A19" s="240"/>
      <c r="B19" s="340"/>
      <c r="C19" s="341" t="s">
        <v>24</v>
      </c>
      <c r="D19" s="240" t="s">
        <v>25</v>
      </c>
      <c r="E19" s="240">
        <v>0.05</v>
      </c>
      <c r="F19" s="240">
        <f>F17*E19</f>
        <v>0.2</v>
      </c>
      <c r="G19" s="240">
        <v>3.2</v>
      </c>
      <c r="H19" s="243">
        <f>F19*G19</f>
        <v>0.64000000000000012</v>
      </c>
      <c r="I19" s="342"/>
      <c r="J19" s="343"/>
    </row>
    <row r="20" spans="1:10" s="344" customFormat="1">
      <c r="A20" s="240"/>
      <c r="B20" s="340"/>
      <c r="C20" s="341" t="s">
        <v>28</v>
      </c>
      <c r="D20" s="240" t="s">
        <v>25</v>
      </c>
      <c r="E20" s="240">
        <v>1.07</v>
      </c>
      <c r="F20" s="240">
        <f>F17*E20</f>
        <v>4.28</v>
      </c>
      <c r="G20" s="240">
        <v>3.2</v>
      </c>
      <c r="H20" s="243">
        <f>F20*G20</f>
        <v>13.696000000000002</v>
      </c>
      <c r="I20" s="342"/>
      <c r="J20" s="343"/>
    </row>
    <row r="21" spans="1:10" s="344" customFormat="1">
      <c r="A21" s="240"/>
      <c r="B21" s="238"/>
      <c r="C21" s="341" t="s">
        <v>265</v>
      </c>
      <c r="D21" s="240" t="s">
        <v>32</v>
      </c>
      <c r="E21" s="240"/>
      <c r="F21" s="240">
        <v>4</v>
      </c>
      <c r="G21" s="240">
        <v>4.2</v>
      </c>
      <c r="H21" s="243">
        <f>F21*G21</f>
        <v>16.8</v>
      </c>
      <c r="I21" s="342"/>
      <c r="J21" s="343"/>
    </row>
    <row r="22" spans="1:10" s="344" customFormat="1">
      <c r="A22" s="235">
        <v>3</v>
      </c>
      <c r="B22" s="234" t="s">
        <v>36</v>
      </c>
      <c r="C22" s="294" t="s">
        <v>95</v>
      </c>
      <c r="D22" s="235" t="s">
        <v>32</v>
      </c>
      <c r="E22" s="235"/>
      <c r="F22" s="235">
        <v>4</v>
      </c>
      <c r="G22" s="235">
        <v>3.2</v>
      </c>
      <c r="H22" s="237">
        <f>F22*G22</f>
        <v>12.8</v>
      </c>
      <c r="I22" s="342"/>
      <c r="J22" s="343"/>
    </row>
    <row r="23" spans="1:10" s="344" customFormat="1">
      <c r="A23" s="235">
        <v>4</v>
      </c>
      <c r="B23" s="234" t="s">
        <v>53</v>
      </c>
      <c r="C23" s="294" t="s">
        <v>142</v>
      </c>
      <c r="D23" s="235" t="s">
        <v>44</v>
      </c>
      <c r="E23" s="235"/>
      <c r="F23" s="235">
        <v>40</v>
      </c>
      <c r="G23" s="235"/>
      <c r="H23" s="237">
        <f>H24+H25+H26+H27</f>
        <v>158.512</v>
      </c>
      <c r="I23" s="342"/>
      <c r="J23" s="343"/>
    </row>
    <row r="24" spans="1:10" s="344" customFormat="1" ht="20.25" customHeight="1">
      <c r="A24" s="240"/>
      <c r="B24" s="340"/>
      <c r="C24" s="341" t="s">
        <v>22</v>
      </c>
      <c r="D24" s="240" t="s">
        <v>23</v>
      </c>
      <c r="E24" s="240">
        <v>0.41</v>
      </c>
      <c r="F24" s="240">
        <f>F23*E24</f>
        <v>16.399999999999999</v>
      </c>
      <c r="G24" s="346">
        <v>6</v>
      </c>
      <c r="H24" s="243">
        <f>F24*G24</f>
        <v>98.399999999999991</v>
      </c>
      <c r="I24" s="342"/>
      <c r="J24" s="343"/>
    </row>
    <row r="25" spans="1:10" s="344" customFormat="1" ht="20.25" customHeight="1">
      <c r="A25" s="240"/>
      <c r="B25" s="340"/>
      <c r="C25" s="341" t="s">
        <v>24</v>
      </c>
      <c r="D25" s="240" t="s">
        <v>25</v>
      </c>
      <c r="E25" s="296">
        <v>0.22800000000000001</v>
      </c>
      <c r="F25" s="240">
        <f>F23*E25</f>
        <v>9.120000000000001</v>
      </c>
      <c r="G25" s="240">
        <v>3.2</v>
      </c>
      <c r="H25" s="243">
        <f>F25*G25</f>
        <v>29.184000000000005</v>
      </c>
      <c r="I25" s="342"/>
      <c r="J25" s="343"/>
    </row>
    <row r="26" spans="1:10" s="344" customFormat="1" ht="20.25" customHeight="1">
      <c r="A26" s="240"/>
      <c r="B26" s="340"/>
      <c r="C26" s="341" t="s">
        <v>28</v>
      </c>
      <c r="D26" s="240" t="s">
        <v>25</v>
      </c>
      <c r="E26" s="296">
        <v>0.14599999999999999</v>
      </c>
      <c r="F26" s="240">
        <f>F23*E26</f>
        <v>5.84</v>
      </c>
      <c r="G26" s="240">
        <v>3.2</v>
      </c>
      <c r="H26" s="243">
        <f>F26*G26</f>
        <v>18.687999999999999</v>
      </c>
      <c r="I26" s="342"/>
      <c r="J26" s="343"/>
    </row>
    <row r="27" spans="1:10" s="344" customFormat="1" ht="20.25" customHeight="1">
      <c r="A27" s="240"/>
      <c r="B27" s="238" t="s">
        <v>140</v>
      </c>
      <c r="C27" s="341" t="s">
        <v>141</v>
      </c>
      <c r="D27" s="240" t="s">
        <v>44</v>
      </c>
      <c r="E27" s="240"/>
      <c r="F27" s="240">
        <v>36</v>
      </c>
      <c r="G27" s="240">
        <v>0.34</v>
      </c>
      <c r="H27" s="243">
        <f>F27*G27</f>
        <v>12.24</v>
      </c>
      <c r="I27" s="342"/>
      <c r="J27" s="343"/>
    </row>
    <row r="28" spans="1:10" s="344" customFormat="1">
      <c r="A28" s="235">
        <v>5</v>
      </c>
      <c r="B28" s="234" t="s">
        <v>53</v>
      </c>
      <c r="C28" s="294" t="s">
        <v>138</v>
      </c>
      <c r="D28" s="235" t="s">
        <v>44</v>
      </c>
      <c r="E28" s="235"/>
      <c r="F28" s="235">
        <v>100</v>
      </c>
      <c r="G28" s="235"/>
      <c r="H28" s="237">
        <f>H29+H30+H31+H32</f>
        <v>450.68000000000006</v>
      </c>
      <c r="I28" s="342"/>
      <c r="J28" s="343"/>
    </row>
    <row r="29" spans="1:10" s="344" customFormat="1" ht="21" customHeight="1">
      <c r="A29" s="240"/>
      <c r="B29" s="340"/>
      <c r="C29" s="341" t="s">
        <v>22</v>
      </c>
      <c r="D29" s="240" t="s">
        <v>23</v>
      </c>
      <c r="E29" s="240">
        <v>0.41</v>
      </c>
      <c r="F29" s="240">
        <f>F28*E29</f>
        <v>41</v>
      </c>
      <c r="G29" s="346">
        <v>6</v>
      </c>
      <c r="H29" s="243">
        <f>F29*G29</f>
        <v>246</v>
      </c>
      <c r="I29" s="342"/>
      <c r="J29" s="343"/>
    </row>
    <row r="30" spans="1:10" s="344" customFormat="1" ht="21" customHeight="1">
      <c r="A30" s="240"/>
      <c r="B30" s="340"/>
      <c r="C30" s="341" t="s">
        <v>24</v>
      </c>
      <c r="D30" s="240" t="s">
        <v>25</v>
      </c>
      <c r="E30" s="296">
        <v>0.22800000000000001</v>
      </c>
      <c r="F30" s="240">
        <f>F28*E30</f>
        <v>22.8</v>
      </c>
      <c r="G30" s="240">
        <v>3.2</v>
      </c>
      <c r="H30" s="243">
        <f>F30*G30</f>
        <v>72.960000000000008</v>
      </c>
      <c r="I30" s="342"/>
      <c r="J30" s="343"/>
    </row>
    <row r="31" spans="1:10" s="344" customFormat="1" ht="21" customHeight="1">
      <c r="A31" s="240"/>
      <c r="B31" s="340"/>
      <c r="C31" s="341" t="s">
        <v>28</v>
      </c>
      <c r="D31" s="240" t="s">
        <v>25</v>
      </c>
      <c r="E31" s="296">
        <v>0.14599999999999999</v>
      </c>
      <c r="F31" s="240">
        <f>F28*E31</f>
        <v>14.6</v>
      </c>
      <c r="G31" s="240">
        <v>3.2</v>
      </c>
      <c r="H31" s="243">
        <f>F31*G31</f>
        <v>46.72</v>
      </c>
      <c r="I31" s="342"/>
      <c r="J31" s="343"/>
    </row>
    <row r="32" spans="1:10" s="344" customFormat="1" ht="21" customHeight="1">
      <c r="A32" s="240"/>
      <c r="B32" s="238" t="s">
        <v>139</v>
      </c>
      <c r="C32" s="341" t="s">
        <v>138</v>
      </c>
      <c r="D32" s="240" t="s">
        <v>44</v>
      </c>
      <c r="E32" s="240"/>
      <c r="F32" s="240">
        <v>100</v>
      </c>
      <c r="G32" s="240">
        <v>0.85</v>
      </c>
      <c r="H32" s="243">
        <f>F32*G32</f>
        <v>85</v>
      </c>
      <c r="I32" s="342"/>
      <c r="J32" s="343"/>
    </row>
    <row r="33" spans="1:10" s="344" customFormat="1" ht="27">
      <c r="A33" s="235">
        <v>6</v>
      </c>
      <c r="B33" s="234" t="s">
        <v>55</v>
      </c>
      <c r="C33" s="294" t="s">
        <v>45</v>
      </c>
      <c r="D33" s="235" t="s">
        <v>44</v>
      </c>
      <c r="E33" s="235"/>
      <c r="F33" s="235">
        <v>100</v>
      </c>
      <c r="G33" s="235"/>
      <c r="H33" s="237">
        <f>H34+H35+H36+H37</f>
        <v>311.27999999999997</v>
      </c>
      <c r="I33" s="342"/>
      <c r="J33" s="343"/>
    </row>
    <row r="34" spans="1:10" s="344" customFormat="1" ht="18.75" customHeight="1">
      <c r="A34" s="240"/>
      <c r="B34" s="340"/>
      <c r="C34" s="341" t="s">
        <v>22</v>
      </c>
      <c r="D34" s="240" t="s">
        <v>23</v>
      </c>
      <c r="E34" s="240">
        <v>0.26</v>
      </c>
      <c r="F34" s="240">
        <f>F33*E34</f>
        <v>26</v>
      </c>
      <c r="G34" s="346">
        <v>6</v>
      </c>
      <c r="H34" s="243">
        <f>F34*G34</f>
        <v>156</v>
      </c>
      <c r="I34" s="342"/>
      <c r="J34" s="343"/>
    </row>
    <row r="35" spans="1:10" s="344" customFormat="1" ht="18.75" customHeight="1">
      <c r="A35" s="240"/>
      <c r="B35" s="340"/>
      <c r="C35" s="341" t="s">
        <v>24</v>
      </c>
      <c r="D35" s="240" t="s">
        <v>25</v>
      </c>
      <c r="E35" s="296">
        <v>0.122</v>
      </c>
      <c r="F35" s="240">
        <f>F33*E35</f>
        <v>12.2</v>
      </c>
      <c r="G35" s="240">
        <v>3.2</v>
      </c>
      <c r="H35" s="243">
        <f>F35*G35</f>
        <v>39.04</v>
      </c>
      <c r="I35" s="342"/>
      <c r="J35" s="343"/>
    </row>
    <row r="36" spans="1:10" s="344" customFormat="1" ht="18.75" customHeight="1">
      <c r="A36" s="240"/>
      <c r="B36" s="340"/>
      <c r="C36" s="341" t="s">
        <v>28</v>
      </c>
      <c r="D36" s="240" t="s">
        <v>25</v>
      </c>
      <c r="E36" s="296">
        <v>8.2000000000000003E-2</v>
      </c>
      <c r="F36" s="240">
        <f>F33*E36</f>
        <v>8.2000000000000011</v>
      </c>
      <c r="G36" s="240">
        <v>3.2</v>
      </c>
      <c r="H36" s="243">
        <f>F36*G36</f>
        <v>26.240000000000006</v>
      </c>
      <c r="I36" s="342"/>
      <c r="J36" s="343"/>
    </row>
    <row r="37" spans="1:10" s="344" customFormat="1" ht="18.75" customHeight="1">
      <c r="A37" s="240"/>
      <c r="B37" s="238" t="s">
        <v>143</v>
      </c>
      <c r="C37" s="341" t="s">
        <v>48</v>
      </c>
      <c r="D37" s="240" t="s">
        <v>44</v>
      </c>
      <c r="E37" s="240"/>
      <c r="F37" s="240">
        <v>100</v>
      </c>
      <c r="G37" s="240">
        <v>0.9</v>
      </c>
      <c r="H37" s="243">
        <f>F37*G37</f>
        <v>90</v>
      </c>
      <c r="I37" s="342"/>
      <c r="J37" s="343"/>
    </row>
    <row r="38" spans="1:10" s="344" customFormat="1" ht="30.75" customHeight="1">
      <c r="A38" s="235">
        <v>7</v>
      </c>
      <c r="B38" s="234" t="s">
        <v>36</v>
      </c>
      <c r="C38" s="294" t="s">
        <v>46</v>
      </c>
      <c r="D38" s="235" t="s">
        <v>44</v>
      </c>
      <c r="E38" s="235"/>
      <c r="F38" s="235">
        <v>8</v>
      </c>
      <c r="G38" s="235"/>
      <c r="H38" s="237">
        <f>H39+H40</f>
        <v>40.799999999999997</v>
      </c>
      <c r="I38" s="342"/>
      <c r="J38" s="343"/>
    </row>
    <row r="39" spans="1:10" s="344" customFormat="1">
      <c r="A39" s="240"/>
      <c r="B39" s="340"/>
      <c r="C39" s="341" t="s">
        <v>22</v>
      </c>
      <c r="D39" s="240" t="s">
        <v>44</v>
      </c>
      <c r="E39" s="240"/>
      <c r="F39" s="240">
        <v>8</v>
      </c>
      <c r="G39" s="240">
        <v>1.1000000000000001</v>
      </c>
      <c r="H39" s="243">
        <f>F39*G39</f>
        <v>8.8000000000000007</v>
      </c>
      <c r="I39" s="342"/>
      <c r="J39" s="343"/>
    </row>
    <row r="40" spans="1:10" s="344" customFormat="1">
      <c r="A40" s="240"/>
      <c r="B40" s="238" t="s">
        <v>144</v>
      </c>
      <c r="C40" s="341" t="s">
        <v>49</v>
      </c>
      <c r="D40" s="240" t="s">
        <v>44</v>
      </c>
      <c r="E40" s="240"/>
      <c r="F40" s="240">
        <v>8</v>
      </c>
      <c r="G40" s="240">
        <v>4</v>
      </c>
      <c r="H40" s="243">
        <f>F40*G40</f>
        <v>32</v>
      </c>
      <c r="I40" s="342"/>
      <c r="J40" s="343"/>
    </row>
    <row r="41" spans="1:10" s="344" customFormat="1">
      <c r="A41" s="235">
        <v>8</v>
      </c>
      <c r="B41" s="234" t="s">
        <v>36</v>
      </c>
      <c r="C41" s="294" t="s">
        <v>96</v>
      </c>
      <c r="D41" s="235" t="s">
        <v>44</v>
      </c>
      <c r="E41" s="235"/>
      <c r="F41" s="235">
        <v>8</v>
      </c>
      <c r="G41" s="235"/>
      <c r="H41" s="237">
        <f>H42+H43</f>
        <v>16.399999999999999</v>
      </c>
      <c r="I41" s="342"/>
      <c r="J41" s="343"/>
    </row>
    <row r="42" spans="1:10" s="344" customFormat="1">
      <c r="A42" s="240"/>
      <c r="B42" s="340"/>
      <c r="C42" s="341" t="s">
        <v>22</v>
      </c>
      <c r="D42" s="240" t="s">
        <v>44</v>
      </c>
      <c r="E42" s="240"/>
      <c r="F42" s="240">
        <v>8</v>
      </c>
      <c r="G42" s="240">
        <v>1.1000000000000001</v>
      </c>
      <c r="H42" s="243">
        <f>F42*G42</f>
        <v>8.8000000000000007</v>
      </c>
      <c r="I42" s="342"/>
      <c r="J42" s="343"/>
    </row>
    <row r="43" spans="1:10" s="344" customFormat="1" ht="17.25" thickBot="1">
      <c r="A43" s="347"/>
      <c r="B43" s="238"/>
      <c r="C43" s="341" t="s">
        <v>96</v>
      </c>
      <c r="D43" s="240" t="s">
        <v>44</v>
      </c>
      <c r="E43" s="240"/>
      <c r="F43" s="240">
        <v>8</v>
      </c>
      <c r="G43" s="240">
        <v>0.95</v>
      </c>
      <c r="H43" s="243">
        <f>F43*G43</f>
        <v>7.6</v>
      </c>
      <c r="I43" s="342"/>
      <c r="J43" s="343"/>
    </row>
    <row r="44" spans="1:10" s="344" customFormat="1" ht="27">
      <c r="A44" s="235">
        <v>9</v>
      </c>
      <c r="B44" s="234" t="s">
        <v>205</v>
      </c>
      <c r="C44" s="294" t="s">
        <v>97</v>
      </c>
      <c r="D44" s="235" t="s">
        <v>245</v>
      </c>
      <c r="E44" s="235"/>
      <c r="F44" s="295">
        <v>0.25</v>
      </c>
      <c r="G44" s="235"/>
      <c r="H44" s="237">
        <f>H45</f>
        <v>319.7</v>
      </c>
      <c r="I44" s="342"/>
      <c r="J44" s="343"/>
    </row>
    <row r="45" spans="1:10" s="344" customFormat="1">
      <c r="A45" s="240"/>
      <c r="B45" s="348"/>
      <c r="C45" s="341" t="s">
        <v>22</v>
      </c>
      <c r="D45" s="240" t="s">
        <v>23</v>
      </c>
      <c r="E45" s="240">
        <v>278</v>
      </c>
      <c r="F45" s="240">
        <f>F44*E45</f>
        <v>69.5</v>
      </c>
      <c r="G45" s="240">
        <v>4.5999999999999996</v>
      </c>
      <c r="H45" s="242">
        <f>F45*G45</f>
        <v>319.7</v>
      </c>
      <c r="I45" s="342"/>
      <c r="J45" s="343"/>
    </row>
    <row r="46" spans="1:10" s="344" customFormat="1" ht="40.5">
      <c r="A46" s="235">
        <v>10</v>
      </c>
      <c r="B46" s="234" t="s">
        <v>38</v>
      </c>
      <c r="C46" s="294" t="s">
        <v>40</v>
      </c>
      <c r="D46" s="235" t="s">
        <v>248</v>
      </c>
      <c r="E46" s="235"/>
      <c r="F46" s="349">
        <v>15</v>
      </c>
      <c r="G46" s="235"/>
      <c r="H46" s="237">
        <f>H47</f>
        <v>60.03</v>
      </c>
      <c r="I46" s="342"/>
      <c r="J46" s="343"/>
    </row>
    <row r="47" spans="1:10" s="344" customFormat="1">
      <c r="A47" s="240"/>
      <c r="B47" s="348"/>
      <c r="C47" s="341" t="s">
        <v>22</v>
      </c>
      <c r="D47" s="240" t="s">
        <v>23</v>
      </c>
      <c r="E47" s="240">
        <v>0.87</v>
      </c>
      <c r="F47" s="243">
        <f>F46*E47</f>
        <v>13.05</v>
      </c>
      <c r="G47" s="240">
        <v>4.5999999999999996</v>
      </c>
      <c r="H47" s="242">
        <f>F47*G47</f>
        <v>60.03</v>
      </c>
      <c r="I47" s="342"/>
      <c r="J47" s="343"/>
    </row>
    <row r="48" spans="1:10" s="344" customFormat="1" ht="40.5">
      <c r="A48" s="235">
        <v>11</v>
      </c>
      <c r="B48" s="350" t="s">
        <v>98</v>
      </c>
      <c r="C48" s="294" t="s">
        <v>41</v>
      </c>
      <c r="D48" s="235" t="s">
        <v>33</v>
      </c>
      <c r="E48" s="235"/>
      <c r="F48" s="235">
        <v>25.5</v>
      </c>
      <c r="G48" s="235"/>
      <c r="H48" s="237">
        <f>H49</f>
        <v>146.05500000000001</v>
      </c>
      <c r="I48" s="342"/>
      <c r="J48" s="343"/>
    </row>
    <row r="49" spans="1:10" s="344" customFormat="1">
      <c r="A49" s="240"/>
      <c r="B49" s="351"/>
      <c r="C49" s="341" t="s">
        <v>24</v>
      </c>
      <c r="D49" s="240" t="s">
        <v>33</v>
      </c>
      <c r="E49" s="240"/>
      <c r="F49" s="240">
        <v>27.3</v>
      </c>
      <c r="G49" s="240">
        <v>5.35</v>
      </c>
      <c r="H49" s="243">
        <f>F49*G49</f>
        <v>146.05500000000001</v>
      </c>
      <c r="I49" s="342"/>
      <c r="J49" s="343"/>
    </row>
    <row r="50" spans="1:10" s="344" customFormat="1" ht="32.25" customHeight="1">
      <c r="A50" s="235">
        <v>12</v>
      </c>
      <c r="B50" s="234" t="s">
        <v>204</v>
      </c>
      <c r="C50" s="294" t="s">
        <v>99</v>
      </c>
      <c r="D50" s="235" t="s">
        <v>245</v>
      </c>
      <c r="E50" s="352"/>
      <c r="F50" s="235">
        <v>0.03</v>
      </c>
      <c r="G50" s="235"/>
      <c r="H50" s="237">
        <f>H51+H52+H54+H55</f>
        <v>345.98399999999998</v>
      </c>
      <c r="I50" s="342"/>
      <c r="J50" s="343"/>
    </row>
    <row r="51" spans="1:10" s="344" customFormat="1">
      <c r="A51" s="240"/>
      <c r="B51" s="348"/>
      <c r="C51" s="341" t="s">
        <v>22</v>
      </c>
      <c r="D51" s="240" t="s">
        <v>23</v>
      </c>
      <c r="E51" s="240">
        <v>281</v>
      </c>
      <c r="F51" s="243">
        <f>F50*E51</f>
        <v>8.43</v>
      </c>
      <c r="G51" s="346">
        <v>6</v>
      </c>
      <c r="H51" s="242">
        <f>F51*G51</f>
        <v>50.58</v>
      </c>
      <c r="I51" s="342"/>
      <c r="J51" s="343"/>
    </row>
    <row r="52" spans="1:10" s="344" customFormat="1">
      <c r="A52" s="240"/>
      <c r="B52" s="348"/>
      <c r="C52" s="341" t="s">
        <v>24</v>
      </c>
      <c r="D52" s="240" t="s">
        <v>25</v>
      </c>
      <c r="E52" s="240">
        <v>33</v>
      </c>
      <c r="F52" s="243">
        <f>F50*E52</f>
        <v>0.99</v>
      </c>
      <c r="G52" s="240">
        <v>3.2</v>
      </c>
      <c r="H52" s="242">
        <f>F52*G52</f>
        <v>3.1680000000000001</v>
      </c>
      <c r="I52" s="342"/>
      <c r="J52" s="343"/>
    </row>
    <row r="53" spans="1:10" s="344" customFormat="1">
      <c r="A53" s="240"/>
      <c r="B53" s="348"/>
      <c r="C53" s="341" t="s">
        <v>28</v>
      </c>
      <c r="D53" s="240"/>
      <c r="E53" s="240"/>
      <c r="F53" s="240"/>
      <c r="G53" s="240"/>
      <c r="H53" s="242">
        <f>H54+H55</f>
        <v>292.23599999999999</v>
      </c>
      <c r="I53" s="342"/>
      <c r="J53" s="343"/>
    </row>
    <row r="54" spans="1:10" s="344" customFormat="1">
      <c r="A54" s="240"/>
      <c r="B54" s="353" t="s">
        <v>132</v>
      </c>
      <c r="C54" s="341" t="s">
        <v>42</v>
      </c>
      <c r="D54" s="240" t="s">
        <v>246</v>
      </c>
      <c r="E54" s="240">
        <v>102</v>
      </c>
      <c r="F54" s="243">
        <f>F50*E54</f>
        <v>3.06</v>
      </c>
      <c r="G54" s="240">
        <v>95</v>
      </c>
      <c r="H54" s="242">
        <f>F54*G54</f>
        <v>290.7</v>
      </c>
      <c r="I54" s="342"/>
      <c r="J54" s="343"/>
    </row>
    <row r="55" spans="1:10" s="344" customFormat="1">
      <c r="A55" s="240"/>
      <c r="B55" s="348"/>
      <c r="C55" s="341" t="s">
        <v>31</v>
      </c>
      <c r="D55" s="240" t="s">
        <v>25</v>
      </c>
      <c r="E55" s="240">
        <v>16</v>
      </c>
      <c r="F55" s="243">
        <f>F50*E55</f>
        <v>0.48</v>
      </c>
      <c r="G55" s="240">
        <v>3.2</v>
      </c>
      <c r="H55" s="242">
        <f>F55*G55</f>
        <v>1.536</v>
      </c>
      <c r="I55" s="342"/>
      <c r="J55" s="343"/>
    </row>
    <row r="56" spans="1:10" s="344" customFormat="1" ht="36.75" customHeight="1">
      <c r="A56" s="235">
        <v>13</v>
      </c>
      <c r="B56" s="234" t="s">
        <v>52</v>
      </c>
      <c r="C56" s="294" t="s">
        <v>145</v>
      </c>
      <c r="D56" s="235" t="s">
        <v>44</v>
      </c>
      <c r="E56" s="235"/>
      <c r="F56" s="235">
        <v>70</v>
      </c>
      <c r="G56" s="235"/>
      <c r="H56" s="237">
        <f>H57+H58+H59+H60</f>
        <v>1490.5239999999999</v>
      </c>
      <c r="I56" s="342"/>
      <c r="J56" s="343"/>
    </row>
    <row r="57" spans="1:10" s="344" customFormat="1" ht="21" customHeight="1">
      <c r="A57" s="240"/>
      <c r="B57" s="340"/>
      <c r="C57" s="341" t="s">
        <v>22</v>
      </c>
      <c r="D57" s="240" t="s">
        <v>23</v>
      </c>
      <c r="E57" s="240">
        <v>0.13</v>
      </c>
      <c r="F57" s="240">
        <f>F56*E57</f>
        <v>9.1</v>
      </c>
      <c r="G57" s="346">
        <v>6</v>
      </c>
      <c r="H57" s="243">
        <f>F57*G57</f>
        <v>54.599999999999994</v>
      </c>
      <c r="I57" s="342"/>
      <c r="J57" s="343"/>
    </row>
    <row r="58" spans="1:10" s="344" customFormat="1" ht="21" customHeight="1">
      <c r="A58" s="240"/>
      <c r="B58" s="340"/>
      <c r="C58" s="341" t="s">
        <v>24</v>
      </c>
      <c r="D58" s="240" t="s">
        <v>25</v>
      </c>
      <c r="E58" s="240">
        <v>3.6999999999999998E-2</v>
      </c>
      <c r="F58" s="240">
        <f>F56*E58</f>
        <v>2.59</v>
      </c>
      <c r="G58" s="240">
        <v>3.2</v>
      </c>
      <c r="H58" s="243">
        <f>F58*G58</f>
        <v>8.2880000000000003</v>
      </c>
      <c r="I58" s="342"/>
      <c r="J58" s="343"/>
    </row>
    <row r="59" spans="1:10" s="344" customFormat="1" ht="21" customHeight="1">
      <c r="A59" s="240"/>
      <c r="B59" s="340"/>
      <c r="C59" s="341" t="s">
        <v>28</v>
      </c>
      <c r="D59" s="240" t="s">
        <v>25</v>
      </c>
      <c r="E59" s="296">
        <v>1.4E-2</v>
      </c>
      <c r="F59" s="240">
        <f>F56*E59</f>
        <v>0.98</v>
      </c>
      <c r="G59" s="240">
        <v>3.2</v>
      </c>
      <c r="H59" s="243">
        <f>F59*G59</f>
        <v>3.1360000000000001</v>
      </c>
      <c r="I59" s="342"/>
      <c r="J59" s="343"/>
    </row>
    <row r="60" spans="1:10" s="344" customFormat="1" ht="21" customHeight="1">
      <c r="A60" s="240"/>
      <c r="B60" s="238" t="s">
        <v>146</v>
      </c>
      <c r="C60" s="341" t="s">
        <v>145</v>
      </c>
      <c r="D60" s="240" t="s">
        <v>44</v>
      </c>
      <c r="E60" s="240"/>
      <c r="F60" s="240">
        <v>70</v>
      </c>
      <c r="G60" s="240">
        <v>20.350000000000001</v>
      </c>
      <c r="H60" s="243">
        <f>F60*G60</f>
        <v>1424.5</v>
      </c>
      <c r="I60" s="342"/>
      <c r="J60" s="343"/>
    </row>
    <row r="61" spans="1:10" s="344" customFormat="1" ht="36" customHeight="1">
      <c r="A61" s="235">
        <v>14</v>
      </c>
      <c r="B61" s="234" t="s">
        <v>54</v>
      </c>
      <c r="C61" s="294" t="s">
        <v>67</v>
      </c>
      <c r="D61" s="235" t="s">
        <v>44</v>
      </c>
      <c r="E61" s="235"/>
      <c r="F61" s="235">
        <v>20</v>
      </c>
      <c r="G61" s="235"/>
      <c r="H61" s="237">
        <f>H62+H63+H64+H65</f>
        <v>183.904</v>
      </c>
      <c r="I61" s="342"/>
      <c r="J61" s="343"/>
    </row>
    <row r="62" spans="1:10" s="344" customFormat="1" ht="20.25" customHeight="1">
      <c r="A62" s="240"/>
      <c r="B62" s="340"/>
      <c r="C62" s="341" t="s">
        <v>22</v>
      </c>
      <c r="D62" s="240" t="s">
        <v>23</v>
      </c>
      <c r="E62" s="240">
        <v>0.33</v>
      </c>
      <c r="F62" s="240">
        <f>F61*E62</f>
        <v>6.6000000000000005</v>
      </c>
      <c r="G62" s="346">
        <v>6</v>
      </c>
      <c r="H62" s="243">
        <f>F62*G62</f>
        <v>39.6</v>
      </c>
      <c r="I62" s="342"/>
      <c r="J62" s="343"/>
    </row>
    <row r="63" spans="1:10" s="344" customFormat="1" ht="20.25" customHeight="1">
      <c r="A63" s="240"/>
      <c r="B63" s="340"/>
      <c r="C63" s="341" t="s">
        <v>24</v>
      </c>
      <c r="D63" s="240" t="s">
        <v>25</v>
      </c>
      <c r="E63" s="296">
        <v>0.19500000000000001</v>
      </c>
      <c r="F63" s="240">
        <f>F61*E63</f>
        <v>3.9000000000000004</v>
      </c>
      <c r="G63" s="240">
        <v>3.2</v>
      </c>
      <c r="H63" s="243">
        <f>F63*G63</f>
        <v>12.480000000000002</v>
      </c>
      <c r="I63" s="342"/>
      <c r="J63" s="343"/>
    </row>
    <row r="64" spans="1:10" s="344" customFormat="1" ht="20.25" customHeight="1">
      <c r="A64" s="240"/>
      <c r="B64" s="340"/>
      <c r="C64" s="341" t="s">
        <v>28</v>
      </c>
      <c r="D64" s="240" t="s">
        <v>25</v>
      </c>
      <c r="E64" s="296">
        <v>0.216</v>
      </c>
      <c r="F64" s="240">
        <f>F61*E64</f>
        <v>4.32</v>
      </c>
      <c r="G64" s="240">
        <v>3.2</v>
      </c>
      <c r="H64" s="243">
        <f>F64*G64</f>
        <v>13.824000000000002</v>
      </c>
      <c r="I64" s="342"/>
      <c r="J64" s="343"/>
    </row>
    <row r="65" spans="1:10" s="344" customFormat="1" ht="20.25" customHeight="1">
      <c r="A65" s="240"/>
      <c r="B65" s="238" t="s">
        <v>147</v>
      </c>
      <c r="C65" s="341" t="s">
        <v>68</v>
      </c>
      <c r="D65" s="240" t="s">
        <v>44</v>
      </c>
      <c r="E65" s="240"/>
      <c r="F65" s="240">
        <v>20</v>
      </c>
      <c r="G65" s="240">
        <v>5.9</v>
      </c>
      <c r="H65" s="243">
        <f>F65*G65</f>
        <v>118</v>
      </c>
      <c r="I65" s="342"/>
      <c r="J65" s="343"/>
    </row>
    <row r="66" spans="1:10" s="344" customFormat="1">
      <c r="A66" s="235">
        <v>15</v>
      </c>
      <c r="B66" s="354" t="s">
        <v>137</v>
      </c>
      <c r="C66" s="294" t="s">
        <v>101</v>
      </c>
      <c r="D66" s="235" t="s">
        <v>245</v>
      </c>
      <c r="E66" s="235"/>
      <c r="F66" s="237">
        <v>0.1</v>
      </c>
      <c r="G66" s="235"/>
      <c r="H66" s="237">
        <f>H67+H68</f>
        <v>253.00000000000003</v>
      </c>
      <c r="I66" s="342"/>
      <c r="J66" s="343"/>
    </row>
    <row r="67" spans="1:10" s="344" customFormat="1" ht="20.25" customHeight="1">
      <c r="A67" s="240"/>
      <c r="B67" s="340"/>
      <c r="C67" s="341" t="s">
        <v>22</v>
      </c>
      <c r="D67" s="240" t="s">
        <v>23</v>
      </c>
      <c r="E67" s="240">
        <v>15</v>
      </c>
      <c r="F67" s="240">
        <f>F66*E67</f>
        <v>1.5</v>
      </c>
      <c r="G67" s="346">
        <v>6</v>
      </c>
      <c r="H67" s="243">
        <f>F67*G67</f>
        <v>9</v>
      </c>
      <c r="I67" s="342"/>
      <c r="J67" s="343"/>
    </row>
    <row r="68" spans="1:10" s="344" customFormat="1" ht="20.25" customHeight="1">
      <c r="A68" s="240"/>
      <c r="B68" s="238"/>
      <c r="C68" s="341" t="s">
        <v>60</v>
      </c>
      <c r="D68" s="240" t="s">
        <v>246</v>
      </c>
      <c r="E68" s="240">
        <v>122</v>
      </c>
      <c r="F68" s="243">
        <f>F66*E68</f>
        <v>12.200000000000001</v>
      </c>
      <c r="G68" s="240">
        <v>20</v>
      </c>
      <c r="H68" s="243">
        <f>F68*G68</f>
        <v>244.00000000000003</v>
      </c>
      <c r="I68" s="342"/>
      <c r="J68" s="343"/>
    </row>
    <row r="69" spans="1:10" s="344" customFormat="1" ht="18" customHeight="1">
      <c r="A69" s="355"/>
      <c r="B69" s="356"/>
      <c r="C69" s="357" t="s">
        <v>18</v>
      </c>
      <c r="D69" s="358"/>
      <c r="E69" s="358"/>
      <c r="F69" s="359"/>
      <c r="G69" s="240"/>
      <c r="H69" s="360">
        <f>H66+H61+H56+H50+H48+H46+H44+H41+H38+H33+H28+H23+H22+H17+H13</f>
        <v>4864.8050000000003</v>
      </c>
      <c r="I69" s="361">
        <f>H66+H61++H56++H50++H48++H46++H44++H41++H38++H33++H28++H23++H22+H17++H13</f>
        <v>4864.8050000000003</v>
      </c>
      <c r="J69" s="343"/>
    </row>
    <row r="70" spans="1:10" s="344" customFormat="1" ht="20.25" customHeight="1">
      <c r="A70" s="355"/>
      <c r="B70" s="356"/>
      <c r="C70" s="294" t="s">
        <v>57</v>
      </c>
      <c r="D70" s="358"/>
      <c r="E70" s="358"/>
      <c r="F70" s="359"/>
      <c r="G70" s="240"/>
      <c r="H70" s="360">
        <f>SUMIF(C13:C68,C14,H13:H68)</f>
        <v>1420.5099999999995</v>
      </c>
      <c r="I70" s="361">
        <f>H67+H62+H57+H51+H47+H45+H42+H39+H34++H29++H24++H18+H14</f>
        <v>1420.51</v>
      </c>
      <c r="J70" s="343"/>
    </row>
    <row r="71" spans="1:10" s="344" customFormat="1" ht="45">
      <c r="A71" s="240"/>
      <c r="B71" s="362" t="s">
        <v>226</v>
      </c>
      <c r="C71" s="294" t="s">
        <v>171</v>
      </c>
      <c r="D71" s="241"/>
      <c r="E71" s="363">
        <v>0.75</v>
      </c>
      <c r="F71" s="364"/>
      <c r="G71" s="240"/>
      <c r="H71" s="237">
        <f>H70*E71</f>
        <v>1065.3824999999997</v>
      </c>
      <c r="I71" s="342"/>
      <c r="J71" s="343"/>
    </row>
    <row r="72" spans="1:10" s="344" customFormat="1">
      <c r="A72" s="240"/>
      <c r="B72" s="348"/>
      <c r="C72" s="365" t="s">
        <v>8</v>
      </c>
      <c r="D72" s="241"/>
      <c r="E72" s="241"/>
      <c r="F72" s="364"/>
      <c r="G72" s="240"/>
      <c r="H72" s="360">
        <f>H69+H71</f>
        <v>5930.1875</v>
      </c>
      <c r="I72" s="342"/>
      <c r="J72" s="343"/>
    </row>
    <row r="73" spans="1:10" s="344" customFormat="1">
      <c r="A73" s="240"/>
      <c r="B73" s="353"/>
      <c r="C73" s="365" t="s">
        <v>59</v>
      </c>
      <c r="D73" s="241"/>
      <c r="E73" s="363">
        <v>0.08</v>
      </c>
      <c r="F73" s="364"/>
      <c r="G73" s="240"/>
      <c r="H73" s="237">
        <f>H72*E73</f>
        <v>474.41500000000002</v>
      </c>
      <c r="I73" s="342"/>
      <c r="J73" s="343"/>
    </row>
    <row r="74" spans="1:10" s="344" customFormat="1">
      <c r="A74" s="240"/>
      <c r="B74" s="348"/>
      <c r="C74" s="1161" t="s">
        <v>125</v>
      </c>
      <c r="D74" s="1162"/>
      <c r="E74" s="1162"/>
      <c r="F74" s="1162"/>
      <c r="G74" s="1163"/>
      <c r="H74" s="360"/>
      <c r="I74" s="342"/>
      <c r="J74" s="343"/>
    </row>
    <row r="75" spans="1:10" s="344" customFormat="1">
      <c r="A75" s="366"/>
      <c r="B75" s="366"/>
      <c r="C75" s="367"/>
      <c r="D75" s="366"/>
      <c r="E75" s="368"/>
      <c r="F75" s="368"/>
      <c r="G75" s="368"/>
      <c r="H75" s="366"/>
      <c r="J75" s="343"/>
    </row>
    <row r="76" spans="1:10" s="344" customFormat="1">
      <c r="A76" s="366"/>
      <c r="B76" s="302" t="s">
        <v>238</v>
      </c>
      <c r="C76" s="303"/>
      <c r="D76" s="304"/>
      <c r="E76" s="305"/>
      <c r="F76" s="1160"/>
      <c r="G76" s="1160"/>
      <c r="H76" s="1160"/>
      <c r="J76" s="343"/>
    </row>
    <row r="77" spans="1:10" s="344" customFormat="1">
      <c r="A77" s="366"/>
      <c r="B77" s="306" t="s">
        <v>239</v>
      </c>
      <c r="C77" s="307"/>
      <c r="D77" s="308"/>
      <c r="E77" s="305"/>
      <c r="F77" s="309" t="s">
        <v>240</v>
      </c>
      <c r="G77" s="305"/>
      <c r="H77" s="305"/>
      <c r="J77" s="343"/>
    </row>
    <row r="78" spans="1:10" s="344" customFormat="1">
      <c r="A78" s="366"/>
      <c r="B78" s="366"/>
      <c r="C78" s="367"/>
      <c r="D78" s="366"/>
      <c r="E78" s="368"/>
      <c r="F78" s="368"/>
      <c r="G78" s="368"/>
      <c r="H78" s="366"/>
      <c r="J78" s="343"/>
    </row>
    <row r="79" spans="1:10" s="344" customFormat="1">
      <c r="A79" s="366"/>
      <c r="B79" s="366"/>
      <c r="C79" s="367"/>
      <c r="D79" s="366"/>
      <c r="E79" s="368"/>
      <c r="F79" s="368"/>
      <c r="G79" s="368"/>
      <c r="H79" s="366"/>
      <c r="J79" s="343"/>
    </row>
    <row r="80" spans="1:10" s="369" customFormat="1" ht="16.5" customHeight="1">
      <c r="A80" s="366"/>
      <c r="B80" s="366"/>
      <c r="C80" s="367"/>
      <c r="D80" s="366"/>
      <c r="E80" s="368"/>
      <c r="F80" s="368"/>
      <c r="G80" s="368"/>
      <c r="H80" s="366"/>
    </row>
    <row r="81" spans="1:10" s="369" customFormat="1" ht="16.5" customHeight="1">
      <c r="A81" s="366"/>
      <c r="B81" s="366"/>
      <c r="C81" s="367"/>
      <c r="D81" s="366"/>
      <c r="E81" s="368"/>
      <c r="F81" s="368"/>
      <c r="G81" s="368"/>
      <c r="H81" s="366"/>
    </row>
    <row r="82" spans="1:10" s="344" customFormat="1">
      <c r="A82" s="366"/>
      <c r="B82" s="366"/>
      <c r="C82" s="367"/>
      <c r="D82" s="366"/>
      <c r="E82" s="368"/>
      <c r="F82" s="368"/>
      <c r="G82" s="368"/>
      <c r="H82" s="366"/>
      <c r="J82" s="343"/>
    </row>
    <row r="83" spans="1:10" s="344" customFormat="1">
      <c r="A83" s="366"/>
      <c r="B83" s="366"/>
      <c r="C83" s="367"/>
      <c r="D83" s="366"/>
      <c r="E83" s="368"/>
      <c r="F83" s="368"/>
      <c r="G83" s="368"/>
      <c r="H83" s="366"/>
      <c r="J83" s="343"/>
    </row>
    <row r="84" spans="1:10" s="344" customFormat="1">
      <c r="A84" s="366"/>
      <c r="B84" s="366"/>
      <c r="C84" s="367"/>
      <c r="D84" s="366"/>
      <c r="E84" s="368"/>
      <c r="F84" s="368"/>
      <c r="G84" s="368"/>
      <c r="H84" s="366"/>
      <c r="J84" s="343"/>
    </row>
    <row r="85" spans="1:10" s="344" customFormat="1">
      <c r="A85" s="366"/>
      <c r="B85" s="366"/>
      <c r="C85" s="367"/>
      <c r="D85" s="366"/>
      <c r="E85" s="368"/>
      <c r="F85" s="368"/>
      <c r="G85" s="368"/>
      <c r="H85" s="366"/>
      <c r="J85" s="343"/>
    </row>
    <row r="86" spans="1:10" s="344" customFormat="1">
      <c r="A86" s="366"/>
      <c r="B86" s="366"/>
      <c r="C86" s="367"/>
      <c r="D86" s="366"/>
      <c r="E86" s="368"/>
      <c r="F86" s="368"/>
      <c r="G86" s="368"/>
      <c r="H86" s="366"/>
      <c r="J86" s="343"/>
    </row>
    <row r="87" spans="1:10" s="344" customFormat="1">
      <c r="A87" s="366"/>
      <c r="B87" s="366"/>
      <c r="C87" s="367"/>
      <c r="D87" s="366"/>
      <c r="E87" s="368"/>
      <c r="F87" s="368"/>
      <c r="G87" s="368"/>
      <c r="H87" s="366"/>
      <c r="J87" s="343"/>
    </row>
    <row r="88" spans="1:10" s="344" customFormat="1">
      <c r="A88" s="366"/>
      <c r="B88" s="366"/>
      <c r="C88" s="367"/>
      <c r="D88" s="366"/>
      <c r="E88" s="368"/>
      <c r="F88" s="368"/>
      <c r="G88" s="368"/>
      <c r="H88" s="366"/>
      <c r="J88" s="343"/>
    </row>
    <row r="89" spans="1:10" s="344" customFormat="1">
      <c r="A89" s="366"/>
      <c r="B89" s="366"/>
      <c r="C89" s="367"/>
      <c r="D89" s="366"/>
      <c r="E89" s="368"/>
      <c r="F89" s="368"/>
      <c r="G89" s="368"/>
      <c r="H89" s="366"/>
      <c r="J89" s="343"/>
    </row>
    <row r="90" spans="1:10" s="344" customFormat="1">
      <c r="A90" s="366"/>
      <c r="B90" s="366"/>
      <c r="C90" s="367"/>
      <c r="D90" s="366"/>
      <c r="E90" s="368"/>
      <c r="F90" s="368"/>
      <c r="G90" s="368"/>
      <c r="H90" s="366"/>
      <c r="J90" s="343"/>
    </row>
    <row r="91" spans="1:10" s="344" customFormat="1">
      <c r="A91" s="366"/>
      <c r="B91" s="366"/>
      <c r="C91" s="367"/>
      <c r="D91" s="366"/>
      <c r="E91" s="368"/>
      <c r="F91" s="368"/>
      <c r="G91" s="368"/>
      <c r="H91" s="366"/>
      <c r="J91" s="343"/>
    </row>
    <row r="92" spans="1:10" s="344" customFormat="1">
      <c r="A92" s="366"/>
      <c r="B92" s="366"/>
      <c r="C92" s="367"/>
      <c r="D92" s="366"/>
      <c r="E92" s="368"/>
      <c r="F92" s="368"/>
      <c r="G92" s="368"/>
      <c r="H92" s="366"/>
      <c r="J92" s="343"/>
    </row>
    <row r="93" spans="1:10" s="344" customFormat="1">
      <c r="A93" s="366"/>
      <c r="B93" s="366"/>
      <c r="C93" s="367"/>
      <c r="D93" s="366"/>
      <c r="E93" s="368"/>
      <c r="F93" s="368"/>
      <c r="G93" s="368"/>
      <c r="H93" s="366"/>
      <c r="J93" s="343"/>
    </row>
    <row r="94" spans="1:10" s="344" customFormat="1">
      <c r="A94" s="366"/>
      <c r="B94" s="366"/>
      <c r="C94" s="367"/>
      <c r="D94" s="366"/>
      <c r="E94" s="368"/>
      <c r="F94" s="368"/>
      <c r="G94" s="368"/>
      <c r="H94" s="366"/>
      <c r="J94" s="343"/>
    </row>
    <row r="95" spans="1:10" s="344" customFormat="1">
      <c r="A95" s="366"/>
      <c r="B95" s="366"/>
      <c r="C95" s="367"/>
      <c r="D95" s="366"/>
      <c r="E95" s="368"/>
      <c r="F95" s="368"/>
      <c r="G95" s="368"/>
      <c r="H95" s="366"/>
      <c r="J95" s="343"/>
    </row>
    <row r="96" spans="1:10" s="344" customFormat="1">
      <c r="A96" s="366"/>
      <c r="B96" s="366"/>
      <c r="C96" s="367"/>
      <c r="D96" s="366"/>
      <c r="E96" s="368"/>
      <c r="F96" s="368"/>
      <c r="G96" s="368"/>
      <c r="H96" s="366"/>
      <c r="J96" s="343"/>
    </row>
    <row r="97" spans="1:10" s="344" customFormat="1">
      <c r="A97" s="366"/>
      <c r="B97" s="366"/>
      <c r="C97" s="367"/>
      <c r="D97" s="366"/>
      <c r="E97" s="368"/>
      <c r="F97" s="368"/>
      <c r="G97" s="368"/>
      <c r="H97" s="366"/>
      <c r="J97" s="343"/>
    </row>
    <row r="98" spans="1:10" s="344" customFormat="1">
      <c r="A98" s="368"/>
      <c r="B98" s="370"/>
      <c r="C98" s="367"/>
      <c r="D98" s="368"/>
      <c r="E98" s="368"/>
      <c r="F98" s="368"/>
      <c r="G98" s="368"/>
      <c r="H98" s="371"/>
      <c r="J98" s="343"/>
    </row>
    <row r="99" spans="1:10" s="344" customFormat="1">
      <c r="A99" s="368"/>
      <c r="B99" s="370"/>
      <c r="C99" s="367"/>
      <c r="D99" s="368"/>
      <c r="E99" s="368"/>
      <c r="F99" s="372"/>
      <c r="G99" s="368"/>
      <c r="H99" s="371"/>
      <c r="J99" s="343"/>
    </row>
    <row r="100" spans="1:10" s="344" customFormat="1">
      <c r="A100" s="368"/>
      <c r="B100" s="370"/>
      <c r="C100" s="367"/>
      <c r="D100" s="368"/>
      <c r="E100" s="368"/>
      <c r="F100" s="372"/>
      <c r="G100" s="368"/>
      <c r="H100" s="371"/>
      <c r="J100" s="343"/>
    </row>
    <row r="101" spans="1:10" s="344" customFormat="1">
      <c r="A101" s="368"/>
      <c r="B101" s="373"/>
      <c r="C101" s="367"/>
      <c r="D101" s="368"/>
      <c r="E101" s="368"/>
      <c r="F101" s="368"/>
      <c r="G101" s="368"/>
      <c r="H101" s="371"/>
      <c r="J101" s="343"/>
    </row>
    <row r="102" spans="1:10" s="344" customFormat="1">
      <c r="A102" s="368"/>
      <c r="B102" s="370"/>
      <c r="C102" s="367"/>
      <c r="D102" s="368"/>
      <c r="E102" s="368"/>
      <c r="F102" s="368"/>
      <c r="G102" s="368"/>
      <c r="H102" s="374"/>
      <c r="J102" s="343"/>
    </row>
    <row r="103" spans="1:10" s="344" customFormat="1">
      <c r="A103" s="368"/>
      <c r="B103" s="373"/>
      <c r="C103" s="367"/>
      <c r="D103" s="368"/>
      <c r="E103" s="368"/>
      <c r="F103" s="375"/>
      <c r="G103" s="368"/>
      <c r="H103" s="371"/>
      <c r="J103" s="343"/>
    </row>
    <row r="104" spans="1:10" s="344" customFormat="1">
      <c r="A104" s="368"/>
      <c r="B104" s="373"/>
      <c r="C104" s="367"/>
      <c r="D104" s="368"/>
      <c r="E104" s="368"/>
      <c r="F104" s="375"/>
      <c r="G104" s="368"/>
      <c r="H104" s="371"/>
      <c r="J104" s="343"/>
    </row>
    <row r="105" spans="1:10" s="344" customFormat="1">
      <c r="A105" s="368"/>
      <c r="B105" s="373"/>
      <c r="C105" s="367"/>
      <c r="D105" s="368"/>
      <c r="E105" s="368"/>
      <c r="F105" s="368"/>
      <c r="G105" s="368"/>
      <c r="H105" s="371"/>
      <c r="J105" s="343"/>
    </row>
    <row r="106" spans="1:10" s="344" customFormat="1">
      <c r="A106" s="368"/>
      <c r="B106" s="370"/>
      <c r="C106" s="367"/>
      <c r="D106" s="368"/>
      <c r="E106" s="368"/>
      <c r="F106" s="375"/>
      <c r="G106" s="368"/>
      <c r="H106" s="371"/>
      <c r="J106" s="343"/>
    </row>
    <row r="107" spans="1:10" s="344" customFormat="1">
      <c r="A107" s="368"/>
      <c r="B107" s="370"/>
      <c r="C107" s="367"/>
      <c r="D107" s="368"/>
      <c r="E107" s="368"/>
      <c r="F107" s="368"/>
      <c r="G107" s="368"/>
      <c r="H107" s="371"/>
      <c r="J107" s="343"/>
    </row>
    <row r="108" spans="1:10" s="344" customFormat="1">
      <c r="A108" s="368"/>
      <c r="B108" s="373"/>
      <c r="C108" s="367"/>
      <c r="D108" s="368"/>
      <c r="E108" s="368"/>
      <c r="F108" s="375"/>
      <c r="G108" s="368"/>
      <c r="H108" s="371"/>
      <c r="J108" s="343"/>
    </row>
    <row r="109" spans="1:10" s="344" customFormat="1">
      <c r="A109" s="368"/>
      <c r="B109" s="370"/>
      <c r="C109" s="376"/>
      <c r="D109" s="368"/>
      <c r="E109" s="368"/>
      <c r="F109" s="375"/>
      <c r="G109" s="368"/>
      <c r="H109" s="371"/>
      <c r="J109" s="343"/>
    </row>
    <row r="110" spans="1:10" s="344" customFormat="1">
      <c r="A110" s="368"/>
      <c r="B110" s="370"/>
      <c r="C110" s="367"/>
      <c r="D110" s="368"/>
      <c r="E110" s="368"/>
      <c r="F110" s="368"/>
      <c r="G110" s="368"/>
      <c r="H110" s="374"/>
      <c r="J110" s="343"/>
    </row>
    <row r="111" spans="1:10" s="344" customFormat="1">
      <c r="A111" s="368"/>
      <c r="B111" s="373"/>
      <c r="C111" s="367"/>
      <c r="D111" s="368"/>
      <c r="E111" s="368"/>
      <c r="F111" s="375"/>
      <c r="G111" s="368"/>
      <c r="H111" s="371"/>
      <c r="J111" s="343"/>
    </row>
    <row r="112" spans="1:10" s="344" customFormat="1">
      <c r="A112" s="368"/>
      <c r="B112" s="373"/>
      <c r="C112" s="367"/>
      <c r="D112" s="368"/>
      <c r="E112" s="368"/>
      <c r="F112" s="375"/>
      <c r="G112" s="368"/>
      <c r="H112" s="371"/>
      <c r="J112" s="343"/>
    </row>
    <row r="113" spans="1:10" s="344" customFormat="1">
      <c r="A113" s="368"/>
      <c r="B113" s="373"/>
      <c r="C113" s="367"/>
      <c r="D113" s="368"/>
      <c r="E113" s="368"/>
      <c r="F113" s="375"/>
      <c r="G113" s="368"/>
      <c r="H113" s="371"/>
      <c r="J113" s="343"/>
    </row>
    <row r="114" spans="1:10" s="344" customFormat="1">
      <c r="A114" s="368"/>
      <c r="B114" s="370"/>
      <c r="C114" s="367"/>
      <c r="D114" s="368"/>
      <c r="E114" s="368"/>
      <c r="F114" s="375"/>
      <c r="G114" s="368"/>
      <c r="H114" s="371"/>
      <c r="J114" s="343"/>
    </row>
    <row r="115" spans="1:10" s="344" customFormat="1">
      <c r="A115" s="368"/>
      <c r="B115" s="370"/>
      <c r="C115" s="367"/>
      <c r="D115" s="368"/>
      <c r="E115" s="368"/>
      <c r="F115" s="368"/>
      <c r="G115" s="368"/>
      <c r="H115" s="374"/>
      <c r="J115" s="343"/>
    </row>
    <row r="116" spans="1:10" s="344" customFormat="1">
      <c r="A116" s="368"/>
      <c r="B116" s="373"/>
      <c r="C116" s="367"/>
      <c r="D116" s="368"/>
      <c r="E116" s="368"/>
      <c r="F116" s="375"/>
      <c r="G116" s="368"/>
      <c r="H116" s="371"/>
      <c r="J116" s="343"/>
    </row>
    <row r="117" spans="1:10" s="344" customFormat="1">
      <c r="A117" s="368"/>
      <c r="B117" s="373"/>
      <c r="C117" s="367"/>
      <c r="D117" s="368"/>
      <c r="E117" s="368"/>
      <c r="F117" s="375"/>
      <c r="G117" s="368"/>
      <c r="H117" s="371"/>
      <c r="J117" s="343"/>
    </row>
    <row r="118" spans="1:10" s="344" customFormat="1">
      <c r="A118" s="368"/>
      <c r="B118" s="373"/>
      <c r="C118" s="367"/>
      <c r="D118" s="368"/>
      <c r="E118" s="368"/>
      <c r="F118" s="375"/>
      <c r="G118" s="368"/>
      <c r="H118" s="371"/>
      <c r="J118" s="343"/>
    </row>
    <row r="119" spans="1:10" s="344" customFormat="1">
      <c r="A119" s="368"/>
      <c r="B119" s="370"/>
      <c r="C119" s="367"/>
      <c r="D119" s="368"/>
      <c r="E119" s="368"/>
      <c r="F119" s="375"/>
      <c r="G119" s="368"/>
      <c r="H119" s="371"/>
      <c r="J119" s="343"/>
    </row>
    <row r="120" spans="1:10" s="344" customFormat="1">
      <c r="A120" s="368"/>
      <c r="B120" s="373"/>
      <c r="C120" s="367"/>
      <c r="D120" s="368"/>
      <c r="E120" s="368"/>
      <c r="F120" s="375"/>
      <c r="G120" s="368"/>
      <c r="H120" s="371"/>
      <c r="J120" s="343"/>
    </row>
    <row r="121" spans="1:10" s="344" customFormat="1">
      <c r="A121" s="368"/>
      <c r="B121" s="370"/>
      <c r="C121" s="367"/>
      <c r="D121" s="368"/>
      <c r="E121" s="368"/>
      <c r="F121" s="368"/>
      <c r="G121" s="368"/>
      <c r="H121" s="374"/>
      <c r="J121" s="343"/>
    </row>
    <row r="122" spans="1:10" s="344" customFormat="1">
      <c r="A122" s="368"/>
      <c r="B122" s="373"/>
      <c r="C122" s="367"/>
      <c r="D122" s="368"/>
      <c r="E122" s="368"/>
      <c r="F122" s="368"/>
      <c r="G122" s="368"/>
      <c r="H122" s="371"/>
      <c r="J122" s="343"/>
    </row>
    <row r="123" spans="1:10" s="344" customFormat="1">
      <c r="A123" s="368"/>
      <c r="B123" s="373"/>
      <c r="C123" s="367"/>
      <c r="D123" s="368"/>
      <c r="E123" s="368"/>
      <c r="F123" s="368"/>
      <c r="G123" s="368"/>
      <c r="H123" s="371"/>
      <c r="J123" s="343"/>
    </row>
    <row r="124" spans="1:10" s="344" customFormat="1">
      <c r="A124" s="368"/>
      <c r="B124" s="370"/>
      <c r="C124" s="367"/>
      <c r="D124" s="368"/>
      <c r="E124" s="368"/>
      <c r="F124" s="375"/>
      <c r="G124" s="368"/>
      <c r="H124" s="371"/>
      <c r="J124" s="343"/>
    </row>
    <row r="125" spans="1:10" s="344" customFormat="1">
      <c r="A125" s="368"/>
      <c r="B125" s="373"/>
      <c r="C125" s="367"/>
      <c r="D125" s="368"/>
      <c r="E125" s="368"/>
      <c r="F125" s="375"/>
      <c r="G125" s="368"/>
      <c r="H125" s="371"/>
      <c r="J125" s="343"/>
    </row>
    <row r="126" spans="1:10" s="344" customFormat="1">
      <c r="A126" s="368"/>
      <c r="B126" s="377"/>
      <c r="C126" s="367"/>
      <c r="D126" s="368"/>
      <c r="E126" s="368"/>
      <c r="F126" s="368"/>
      <c r="G126" s="368"/>
      <c r="H126" s="374"/>
      <c r="J126" s="343"/>
    </row>
    <row r="127" spans="1:10" s="344" customFormat="1">
      <c r="A127" s="368"/>
      <c r="B127" s="373"/>
      <c r="C127" s="367"/>
      <c r="D127" s="368"/>
      <c r="E127" s="368"/>
      <c r="F127" s="375"/>
      <c r="G127" s="368"/>
      <c r="H127" s="371"/>
      <c r="J127" s="343"/>
    </row>
    <row r="128" spans="1:10" s="344" customFormat="1">
      <c r="A128" s="368"/>
      <c r="B128" s="373"/>
      <c r="C128" s="367"/>
      <c r="D128" s="368"/>
      <c r="E128" s="368"/>
      <c r="F128" s="375"/>
      <c r="G128" s="368"/>
      <c r="H128" s="371"/>
      <c r="J128" s="343"/>
    </row>
    <row r="129" spans="1:10" s="344" customFormat="1">
      <c r="A129" s="368"/>
      <c r="B129" s="373"/>
      <c r="C129" s="367"/>
      <c r="D129" s="368"/>
      <c r="E129" s="368"/>
      <c r="F129" s="375"/>
      <c r="G129" s="368"/>
      <c r="H129" s="371"/>
      <c r="J129" s="343"/>
    </row>
    <row r="130" spans="1:10" s="344" customFormat="1">
      <c r="A130" s="368"/>
      <c r="B130" s="370"/>
      <c r="C130" s="367"/>
      <c r="D130" s="368"/>
      <c r="E130" s="368"/>
      <c r="F130" s="375"/>
      <c r="G130" s="368"/>
      <c r="H130" s="371"/>
      <c r="J130" s="343"/>
    </row>
    <row r="131" spans="1:10" s="344" customFormat="1">
      <c r="A131" s="368"/>
      <c r="B131" s="370"/>
      <c r="C131" s="367"/>
      <c r="D131" s="368"/>
      <c r="E131" s="368"/>
      <c r="F131" s="375"/>
      <c r="G131" s="368"/>
      <c r="H131" s="371"/>
      <c r="J131" s="343"/>
    </row>
    <row r="132" spans="1:10" s="344" customFormat="1">
      <c r="A132" s="368"/>
      <c r="B132" s="373"/>
      <c r="C132" s="367"/>
      <c r="D132" s="368"/>
      <c r="E132" s="368"/>
      <c r="F132" s="375"/>
      <c r="G132" s="368"/>
      <c r="H132" s="371"/>
      <c r="J132" s="343"/>
    </row>
    <row r="133" spans="1:10" s="344" customFormat="1">
      <c r="A133" s="368"/>
      <c r="B133" s="370"/>
      <c r="C133" s="367"/>
      <c r="D133" s="368"/>
      <c r="E133" s="368"/>
      <c r="F133" s="368"/>
      <c r="G133" s="368"/>
      <c r="H133" s="374"/>
      <c r="J133" s="343"/>
    </row>
    <row r="134" spans="1:10" s="344" customFormat="1">
      <c r="A134" s="368"/>
      <c r="B134" s="373"/>
      <c r="C134" s="367"/>
      <c r="D134" s="368"/>
      <c r="E134" s="368"/>
      <c r="F134" s="375"/>
      <c r="G134" s="368"/>
      <c r="H134" s="371"/>
      <c r="J134" s="343"/>
    </row>
    <row r="135" spans="1:10" s="344" customFormat="1">
      <c r="A135" s="368"/>
      <c r="B135" s="373"/>
      <c r="C135" s="367"/>
      <c r="D135" s="368"/>
      <c r="E135" s="368"/>
      <c r="F135" s="375"/>
      <c r="G135" s="368"/>
      <c r="H135" s="371"/>
      <c r="J135" s="343"/>
    </row>
    <row r="136" spans="1:10" s="344" customFormat="1">
      <c r="A136" s="368"/>
      <c r="B136" s="373"/>
      <c r="C136" s="367"/>
      <c r="D136" s="368"/>
      <c r="E136" s="368"/>
      <c r="F136" s="375"/>
      <c r="G136" s="368"/>
      <c r="H136" s="371"/>
      <c r="J136" s="343"/>
    </row>
    <row r="137" spans="1:10" s="344" customFormat="1">
      <c r="A137" s="368"/>
      <c r="B137" s="370"/>
      <c r="C137" s="367"/>
      <c r="D137" s="368"/>
      <c r="E137" s="368"/>
      <c r="F137" s="375"/>
      <c r="G137" s="368"/>
      <c r="H137" s="371"/>
      <c r="J137" s="343"/>
    </row>
    <row r="138" spans="1:10" s="344" customFormat="1">
      <c r="A138" s="368"/>
      <c r="B138" s="370"/>
      <c r="C138" s="367"/>
      <c r="D138" s="368"/>
      <c r="E138" s="368"/>
      <c r="F138" s="375"/>
      <c r="G138" s="368"/>
      <c r="H138" s="371"/>
      <c r="J138" s="343"/>
    </row>
    <row r="139" spans="1:10" s="344" customFormat="1">
      <c r="A139" s="368"/>
      <c r="B139" s="373"/>
      <c r="C139" s="367"/>
      <c r="D139" s="368"/>
      <c r="E139" s="368"/>
      <c r="F139" s="375"/>
      <c r="G139" s="368"/>
      <c r="H139" s="371"/>
      <c r="J139" s="343"/>
    </row>
    <row r="140" spans="1:10" s="344" customFormat="1">
      <c r="A140" s="368"/>
      <c r="B140" s="370"/>
      <c r="C140" s="376"/>
      <c r="D140" s="368"/>
      <c r="E140" s="368"/>
      <c r="F140" s="368"/>
      <c r="G140" s="368"/>
      <c r="H140" s="371"/>
      <c r="J140" s="343"/>
    </row>
    <row r="141" spans="1:10" s="344" customFormat="1">
      <c r="A141" s="368"/>
      <c r="B141" s="377"/>
      <c r="C141" s="367"/>
      <c r="D141" s="368"/>
      <c r="E141" s="368"/>
      <c r="F141" s="368"/>
      <c r="G141" s="368"/>
      <c r="H141" s="374"/>
      <c r="J141" s="343"/>
    </row>
    <row r="142" spans="1:10" s="344" customFormat="1">
      <c r="A142" s="368"/>
      <c r="B142" s="373"/>
      <c r="C142" s="367"/>
      <c r="D142" s="368"/>
      <c r="E142" s="368"/>
      <c r="F142" s="375"/>
      <c r="G142" s="368"/>
      <c r="H142" s="371"/>
      <c r="J142" s="343"/>
    </row>
    <row r="143" spans="1:10" s="344" customFormat="1">
      <c r="A143" s="368"/>
      <c r="B143" s="373"/>
      <c r="C143" s="367"/>
      <c r="D143" s="368"/>
      <c r="E143" s="368"/>
      <c r="F143" s="375"/>
      <c r="G143" s="368"/>
      <c r="H143" s="371"/>
      <c r="J143" s="343"/>
    </row>
    <row r="144" spans="1:10" s="344" customFormat="1">
      <c r="A144" s="368"/>
      <c r="B144" s="373"/>
      <c r="C144" s="367"/>
      <c r="D144" s="368"/>
      <c r="E144" s="368"/>
      <c r="F144" s="368"/>
      <c r="G144" s="368"/>
      <c r="H144" s="371"/>
      <c r="J144" s="343"/>
    </row>
    <row r="145" spans="1:10" s="344" customFormat="1">
      <c r="A145" s="368"/>
      <c r="B145" s="370"/>
      <c r="C145" s="367"/>
      <c r="D145" s="368"/>
      <c r="E145" s="368"/>
      <c r="F145" s="368"/>
      <c r="G145" s="368"/>
      <c r="H145" s="371"/>
      <c r="J145" s="343"/>
    </row>
    <row r="146" spans="1:10" s="344" customFormat="1">
      <c r="A146" s="368"/>
      <c r="B146" s="370"/>
      <c r="C146" s="367"/>
      <c r="D146" s="368"/>
      <c r="E146" s="368"/>
      <c r="F146" s="368"/>
      <c r="G146" s="368"/>
      <c r="H146" s="371"/>
      <c r="J146" s="343"/>
    </row>
    <row r="147" spans="1:10" s="344" customFormat="1">
      <c r="A147" s="368"/>
      <c r="B147" s="370"/>
      <c r="C147" s="367"/>
      <c r="D147" s="368"/>
      <c r="E147" s="368"/>
      <c r="F147" s="368"/>
      <c r="G147" s="368"/>
      <c r="H147" s="371"/>
      <c r="J147" s="343"/>
    </row>
    <row r="148" spans="1:10" s="344" customFormat="1">
      <c r="A148" s="368"/>
      <c r="B148" s="370"/>
      <c r="C148" s="367"/>
      <c r="D148" s="368"/>
      <c r="E148" s="368"/>
      <c r="F148" s="375"/>
      <c r="G148" s="368"/>
      <c r="H148" s="371"/>
      <c r="J148" s="343"/>
    </row>
    <row r="149" spans="1:10" s="344" customFormat="1">
      <c r="A149" s="368"/>
      <c r="B149" s="370"/>
      <c r="C149" s="367"/>
      <c r="D149" s="368"/>
      <c r="E149" s="368"/>
      <c r="F149" s="375"/>
      <c r="G149" s="368"/>
      <c r="H149" s="371"/>
      <c r="J149" s="343"/>
    </row>
    <row r="150" spans="1:10" s="344" customFormat="1">
      <c r="A150" s="368"/>
      <c r="B150" s="373"/>
      <c r="C150" s="367"/>
      <c r="D150" s="368"/>
      <c r="E150" s="368"/>
      <c r="F150" s="375"/>
      <c r="G150" s="368"/>
      <c r="H150" s="371"/>
      <c r="J150" s="343"/>
    </row>
    <row r="151" spans="1:10" s="344" customFormat="1">
      <c r="A151" s="368"/>
      <c r="B151" s="370"/>
      <c r="C151" s="367"/>
      <c r="D151" s="368"/>
      <c r="E151" s="368"/>
      <c r="F151" s="368"/>
      <c r="G151" s="368"/>
      <c r="H151" s="374"/>
      <c r="J151" s="343"/>
    </row>
    <row r="152" spans="1:10" s="344" customFormat="1">
      <c r="A152" s="368"/>
      <c r="B152" s="373"/>
      <c r="C152" s="367"/>
      <c r="D152" s="368"/>
      <c r="E152" s="368"/>
      <c r="F152" s="375"/>
      <c r="G152" s="368"/>
      <c r="H152" s="371"/>
      <c r="J152" s="343"/>
    </row>
    <row r="153" spans="1:10" s="344" customFormat="1">
      <c r="A153" s="368"/>
      <c r="B153" s="373"/>
      <c r="C153" s="367"/>
      <c r="D153" s="368"/>
      <c r="E153" s="368"/>
      <c r="F153" s="375"/>
      <c r="G153" s="368"/>
      <c r="H153" s="371"/>
      <c r="J153" s="343"/>
    </row>
    <row r="154" spans="1:10" s="344" customFormat="1">
      <c r="A154" s="368"/>
      <c r="B154" s="373"/>
      <c r="C154" s="367"/>
      <c r="D154" s="368"/>
      <c r="E154" s="368"/>
      <c r="F154" s="375"/>
      <c r="G154" s="368"/>
      <c r="H154" s="371"/>
      <c r="J154" s="343"/>
    </row>
    <row r="155" spans="1:10" s="344" customFormat="1">
      <c r="A155" s="368"/>
      <c r="B155" s="370"/>
      <c r="C155" s="367"/>
      <c r="D155" s="368"/>
      <c r="E155" s="368"/>
      <c r="F155" s="375"/>
      <c r="G155" s="368"/>
      <c r="H155" s="371"/>
      <c r="J155" s="343"/>
    </row>
    <row r="156" spans="1:10" s="344" customFormat="1">
      <c r="A156" s="368"/>
      <c r="B156" s="370"/>
      <c r="C156" s="367"/>
      <c r="D156" s="368"/>
      <c r="E156" s="368"/>
      <c r="F156" s="375"/>
      <c r="G156" s="368"/>
      <c r="H156" s="371"/>
      <c r="J156" s="343"/>
    </row>
    <row r="157" spans="1:10" s="344" customFormat="1">
      <c r="A157" s="368"/>
      <c r="B157" s="373"/>
      <c r="C157" s="367"/>
      <c r="D157" s="368"/>
      <c r="E157" s="368"/>
      <c r="F157" s="375"/>
      <c r="G157" s="368"/>
      <c r="H157" s="371"/>
      <c r="J157" s="343"/>
    </row>
    <row r="158" spans="1:10" s="344" customFormat="1">
      <c r="A158" s="368"/>
      <c r="B158" s="377"/>
      <c r="C158" s="367"/>
      <c r="D158" s="368"/>
      <c r="E158" s="368"/>
      <c r="F158" s="368"/>
      <c r="G158" s="368"/>
      <c r="H158" s="374"/>
      <c r="J158" s="343"/>
    </row>
    <row r="159" spans="1:10" s="344" customFormat="1">
      <c r="A159" s="368"/>
      <c r="B159" s="373"/>
      <c r="C159" s="367"/>
      <c r="D159" s="368"/>
      <c r="E159" s="368"/>
      <c r="F159" s="375"/>
      <c r="G159" s="368"/>
      <c r="H159" s="371"/>
      <c r="J159" s="343"/>
    </row>
    <row r="160" spans="1:10" s="344" customFormat="1">
      <c r="A160" s="368"/>
      <c r="B160" s="373"/>
      <c r="C160" s="367"/>
      <c r="D160" s="368"/>
      <c r="E160" s="368"/>
      <c r="F160" s="375"/>
      <c r="G160" s="368"/>
      <c r="H160" s="371"/>
      <c r="J160" s="343"/>
    </row>
    <row r="161" spans="1:10" s="344" customFormat="1">
      <c r="A161" s="368"/>
      <c r="B161" s="373"/>
      <c r="C161" s="367"/>
      <c r="D161" s="368"/>
      <c r="E161" s="368"/>
      <c r="F161" s="368"/>
      <c r="G161" s="368"/>
      <c r="H161" s="371"/>
      <c r="J161" s="343"/>
    </row>
    <row r="162" spans="1:10" s="344" customFormat="1">
      <c r="A162" s="368"/>
      <c r="B162" s="370"/>
      <c r="C162" s="367"/>
      <c r="D162" s="368"/>
      <c r="E162" s="368"/>
      <c r="F162" s="368"/>
      <c r="G162" s="368"/>
      <c r="H162" s="371"/>
      <c r="J162" s="343"/>
    </row>
    <row r="163" spans="1:10" s="344" customFormat="1">
      <c r="A163" s="368"/>
      <c r="B163" s="370"/>
      <c r="C163" s="367"/>
      <c r="D163" s="368"/>
      <c r="E163" s="368"/>
      <c r="F163" s="368"/>
      <c r="G163" s="368"/>
      <c r="H163" s="371"/>
      <c r="J163" s="343"/>
    </row>
    <row r="164" spans="1:10" s="344" customFormat="1">
      <c r="A164" s="368"/>
      <c r="B164" s="370"/>
      <c r="C164" s="367"/>
      <c r="D164" s="368"/>
      <c r="E164" s="368"/>
      <c r="F164" s="368"/>
      <c r="G164" s="368"/>
      <c r="H164" s="371"/>
      <c r="J164" s="343"/>
    </row>
    <row r="165" spans="1:10" s="344" customFormat="1">
      <c r="A165" s="368"/>
      <c r="B165" s="370"/>
      <c r="C165" s="367"/>
      <c r="D165" s="368"/>
      <c r="E165" s="368"/>
      <c r="F165" s="375"/>
      <c r="G165" s="368"/>
      <c r="H165" s="371"/>
      <c r="J165" s="343"/>
    </row>
    <row r="166" spans="1:10" s="344" customFormat="1">
      <c r="A166" s="368"/>
      <c r="B166" s="373"/>
      <c r="C166" s="367"/>
      <c r="D166" s="368"/>
      <c r="E166" s="368"/>
      <c r="F166" s="375"/>
      <c r="G166" s="368"/>
      <c r="H166" s="371"/>
      <c r="J166" s="343"/>
    </row>
    <row r="167" spans="1:10" s="344" customFormat="1">
      <c r="A167" s="368"/>
      <c r="B167" s="370"/>
      <c r="C167" s="367"/>
      <c r="D167" s="368"/>
      <c r="E167" s="368"/>
      <c r="F167" s="368"/>
      <c r="G167" s="368"/>
      <c r="H167" s="374"/>
      <c r="J167" s="343"/>
    </row>
    <row r="168" spans="1:10" s="344" customFormat="1">
      <c r="A168" s="368"/>
      <c r="B168" s="373"/>
      <c r="C168" s="367"/>
      <c r="D168" s="368"/>
      <c r="E168" s="368"/>
      <c r="F168" s="375"/>
      <c r="G168" s="368"/>
      <c r="H168" s="371"/>
      <c r="J168" s="343"/>
    </row>
    <row r="169" spans="1:10" s="344" customFormat="1">
      <c r="A169" s="368"/>
      <c r="B169" s="373"/>
      <c r="C169" s="367"/>
      <c r="D169" s="368"/>
      <c r="E169" s="368"/>
      <c r="F169" s="368"/>
      <c r="G169" s="368"/>
      <c r="H169" s="371"/>
      <c r="J169" s="343"/>
    </row>
    <row r="170" spans="1:10" s="344" customFormat="1">
      <c r="A170" s="368"/>
      <c r="B170" s="370"/>
      <c r="C170" s="367"/>
      <c r="D170" s="368"/>
      <c r="E170" s="368"/>
      <c r="F170" s="375"/>
      <c r="G170" s="368"/>
      <c r="H170" s="371"/>
      <c r="J170" s="343"/>
    </row>
    <row r="171" spans="1:10" s="344" customFormat="1">
      <c r="A171" s="368"/>
      <c r="B171" s="370"/>
      <c r="C171" s="367"/>
      <c r="D171" s="368"/>
      <c r="E171" s="368"/>
      <c r="F171" s="375"/>
      <c r="G171" s="368"/>
      <c r="H171" s="371"/>
      <c r="J171" s="343"/>
    </row>
    <row r="172" spans="1:10" s="344" customFormat="1">
      <c r="A172" s="368"/>
      <c r="B172" s="370"/>
      <c r="C172" s="367"/>
      <c r="D172" s="368"/>
      <c r="E172" s="368"/>
      <c r="F172" s="368"/>
      <c r="G172" s="368"/>
      <c r="H172" s="371"/>
      <c r="J172" s="343"/>
    </row>
    <row r="173" spans="1:10" s="344" customFormat="1">
      <c r="A173" s="368"/>
      <c r="B173" s="370"/>
      <c r="C173" s="367"/>
      <c r="D173" s="368"/>
      <c r="E173" s="368"/>
      <c r="F173" s="368"/>
      <c r="G173" s="368"/>
      <c r="H173" s="371"/>
      <c r="J173" s="343"/>
    </row>
    <row r="174" spans="1:10" s="344" customFormat="1">
      <c r="A174" s="368"/>
      <c r="B174" s="370"/>
      <c r="C174" s="367"/>
      <c r="D174" s="368"/>
      <c r="E174" s="368"/>
      <c r="F174" s="375"/>
      <c r="G174" s="368"/>
      <c r="H174" s="371"/>
      <c r="J174" s="343"/>
    </row>
    <row r="175" spans="1:10" s="344" customFormat="1">
      <c r="A175" s="368"/>
      <c r="B175" s="370"/>
      <c r="C175" s="367"/>
      <c r="D175" s="368"/>
      <c r="E175" s="368"/>
      <c r="F175" s="375"/>
      <c r="G175" s="368"/>
      <c r="H175" s="371"/>
      <c r="J175" s="343"/>
    </row>
    <row r="176" spans="1:10" s="344" customFormat="1">
      <c r="A176" s="368"/>
      <c r="B176" s="370"/>
      <c r="C176" s="367"/>
      <c r="D176" s="368"/>
      <c r="E176" s="368"/>
      <c r="F176" s="375"/>
      <c r="G176" s="368"/>
      <c r="H176" s="371"/>
      <c r="J176" s="343"/>
    </row>
    <row r="177" spans="1:10" s="344" customFormat="1">
      <c r="A177" s="368"/>
      <c r="B177" s="373"/>
      <c r="C177" s="367"/>
      <c r="D177" s="368"/>
      <c r="E177" s="368"/>
      <c r="F177" s="375"/>
      <c r="G177" s="368"/>
      <c r="H177" s="371"/>
      <c r="J177" s="343"/>
    </row>
    <row r="178" spans="1:10" s="344" customFormat="1">
      <c r="A178" s="368"/>
      <c r="B178" s="370"/>
      <c r="C178" s="367"/>
      <c r="D178" s="368"/>
      <c r="E178" s="368"/>
      <c r="F178" s="368"/>
      <c r="G178" s="368"/>
      <c r="H178" s="374"/>
      <c r="J178" s="343"/>
    </row>
    <row r="179" spans="1:10" s="344" customFormat="1">
      <c r="A179" s="368"/>
      <c r="B179" s="373"/>
      <c r="C179" s="367"/>
      <c r="D179" s="368"/>
      <c r="E179" s="368"/>
      <c r="F179" s="375"/>
      <c r="G179" s="368"/>
      <c r="H179" s="371"/>
      <c r="J179" s="343"/>
    </row>
    <row r="180" spans="1:10" s="344" customFormat="1">
      <c r="A180" s="368"/>
      <c r="B180" s="373"/>
      <c r="C180" s="367"/>
      <c r="D180" s="368"/>
      <c r="E180" s="368"/>
      <c r="F180" s="375"/>
      <c r="G180" s="368"/>
      <c r="H180" s="371"/>
      <c r="J180" s="343"/>
    </row>
    <row r="181" spans="1:10" s="344" customFormat="1">
      <c r="A181" s="368"/>
      <c r="B181" s="377"/>
      <c r="C181" s="367"/>
      <c r="D181" s="368"/>
      <c r="E181" s="368"/>
      <c r="F181" s="375"/>
      <c r="G181" s="368"/>
      <c r="H181" s="374"/>
      <c r="J181" s="343"/>
    </row>
    <row r="182" spans="1:10" s="344" customFormat="1">
      <c r="A182" s="368"/>
      <c r="B182" s="370"/>
      <c r="C182" s="367"/>
      <c r="D182" s="368"/>
      <c r="E182" s="368"/>
      <c r="F182" s="375"/>
      <c r="G182" s="368"/>
      <c r="H182" s="371"/>
      <c r="J182" s="343"/>
    </row>
    <row r="183" spans="1:10" s="344" customFormat="1">
      <c r="A183" s="368"/>
      <c r="B183" s="373"/>
      <c r="C183" s="367"/>
      <c r="D183" s="368"/>
      <c r="E183" s="368"/>
      <c r="F183" s="368"/>
      <c r="G183" s="368"/>
      <c r="H183" s="371"/>
      <c r="J183" s="343"/>
    </row>
    <row r="184" spans="1:10" s="344" customFormat="1">
      <c r="A184" s="368"/>
      <c r="B184" s="377"/>
      <c r="C184" s="367"/>
      <c r="D184" s="368"/>
      <c r="E184" s="368"/>
      <c r="F184" s="368"/>
      <c r="G184" s="368"/>
      <c r="H184" s="374"/>
      <c r="J184" s="343"/>
    </row>
    <row r="185" spans="1:10" s="344" customFormat="1">
      <c r="A185" s="368"/>
      <c r="B185" s="370"/>
      <c r="C185" s="367"/>
      <c r="D185" s="368"/>
      <c r="E185" s="368"/>
      <c r="F185" s="368"/>
      <c r="G185" s="368"/>
      <c r="H185" s="374"/>
      <c r="J185" s="343"/>
    </row>
    <row r="186" spans="1:10" s="344" customFormat="1">
      <c r="A186" s="368"/>
      <c r="B186" s="373"/>
      <c r="C186" s="367"/>
      <c r="D186" s="368"/>
      <c r="E186" s="368"/>
      <c r="F186" s="375"/>
      <c r="G186" s="368"/>
      <c r="H186" s="371"/>
      <c r="J186" s="343"/>
    </row>
    <row r="187" spans="1:10" s="344" customFormat="1">
      <c r="A187" s="368"/>
      <c r="B187" s="373"/>
      <c r="C187" s="367"/>
      <c r="D187" s="368"/>
      <c r="E187" s="368"/>
      <c r="F187" s="375"/>
      <c r="G187" s="368"/>
      <c r="H187" s="371"/>
      <c r="J187" s="343"/>
    </row>
    <row r="188" spans="1:10" s="344" customFormat="1">
      <c r="A188" s="368"/>
      <c r="B188" s="377"/>
      <c r="C188" s="367"/>
      <c r="D188" s="368"/>
      <c r="E188" s="368"/>
      <c r="F188" s="375"/>
      <c r="G188" s="368"/>
      <c r="H188" s="374"/>
      <c r="J188" s="343"/>
    </row>
    <row r="189" spans="1:10" s="344" customFormat="1">
      <c r="A189" s="368"/>
      <c r="B189" s="370"/>
      <c r="C189" s="367"/>
      <c r="D189" s="368"/>
      <c r="E189" s="368"/>
      <c r="F189" s="375"/>
      <c r="G189" s="368"/>
      <c r="H189" s="371"/>
      <c r="J189" s="343"/>
    </row>
    <row r="190" spans="1:10" s="344" customFormat="1">
      <c r="A190" s="368"/>
      <c r="B190" s="373"/>
      <c r="C190" s="367"/>
      <c r="D190" s="368"/>
      <c r="E190" s="368"/>
      <c r="F190" s="368"/>
      <c r="G190" s="368"/>
      <c r="H190" s="371"/>
      <c r="J190" s="343"/>
    </row>
    <row r="191" spans="1:10" s="344" customFormat="1">
      <c r="A191" s="368"/>
      <c r="B191" s="377"/>
      <c r="C191" s="367"/>
      <c r="D191" s="368"/>
      <c r="E191" s="368"/>
      <c r="F191" s="368"/>
      <c r="G191" s="368"/>
      <c r="H191" s="374"/>
      <c r="J191" s="343"/>
    </row>
    <row r="192" spans="1:10" s="344" customFormat="1">
      <c r="A192" s="368"/>
      <c r="B192" s="370"/>
      <c r="C192" s="376"/>
      <c r="D192" s="368"/>
      <c r="E192" s="368"/>
      <c r="F192" s="375"/>
      <c r="G192" s="368"/>
      <c r="H192" s="371"/>
      <c r="J192" s="343"/>
    </row>
    <row r="193" spans="1:10" s="344" customFormat="1">
      <c r="A193" s="368"/>
      <c r="B193" s="377"/>
      <c r="C193" s="367"/>
      <c r="D193" s="368"/>
      <c r="E193" s="368"/>
      <c r="F193" s="368"/>
      <c r="G193" s="368"/>
      <c r="H193" s="374"/>
      <c r="J193" s="343"/>
    </row>
    <row r="194" spans="1:10" s="344" customFormat="1">
      <c r="A194" s="368"/>
      <c r="B194" s="378"/>
      <c r="C194" s="367"/>
      <c r="D194" s="368"/>
      <c r="E194" s="368"/>
      <c r="F194" s="375"/>
      <c r="G194" s="368"/>
      <c r="H194" s="374"/>
      <c r="J194" s="343"/>
    </row>
    <row r="195" spans="1:10" s="344" customFormat="1">
      <c r="A195" s="368"/>
      <c r="B195" s="378"/>
      <c r="C195" s="367"/>
      <c r="D195" s="368"/>
      <c r="E195" s="368"/>
      <c r="F195" s="375"/>
      <c r="G195" s="368"/>
      <c r="H195" s="374"/>
      <c r="J195" s="343"/>
    </row>
    <row r="196" spans="1:10" s="344" customFormat="1">
      <c r="A196" s="368"/>
      <c r="B196" s="378"/>
      <c r="C196" s="367"/>
      <c r="D196" s="368"/>
      <c r="E196" s="368"/>
      <c r="F196" s="375"/>
      <c r="G196" s="368"/>
      <c r="H196" s="374"/>
      <c r="J196" s="343"/>
    </row>
    <row r="197" spans="1:10" s="344" customFormat="1">
      <c r="A197" s="368"/>
      <c r="B197" s="370"/>
      <c r="C197" s="367"/>
      <c r="D197" s="368"/>
      <c r="E197" s="368"/>
      <c r="F197" s="375"/>
      <c r="G197" s="368"/>
      <c r="H197" s="374"/>
      <c r="J197" s="343"/>
    </row>
    <row r="198" spans="1:10" s="344" customFormat="1">
      <c r="A198" s="368"/>
      <c r="B198" s="370"/>
      <c r="C198" s="367"/>
      <c r="D198" s="368"/>
      <c r="E198" s="368"/>
      <c r="F198" s="375"/>
      <c r="G198" s="368"/>
      <c r="H198" s="374"/>
      <c r="J198" s="343"/>
    </row>
    <row r="199" spans="1:10" s="344" customFormat="1">
      <c r="A199" s="368"/>
      <c r="B199" s="370"/>
      <c r="C199" s="367"/>
      <c r="D199" s="368"/>
      <c r="E199" s="368"/>
      <c r="F199" s="375"/>
      <c r="G199" s="368"/>
      <c r="H199" s="374"/>
      <c r="J199" s="343"/>
    </row>
    <row r="200" spans="1:10" s="344" customFormat="1">
      <c r="A200" s="368"/>
      <c r="B200" s="370"/>
      <c r="C200" s="367"/>
      <c r="D200" s="368"/>
      <c r="E200" s="368"/>
      <c r="F200" s="375"/>
      <c r="G200" s="368"/>
      <c r="H200" s="374"/>
      <c r="J200" s="343"/>
    </row>
    <row r="201" spans="1:10" s="344" customFormat="1">
      <c r="A201" s="368"/>
      <c r="B201" s="370"/>
      <c r="C201" s="367"/>
      <c r="D201" s="368"/>
      <c r="E201" s="368"/>
      <c r="F201" s="375"/>
      <c r="G201" s="368"/>
      <c r="H201" s="374"/>
      <c r="J201" s="343"/>
    </row>
    <row r="202" spans="1:10" s="344" customFormat="1">
      <c r="A202" s="368"/>
      <c r="B202" s="370"/>
      <c r="C202" s="367"/>
      <c r="D202" s="368"/>
      <c r="E202" s="368"/>
      <c r="F202" s="375"/>
      <c r="G202" s="368"/>
      <c r="H202" s="374"/>
      <c r="J202" s="343"/>
    </row>
    <row r="203" spans="1:10" s="344" customFormat="1">
      <c r="A203" s="368"/>
      <c r="B203" s="378"/>
      <c r="C203" s="367"/>
      <c r="D203" s="368"/>
      <c r="E203" s="368"/>
      <c r="F203" s="375"/>
      <c r="G203" s="368"/>
      <c r="H203" s="374"/>
      <c r="J203" s="343"/>
    </row>
    <row r="204" spans="1:10" s="344" customFormat="1">
      <c r="A204" s="368"/>
      <c r="B204" s="370"/>
      <c r="C204" s="367"/>
      <c r="D204" s="368"/>
      <c r="E204" s="368"/>
      <c r="F204" s="368"/>
      <c r="G204" s="368"/>
      <c r="H204" s="374"/>
      <c r="J204" s="343"/>
    </row>
    <row r="205" spans="1:10" s="344" customFormat="1">
      <c r="A205" s="368"/>
      <c r="B205" s="378"/>
      <c r="C205" s="367"/>
      <c r="D205" s="368"/>
      <c r="E205" s="368"/>
      <c r="F205" s="375"/>
      <c r="G205" s="368"/>
      <c r="H205" s="374"/>
      <c r="J205" s="343"/>
    </row>
    <row r="206" spans="1:10" s="344" customFormat="1">
      <c r="A206" s="368"/>
      <c r="B206" s="378"/>
      <c r="C206" s="367"/>
      <c r="D206" s="368"/>
      <c r="E206" s="368"/>
      <c r="F206" s="375"/>
      <c r="G206" s="368"/>
      <c r="H206" s="374"/>
      <c r="J206" s="343"/>
    </row>
    <row r="207" spans="1:10" s="344" customFormat="1">
      <c r="A207" s="368"/>
      <c r="B207" s="378"/>
      <c r="C207" s="367"/>
      <c r="D207" s="368"/>
      <c r="E207" s="368"/>
      <c r="F207" s="368"/>
      <c r="G207" s="368"/>
      <c r="H207" s="374"/>
      <c r="J207" s="343"/>
    </row>
    <row r="208" spans="1:10" s="344" customFormat="1">
      <c r="A208" s="368"/>
      <c r="B208" s="370"/>
      <c r="C208" s="367"/>
      <c r="D208" s="368"/>
      <c r="E208" s="368"/>
      <c r="F208" s="368"/>
      <c r="G208" s="368"/>
      <c r="H208" s="374"/>
      <c r="J208" s="343"/>
    </row>
    <row r="209" spans="1:10" s="344" customFormat="1">
      <c r="A209" s="368"/>
      <c r="B209" s="370"/>
      <c r="C209" s="367"/>
      <c r="D209" s="368"/>
      <c r="E209" s="368"/>
      <c r="F209" s="374"/>
      <c r="G209" s="368"/>
      <c r="H209" s="374"/>
      <c r="J209" s="343"/>
    </row>
    <row r="210" spans="1:10" s="344" customFormat="1">
      <c r="A210" s="368"/>
      <c r="B210" s="378"/>
      <c r="C210" s="367"/>
      <c r="D210" s="368"/>
      <c r="E210" s="368"/>
      <c r="F210" s="374"/>
      <c r="G210" s="368"/>
      <c r="H210" s="374"/>
      <c r="J210" s="343"/>
    </row>
    <row r="211" spans="1:10" s="344" customFormat="1">
      <c r="A211" s="368"/>
      <c r="B211" s="370"/>
      <c r="C211" s="367"/>
      <c r="D211" s="368"/>
      <c r="E211" s="368"/>
      <c r="F211" s="368"/>
      <c r="G211" s="368"/>
      <c r="H211" s="374"/>
      <c r="J211" s="343"/>
    </row>
    <row r="212" spans="1:10" s="344" customFormat="1">
      <c r="A212" s="368"/>
      <c r="B212" s="378"/>
      <c r="C212" s="367"/>
      <c r="D212" s="368"/>
      <c r="E212" s="368"/>
      <c r="F212" s="375"/>
      <c r="G212" s="368"/>
      <c r="H212" s="374"/>
      <c r="J212" s="343"/>
    </row>
    <row r="213" spans="1:10" s="344" customFormat="1">
      <c r="A213" s="368"/>
      <c r="B213" s="378"/>
      <c r="C213" s="367"/>
      <c r="D213" s="368"/>
      <c r="E213" s="368"/>
      <c r="F213" s="375"/>
      <c r="G213" s="368"/>
      <c r="H213" s="374"/>
      <c r="J213" s="343"/>
    </row>
    <row r="214" spans="1:10" s="344" customFormat="1">
      <c r="A214" s="368"/>
      <c r="B214" s="378"/>
      <c r="C214" s="367"/>
      <c r="D214" s="368"/>
      <c r="E214" s="368"/>
      <c r="F214" s="368"/>
      <c r="G214" s="368"/>
      <c r="H214" s="374"/>
      <c r="J214" s="343"/>
    </row>
    <row r="215" spans="1:10" s="344" customFormat="1">
      <c r="A215" s="368"/>
      <c r="B215" s="378"/>
      <c r="C215" s="367"/>
      <c r="D215" s="368"/>
      <c r="E215" s="368"/>
      <c r="F215" s="368"/>
      <c r="G215" s="368"/>
      <c r="H215" s="374"/>
      <c r="J215" s="343"/>
    </row>
    <row r="216" spans="1:10" s="344" customFormat="1">
      <c r="A216" s="368"/>
      <c r="B216" s="378"/>
      <c r="C216" s="367"/>
      <c r="D216" s="368"/>
      <c r="E216" s="368"/>
      <c r="F216" s="375"/>
      <c r="G216" s="368"/>
      <c r="H216" s="374"/>
      <c r="J216" s="343"/>
    </row>
    <row r="217" spans="1:10" s="344" customFormat="1">
      <c r="A217" s="368"/>
      <c r="B217" s="370"/>
      <c r="C217" s="367"/>
      <c r="D217" s="368"/>
      <c r="E217" s="368"/>
      <c r="F217" s="368"/>
      <c r="G217" s="368"/>
      <c r="H217" s="374"/>
      <c r="J217" s="343"/>
    </row>
    <row r="218" spans="1:10" s="344" customFormat="1">
      <c r="A218" s="368"/>
      <c r="B218" s="373"/>
      <c r="C218" s="367"/>
      <c r="D218" s="368"/>
      <c r="E218" s="368"/>
      <c r="F218" s="375"/>
      <c r="G218" s="368"/>
      <c r="H218" s="371"/>
      <c r="J218" s="343"/>
    </row>
    <row r="219" spans="1:10" s="344" customFormat="1">
      <c r="A219" s="368"/>
      <c r="B219" s="373"/>
      <c r="C219" s="367"/>
      <c r="D219" s="368"/>
      <c r="E219" s="368"/>
      <c r="F219" s="375"/>
      <c r="G219" s="368"/>
      <c r="H219" s="371"/>
      <c r="J219" s="343"/>
    </row>
    <row r="220" spans="1:10" s="344" customFormat="1">
      <c r="A220" s="368"/>
      <c r="B220" s="373"/>
      <c r="C220" s="367"/>
      <c r="D220" s="368"/>
      <c r="E220" s="368"/>
      <c r="F220" s="375"/>
      <c r="G220" s="368"/>
      <c r="H220" s="371"/>
      <c r="J220" s="343"/>
    </row>
    <row r="221" spans="1:10" s="344" customFormat="1">
      <c r="A221" s="368"/>
      <c r="B221" s="370"/>
      <c r="C221" s="367"/>
      <c r="D221" s="368"/>
      <c r="E221" s="368"/>
      <c r="F221" s="375"/>
      <c r="G221" s="368"/>
      <c r="H221" s="371"/>
      <c r="J221" s="343"/>
    </row>
    <row r="222" spans="1:10" s="344" customFormat="1">
      <c r="A222" s="368"/>
      <c r="B222" s="370"/>
      <c r="C222" s="367"/>
      <c r="D222" s="368"/>
      <c r="E222" s="368"/>
      <c r="F222" s="375"/>
      <c r="G222" s="368"/>
      <c r="H222" s="371"/>
      <c r="J222" s="343"/>
    </row>
    <row r="223" spans="1:10" s="344" customFormat="1">
      <c r="A223" s="368"/>
      <c r="B223" s="370"/>
      <c r="C223" s="367"/>
      <c r="D223" s="368"/>
      <c r="E223" s="368"/>
      <c r="F223" s="375"/>
      <c r="G223" s="368"/>
      <c r="H223" s="371"/>
      <c r="J223" s="343"/>
    </row>
    <row r="224" spans="1:10" s="344" customFormat="1">
      <c r="A224" s="368"/>
      <c r="B224" s="370"/>
      <c r="C224" s="367"/>
      <c r="D224" s="368"/>
      <c r="E224" s="368"/>
      <c r="F224" s="368"/>
      <c r="G224" s="368"/>
      <c r="H224" s="374"/>
      <c r="J224" s="343"/>
    </row>
    <row r="225" spans="1:10" s="344" customFormat="1">
      <c r="A225" s="368"/>
      <c r="B225" s="378"/>
      <c r="C225" s="367"/>
      <c r="D225" s="368"/>
      <c r="E225" s="368"/>
      <c r="F225" s="375"/>
      <c r="G225" s="368"/>
      <c r="H225" s="374"/>
      <c r="J225" s="343"/>
    </row>
    <row r="226" spans="1:10" s="344" customFormat="1">
      <c r="A226" s="368"/>
      <c r="B226" s="378"/>
      <c r="C226" s="367"/>
      <c r="D226" s="368"/>
      <c r="E226" s="368"/>
      <c r="F226" s="375"/>
      <c r="G226" s="368"/>
      <c r="H226" s="374"/>
      <c r="J226" s="343"/>
    </row>
    <row r="227" spans="1:10" s="344" customFormat="1">
      <c r="A227" s="368"/>
      <c r="B227" s="378"/>
      <c r="C227" s="367"/>
      <c r="D227" s="368"/>
      <c r="E227" s="368"/>
      <c r="F227" s="375"/>
      <c r="G227" s="368"/>
      <c r="H227" s="374"/>
      <c r="J227" s="343"/>
    </row>
    <row r="228" spans="1:10" s="344" customFormat="1">
      <c r="A228" s="368"/>
      <c r="B228" s="370"/>
      <c r="C228" s="367"/>
      <c r="D228" s="368"/>
      <c r="E228" s="368"/>
      <c r="F228" s="375"/>
      <c r="G228" s="368"/>
      <c r="H228" s="374"/>
      <c r="J228" s="343"/>
    </row>
    <row r="229" spans="1:10" s="344" customFormat="1">
      <c r="A229" s="368"/>
      <c r="B229" s="377"/>
      <c r="C229" s="367"/>
      <c r="D229" s="368"/>
      <c r="E229" s="368"/>
      <c r="F229" s="368"/>
      <c r="G229" s="368"/>
      <c r="H229" s="374"/>
      <c r="J229" s="343"/>
    </row>
    <row r="230" spans="1:10" s="344" customFormat="1">
      <c r="A230" s="368"/>
      <c r="B230" s="378"/>
      <c r="C230" s="367"/>
      <c r="D230" s="368"/>
      <c r="E230" s="368"/>
      <c r="F230" s="375"/>
      <c r="G230" s="368"/>
      <c r="H230" s="374"/>
      <c r="J230" s="343"/>
    </row>
    <row r="231" spans="1:10" s="344" customFormat="1">
      <c r="A231" s="368"/>
      <c r="B231" s="378"/>
      <c r="C231" s="367"/>
      <c r="D231" s="368"/>
      <c r="E231" s="368"/>
      <c r="F231" s="375"/>
      <c r="G231" s="368"/>
      <c r="H231" s="374"/>
      <c r="J231" s="343"/>
    </row>
    <row r="232" spans="1:10" s="344" customFormat="1">
      <c r="A232" s="368"/>
      <c r="B232" s="378"/>
      <c r="C232" s="367"/>
      <c r="D232" s="368"/>
      <c r="E232" s="368"/>
      <c r="F232" s="375"/>
      <c r="G232" s="368"/>
      <c r="H232" s="374"/>
      <c r="J232" s="343"/>
    </row>
    <row r="233" spans="1:10" s="344" customFormat="1">
      <c r="A233" s="368"/>
      <c r="B233" s="370"/>
      <c r="C233" s="367"/>
      <c r="D233" s="368"/>
      <c r="E233" s="368"/>
      <c r="F233" s="375"/>
      <c r="G233" s="368"/>
      <c r="H233" s="374"/>
      <c r="J233" s="343"/>
    </row>
    <row r="234" spans="1:10" s="344" customFormat="1">
      <c r="A234" s="368"/>
      <c r="B234" s="378"/>
      <c r="C234" s="367"/>
      <c r="D234" s="368"/>
      <c r="E234" s="368"/>
      <c r="F234" s="375"/>
      <c r="G234" s="368"/>
      <c r="H234" s="374"/>
      <c r="J234" s="343"/>
    </row>
    <row r="235" spans="1:10" s="344" customFormat="1">
      <c r="A235" s="368"/>
      <c r="B235" s="377"/>
      <c r="C235" s="367"/>
      <c r="D235" s="368"/>
      <c r="E235" s="368"/>
      <c r="F235" s="368"/>
      <c r="G235" s="368"/>
      <c r="H235" s="374"/>
      <c r="J235" s="343"/>
    </row>
    <row r="236" spans="1:10" s="344" customFormat="1">
      <c r="A236" s="368"/>
      <c r="B236" s="378"/>
      <c r="C236" s="367"/>
      <c r="D236" s="368"/>
      <c r="E236" s="368"/>
      <c r="F236" s="375"/>
      <c r="G236" s="368"/>
      <c r="H236" s="374"/>
      <c r="J236" s="343"/>
    </row>
    <row r="237" spans="1:10" s="344" customFormat="1">
      <c r="A237" s="368"/>
      <c r="B237" s="378"/>
      <c r="C237" s="367"/>
      <c r="D237" s="368"/>
      <c r="E237" s="368"/>
      <c r="F237" s="375"/>
      <c r="G237" s="368"/>
      <c r="H237" s="374"/>
      <c r="J237" s="343"/>
    </row>
    <row r="238" spans="1:10" s="344" customFormat="1">
      <c r="A238" s="368"/>
      <c r="B238" s="378"/>
      <c r="C238" s="367"/>
      <c r="D238" s="368"/>
      <c r="E238" s="368"/>
      <c r="F238" s="375"/>
      <c r="G238" s="368"/>
      <c r="H238" s="374"/>
      <c r="J238" s="343"/>
    </row>
    <row r="239" spans="1:10" s="344" customFormat="1">
      <c r="A239" s="368"/>
      <c r="B239" s="370"/>
      <c r="C239" s="367"/>
      <c r="D239" s="368"/>
      <c r="E239" s="368"/>
      <c r="F239" s="375"/>
      <c r="G239" s="368"/>
      <c r="H239" s="374"/>
      <c r="J239" s="343"/>
    </row>
    <row r="240" spans="1:10" s="344" customFormat="1">
      <c r="A240" s="368"/>
      <c r="B240" s="377"/>
      <c r="C240" s="376"/>
      <c r="D240" s="368"/>
      <c r="E240" s="368"/>
      <c r="F240" s="368"/>
      <c r="G240" s="368"/>
      <c r="H240" s="374"/>
      <c r="J240" s="343"/>
    </row>
    <row r="241" spans="1:10" s="344" customFormat="1">
      <c r="A241" s="368"/>
      <c r="B241" s="370"/>
      <c r="C241" s="367"/>
      <c r="D241" s="368"/>
      <c r="E241" s="368"/>
      <c r="F241" s="368"/>
      <c r="G241" s="368"/>
      <c r="H241" s="374"/>
      <c r="J241" s="343"/>
    </row>
    <row r="242" spans="1:10" s="344" customFormat="1">
      <c r="A242" s="368"/>
      <c r="B242" s="373"/>
      <c r="C242" s="367"/>
      <c r="D242" s="368"/>
      <c r="E242" s="368"/>
      <c r="F242" s="375"/>
      <c r="G242" s="368"/>
      <c r="H242" s="371"/>
      <c r="J242" s="343"/>
    </row>
    <row r="243" spans="1:10" s="344" customFormat="1">
      <c r="A243" s="368"/>
      <c r="B243" s="373"/>
      <c r="C243" s="367"/>
      <c r="D243" s="368"/>
      <c r="E243" s="368"/>
      <c r="F243" s="375"/>
      <c r="G243" s="368"/>
      <c r="H243" s="371"/>
      <c r="J243" s="343"/>
    </row>
    <row r="244" spans="1:10" s="344" customFormat="1">
      <c r="A244" s="368"/>
      <c r="B244" s="373"/>
      <c r="C244" s="367"/>
      <c r="D244" s="368"/>
      <c r="E244" s="368"/>
      <c r="F244" s="375"/>
      <c r="G244" s="368"/>
      <c r="H244" s="371"/>
      <c r="J244" s="343"/>
    </row>
    <row r="245" spans="1:10" s="344" customFormat="1">
      <c r="A245" s="368"/>
      <c r="B245" s="370"/>
      <c r="C245" s="367"/>
      <c r="D245" s="368"/>
      <c r="E245" s="368"/>
      <c r="F245" s="375"/>
      <c r="G245" s="368"/>
      <c r="H245" s="371"/>
      <c r="J245" s="343"/>
    </row>
    <row r="246" spans="1:10" s="344" customFormat="1">
      <c r="A246" s="368"/>
      <c r="B246" s="373"/>
      <c r="C246" s="367"/>
      <c r="D246" s="368"/>
      <c r="E246" s="368"/>
      <c r="F246" s="375"/>
      <c r="G246" s="368"/>
      <c r="H246" s="371"/>
      <c r="J246" s="343"/>
    </row>
    <row r="247" spans="1:10" s="344" customFormat="1">
      <c r="A247" s="368"/>
      <c r="B247" s="377"/>
      <c r="C247" s="367"/>
      <c r="D247" s="368"/>
      <c r="E247" s="368"/>
      <c r="F247" s="368"/>
      <c r="G247" s="368"/>
      <c r="H247" s="374"/>
      <c r="J247" s="343"/>
    </row>
    <row r="248" spans="1:10" s="344" customFormat="1">
      <c r="A248" s="368"/>
      <c r="B248" s="373"/>
      <c r="C248" s="367"/>
      <c r="D248" s="368"/>
      <c r="E248" s="368"/>
      <c r="F248" s="375"/>
      <c r="G248" s="368"/>
      <c r="H248" s="371"/>
      <c r="J248" s="343"/>
    </row>
    <row r="249" spans="1:10" s="344" customFormat="1">
      <c r="A249" s="368"/>
      <c r="B249" s="373"/>
      <c r="C249" s="367"/>
      <c r="D249" s="368"/>
      <c r="E249" s="368"/>
      <c r="F249" s="375"/>
      <c r="G249" s="368"/>
      <c r="H249" s="371"/>
      <c r="J249" s="343"/>
    </row>
    <row r="250" spans="1:10" s="344" customFormat="1">
      <c r="A250" s="368"/>
      <c r="B250" s="373"/>
      <c r="C250" s="367"/>
      <c r="D250" s="368"/>
      <c r="E250" s="368"/>
      <c r="F250" s="375"/>
      <c r="G250" s="368"/>
      <c r="H250" s="371"/>
      <c r="J250" s="343"/>
    </row>
    <row r="251" spans="1:10" s="344" customFormat="1">
      <c r="A251" s="368"/>
      <c r="B251" s="370"/>
      <c r="C251" s="367"/>
      <c r="D251" s="368"/>
      <c r="E251" s="368"/>
      <c r="F251" s="375"/>
      <c r="G251" s="368"/>
      <c r="H251" s="371"/>
      <c r="J251" s="343"/>
    </row>
    <row r="252" spans="1:10" s="344" customFormat="1">
      <c r="A252" s="368"/>
      <c r="B252" s="370"/>
      <c r="C252" s="367"/>
      <c r="D252" s="368"/>
      <c r="E252" s="368"/>
      <c r="F252" s="375"/>
      <c r="G252" s="368"/>
      <c r="H252" s="371"/>
      <c r="J252" s="343"/>
    </row>
    <row r="253" spans="1:10" s="344" customFormat="1">
      <c r="A253" s="368"/>
      <c r="B253" s="373"/>
      <c r="C253" s="367"/>
      <c r="D253" s="368"/>
      <c r="E253" s="368"/>
      <c r="F253" s="375"/>
      <c r="G253" s="368"/>
      <c r="H253" s="371"/>
      <c r="J253" s="343"/>
    </row>
    <row r="254" spans="1:10" s="344" customFormat="1">
      <c r="A254" s="368"/>
      <c r="B254" s="370"/>
      <c r="C254" s="367"/>
      <c r="D254" s="368"/>
      <c r="E254" s="368"/>
      <c r="F254" s="368"/>
      <c r="G254" s="368"/>
      <c r="H254" s="374"/>
      <c r="J254" s="343"/>
    </row>
    <row r="255" spans="1:10" s="344" customFormat="1">
      <c r="A255" s="368"/>
      <c r="B255" s="373"/>
      <c r="C255" s="367"/>
      <c r="D255" s="368"/>
      <c r="E255" s="368"/>
      <c r="F255" s="375"/>
      <c r="G255" s="368"/>
      <c r="H255" s="371"/>
      <c r="J255" s="343"/>
    </row>
    <row r="256" spans="1:10" s="344" customFormat="1">
      <c r="A256" s="368"/>
      <c r="B256" s="373"/>
      <c r="C256" s="367"/>
      <c r="D256" s="368"/>
      <c r="E256" s="368"/>
      <c r="F256" s="375"/>
      <c r="G256" s="368"/>
      <c r="H256" s="371"/>
      <c r="J256" s="343"/>
    </row>
    <row r="257" spans="1:10" s="344" customFormat="1">
      <c r="A257" s="368"/>
      <c r="B257" s="373"/>
      <c r="C257" s="367"/>
      <c r="D257" s="368"/>
      <c r="E257" s="368"/>
      <c r="F257" s="375"/>
      <c r="G257" s="368"/>
      <c r="H257" s="371"/>
      <c r="J257" s="343"/>
    </row>
    <row r="258" spans="1:10" s="344" customFormat="1">
      <c r="A258" s="368"/>
      <c r="B258" s="370"/>
      <c r="C258" s="367"/>
      <c r="D258" s="368"/>
      <c r="E258" s="368"/>
      <c r="F258" s="375"/>
      <c r="G258" s="368"/>
      <c r="H258" s="371"/>
      <c r="J258" s="343"/>
    </row>
    <row r="259" spans="1:10" s="344" customFormat="1">
      <c r="A259" s="368"/>
      <c r="B259" s="373"/>
      <c r="C259" s="367"/>
      <c r="D259" s="368"/>
      <c r="E259" s="368"/>
      <c r="F259" s="375"/>
      <c r="G259" s="368"/>
      <c r="H259" s="371"/>
      <c r="J259" s="343"/>
    </row>
    <row r="260" spans="1:10" s="344" customFormat="1">
      <c r="A260" s="368"/>
      <c r="B260" s="370"/>
      <c r="C260" s="367"/>
      <c r="D260" s="368"/>
      <c r="E260" s="368"/>
      <c r="F260" s="368"/>
      <c r="G260" s="368"/>
      <c r="H260" s="374"/>
      <c r="J260" s="343"/>
    </row>
    <row r="261" spans="1:10" s="344" customFormat="1">
      <c r="A261" s="368"/>
      <c r="B261" s="373"/>
      <c r="C261" s="367"/>
      <c r="D261" s="368"/>
      <c r="E261" s="368"/>
      <c r="F261" s="375"/>
      <c r="G261" s="368"/>
      <c r="H261" s="371"/>
      <c r="J261" s="343"/>
    </row>
    <row r="262" spans="1:10" s="344" customFormat="1">
      <c r="A262" s="368"/>
      <c r="B262" s="373"/>
      <c r="C262" s="367"/>
      <c r="D262" s="368"/>
      <c r="E262" s="368"/>
      <c r="F262" s="375"/>
      <c r="G262" s="368"/>
      <c r="H262" s="371"/>
      <c r="J262" s="343"/>
    </row>
    <row r="263" spans="1:10" s="344" customFormat="1">
      <c r="A263" s="368"/>
      <c r="B263" s="373"/>
      <c r="C263" s="367"/>
      <c r="D263" s="368"/>
      <c r="E263" s="368"/>
      <c r="F263" s="375"/>
      <c r="G263" s="368"/>
      <c r="H263" s="371"/>
      <c r="J263" s="343"/>
    </row>
    <row r="264" spans="1:10" s="344" customFormat="1">
      <c r="A264" s="368"/>
      <c r="B264" s="370"/>
      <c r="C264" s="367"/>
      <c r="D264" s="368"/>
      <c r="E264" s="368"/>
      <c r="F264" s="375"/>
      <c r="G264" s="368"/>
      <c r="H264" s="371"/>
      <c r="J264" s="343"/>
    </row>
    <row r="265" spans="1:10" s="344" customFormat="1">
      <c r="A265" s="368"/>
      <c r="B265" s="373"/>
      <c r="C265" s="367"/>
      <c r="D265" s="368"/>
      <c r="E265" s="368"/>
      <c r="F265" s="375"/>
      <c r="G265" s="368"/>
      <c r="H265" s="371"/>
      <c r="J265" s="343"/>
    </row>
    <row r="266" spans="1:10" s="344" customFormat="1">
      <c r="A266" s="368"/>
      <c r="B266" s="377"/>
      <c r="C266" s="367"/>
      <c r="D266" s="368"/>
      <c r="E266" s="368"/>
      <c r="F266" s="368"/>
      <c r="G266" s="368"/>
      <c r="H266" s="374"/>
      <c r="J266" s="343"/>
    </row>
    <row r="267" spans="1:10" s="344" customFormat="1">
      <c r="A267" s="368"/>
      <c r="B267" s="378"/>
      <c r="C267" s="367"/>
      <c r="D267" s="368"/>
      <c r="E267" s="368"/>
      <c r="F267" s="375"/>
      <c r="G267" s="368"/>
      <c r="H267" s="374"/>
      <c r="J267" s="343"/>
    </row>
    <row r="268" spans="1:10" s="344" customFormat="1">
      <c r="A268" s="368"/>
      <c r="B268" s="378"/>
      <c r="C268" s="367"/>
      <c r="D268" s="368"/>
      <c r="E268" s="368"/>
      <c r="F268" s="375"/>
      <c r="G268" s="368"/>
      <c r="H268" s="374"/>
      <c r="J268" s="343"/>
    </row>
    <row r="269" spans="1:10" s="344" customFormat="1">
      <c r="A269" s="368"/>
      <c r="B269" s="378"/>
      <c r="C269" s="367"/>
      <c r="D269" s="368"/>
      <c r="E269" s="368"/>
      <c r="F269" s="375"/>
      <c r="G269" s="368"/>
      <c r="H269" s="374"/>
      <c r="J269" s="343"/>
    </row>
    <row r="270" spans="1:10" s="344" customFormat="1">
      <c r="A270" s="368"/>
      <c r="B270" s="370"/>
      <c r="C270" s="367"/>
      <c r="D270" s="368"/>
      <c r="E270" s="368"/>
      <c r="F270" s="375"/>
      <c r="G270" s="368"/>
      <c r="H270" s="374"/>
      <c r="J270" s="343"/>
    </row>
    <row r="271" spans="1:10" s="344" customFormat="1">
      <c r="A271" s="368"/>
      <c r="B271" s="370"/>
      <c r="C271" s="367"/>
      <c r="D271" s="368"/>
      <c r="E271" s="368"/>
      <c r="F271" s="375"/>
      <c r="G271" s="368"/>
      <c r="H271" s="374"/>
      <c r="J271" s="343"/>
    </row>
    <row r="272" spans="1:10" s="344" customFormat="1">
      <c r="A272" s="368"/>
      <c r="B272" s="370"/>
      <c r="C272" s="367"/>
      <c r="D272" s="368"/>
      <c r="E272" s="368"/>
      <c r="F272" s="375"/>
      <c r="G272" s="368"/>
      <c r="H272" s="374"/>
      <c r="J272" s="343"/>
    </row>
    <row r="273" spans="1:10" s="344" customFormat="1">
      <c r="A273" s="368"/>
      <c r="B273" s="378"/>
      <c r="C273" s="367"/>
      <c r="D273" s="368"/>
      <c r="E273" s="368"/>
      <c r="F273" s="375"/>
      <c r="G273" s="368"/>
      <c r="H273" s="374"/>
      <c r="J273" s="343"/>
    </row>
    <row r="274" spans="1:10" s="344" customFormat="1">
      <c r="A274" s="368"/>
      <c r="B274" s="370"/>
      <c r="C274" s="367"/>
      <c r="D274" s="368"/>
      <c r="E274" s="368"/>
      <c r="F274" s="368"/>
      <c r="G274" s="368"/>
      <c r="H274" s="374"/>
      <c r="J274" s="343"/>
    </row>
    <row r="275" spans="1:10" s="344" customFormat="1">
      <c r="A275" s="368"/>
      <c r="B275" s="378"/>
      <c r="C275" s="367"/>
      <c r="D275" s="368"/>
      <c r="E275" s="368"/>
      <c r="F275" s="368"/>
      <c r="G275" s="368"/>
      <c r="H275" s="374"/>
      <c r="J275" s="343"/>
    </row>
    <row r="276" spans="1:10" s="344" customFormat="1">
      <c r="A276" s="368"/>
      <c r="B276" s="378"/>
      <c r="C276" s="367"/>
      <c r="D276" s="368"/>
      <c r="E276" s="368"/>
      <c r="F276" s="375"/>
      <c r="G276" s="368"/>
      <c r="H276" s="374"/>
      <c r="J276" s="343"/>
    </row>
    <row r="277" spans="1:10" s="344" customFormat="1">
      <c r="A277" s="368"/>
      <c r="B277" s="378"/>
      <c r="C277" s="367"/>
      <c r="D277" s="368"/>
      <c r="E277" s="368"/>
      <c r="F277" s="375"/>
      <c r="G277" s="368"/>
      <c r="H277" s="374"/>
      <c r="J277" s="343"/>
    </row>
    <row r="278" spans="1:10" s="344" customFormat="1">
      <c r="A278" s="368"/>
      <c r="B278" s="370"/>
      <c r="C278" s="367"/>
      <c r="D278" s="368"/>
      <c r="E278" s="368"/>
      <c r="F278" s="375"/>
      <c r="G278" s="368"/>
      <c r="H278" s="374"/>
      <c r="J278" s="343"/>
    </row>
    <row r="279" spans="1:10" s="344" customFormat="1">
      <c r="A279" s="368"/>
      <c r="B279" s="370"/>
      <c r="C279" s="367"/>
      <c r="D279" s="368"/>
      <c r="E279" s="368"/>
      <c r="F279" s="375"/>
      <c r="G279" s="368"/>
      <c r="H279" s="374"/>
      <c r="J279" s="343"/>
    </row>
    <row r="280" spans="1:10" s="344" customFormat="1">
      <c r="A280" s="368"/>
      <c r="B280" s="378"/>
      <c r="C280" s="367"/>
      <c r="D280" s="368"/>
      <c r="E280" s="368"/>
      <c r="F280" s="375"/>
      <c r="G280" s="368"/>
      <c r="H280" s="374"/>
      <c r="J280" s="343"/>
    </row>
    <row r="281" spans="1:10" s="344" customFormat="1">
      <c r="A281" s="368"/>
      <c r="B281" s="370"/>
      <c r="C281" s="367"/>
      <c r="D281" s="368"/>
      <c r="E281" s="368"/>
      <c r="F281" s="368"/>
      <c r="G281" s="368"/>
      <c r="H281" s="374"/>
      <c r="J281" s="343"/>
    </row>
    <row r="282" spans="1:10" s="344" customFormat="1">
      <c r="A282" s="368"/>
      <c r="B282" s="378"/>
      <c r="C282" s="367"/>
      <c r="D282" s="368"/>
      <c r="E282" s="368"/>
      <c r="F282" s="375"/>
      <c r="G282" s="368"/>
      <c r="H282" s="374"/>
      <c r="J282" s="343"/>
    </row>
    <row r="283" spans="1:10" s="344" customFormat="1">
      <c r="A283" s="368"/>
      <c r="B283" s="378"/>
      <c r="C283" s="367"/>
      <c r="D283" s="368"/>
      <c r="E283" s="368"/>
      <c r="F283" s="375"/>
      <c r="G283" s="368"/>
      <c r="H283" s="374"/>
      <c r="J283" s="343"/>
    </row>
    <row r="284" spans="1:10" s="344" customFormat="1">
      <c r="A284" s="368"/>
      <c r="B284" s="378"/>
      <c r="C284" s="367"/>
      <c r="D284" s="368"/>
      <c r="E284" s="368"/>
      <c r="F284" s="375"/>
      <c r="G284" s="368"/>
      <c r="H284" s="374"/>
      <c r="J284" s="343"/>
    </row>
    <row r="285" spans="1:10" s="344" customFormat="1">
      <c r="A285" s="368"/>
      <c r="B285" s="370"/>
      <c r="C285" s="367"/>
      <c r="D285" s="368"/>
      <c r="E285" s="368"/>
      <c r="F285" s="375"/>
      <c r="G285" s="368"/>
      <c r="H285" s="374"/>
      <c r="J285" s="343"/>
    </row>
    <row r="286" spans="1:10" s="344" customFormat="1">
      <c r="A286" s="368"/>
      <c r="B286" s="370"/>
      <c r="C286" s="367"/>
      <c r="D286" s="368"/>
      <c r="E286" s="368"/>
      <c r="F286" s="375"/>
      <c r="G286" s="368"/>
      <c r="H286" s="374"/>
      <c r="J286" s="343"/>
    </row>
    <row r="287" spans="1:10" s="344" customFormat="1">
      <c r="A287" s="368"/>
      <c r="B287" s="378"/>
      <c r="C287" s="367"/>
      <c r="D287" s="368"/>
      <c r="E287" s="368"/>
      <c r="F287" s="375"/>
      <c r="G287" s="368"/>
      <c r="H287" s="374"/>
      <c r="J287" s="343"/>
    </row>
    <row r="288" spans="1:10" s="344" customFormat="1">
      <c r="A288" s="368"/>
      <c r="B288" s="370"/>
      <c r="C288" s="367"/>
      <c r="D288" s="368"/>
      <c r="E288" s="368"/>
      <c r="F288" s="368"/>
      <c r="G288" s="368"/>
      <c r="H288" s="374"/>
      <c r="J288" s="343"/>
    </row>
    <row r="289" spans="1:10" s="344" customFormat="1">
      <c r="A289" s="368"/>
      <c r="B289" s="378"/>
      <c r="C289" s="367"/>
      <c r="D289" s="368"/>
      <c r="E289" s="368"/>
      <c r="F289" s="375"/>
      <c r="G289" s="368"/>
      <c r="H289" s="374"/>
      <c r="J289" s="343"/>
    </row>
    <row r="290" spans="1:10" s="344" customFormat="1">
      <c r="A290" s="368"/>
      <c r="B290" s="378"/>
      <c r="C290" s="367"/>
      <c r="D290" s="368"/>
      <c r="E290" s="368"/>
      <c r="F290" s="375"/>
      <c r="G290" s="368"/>
      <c r="H290" s="374"/>
      <c r="J290" s="343"/>
    </row>
    <row r="291" spans="1:10" s="344" customFormat="1">
      <c r="A291" s="368"/>
      <c r="B291" s="378"/>
      <c r="C291" s="367"/>
      <c r="D291" s="368"/>
      <c r="E291" s="368"/>
      <c r="F291" s="375"/>
      <c r="G291" s="368"/>
      <c r="H291" s="374"/>
      <c r="J291" s="343"/>
    </row>
    <row r="292" spans="1:10" s="344" customFormat="1">
      <c r="A292" s="368"/>
      <c r="B292" s="370"/>
      <c r="C292" s="367"/>
      <c r="D292" s="368"/>
      <c r="E292" s="368"/>
      <c r="F292" s="375"/>
      <c r="G292" s="368"/>
      <c r="H292" s="374"/>
      <c r="J292" s="343"/>
    </row>
    <row r="293" spans="1:10" s="344" customFormat="1">
      <c r="A293" s="368"/>
      <c r="B293" s="370"/>
      <c r="C293" s="367"/>
      <c r="D293" s="368"/>
      <c r="E293" s="368"/>
      <c r="F293" s="375"/>
      <c r="G293" s="368"/>
      <c r="H293" s="374"/>
      <c r="J293" s="343"/>
    </row>
    <row r="294" spans="1:10" s="344" customFormat="1">
      <c r="A294" s="368"/>
      <c r="B294" s="378"/>
      <c r="C294" s="367"/>
      <c r="D294" s="368"/>
      <c r="E294" s="368"/>
      <c r="F294" s="375"/>
      <c r="G294" s="368"/>
      <c r="H294" s="374"/>
      <c r="J294" s="343"/>
    </row>
    <row r="295" spans="1:10" s="344" customFormat="1">
      <c r="A295" s="368"/>
      <c r="B295" s="377"/>
      <c r="C295" s="367"/>
      <c r="D295" s="368"/>
      <c r="E295" s="368"/>
      <c r="F295" s="374"/>
      <c r="G295" s="368"/>
      <c r="H295" s="374"/>
      <c r="J295" s="343"/>
    </row>
    <row r="296" spans="1:10" s="344" customFormat="1">
      <c r="A296" s="368"/>
      <c r="B296" s="378"/>
      <c r="C296" s="367"/>
      <c r="D296" s="368"/>
      <c r="E296" s="368"/>
      <c r="F296" s="375"/>
      <c r="G296" s="368"/>
      <c r="H296" s="374"/>
      <c r="J296" s="343"/>
    </row>
    <row r="297" spans="1:10" s="344" customFormat="1">
      <c r="A297" s="368"/>
      <c r="B297" s="378"/>
      <c r="C297" s="367"/>
      <c r="D297" s="368"/>
      <c r="E297" s="368"/>
      <c r="F297" s="375"/>
      <c r="G297" s="368"/>
      <c r="H297" s="374"/>
      <c r="J297" s="343"/>
    </row>
    <row r="298" spans="1:10" s="344" customFormat="1">
      <c r="A298" s="368"/>
      <c r="B298" s="378"/>
      <c r="C298" s="367"/>
      <c r="D298" s="368"/>
      <c r="E298" s="368"/>
      <c r="F298" s="375"/>
      <c r="G298" s="368"/>
      <c r="H298" s="374"/>
      <c r="J298" s="343"/>
    </row>
    <row r="299" spans="1:10" s="344" customFormat="1">
      <c r="A299" s="368"/>
      <c r="B299" s="370"/>
      <c r="C299" s="367"/>
      <c r="D299" s="368"/>
      <c r="E299" s="368"/>
      <c r="F299" s="375"/>
      <c r="G299" s="368"/>
      <c r="H299" s="374"/>
      <c r="J299" s="343"/>
    </row>
    <row r="300" spans="1:10" s="344" customFormat="1">
      <c r="A300" s="368"/>
      <c r="B300" s="370"/>
      <c r="C300" s="367"/>
      <c r="D300" s="368"/>
      <c r="E300" s="368"/>
      <c r="F300" s="375"/>
      <c r="G300" s="368"/>
      <c r="H300" s="374"/>
      <c r="J300" s="343"/>
    </row>
    <row r="301" spans="1:10" s="344" customFormat="1">
      <c r="A301" s="368"/>
      <c r="B301" s="378"/>
      <c r="C301" s="367"/>
      <c r="D301" s="368"/>
      <c r="E301" s="368"/>
      <c r="F301" s="375"/>
      <c r="G301" s="368"/>
      <c r="H301" s="374"/>
      <c r="J301" s="343"/>
    </row>
    <row r="302" spans="1:10" s="344" customFormat="1">
      <c r="A302" s="368"/>
      <c r="B302" s="377"/>
      <c r="C302" s="367"/>
      <c r="D302" s="368"/>
      <c r="E302" s="368"/>
      <c r="F302" s="368"/>
      <c r="G302" s="368"/>
      <c r="H302" s="374"/>
      <c r="J302" s="343"/>
    </row>
    <row r="303" spans="1:10" s="344" customFormat="1">
      <c r="A303" s="368"/>
      <c r="B303" s="378"/>
      <c r="C303" s="367"/>
      <c r="D303" s="368"/>
      <c r="E303" s="368"/>
      <c r="F303" s="375"/>
      <c r="G303" s="368"/>
      <c r="H303" s="374"/>
      <c r="J303" s="343"/>
    </row>
    <row r="304" spans="1:10" s="344" customFormat="1">
      <c r="A304" s="368"/>
      <c r="B304" s="378"/>
      <c r="C304" s="367"/>
      <c r="D304" s="368"/>
      <c r="E304" s="368"/>
      <c r="F304" s="375"/>
      <c r="G304" s="368"/>
      <c r="H304" s="374"/>
      <c r="J304" s="343"/>
    </row>
    <row r="305" spans="1:10" s="344" customFormat="1">
      <c r="A305" s="368"/>
      <c r="B305" s="378"/>
      <c r="C305" s="367"/>
      <c r="D305" s="368"/>
      <c r="E305" s="368"/>
      <c r="F305" s="375"/>
      <c r="G305" s="368"/>
      <c r="H305" s="374"/>
      <c r="J305" s="343"/>
    </row>
    <row r="306" spans="1:10" s="344" customFormat="1">
      <c r="A306" s="368"/>
      <c r="B306" s="370"/>
      <c r="C306" s="367"/>
      <c r="D306" s="368"/>
      <c r="E306" s="368"/>
      <c r="F306" s="375"/>
      <c r="G306" s="368"/>
      <c r="H306" s="374"/>
      <c r="J306" s="343"/>
    </row>
    <row r="307" spans="1:10" s="344" customFormat="1">
      <c r="A307" s="368"/>
      <c r="B307" s="370"/>
      <c r="C307" s="367"/>
      <c r="D307" s="368"/>
      <c r="E307" s="368"/>
      <c r="F307" s="375"/>
      <c r="G307" s="368"/>
      <c r="H307" s="374"/>
      <c r="J307" s="343"/>
    </row>
    <row r="308" spans="1:10" s="344" customFormat="1">
      <c r="A308" s="368"/>
      <c r="B308" s="370"/>
      <c r="C308" s="367"/>
      <c r="D308" s="368"/>
      <c r="E308" s="368"/>
      <c r="F308" s="375"/>
      <c r="G308" s="368"/>
      <c r="H308" s="374"/>
      <c r="J308" s="343"/>
    </row>
    <row r="309" spans="1:10" s="344" customFormat="1">
      <c r="A309" s="368"/>
      <c r="B309" s="378"/>
      <c r="C309" s="367"/>
      <c r="D309" s="368"/>
      <c r="E309" s="368"/>
      <c r="F309" s="375"/>
      <c r="G309" s="368"/>
      <c r="H309" s="374"/>
      <c r="J309" s="343"/>
    </row>
    <row r="310" spans="1:10" s="344" customFormat="1">
      <c r="A310" s="368"/>
      <c r="B310" s="377"/>
      <c r="C310" s="367"/>
      <c r="D310" s="368"/>
      <c r="E310" s="368"/>
      <c r="F310" s="368"/>
      <c r="G310" s="368"/>
      <c r="H310" s="374"/>
      <c r="J310" s="343"/>
    </row>
    <row r="311" spans="1:10" s="344" customFormat="1">
      <c r="A311" s="368"/>
      <c r="B311" s="378"/>
      <c r="C311" s="367"/>
      <c r="D311" s="368"/>
      <c r="E311" s="368"/>
      <c r="F311" s="375"/>
      <c r="G311" s="368"/>
      <c r="H311" s="374"/>
      <c r="J311" s="343"/>
    </row>
    <row r="312" spans="1:10" s="344" customFormat="1">
      <c r="A312" s="368"/>
      <c r="B312" s="378"/>
      <c r="C312" s="367"/>
      <c r="D312" s="368"/>
      <c r="E312" s="368"/>
      <c r="F312" s="375"/>
      <c r="G312" s="368"/>
      <c r="H312" s="374"/>
      <c r="J312" s="343"/>
    </row>
    <row r="313" spans="1:10" s="344" customFormat="1">
      <c r="A313" s="368"/>
      <c r="B313" s="378"/>
      <c r="C313" s="367"/>
      <c r="D313" s="368"/>
      <c r="E313" s="368"/>
      <c r="F313" s="375"/>
      <c r="G313" s="368"/>
      <c r="H313" s="374"/>
      <c r="J313" s="343"/>
    </row>
    <row r="314" spans="1:10" s="344" customFormat="1">
      <c r="A314" s="368"/>
      <c r="B314" s="370"/>
      <c r="C314" s="367"/>
      <c r="D314" s="368"/>
      <c r="E314" s="368"/>
      <c r="F314" s="375"/>
      <c r="G314" s="368"/>
      <c r="H314" s="374"/>
      <c r="J314" s="343"/>
    </row>
    <row r="315" spans="1:10" s="344" customFormat="1">
      <c r="A315" s="368"/>
      <c r="B315" s="370"/>
      <c r="C315" s="367"/>
      <c r="D315" s="368"/>
      <c r="E315" s="368"/>
      <c r="F315" s="375"/>
      <c r="G315" s="368"/>
      <c r="H315" s="374"/>
      <c r="J315" s="343"/>
    </row>
    <row r="316" spans="1:10" s="344" customFormat="1">
      <c r="A316" s="368"/>
      <c r="B316" s="370"/>
      <c r="C316" s="367"/>
      <c r="D316" s="368"/>
      <c r="E316" s="368"/>
      <c r="F316" s="375"/>
      <c r="G316" s="368"/>
      <c r="H316" s="374"/>
      <c r="J316" s="343"/>
    </row>
    <row r="317" spans="1:10" s="344" customFormat="1">
      <c r="A317" s="368"/>
      <c r="B317" s="378"/>
      <c r="C317" s="367"/>
      <c r="D317" s="368"/>
      <c r="E317" s="368"/>
      <c r="F317" s="375"/>
      <c r="G317" s="368"/>
      <c r="H317" s="374"/>
      <c r="J317" s="343"/>
    </row>
    <row r="318" spans="1:10" s="344" customFormat="1">
      <c r="A318" s="368"/>
      <c r="B318" s="377"/>
      <c r="C318" s="367"/>
      <c r="D318" s="368"/>
      <c r="E318" s="368"/>
      <c r="F318" s="368"/>
      <c r="G318" s="368"/>
      <c r="H318" s="374"/>
      <c r="J318" s="343"/>
    </row>
    <row r="319" spans="1:10" s="344" customFormat="1">
      <c r="A319" s="368"/>
      <c r="B319" s="378"/>
      <c r="C319" s="367"/>
      <c r="D319" s="368"/>
      <c r="E319" s="368"/>
      <c r="F319" s="368"/>
      <c r="G319" s="368"/>
      <c r="H319" s="374"/>
      <c r="J319" s="343"/>
    </row>
    <row r="320" spans="1:10" s="344" customFormat="1">
      <c r="A320" s="368"/>
      <c r="B320" s="378"/>
      <c r="C320" s="367"/>
      <c r="D320" s="368"/>
      <c r="E320" s="368"/>
      <c r="F320" s="368"/>
      <c r="G320" s="368"/>
      <c r="H320" s="374"/>
      <c r="J320" s="343"/>
    </row>
    <row r="321" spans="1:10" s="344" customFormat="1">
      <c r="A321" s="368"/>
      <c r="B321" s="370"/>
      <c r="C321" s="367"/>
      <c r="D321" s="368"/>
      <c r="E321" s="368"/>
      <c r="F321" s="375"/>
      <c r="G321" s="368"/>
      <c r="H321" s="374"/>
      <c r="J321" s="343"/>
    </row>
    <row r="322" spans="1:10" s="344" customFormat="1">
      <c r="A322" s="368"/>
      <c r="B322" s="370"/>
      <c r="C322" s="367"/>
      <c r="D322" s="368"/>
      <c r="E322" s="368"/>
      <c r="F322" s="375"/>
      <c r="G322" s="368"/>
      <c r="H322" s="374"/>
      <c r="J322" s="343"/>
    </row>
    <row r="323" spans="1:10" s="344" customFormat="1">
      <c r="A323" s="368"/>
      <c r="B323" s="370"/>
      <c r="C323" s="367"/>
      <c r="D323" s="368"/>
      <c r="E323" s="368"/>
      <c r="F323" s="375"/>
      <c r="G323" s="368"/>
      <c r="H323" s="374"/>
      <c r="J323" s="343"/>
    </row>
    <row r="324" spans="1:10" s="344" customFormat="1">
      <c r="A324" s="368"/>
      <c r="B324" s="370"/>
      <c r="C324" s="367"/>
      <c r="D324" s="368"/>
      <c r="E324" s="368"/>
      <c r="F324" s="375"/>
      <c r="G324" s="368"/>
      <c r="H324" s="374"/>
      <c r="J324" s="343"/>
    </row>
    <row r="325" spans="1:10" s="344" customFormat="1">
      <c r="A325" s="368"/>
      <c r="B325" s="370"/>
      <c r="C325" s="367"/>
      <c r="D325" s="368"/>
      <c r="E325" s="368"/>
      <c r="F325" s="368"/>
      <c r="G325" s="368"/>
      <c r="H325" s="374"/>
      <c r="J325" s="343"/>
    </row>
    <row r="326" spans="1:10" s="344" customFormat="1">
      <c r="A326" s="368"/>
      <c r="B326" s="378"/>
      <c r="C326" s="367"/>
      <c r="D326" s="368"/>
      <c r="E326" s="368"/>
      <c r="F326" s="375"/>
      <c r="G326" s="368"/>
      <c r="H326" s="374"/>
      <c r="J326" s="343"/>
    </row>
    <row r="327" spans="1:10" s="344" customFormat="1">
      <c r="A327" s="368"/>
      <c r="B327" s="378"/>
      <c r="C327" s="367"/>
      <c r="D327" s="368"/>
      <c r="E327" s="368"/>
      <c r="F327" s="375"/>
      <c r="G327" s="368"/>
      <c r="H327" s="374"/>
      <c r="J327" s="343"/>
    </row>
    <row r="328" spans="1:10" s="344" customFormat="1">
      <c r="A328" s="368"/>
      <c r="B328" s="378"/>
      <c r="C328" s="367"/>
      <c r="D328" s="368"/>
      <c r="E328" s="368"/>
      <c r="F328" s="375"/>
      <c r="G328" s="368"/>
      <c r="H328" s="374"/>
      <c r="J328" s="343"/>
    </row>
    <row r="329" spans="1:10" s="344" customFormat="1">
      <c r="A329" s="368"/>
      <c r="B329" s="370"/>
      <c r="C329" s="367"/>
      <c r="D329" s="368"/>
      <c r="E329" s="368"/>
      <c r="F329" s="375"/>
      <c r="G329" s="368"/>
      <c r="H329" s="374"/>
      <c r="J329" s="343"/>
    </row>
    <row r="330" spans="1:10" s="344" customFormat="1">
      <c r="A330" s="368"/>
      <c r="B330" s="370"/>
      <c r="C330" s="367"/>
      <c r="D330" s="368"/>
      <c r="E330" s="368"/>
      <c r="F330" s="375"/>
      <c r="G330" s="368"/>
      <c r="H330" s="374"/>
      <c r="J330" s="343"/>
    </row>
    <row r="331" spans="1:10" s="344" customFormat="1">
      <c r="A331" s="368"/>
      <c r="B331" s="370"/>
      <c r="C331" s="367"/>
      <c r="D331" s="368"/>
      <c r="E331" s="368"/>
      <c r="F331" s="375"/>
      <c r="G331" s="368"/>
      <c r="H331" s="374"/>
      <c r="J331" s="343"/>
    </row>
    <row r="332" spans="1:10" s="344" customFormat="1">
      <c r="A332" s="368"/>
      <c r="B332" s="370"/>
      <c r="C332" s="367"/>
      <c r="D332" s="368"/>
      <c r="E332" s="368"/>
      <c r="F332" s="375"/>
      <c r="G332" s="368"/>
      <c r="H332" s="374"/>
      <c r="J332" s="343"/>
    </row>
    <row r="333" spans="1:10" s="344" customFormat="1">
      <c r="A333" s="368"/>
      <c r="B333" s="378"/>
      <c r="C333" s="367"/>
      <c r="D333" s="368"/>
      <c r="E333" s="368"/>
      <c r="F333" s="375"/>
      <c r="G333" s="368"/>
      <c r="H333" s="374"/>
      <c r="J333" s="343"/>
    </row>
    <row r="334" spans="1:10" s="344" customFormat="1">
      <c r="A334" s="368"/>
      <c r="B334" s="373"/>
      <c r="C334" s="367"/>
      <c r="D334" s="368"/>
      <c r="E334" s="368"/>
      <c r="F334" s="368"/>
      <c r="G334" s="368"/>
      <c r="H334" s="371"/>
      <c r="J334" s="343"/>
    </row>
    <row r="335" spans="1:10" s="344" customFormat="1">
      <c r="A335" s="368"/>
      <c r="B335" s="370"/>
      <c r="C335" s="379"/>
      <c r="D335" s="380"/>
      <c r="E335" s="380"/>
      <c r="F335" s="380"/>
      <c r="G335" s="380"/>
      <c r="H335" s="381"/>
      <c r="J335" s="343"/>
    </row>
    <row r="336" spans="1:10" s="344" customFormat="1">
      <c r="A336" s="368"/>
      <c r="B336" s="373"/>
      <c r="C336" s="379"/>
      <c r="D336" s="380"/>
      <c r="E336" s="380"/>
      <c r="F336" s="380"/>
      <c r="G336" s="380"/>
      <c r="H336" s="380"/>
      <c r="J336" s="343"/>
    </row>
    <row r="337" spans="1:10" s="344" customFormat="1">
      <c r="A337" s="368"/>
      <c r="B337" s="377"/>
      <c r="C337" s="379"/>
      <c r="D337" s="380"/>
      <c r="E337" s="380"/>
      <c r="F337" s="380"/>
      <c r="G337" s="380"/>
      <c r="H337" s="381"/>
      <c r="J337" s="343"/>
    </row>
    <row r="338" spans="1:10" s="344" customFormat="1">
      <c r="A338" s="368"/>
      <c r="B338" s="373"/>
      <c r="C338" s="379"/>
      <c r="D338" s="380"/>
      <c r="E338" s="380"/>
      <c r="F338" s="380"/>
      <c r="G338" s="380"/>
      <c r="H338" s="381"/>
      <c r="J338" s="343"/>
    </row>
    <row r="339" spans="1:10" s="344" customFormat="1">
      <c r="A339" s="368"/>
      <c r="B339" s="373"/>
      <c r="C339" s="379"/>
      <c r="D339" s="380"/>
      <c r="E339" s="380"/>
      <c r="F339" s="380"/>
      <c r="G339" s="380"/>
      <c r="H339" s="381"/>
      <c r="J339" s="343"/>
    </row>
    <row r="340" spans="1:10" s="344" customFormat="1">
      <c r="A340" s="368"/>
      <c r="B340" s="373"/>
      <c r="C340" s="379"/>
      <c r="D340" s="380"/>
      <c r="E340" s="380"/>
      <c r="F340" s="380"/>
      <c r="G340" s="381"/>
      <c r="H340" s="381"/>
      <c r="J340" s="343"/>
    </row>
    <row r="341" spans="1:10" s="344" customFormat="1">
      <c r="A341" s="368"/>
      <c r="B341" s="370"/>
      <c r="C341" s="379"/>
      <c r="D341" s="380"/>
      <c r="E341" s="380"/>
      <c r="F341" s="380"/>
      <c r="G341" s="380"/>
      <c r="H341" s="381"/>
      <c r="J341" s="343"/>
    </row>
    <row r="342" spans="1:10" s="344" customFormat="1">
      <c r="A342" s="368"/>
      <c r="B342" s="370"/>
      <c r="C342" s="379"/>
      <c r="D342" s="380"/>
      <c r="E342" s="380"/>
      <c r="F342" s="380"/>
      <c r="G342" s="381"/>
      <c r="H342" s="381"/>
      <c r="J342" s="343"/>
    </row>
    <row r="343" spans="1:10" s="344" customFormat="1">
      <c r="A343" s="368"/>
      <c r="B343" s="373"/>
      <c r="C343" s="379"/>
      <c r="D343" s="380"/>
      <c r="E343" s="380"/>
      <c r="F343" s="380"/>
      <c r="G343" s="380"/>
      <c r="H343" s="381"/>
      <c r="J343" s="343"/>
    </row>
    <row r="344" spans="1:10" s="344" customFormat="1">
      <c r="A344" s="368"/>
      <c r="B344" s="370"/>
      <c r="C344" s="379"/>
      <c r="D344" s="380"/>
      <c r="E344" s="380"/>
      <c r="F344" s="380"/>
      <c r="G344" s="380"/>
      <c r="H344" s="381"/>
      <c r="J344" s="343"/>
    </row>
    <row r="345" spans="1:10" s="344" customFormat="1">
      <c r="A345" s="368"/>
      <c r="B345" s="373"/>
      <c r="C345" s="379"/>
      <c r="D345" s="380"/>
      <c r="E345" s="380"/>
      <c r="F345" s="380"/>
      <c r="G345" s="380"/>
      <c r="H345" s="380"/>
      <c r="J345" s="343"/>
    </row>
    <row r="346" spans="1:10" s="344" customFormat="1">
      <c r="A346" s="368"/>
      <c r="B346" s="373"/>
      <c r="C346" s="379"/>
      <c r="D346" s="380"/>
      <c r="E346" s="380"/>
      <c r="F346" s="380"/>
      <c r="G346" s="380"/>
      <c r="H346" s="380"/>
      <c r="J346" s="343"/>
    </row>
    <row r="347" spans="1:10" s="344" customFormat="1">
      <c r="A347" s="368"/>
      <c r="B347" s="373"/>
      <c r="C347" s="379"/>
      <c r="D347" s="380"/>
      <c r="E347" s="380"/>
      <c r="F347" s="380"/>
      <c r="G347" s="380"/>
      <c r="H347" s="380"/>
      <c r="J347" s="343"/>
    </row>
    <row r="348" spans="1:10" s="344" customFormat="1">
      <c r="A348" s="368"/>
      <c r="B348" s="370"/>
      <c r="C348" s="367"/>
      <c r="D348" s="368"/>
      <c r="E348" s="368"/>
      <c r="F348" s="375"/>
      <c r="G348" s="368"/>
      <c r="H348" s="371"/>
      <c r="J348" s="343"/>
    </row>
    <row r="349" spans="1:10" s="344" customFormat="1">
      <c r="A349" s="368"/>
      <c r="B349" s="373"/>
      <c r="C349" s="367"/>
      <c r="D349" s="368"/>
      <c r="E349" s="368"/>
      <c r="F349" s="375"/>
      <c r="G349" s="368"/>
      <c r="H349" s="371"/>
      <c r="J349" s="343"/>
    </row>
    <row r="350" spans="1:10" s="344" customFormat="1">
      <c r="A350" s="368"/>
      <c r="B350" s="377"/>
      <c r="C350" s="367"/>
      <c r="D350" s="368"/>
      <c r="E350" s="368"/>
      <c r="F350" s="368"/>
      <c r="G350" s="368"/>
      <c r="H350" s="374"/>
      <c r="J350" s="343"/>
    </row>
    <row r="351" spans="1:10" s="344" customFormat="1">
      <c r="A351" s="368"/>
      <c r="B351" s="373"/>
      <c r="C351" s="367"/>
      <c r="D351" s="368"/>
      <c r="E351" s="368"/>
      <c r="F351" s="368"/>
      <c r="G351" s="368"/>
      <c r="H351" s="371"/>
      <c r="J351" s="343"/>
    </row>
    <row r="352" spans="1:10" s="344" customFormat="1">
      <c r="A352" s="368"/>
      <c r="B352" s="373"/>
      <c r="C352" s="367"/>
      <c r="D352" s="368"/>
      <c r="E352" s="368"/>
      <c r="F352" s="375"/>
      <c r="G352" s="368"/>
      <c r="H352" s="371"/>
      <c r="J352" s="343"/>
    </row>
    <row r="353" spans="1:10" s="344" customFormat="1">
      <c r="A353" s="368"/>
      <c r="B353" s="373"/>
      <c r="C353" s="379"/>
      <c r="D353" s="380"/>
      <c r="E353" s="380"/>
      <c r="F353" s="380"/>
      <c r="G353" s="380"/>
      <c r="H353" s="380"/>
      <c r="J353" s="343"/>
    </row>
    <row r="354" spans="1:10" s="344" customFormat="1">
      <c r="A354" s="368"/>
      <c r="B354" s="370"/>
      <c r="C354" s="367"/>
      <c r="D354" s="368"/>
      <c r="E354" s="368"/>
      <c r="F354" s="375"/>
      <c r="G354" s="368"/>
      <c r="H354" s="371"/>
      <c r="J354" s="343"/>
    </row>
    <row r="355" spans="1:10" s="344" customFormat="1">
      <c r="A355" s="368"/>
      <c r="B355" s="373"/>
      <c r="C355" s="367"/>
      <c r="D355" s="368"/>
      <c r="E355" s="368"/>
      <c r="F355" s="375"/>
      <c r="G355" s="368"/>
      <c r="H355" s="371"/>
      <c r="J355" s="343"/>
    </row>
    <row r="356" spans="1:10" s="344" customFormat="1">
      <c r="A356" s="368"/>
      <c r="B356" s="370"/>
      <c r="C356" s="367"/>
      <c r="D356" s="368"/>
      <c r="E356" s="368"/>
      <c r="F356" s="368"/>
      <c r="G356" s="368"/>
      <c r="H356" s="374"/>
      <c r="J356" s="343"/>
    </row>
    <row r="357" spans="1:10" s="344" customFormat="1">
      <c r="A357" s="368"/>
      <c r="B357" s="373"/>
      <c r="C357" s="367"/>
      <c r="D357" s="368"/>
      <c r="E357" s="368"/>
      <c r="F357" s="368"/>
      <c r="G357" s="368"/>
      <c r="H357" s="371"/>
      <c r="J357" s="343"/>
    </row>
    <row r="358" spans="1:10" s="344" customFormat="1">
      <c r="A358" s="368"/>
      <c r="B358" s="373"/>
      <c r="C358" s="367"/>
      <c r="D358" s="368"/>
      <c r="E358" s="368"/>
      <c r="F358" s="375"/>
      <c r="G358" s="368"/>
      <c r="H358" s="371"/>
      <c r="J358" s="343"/>
    </row>
    <row r="359" spans="1:10" s="344" customFormat="1">
      <c r="A359" s="368"/>
      <c r="B359" s="373"/>
      <c r="C359" s="367"/>
      <c r="D359" s="368"/>
      <c r="E359" s="368"/>
      <c r="F359" s="368"/>
      <c r="G359" s="368"/>
      <c r="H359" s="371"/>
      <c r="J359" s="343"/>
    </row>
    <row r="360" spans="1:10" s="344" customFormat="1">
      <c r="A360" s="368"/>
      <c r="B360" s="370"/>
      <c r="C360" s="367"/>
      <c r="D360" s="368"/>
      <c r="E360" s="368"/>
      <c r="F360" s="368"/>
      <c r="G360" s="368"/>
      <c r="H360" s="371"/>
      <c r="J360" s="343"/>
    </row>
    <row r="361" spans="1:10" s="344" customFormat="1">
      <c r="A361" s="368"/>
      <c r="B361" s="370"/>
      <c r="C361" s="367"/>
      <c r="D361" s="368"/>
      <c r="E361" s="368"/>
      <c r="F361" s="375"/>
      <c r="G361" s="368"/>
      <c r="H361" s="371"/>
      <c r="J361" s="343"/>
    </row>
    <row r="362" spans="1:10" s="344" customFormat="1">
      <c r="A362" s="368"/>
      <c r="B362" s="373"/>
      <c r="C362" s="367"/>
      <c r="D362" s="368"/>
      <c r="E362" s="368"/>
      <c r="F362" s="375"/>
      <c r="G362" s="368"/>
      <c r="H362" s="371"/>
      <c r="J362" s="343"/>
    </row>
    <row r="363" spans="1:10" s="344" customFormat="1">
      <c r="A363" s="368"/>
      <c r="B363" s="370"/>
      <c r="C363" s="367"/>
      <c r="D363" s="368"/>
      <c r="E363" s="368"/>
      <c r="F363" s="368"/>
      <c r="G363" s="368"/>
      <c r="H363" s="374"/>
      <c r="J363" s="343"/>
    </row>
    <row r="364" spans="1:10" s="344" customFormat="1">
      <c r="A364" s="368"/>
      <c r="B364" s="373"/>
      <c r="C364" s="367"/>
      <c r="D364" s="368"/>
      <c r="E364" s="368"/>
      <c r="F364" s="375"/>
      <c r="G364" s="368"/>
      <c r="H364" s="371"/>
      <c r="J364" s="343"/>
    </row>
    <row r="365" spans="1:10" s="344" customFormat="1">
      <c r="A365" s="368"/>
      <c r="B365" s="373"/>
      <c r="C365" s="367"/>
      <c r="D365" s="368"/>
      <c r="E365" s="368"/>
      <c r="F365" s="375"/>
      <c r="G365" s="368"/>
      <c r="H365" s="371"/>
      <c r="J365" s="343"/>
    </row>
    <row r="366" spans="1:10" s="344" customFormat="1">
      <c r="A366" s="368"/>
      <c r="B366" s="373"/>
      <c r="C366" s="367"/>
      <c r="D366" s="368"/>
      <c r="E366" s="368"/>
      <c r="F366" s="368"/>
      <c r="G366" s="368"/>
      <c r="H366" s="371"/>
      <c r="J366" s="343"/>
    </row>
    <row r="367" spans="1:10" s="344" customFormat="1">
      <c r="A367" s="368"/>
      <c r="B367" s="370"/>
      <c r="C367" s="367"/>
      <c r="D367" s="368"/>
      <c r="E367" s="368"/>
      <c r="F367" s="375"/>
      <c r="G367" s="368"/>
      <c r="H367" s="371"/>
      <c r="J367" s="343"/>
    </row>
    <row r="368" spans="1:10" s="344" customFormat="1">
      <c r="A368" s="368"/>
      <c r="B368" s="370"/>
      <c r="C368" s="367"/>
      <c r="D368" s="368"/>
      <c r="E368" s="368"/>
      <c r="F368" s="375"/>
      <c r="G368" s="368"/>
      <c r="H368" s="371"/>
      <c r="J368" s="343"/>
    </row>
    <row r="369" spans="1:10" s="344" customFormat="1">
      <c r="A369" s="368"/>
      <c r="B369" s="373"/>
      <c r="C369" s="367"/>
      <c r="D369" s="368"/>
      <c r="E369" s="368"/>
      <c r="F369" s="375"/>
      <c r="G369" s="368"/>
      <c r="H369" s="371"/>
      <c r="J369" s="343"/>
    </row>
    <row r="370" spans="1:10" s="344" customFormat="1">
      <c r="A370" s="368"/>
      <c r="B370" s="368"/>
      <c r="C370" s="376"/>
      <c r="D370" s="368"/>
      <c r="E370" s="368"/>
      <c r="F370" s="368"/>
      <c r="G370" s="368"/>
      <c r="H370" s="368"/>
      <c r="J370" s="343"/>
    </row>
    <row r="371" spans="1:10" s="344" customFormat="1">
      <c r="A371" s="368"/>
      <c r="B371" s="377"/>
      <c r="C371" s="367"/>
      <c r="D371" s="368"/>
      <c r="E371" s="368"/>
      <c r="F371" s="368"/>
      <c r="G371" s="368"/>
      <c r="H371" s="374"/>
      <c r="J371" s="343"/>
    </row>
    <row r="372" spans="1:10" s="344" customFormat="1">
      <c r="A372" s="368"/>
      <c r="B372" s="373"/>
      <c r="C372" s="367"/>
      <c r="D372" s="368"/>
      <c r="E372" s="368"/>
      <c r="F372" s="375"/>
      <c r="G372" s="368"/>
      <c r="H372" s="371"/>
      <c r="J372" s="343"/>
    </row>
    <row r="373" spans="1:10" s="344" customFormat="1">
      <c r="A373" s="368"/>
      <c r="B373" s="373"/>
      <c r="C373" s="367"/>
      <c r="D373" s="368"/>
      <c r="E373" s="368"/>
      <c r="F373" s="375"/>
      <c r="G373" s="368"/>
      <c r="H373" s="371"/>
      <c r="J373" s="343"/>
    </row>
    <row r="374" spans="1:10" s="344" customFormat="1">
      <c r="A374" s="368"/>
      <c r="B374" s="373"/>
      <c r="C374" s="367"/>
      <c r="D374" s="368"/>
      <c r="E374" s="368"/>
      <c r="F374" s="368"/>
      <c r="G374" s="368"/>
      <c r="H374" s="371"/>
      <c r="J374" s="343"/>
    </row>
    <row r="375" spans="1:10" s="344" customFormat="1">
      <c r="A375" s="368"/>
      <c r="B375" s="370"/>
      <c r="C375" s="367"/>
      <c r="D375" s="368"/>
      <c r="E375" s="368"/>
      <c r="F375" s="368"/>
      <c r="G375" s="368"/>
      <c r="H375" s="371"/>
      <c r="J375" s="343"/>
    </row>
    <row r="376" spans="1:10" s="344" customFormat="1">
      <c r="A376" s="368"/>
      <c r="B376" s="370"/>
      <c r="C376" s="367"/>
      <c r="D376" s="368"/>
      <c r="E376" s="368"/>
      <c r="F376" s="368"/>
      <c r="G376" s="368"/>
      <c r="H376" s="371"/>
      <c r="J376" s="343"/>
    </row>
    <row r="377" spans="1:10" s="344" customFormat="1">
      <c r="A377" s="368"/>
      <c r="B377" s="370"/>
      <c r="C377" s="367"/>
      <c r="D377" s="368"/>
      <c r="E377" s="368"/>
      <c r="F377" s="368"/>
      <c r="G377" s="368"/>
      <c r="H377" s="371"/>
      <c r="J377" s="343"/>
    </row>
    <row r="378" spans="1:10" s="344" customFormat="1">
      <c r="A378" s="368"/>
      <c r="B378" s="370"/>
      <c r="C378" s="367"/>
      <c r="D378" s="368"/>
      <c r="E378" s="368"/>
      <c r="F378" s="368"/>
      <c r="G378" s="368"/>
      <c r="H378" s="371"/>
      <c r="J378" s="343"/>
    </row>
    <row r="379" spans="1:10" s="344" customFormat="1">
      <c r="A379" s="368"/>
      <c r="B379" s="373"/>
      <c r="C379" s="367"/>
      <c r="D379" s="368"/>
      <c r="E379" s="368"/>
      <c r="F379" s="375"/>
      <c r="G379" s="368"/>
      <c r="H379" s="371"/>
      <c r="J379" s="343"/>
    </row>
    <row r="380" spans="1:10" s="344" customFormat="1">
      <c r="A380" s="368"/>
      <c r="B380" s="370"/>
      <c r="C380" s="367"/>
      <c r="D380" s="368"/>
      <c r="E380" s="368"/>
      <c r="F380" s="368"/>
      <c r="G380" s="368"/>
      <c r="H380" s="374"/>
      <c r="J380" s="343"/>
    </row>
    <row r="381" spans="1:10" s="344" customFormat="1">
      <c r="A381" s="368"/>
      <c r="B381" s="373"/>
      <c r="C381" s="367"/>
      <c r="D381" s="368"/>
      <c r="E381" s="368"/>
      <c r="F381" s="368"/>
      <c r="G381" s="368"/>
      <c r="H381" s="371"/>
      <c r="J381" s="343"/>
    </row>
    <row r="382" spans="1:10" s="344" customFormat="1">
      <c r="A382" s="368"/>
      <c r="B382" s="373"/>
      <c r="C382" s="367"/>
      <c r="D382" s="368"/>
      <c r="E382" s="368"/>
      <c r="F382" s="368"/>
      <c r="G382" s="368"/>
      <c r="H382" s="371"/>
      <c r="J382" s="343"/>
    </row>
    <row r="383" spans="1:10" s="344" customFormat="1">
      <c r="A383" s="368"/>
      <c r="B383" s="373"/>
      <c r="C383" s="367"/>
      <c r="D383" s="368"/>
      <c r="E383" s="368"/>
      <c r="F383" s="368"/>
      <c r="G383" s="368"/>
      <c r="H383" s="371"/>
      <c r="J383" s="343"/>
    </row>
    <row r="384" spans="1:10" s="344" customFormat="1">
      <c r="A384" s="368"/>
      <c r="B384" s="370"/>
      <c r="C384" s="367"/>
      <c r="D384" s="368"/>
      <c r="E384" s="368"/>
      <c r="F384" s="368"/>
      <c r="G384" s="368"/>
      <c r="H384" s="371"/>
      <c r="J384" s="343"/>
    </row>
    <row r="385" spans="1:10" s="344" customFormat="1">
      <c r="A385" s="368"/>
      <c r="B385" s="370"/>
      <c r="C385" s="367"/>
      <c r="D385" s="368"/>
      <c r="E385" s="368"/>
      <c r="F385" s="368"/>
      <c r="G385" s="368"/>
      <c r="H385" s="371"/>
      <c r="J385" s="343"/>
    </row>
    <row r="386" spans="1:10" s="344" customFormat="1">
      <c r="A386" s="368"/>
      <c r="B386" s="370"/>
      <c r="C386" s="367"/>
      <c r="D386" s="368"/>
      <c r="E386" s="368"/>
      <c r="F386" s="368"/>
      <c r="G386" s="368"/>
      <c r="H386" s="371"/>
      <c r="J386" s="343"/>
    </row>
    <row r="387" spans="1:10" s="344" customFormat="1">
      <c r="A387" s="368"/>
      <c r="B387" s="370"/>
      <c r="C387" s="367"/>
      <c r="D387" s="368"/>
      <c r="E387" s="368"/>
      <c r="F387" s="368"/>
      <c r="G387" s="368"/>
      <c r="H387" s="371"/>
      <c r="J387" s="343"/>
    </row>
    <row r="388" spans="1:10" s="344" customFormat="1">
      <c r="A388" s="368"/>
      <c r="B388" s="373"/>
      <c r="C388" s="367"/>
      <c r="D388" s="368"/>
      <c r="E388" s="368"/>
      <c r="F388" s="375"/>
      <c r="G388" s="368"/>
      <c r="H388" s="371"/>
      <c r="J388" s="343"/>
    </row>
    <row r="389" spans="1:10" s="344" customFormat="1">
      <c r="A389" s="368"/>
      <c r="B389" s="370"/>
      <c r="C389" s="367"/>
      <c r="D389" s="368"/>
      <c r="E389" s="368"/>
      <c r="F389" s="368"/>
      <c r="G389" s="368"/>
      <c r="H389" s="374"/>
      <c r="J389" s="343"/>
    </row>
    <row r="390" spans="1:10" s="344" customFormat="1">
      <c r="A390" s="368"/>
      <c r="B390" s="373"/>
      <c r="C390" s="367"/>
      <c r="D390" s="368"/>
      <c r="E390" s="368"/>
      <c r="F390" s="375"/>
      <c r="G390" s="368"/>
      <c r="H390" s="371"/>
      <c r="J390" s="343"/>
    </row>
    <row r="391" spans="1:10" s="344" customFormat="1">
      <c r="A391" s="368"/>
      <c r="B391" s="373"/>
      <c r="C391" s="367"/>
      <c r="D391" s="368"/>
      <c r="E391" s="368"/>
      <c r="F391" s="375"/>
      <c r="G391" s="368"/>
      <c r="H391" s="371"/>
      <c r="J391" s="343"/>
    </row>
    <row r="392" spans="1:10" s="344" customFormat="1">
      <c r="A392" s="368"/>
      <c r="B392" s="373"/>
      <c r="C392" s="367"/>
      <c r="D392" s="368"/>
      <c r="E392" s="368"/>
      <c r="F392" s="368"/>
      <c r="G392" s="368"/>
      <c r="H392" s="371"/>
      <c r="J392" s="343"/>
    </row>
    <row r="393" spans="1:10" s="344" customFormat="1">
      <c r="A393" s="368"/>
      <c r="B393" s="370"/>
      <c r="C393" s="367"/>
      <c r="D393" s="368"/>
      <c r="E393" s="368"/>
      <c r="F393" s="368"/>
      <c r="G393" s="368"/>
      <c r="H393" s="371"/>
      <c r="J393" s="343"/>
    </row>
    <row r="394" spans="1:10" s="344" customFormat="1">
      <c r="A394" s="368"/>
      <c r="B394" s="370"/>
      <c r="C394" s="367"/>
      <c r="D394" s="368"/>
      <c r="E394" s="368"/>
      <c r="F394" s="368"/>
      <c r="G394" s="368"/>
      <c r="H394" s="371"/>
      <c r="J394" s="343"/>
    </row>
    <row r="395" spans="1:10" s="344" customFormat="1">
      <c r="A395" s="368"/>
      <c r="B395" s="370"/>
      <c r="C395" s="367"/>
      <c r="D395" s="368"/>
      <c r="E395" s="368"/>
      <c r="F395" s="368"/>
      <c r="G395" s="368"/>
      <c r="H395" s="371"/>
      <c r="J395" s="343"/>
    </row>
    <row r="396" spans="1:10" s="344" customFormat="1">
      <c r="A396" s="368"/>
      <c r="B396" s="370"/>
      <c r="C396" s="367"/>
      <c r="D396" s="368"/>
      <c r="E396" s="368"/>
      <c r="F396" s="368"/>
      <c r="G396" s="368"/>
      <c r="H396" s="371"/>
      <c r="J396" s="343"/>
    </row>
    <row r="397" spans="1:10" s="344" customFormat="1">
      <c r="A397" s="368"/>
      <c r="B397" s="373"/>
      <c r="C397" s="367"/>
      <c r="D397" s="368"/>
      <c r="E397" s="368"/>
      <c r="F397" s="375"/>
      <c r="G397" s="368"/>
      <c r="H397" s="371"/>
      <c r="J397" s="343"/>
    </row>
    <row r="398" spans="1:10" s="344" customFormat="1">
      <c r="A398" s="368"/>
      <c r="B398" s="370"/>
      <c r="C398" s="367"/>
      <c r="D398" s="368"/>
      <c r="E398" s="368"/>
      <c r="F398" s="368"/>
      <c r="G398" s="368"/>
      <c r="H398" s="374"/>
      <c r="J398" s="343"/>
    </row>
    <row r="399" spans="1:10" s="344" customFormat="1">
      <c r="A399" s="368"/>
      <c r="B399" s="373"/>
      <c r="C399" s="367"/>
      <c r="D399" s="368"/>
      <c r="E399" s="368"/>
      <c r="F399" s="375"/>
      <c r="G399" s="368"/>
      <c r="H399" s="371"/>
      <c r="J399" s="343"/>
    </row>
    <row r="400" spans="1:10" s="344" customFormat="1">
      <c r="A400" s="368"/>
      <c r="B400" s="373"/>
      <c r="C400" s="367"/>
      <c r="D400" s="368"/>
      <c r="E400" s="368"/>
      <c r="F400" s="375"/>
      <c r="G400" s="368"/>
      <c r="H400" s="371"/>
      <c r="J400" s="343"/>
    </row>
    <row r="401" spans="1:10" s="344" customFormat="1">
      <c r="A401" s="368"/>
      <c r="B401" s="373"/>
      <c r="C401" s="367"/>
      <c r="D401" s="368"/>
      <c r="E401" s="368"/>
      <c r="F401" s="368"/>
      <c r="G401" s="368"/>
      <c r="H401" s="371"/>
      <c r="J401" s="343"/>
    </row>
    <row r="402" spans="1:10" s="344" customFormat="1">
      <c r="A402" s="368"/>
      <c r="B402" s="370"/>
      <c r="C402" s="367"/>
      <c r="D402" s="368"/>
      <c r="E402" s="368"/>
      <c r="F402" s="368"/>
      <c r="G402" s="368"/>
      <c r="H402" s="371"/>
      <c r="J402" s="343"/>
    </row>
    <row r="403" spans="1:10" s="344" customFormat="1">
      <c r="A403" s="368"/>
      <c r="B403" s="370"/>
      <c r="C403" s="367"/>
      <c r="D403" s="368"/>
      <c r="E403" s="368"/>
      <c r="F403" s="375"/>
      <c r="G403" s="368"/>
      <c r="H403" s="371"/>
      <c r="J403" s="343"/>
    </row>
    <row r="404" spans="1:10" s="344" customFormat="1">
      <c r="A404" s="368"/>
      <c r="B404" s="370"/>
      <c r="C404" s="367"/>
      <c r="D404" s="368"/>
      <c r="E404" s="368"/>
      <c r="F404" s="368"/>
      <c r="G404" s="368"/>
      <c r="H404" s="371"/>
      <c r="J404" s="343"/>
    </row>
    <row r="405" spans="1:10" s="344" customFormat="1">
      <c r="A405" s="368"/>
      <c r="B405" s="370"/>
      <c r="C405" s="367"/>
      <c r="D405" s="368"/>
      <c r="E405" s="368"/>
      <c r="F405" s="368"/>
      <c r="G405" s="368"/>
      <c r="H405" s="371"/>
      <c r="J405" s="343"/>
    </row>
    <row r="406" spans="1:10" s="344" customFormat="1">
      <c r="A406" s="368"/>
      <c r="B406" s="370"/>
      <c r="C406" s="367"/>
      <c r="D406" s="368"/>
      <c r="E406" s="368"/>
      <c r="F406" s="368"/>
      <c r="G406" s="368"/>
      <c r="H406" s="371"/>
      <c r="J406" s="343"/>
    </row>
    <row r="407" spans="1:10" s="344" customFormat="1">
      <c r="A407" s="368"/>
      <c r="B407" s="373"/>
      <c r="C407" s="367"/>
      <c r="D407" s="368"/>
      <c r="E407" s="368"/>
      <c r="F407" s="375"/>
      <c r="G407" s="368"/>
      <c r="H407" s="371"/>
      <c r="J407" s="343"/>
    </row>
    <row r="408" spans="1:10" s="344" customFormat="1">
      <c r="A408" s="368"/>
      <c r="B408" s="370"/>
      <c r="C408" s="367"/>
      <c r="D408" s="368"/>
      <c r="E408" s="368"/>
      <c r="F408" s="368"/>
      <c r="G408" s="368"/>
      <c r="H408" s="374"/>
      <c r="J408" s="343"/>
    </row>
    <row r="409" spans="1:10" s="344" customFormat="1">
      <c r="A409" s="368"/>
      <c r="B409" s="373"/>
      <c r="C409" s="367"/>
      <c r="D409" s="368"/>
      <c r="E409" s="368"/>
      <c r="F409" s="375"/>
      <c r="G409" s="368"/>
      <c r="H409" s="371"/>
      <c r="J409" s="343"/>
    </row>
    <row r="410" spans="1:10" s="344" customFormat="1">
      <c r="A410" s="368"/>
      <c r="B410" s="373"/>
      <c r="C410" s="367"/>
      <c r="D410" s="368"/>
      <c r="E410" s="368"/>
      <c r="F410" s="375"/>
      <c r="G410" s="368"/>
      <c r="H410" s="371"/>
      <c r="J410" s="343"/>
    </row>
    <row r="411" spans="1:10" s="344" customFormat="1">
      <c r="A411" s="368"/>
      <c r="B411" s="373"/>
      <c r="C411" s="367"/>
      <c r="D411" s="368"/>
      <c r="E411" s="368"/>
      <c r="F411" s="368"/>
      <c r="G411" s="368"/>
      <c r="H411" s="371"/>
      <c r="J411" s="343"/>
    </row>
    <row r="412" spans="1:10" s="344" customFormat="1">
      <c r="A412" s="368"/>
      <c r="B412" s="370"/>
      <c r="C412" s="367"/>
      <c r="D412" s="368"/>
      <c r="E412" s="368"/>
      <c r="F412" s="368"/>
      <c r="G412" s="368"/>
      <c r="H412" s="371"/>
      <c r="J412" s="343"/>
    </row>
    <row r="413" spans="1:10" s="344" customFormat="1">
      <c r="A413" s="368"/>
      <c r="B413" s="370"/>
      <c r="C413" s="367"/>
      <c r="D413" s="368"/>
      <c r="E413" s="368"/>
      <c r="F413" s="375"/>
      <c r="G413" s="368"/>
      <c r="H413" s="371"/>
      <c r="J413" s="343"/>
    </row>
    <row r="414" spans="1:10" s="344" customFormat="1">
      <c r="A414" s="368"/>
      <c r="B414" s="373"/>
      <c r="C414" s="367"/>
      <c r="D414" s="368"/>
      <c r="E414" s="368"/>
      <c r="F414" s="375"/>
      <c r="G414" s="368"/>
      <c r="H414" s="371"/>
      <c r="J414" s="343"/>
    </row>
    <row r="415" spans="1:10" s="344" customFormat="1">
      <c r="A415" s="368"/>
      <c r="B415" s="370"/>
      <c r="C415" s="367"/>
      <c r="D415" s="368"/>
      <c r="E415" s="368"/>
      <c r="F415" s="368"/>
      <c r="G415" s="368"/>
      <c r="H415" s="374"/>
      <c r="J415" s="343"/>
    </row>
    <row r="416" spans="1:10" s="344" customFormat="1">
      <c r="A416" s="368"/>
      <c r="B416" s="373"/>
      <c r="C416" s="367"/>
      <c r="D416" s="368"/>
      <c r="E416" s="368"/>
      <c r="F416" s="375"/>
      <c r="G416" s="368"/>
      <c r="H416" s="371"/>
      <c r="J416" s="343"/>
    </row>
    <row r="417" spans="1:10" s="344" customFormat="1">
      <c r="A417" s="368"/>
      <c r="B417" s="373"/>
      <c r="C417" s="367"/>
      <c r="D417" s="368"/>
      <c r="E417" s="368"/>
      <c r="F417" s="375"/>
      <c r="G417" s="368"/>
      <c r="H417" s="371"/>
      <c r="J417" s="343"/>
    </row>
    <row r="418" spans="1:10" s="344" customFormat="1">
      <c r="A418" s="368"/>
      <c r="B418" s="373"/>
      <c r="C418" s="367"/>
      <c r="D418" s="368"/>
      <c r="E418" s="368"/>
      <c r="F418" s="368"/>
      <c r="G418" s="368"/>
      <c r="H418" s="371"/>
      <c r="J418" s="343"/>
    </row>
    <row r="419" spans="1:10" s="344" customFormat="1">
      <c r="A419" s="368"/>
      <c r="B419" s="370"/>
      <c r="C419" s="367"/>
      <c r="D419" s="368"/>
      <c r="E419" s="368"/>
      <c r="F419" s="368"/>
      <c r="G419" s="368"/>
      <c r="H419" s="371"/>
      <c r="J419" s="343"/>
    </row>
    <row r="420" spans="1:10" s="344" customFormat="1">
      <c r="A420" s="368"/>
      <c r="B420" s="370"/>
      <c r="C420" s="367"/>
      <c r="D420" s="368"/>
      <c r="E420" s="368"/>
      <c r="F420" s="375"/>
      <c r="G420" s="368"/>
      <c r="H420" s="371"/>
      <c r="J420" s="343"/>
    </row>
    <row r="421" spans="1:10" s="344" customFormat="1">
      <c r="A421" s="368"/>
      <c r="B421" s="377"/>
      <c r="C421" s="367"/>
      <c r="D421" s="368"/>
      <c r="E421" s="368"/>
      <c r="F421" s="368"/>
      <c r="G421" s="368"/>
      <c r="H421" s="374"/>
      <c r="J421" s="343"/>
    </row>
    <row r="422" spans="1:10" s="344" customFormat="1">
      <c r="A422" s="368"/>
      <c r="B422" s="373"/>
      <c r="C422" s="367"/>
      <c r="D422" s="368"/>
      <c r="E422" s="368"/>
      <c r="F422" s="375"/>
      <c r="G422" s="368"/>
      <c r="H422" s="371"/>
      <c r="J422" s="343"/>
    </row>
    <row r="423" spans="1:10" s="344" customFormat="1">
      <c r="A423" s="368"/>
      <c r="B423" s="373"/>
      <c r="C423" s="367"/>
      <c r="D423" s="368"/>
      <c r="E423" s="368"/>
      <c r="F423" s="375"/>
      <c r="G423" s="368"/>
      <c r="H423" s="371"/>
      <c r="J423" s="343"/>
    </row>
    <row r="424" spans="1:10" s="344" customFormat="1">
      <c r="A424" s="368"/>
      <c r="B424" s="373"/>
      <c r="C424" s="367"/>
      <c r="D424" s="368"/>
      <c r="E424" s="368"/>
      <c r="F424" s="368"/>
      <c r="G424" s="368"/>
      <c r="H424" s="371"/>
      <c r="J424" s="343"/>
    </row>
    <row r="425" spans="1:10" s="344" customFormat="1">
      <c r="A425" s="368"/>
      <c r="B425" s="370"/>
      <c r="C425" s="367"/>
      <c r="D425" s="368"/>
      <c r="E425" s="368"/>
      <c r="F425" s="368"/>
      <c r="G425" s="368"/>
      <c r="H425" s="371"/>
      <c r="J425" s="343"/>
    </row>
    <row r="426" spans="1:10" s="344" customFormat="1">
      <c r="A426" s="368"/>
      <c r="B426" s="370"/>
      <c r="C426" s="367"/>
      <c r="D426" s="368"/>
      <c r="E426" s="368"/>
      <c r="F426" s="368"/>
      <c r="G426" s="368"/>
      <c r="H426" s="371"/>
      <c r="J426" s="343"/>
    </row>
    <row r="427" spans="1:10" s="344" customFormat="1">
      <c r="A427" s="368"/>
      <c r="B427" s="370"/>
      <c r="C427" s="367"/>
      <c r="D427" s="368"/>
      <c r="E427" s="368"/>
      <c r="F427" s="368"/>
      <c r="G427" s="368"/>
      <c r="H427" s="371"/>
      <c r="J427" s="343"/>
    </row>
    <row r="428" spans="1:10" s="344" customFormat="1">
      <c r="A428" s="368"/>
      <c r="B428" s="370"/>
      <c r="C428" s="367"/>
      <c r="D428" s="368"/>
      <c r="E428" s="368"/>
      <c r="F428" s="375"/>
      <c r="G428" s="368"/>
      <c r="H428" s="371"/>
      <c r="J428" s="343"/>
    </row>
    <row r="429" spans="1:10" s="344" customFormat="1">
      <c r="A429" s="368"/>
      <c r="B429" s="370"/>
      <c r="C429" s="367"/>
      <c r="D429" s="368"/>
      <c r="E429" s="368"/>
      <c r="F429" s="375"/>
      <c r="G429" s="368"/>
      <c r="H429" s="371"/>
      <c r="J429" s="343"/>
    </row>
    <row r="430" spans="1:10" s="344" customFormat="1">
      <c r="A430" s="368"/>
      <c r="B430" s="373"/>
      <c r="C430" s="367"/>
      <c r="D430" s="368"/>
      <c r="E430" s="368"/>
      <c r="F430" s="375"/>
      <c r="G430" s="368"/>
      <c r="H430" s="371"/>
      <c r="J430" s="343"/>
    </row>
    <row r="431" spans="1:10" s="344" customFormat="1">
      <c r="A431" s="368"/>
      <c r="B431" s="370"/>
      <c r="C431" s="367"/>
      <c r="D431" s="368"/>
      <c r="E431" s="368"/>
      <c r="F431" s="368"/>
      <c r="G431" s="368"/>
      <c r="H431" s="374"/>
      <c r="J431" s="343"/>
    </row>
    <row r="432" spans="1:10" s="344" customFormat="1">
      <c r="A432" s="368"/>
      <c r="B432" s="373"/>
      <c r="C432" s="367"/>
      <c r="D432" s="368"/>
      <c r="E432" s="368"/>
      <c r="F432" s="375"/>
      <c r="G432" s="368"/>
      <c r="H432" s="371"/>
      <c r="J432" s="343"/>
    </row>
    <row r="433" spans="1:10" s="344" customFormat="1">
      <c r="A433" s="368"/>
      <c r="B433" s="373"/>
      <c r="C433" s="367"/>
      <c r="D433" s="368"/>
      <c r="E433" s="368"/>
      <c r="F433" s="375"/>
      <c r="G433" s="368"/>
      <c r="H433" s="371"/>
      <c r="J433" s="343"/>
    </row>
    <row r="434" spans="1:10" s="344" customFormat="1">
      <c r="A434" s="368"/>
      <c r="B434" s="373"/>
      <c r="C434" s="367"/>
      <c r="D434" s="368"/>
      <c r="E434" s="368"/>
      <c r="F434" s="368"/>
      <c r="G434" s="368"/>
      <c r="H434" s="371"/>
      <c r="J434" s="343"/>
    </row>
    <row r="435" spans="1:10" s="344" customFormat="1">
      <c r="A435" s="368"/>
      <c r="B435" s="370"/>
      <c r="C435" s="367"/>
      <c r="D435" s="368"/>
      <c r="E435" s="368"/>
      <c r="F435" s="375"/>
      <c r="G435" s="368"/>
      <c r="H435" s="371"/>
      <c r="J435" s="343"/>
    </row>
    <row r="436" spans="1:10" s="344" customFormat="1">
      <c r="A436" s="368"/>
      <c r="B436" s="370"/>
      <c r="C436" s="367"/>
      <c r="D436" s="368"/>
      <c r="E436" s="368"/>
      <c r="F436" s="375"/>
      <c r="G436" s="368"/>
      <c r="H436" s="371"/>
      <c r="J436" s="343"/>
    </row>
    <row r="437" spans="1:10" s="344" customFormat="1">
      <c r="A437" s="368"/>
      <c r="B437" s="370"/>
      <c r="C437" s="367"/>
      <c r="D437" s="368"/>
      <c r="E437" s="368"/>
      <c r="F437" s="375"/>
      <c r="G437" s="368"/>
      <c r="H437" s="371"/>
      <c r="J437" s="343"/>
    </row>
    <row r="438" spans="1:10" s="344" customFormat="1">
      <c r="A438" s="368"/>
      <c r="B438" s="370"/>
      <c r="C438" s="367"/>
      <c r="D438" s="368"/>
      <c r="E438" s="368"/>
      <c r="F438" s="375"/>
      <c r="G438" s="368"/>
      <c r="H438" s="371"/>
      <c r="J438" s="343"/>
    </row>
    <row r="439" spans="1:10" s="344" customFormat="1">
      <c r="A439" s="368"/>
      <c r="B439" s="370"/>
      <c r="C439" s="367"/>
      <c r="D439" s="368"/>
      <c r="E439" s="368"/>
      <c r="F439" s="375"/>
      <c r="G439" s="368"/>
      <c r="H439" s="371"/>
      <c r="J439" s="343"/>
    </row>
    <row r="440" spans="1:10" s="344" customFormat="1">
      <c r="A440" s="368"/>
      <c r="B440" s="373"/>
      <c r="C440" s="367"/>
      <c r="D440" s="368"/>
      <c r="E440" s="368"/>
      <c r="F440" s="375"/>
      <c r="G440" s="368"/>
      <c r="H440" s="371"/>
      <c r="J440" s="343"/>
    </row>
    <row r="441" spans="1:10" s="344" customFormat="1">
      <c r="A441" s="368"/>
      <c r="B441" s="370"/>
      <c r="C441" s="367"/>
      <c r="D441" s="368"/>
      <c r="E441" s="368"/>
      <c r="F441" s="368"/>
      <c r="G441" s="368"/>
      <c r="H441" s="374"/>
      <c r="J441" s="343"/>
    </row>
    <row r="442" spans="1:10" s="344" customFormat="1">
      <c r="A442" s="368"/>
      <c r="B442" s="373"/>
      <c r="C442" s="367"/>
      <c r="D442" s="368"/>
      <c r="E442" s="368"/>
      <c r="F442" s="375"/>
      <c r="G442" s="368"/>
      <c r="H442" s="371"/>
      <c r="J442" s="343"/>
    </row>
    <row r="443" spans="1:10" s="344" customFormat="1">
      <c r="A443" s="368"/>
      <c r="B443" s="373"/>
      <c r="C443" s="367"/>
      <c r="D443" s="368"/>
      <c r="E443" s="368"/>
      <c r="F443" s="375"/>
      <c r="G443" s="368"/>
      <c r="H443" s="371"/>
      <c r="J443" s="343"/>
    </row>
    <row r="444" spans="1:10" s="344" customFormat="1">
      <c r="A444" s="368"/>
      <c r="B444" s="373"/>
      <c r="C444" s="367"/>
      <c r="D444" s="368"/>
      <c r="E444" s="368"/>
      <c r="F444" s="375"/>
      <c r="G444" s="368"/>
      <c r="H444" s="371"/>
      <c r="J444" s="343"/>
    </row>
    <row r="445" spans="1:10" s="344" customFormat="1">
      <c r="A445" s="368"/>
      <c r="B445" s="370"/>
      <c r="C445" s="367"/>
      <c r="D445" s="368"/>
      <c r="E445" s="368"/>
      <c r="F445" s="375"/>
      <c r="G445" s="368"/>
      <c r="H445" s="371"/>
      <c r="J445" s="343"/>
    </row>
    <row r="446" spans="1:10" s="344" customFormat="1">
      <c r="A446" s="368"/>
      <c r="B446" s="370"/>
      <c r="C446" s="367"/>
      <c r="D446" s="368"/>
      <c r="E446" s="368"/>
      <c r="F446" s="375"/>
      <c r="G446" s="368"/>
      <c r="H446" s="371"/>
      <c r="J446" s="343"/>
    </row>
    <row r="447" spans="1:10" s="344" customFormat="1">
      <c r="A447" s="368"/>
      <c r="B447" s="373"/>
      <c r="C447" s="367"/>
      <c r="D447" s="368"/>
      <c r="E447" s="368"/>
      <c r="F447" s="375"/>
      <c r="G447" s="368"/>
      <c r="H447" s="371"/>
      <c r="J447" s="343"/>
    </row>
    <row r="448" spans="1:10" s="344" customFormat="1">
      <c r="A448" s="368"/>
      <c r="B448" s="370"/>
      <c r="C448" s="367"/>
      <c r="D448" s="368"/>
      <c r="E448" s="368"/>
      <c r="F448" s="368"/>
      <c r="G448" s="368"/>
      <c r="H448" s="374"/>
      <c r="J448" s="343"/>
    </row>
    <row r="449" spans="1:10" s="344" customFormat="1">
      <c r="A449" s="368"/>
      <c r="B449" s="373"/>
      <c r="C449" s="367"/>
      <c r="D449" s="368"/>
      <c r="E449" s="368"/>
      <c r="F449" s="368"/>
      <c r="G449" s="368"/>
      <c r="H449" s="371"/>
      <c r="J449" s="343"/>
    </row>
    <row r="450" spans="1:10" s="344" customFormat="1">
      <c r="A450" s="368"/>
      <c r="B450" s="373"/>
      <c r="C450" s="367"/>
      <c r="D450" s="368"/>
      <c r="E450" s="368"/>
      <c r="F450" s="368"/>
      <c r="G450" s="368"/>
      <c r="H450" s="371"/>
      <c r="J450" s="343"/>
    </row>
    <row r="451" spans="1:10" s="344" customFormat="1">
      <c r="A451" s="368"/>
      <c r="B451" s="377"/>
      <c r="C451" s="367"/>
      <c r="D451" s="368"/>
      <c r="E451" s="368"/>
      <c r="F451" s="368"/>
      <c r="G451" s="368"/>
      <c r="H451" s="374"/>
      <c r="J451" s="343"/>
    </row>
    <row r="452" spans="1:10" s="344" customFormat="1">
      <c r="A452" s="368"/>
      <c r="B452" s="370"/>
      <c r="C452" s="367"/>
      <c r="D452" s="368"/>
      <c r="E452" s="368"/>
      <c r="F452" s="368"/>
      <c r="G452" s="368"/>
      <c r="H452" s="371"/>
      <c r="J452" s="343"/>
    </row>
    <row r="453" spans="1:10" s="344" customFormat="1">
      <c r="A453" s="368"/>
      <c r="B453" s="373"/>
      <c r="C453" s="367"/>
      <c r="D453" s="368"/>
      <c r="E453" s="368"/>
      <c r="F453" s="368"/>
      <c r="G453" s="368"/>
      <c r="H453" s="371"/>
      <c r="J453" s="343"/>
    </row>
    <row r="454" spans="1:10" s="344" customFormat="1">
      <c r="A454" s="368"/>
      <c r="B454" s="377"/>
      <c r="C454" s="367"/>
      <c r="D454" s="368"/>
      <c r="E454" s="368"/>
      <c r="F454" s="368"/>
      <c r="G454" s="368"/>
      <c r="H454" s="374"/>
      <c r="J454" s="343"/>
    </row>
    <row r="455" spans="1:10" s="344" customFormat="1">
      <c r="A455" s="368"/>
      <c r="B455" s="368"/>
      <c r="C455" s="376"/>
      <c r="D455" s="368"/>
      <c r="E455" s="368"/>
      <c r="F455" s="368"/>
      <c r="G455" s="368"/>
      <c r="H455" s="368"/>
      <c r="J455" s="343"/>
    </row>
    <row r="456" spans="1:10" s="344" customFormat="1">
      <c r="A456" s="368"/>
      <c r="B456" s="377"/>
      <c r="C456" s="367"/>
      <c r="D456" s="368"/>
      <c r="E456" s="368"/>
      <c r="F456" s="368"/>
      <c r="G456" s="368"/>
      <c r="H456" s="374"/>
      <c r="J456" s="343"/>
    </row>
    <row r="457" spans="1:10" s="344" customFormat="1">
      <c r="A457" s="368"/>
      <c r="B457" s="373"/>
      <c r="C457" s="367"/>
      <c r="D457" s="368"/>
      <c r="E457" s="368"/>
      <c r="F457" s="375"/>
      <c r="G457" s="368"/>
      <c r="H457" s="371"/>
      <c r="J457" s="343"/>
    </row>
    <row r="458" spans="1:10" s="344" customFormat="1">
      <c r="A458" s="368"/>
      <c r="B458" s="373"/>
      <c r="C458" s="367"/>
      <c r="D458" s="368"/>
      <c r="E458" s="368"/>
      <c r="F458" s="375"/>
      <c r="G458" s="368"/>
      <c r="H458" s="371"/>
      <c r="J458" s="343"/>
    </row>
    <row r="459" spans="1:10" s="344" customFormat="1">
      <c r="A459" s="368"/>
      <c r="B459" s="373"/>
      <c r="C459" s="367"/>
      <c r="D459" s="368"/>
      <c r="E459" s="368"/>
      <c r="F459" s="368"/>
      <c r="G459" s="368"/>
      <c r="H459" s="371"/>
      <c r="J459" s="343"/>
    </row>
    <row r="460" spans="1:10" s="344" customFormat="1">
      <c r="A460" s="368"/>
      <c r="B460" s="370"/>
      <c r="C460" s="367"/>
      <c r="D460" s="368"/>
      <c r="E460" s="368"/>
      <c r="F460" s="368"/>
      <c r="G460" s="368"/>
      <c r="H460" s="371"/>
      <c r="J460" s="343"/>
    </row>
    <row r="461" spans="1:10" s="344" customFormat="1">
      <c r="A461" s="368"/>
      <c r="B461" s="370"/>
      <c r="C461" s="367"/>
      <c r="D461" s="368"/>
      <c r="E461" s="368"/>
      <c r="F461" s="368"/>
      <c r="G461" s="368"/>
      <c r="H461" s="371"/>
      <c r="J461" s="343"/>
    </row>
    <row r="462" spans="1:10" s="344" customFormat="1">
      <c r="A462" s="368"/>
      <c r="B462" s="370"/>
      <c r="C462" s="367"/>
      <c r="D462" s="368"/>
      <c r="E462" s="368"/>
      <c r="F462" s="375"/>
      <c r="G462" s="368"/>
      <c r="H462" s="371"/>
      <c r="J462" s="343"/>
    </row>
    <row r="463" spans="1:10" s="344" customFormat="1">
      <c r="A463" s="368"/>
      <c r="B463" s="370"/>
      <c r="C463" s="367"/>
      <c r="D463" s="368"/>
      <c r="E463" s="368"/>
      <c r="F463" s="375"/>
      <c r="G463" s="368"/>
      <c r="H463" s="371"/>
      <c r="J463" s="343"/>
    </row>
    <row r="464" spans="1:10" s="344" customFormat="1">
      <c r="A464" s="368"/>
      <c r="B464" s="370"/>
      <c r="C464" s="367"/>
      <c r="D464" s="368"/>
      <c r="E464" s="368"/>
      <c r="F464" s="375"/>
      <c r="G464" s="368"/>
      <c r="H464" s="371"/>
      <c r="J464" s="343"/>
    </row>
    <row r="465" spans="1:10" s="344" customFormat="1">
      <c r="A465" s="368"/>
      <c r="B465" s="370"/>
      <c r="C465" s="367"/>
      <c r="D465" s="368"/>
      <c r="E465" s="368"/>
      <c r="F465" s="375"/>
      <c r="G465" s="368"/>
      <c r="H465" s="371"/>
      <c r="J465" s="343"/>
    </row>
    <row r="466" spans="1:10" s="344" customFormat="1">
      <c r="A466" s="368"/>
      <c r="B466" s="370"/>
      <c r="C466" s="367"/>
      <c r="D466" s="368"/>
      <c r="E466" s="368"/>
      <c r="F466" s="375"/>
      <c r="G466" s="368"/>
      <c r="H466" s="371"/>
      <c r="J466" s="343"/>
    </row>
    <row r="467" spans="1:10" s="344" customFormat="1">
      <c r="A467" s="368"/>
      <c r="B467" s="373"/>
      <c r="C467" s="367"/>
      <c r="D467" s="368"/>
      <c r="E467" s="368"/>
      <c r="F467" s="375"/>
      <c r="G467" s="368"/>
      <c r="H467" s="371"/>
      <c r="J467" s="343"/>
    </row>
    <row r="468" spans="1:10" s="344" customFormat="1">
      <c r="A468" s="368"/>
      <c r="B468" s="377"/>
      <c r="C468" s="367"/>
      <c r="D468" s="368"/>
      <c r="E468" s="368"/>
      <c r="F468" s="368"/>
      <c r="G468" s="368"/>
      <c r="H468" s="374"/>
      <c r="J468" s="343"/>
    </row>
    <row r="469" spans="1:10" s="344" customFormat="1">
      <c r="A469" s="368"/>
      <c r="B469" s="373"/>
      <c r="C469" s="367"/>
      <c r="D469" s="368"/>
      <c r="E469" s="368"/>
      <c r="F469" s="375"/>
      <c r="G469" s="368"/>
      <c r="H469" s="371"/>
      <c r="J469" s="343"/>
    </row>
    <row r="470" spans="1:10" s="344" customFormat="1">
      <c r="A470" s="368"/>
      <c r="B470" s="373"/>
      <c r="C470" s="367"/>
      <c r="D470" s="368"/>
      <c r="E470" s="368"/>
      <c r="F470" s="375"/>
      <c r="G470" s="368"/>
      <c r="H470" s="371"/>
      <c r="J470" s="343"/>
    </row>
    <row r="471" spans="1:10" s="344" customFormat="1">
      <c r="A471" s="368"/>
      <c r="B471" s="373"/>
      <c r="C471" s="367"/>
      <c r="D471" s="368"/>
      <c r="E471" s="368"/>
      <c r="F471" s="368"/>
      <c r="G471" s="368"/>
      <c r="H471" s="371"/>
      <c r="J471" s="343"/>
    </row>
    <row r="472" spans="1:10" s="344" customFormat="1">
      <c r="A472" s="368"/>
      <c r="B472" s="370"/>
      <c r="C472" s="367"/>
      <c r="D472" s="368"/>
      <c r="E472" s="368"/>
      <c r="F472" s="368"/>
      <c r="G472" s="368"/>
      <c r="H472" s="371"/>
      <c r="J472" s="343"/>
    </row>
    <row r="473" spans="1:10" s="344" customFormat="1">
      <c r="A473" s="368"/>
      <c r="B473" s="370"/>
      <c r="C473" s="367"/>
      <c r="D473" s="368"/>
      <c r="E473" s="368"/>
      <c r="F473" s="368"/>
      <c r="G473" s="368"/>
      <c r="H473" s="371"/>
      <c r="J473" s="343"/>
    </row>
    <row r="474" spans="1:10" s="344" customFormat="1">
      <c r="A474" s="368"/>
      <c r="B474" s="370"/>
      <c r="C474" s="367"/>
      <c r="D474" s="368"/>
      <c r="E474" s="368"/>
      <c r="F474" s="368"/>
      <c r="G474" s="368"/>
      <c r="H474" s="371"/>
      <c r="J474" s="343"/>
    </row>
    <row r="475" spans="1:10" s="344" customFormat="1">
      <c r="A475" s="368"/>
      <c r="B475" s="370"/>
      <c r="C475" s="367"/>
      <c r="D475" s="368"/>
      <c r="E475" s="368"/>
      <c r="F475" s="375"/>
      <c r="G475" s="368"/>
      <c r="H475" s="371"/>
      <c r="J475" s="343"/>
    </row>
    <row r="476" spans="1:10" s="344" customFormat="1">
      <c r="A476" s="368"/>
      <c r="B476" s="370"/>
      <c r="C476" s="367"/>
      <c r="D476" s="368"/>
      <c r="E476" s="368"/>
      <c r="F476" s="375"/>
      <c r="G476" s="368"/>
      <c r="H476" s="371"/>
      <c r="J476" s="343"/>
    </row>
    <row r="477" spans="1:10" s="344" customFormat="1">
      <c r="A477" s="368"/>
      <c r="B477" s="370"/>
      <c r="C477" s="367"/>
      <c r="D477" s="368"/>
      <c r="E477" s="368"/>
      <c r="F477" s="375"/>
      <c r="G477" s="368"/>
      <c r="H477" s="371"/>
      <c r="J477" s="343"/>
    </row>
    <row r="478" spans="1:10" s="344" customFormat="1">
      <c r="A478" s="368"/>
      <c r="B478" s="370"/>
      <c r="C478" s="367"/>
      <c r="D478" s="368"/>
      <c r="E478" s="368"/>
      <c r="F478" s="375"/>
      <c r="G478" s="368"/>
      <c r="H478" s="371"/>
      <c r="J478" s="343"/>
    </row>
    <row r="479" spans="1:10" s="344" customFormat="1">
      <c r="A479" s="368"/>
      <c r="B479" s="370"/>
      <c r="C479" s="367"/>
      <c r="D479" s="368"/>
      <c r="E479" s="368"/>
      <c r="F479" s="375"/>
      <c r="G479" s="368"/>
      <c r="H479" s="371"/>
      <c r="J479" s="343"/>
    </row>
    <row r="480" spans="1:10" s="344" customFormat="1">
      <c r="A480" s="368"/>
      <c r="B480" s="373"/>
      <c r="C480" s="367"/>
      <c r="D480" s="368"/>
      <c r="E480" s="368"/>
      <c r="F480" s="375"/>
      <c r="G480" s="368"/>
      <c r="H480" s="371"/>
      <c r="J480" s="343"/>
    </row>
    <row r="481" spans="1:10" s="344" customFormat="1">
      <c r="A481" s="368"/>
      <c r="B481" s="377"/>
      <c r="C481" s="367"/>
      <c r="D481" s="368"/>
      <c r="E481" s="368"/>
      <c r="F481" s="368"/>
      <c r="G481" s="368"/>
      <c r="H481" s="374"/>
      <c r="J481" s="343"/>
    </row>
    <row r="482" spans="1:10" s="344" customFormat="1">
      <c r="A482" s="368"/>
      <c r="B482" s="373"/>
      <c r="C482" s="367"/>
      <c r="D482" s="368"/>
      <c r="E482" s="368"/>
      <c r="F482" s="368"/>
      <c r="G482" s="368"/>
      <c r="H482" s="371"/>
      <c r="J482" s="343"/>
    </row>
    <row r="483" spans="1:10" s="344" customFormat="1">
      <c r="A483" s="368"/>
      <c r="B483" s="373"/>
      <c r="C483" s="367"/>
      <c r="D483" s="368"/>
      <c r="E483" s="368"/>
      <c r="F483" s="375"/>
      <c r="G483" s="368"/>
      <c r="H483" s="371"/>
      <c r="J483" s="343"/>
    </row>
    <row r="484" spans="1:10" s="344" customFormat="1">
      <c r="A484" s="368"/>
      <c r="B484" s="373"/>
      <c r="C484" s="367"/>
      <c r="D484" s="368"/>
      <c r="E484" s="368"/>
      <c r="F484" s="368"/>
      <c r="G484" s="368"/>
      <c r="H484" s="371"/>
      <c r="J484" s="343"/>
    </row>
    <row r="485" spans="1:10" s="344" customFormat="1">
      <c r="A485" s="368"/>
      <c r="B485" s="370"/>
      <c r="C485" s="367"/>
      <c r="D485" s="368"/>
      <c r="E485" s="368"/>
      <c r="F485" s="368"/>
      <c r="G485" s="368"/>
      <c r="H485" s="371"/>
      <c r="J485" s="343"/>
    </row>
    <row r="486" spans="1:10" s="344" customFormat="1">
      <c r="A486" s="368"/>
      <c r="B486" s="370"/>
      <c r="C486" s="367"/>
      <c r="D486" s="368"/>
      <c r="E486" s="368"/>
      <c r="F486" s="368"/>
      <c r="G486" s="368"/>
      <c r="H486" s="371"/>
      <c r="J486" s="343"/>
    </row>
    <row r="487" spans="1:10" s="344" customFormat="1">
      <c r="A487" s="368"/>
      <c r="B487" s="370"/>
      <c r="C487" s="367"/>
      <c r="D487" s="368"/>
      <c r="E487" s="368"/>
      <c r="F487" s="375"/>
      <c r="G487" s="368"/>
      <c r="H487" s="371"/>
      <c r="J487" s="343"/>
    </row>
    <row r="488" spans="1:10" s="344" customFormat="1">
      <c r="A488" s="368"/>
      <c r="B488" s="370"/>
      <c r="C488" s="367"/>
      <c r="D488" s="368"/>
      <c r="E488" s="368"/>
      <c r="F488" s="375"/>
      <c r="G488" s="368"/>
      <c r="H488" s="371"/>
      <c r="J488" s="343"/>
    </row>
    <row r="489" spans="1:10" s="344" customFormat="1">
      <c r="A489" s="368"/>
      <c r="B489" s="370"/>
      <c r="C489" s="367"/>
      <c r="D489" s="368"/>
      <c r="E489" s="368"/>
      <c r="F489" s="375"/>
      <c r="G489" s="368"/>
      <c r="H489" s="371"/>
      <c r="J489" s="343"/>
    </row>
    <row r="490" spans="1:10" s="344" customFormat="1">
      <c r="A490" s="368"/>
      <c r="B490" s="370"/>
      <c r="C490" s="367"/>
      <c r="D490" s="368"/>
      <c r="E490" s="368"/>
      <c r="F490" s="375"/>
      <c r="G490" s="368"/>
      <c r="H490" s="371"/>
      <c r="J490" s="343"/>
    </row>
    <row r="491" spans="1:10" s="344" customFormat="1">
      <c r="A491" s="368"/>
      <c r="B491" s="370"/>
      <c r="C491" s="367"/>
      <c r="D491" s="368"/>
      <c r="E491" s="368"/>
      <c r="F491" s="375"/>
      <c r="G491" s="368"/>
      <c r="H491" s="371"/>
      <c r="J491" s="343"/>
    </row>
    <row r="492" spans="1:10" s="344" customFormat="1">
      <c r="A492" s="368"/>
      <c r="B492" s="373"/>
      <c r="C492" s="367"/>
      <c r="D492" s="368"/>
      <c r="E492" s="368"/>
      <c r="F492" s="375"/>
      <c r="G492" s="368"/>
      <c r="H492" s="371"/>
      <c r="J492" s="343"/>
    </row>
    <row r="493" spans="1:10" s="344" customFormat="1">
      <c r="A493" s="368"/>
      <c r="B493" s="370"/>
      <c r="C493" s="367"/>
      <c r="D493" s="368"/>
      <c r="E493" s="368"/>
      <c r="F493" s="368"/>
      <c r="G493" s="368"/>
      <c r="H493" s="374"/>
      <c r="J493" s="343"/>
    </row>
    <row r="494" spans="1:10" s="344" customFormat="1">
      <c r="A494" s="368"/>
      <c r="B494" s="373"/>
      <c r="C494" s="367"/>
      <c r="D494" s="368"/>
      <c r="E494" s="368"/>
      <c r="F494" s="375"/>
      <c r="G494" s="368"/>
      <c r="H494" s="371"/>
      <c r="J494" s="343"/>
    </row>
    <row r="495" spans="1:10" s="344" customFormat="1">
      <c r="A495" s="368"/>
      <c r="B495" s="373"/>
      <c r="C495" s="367"/>
      <c r="D495" s="368"/>
      <c r="E495" s="368"/>
      <c r="F495" s="368"/>
      <c r="G495" s="368"/>
      <c r="H495" s="371"/>
      <c r="J495" s="343"/>
    </row>
    <row r="496" spans="1:10" s="344" customFormat="1">
      <c r="A496" s="368"/>
      <c r="B496" s="370"/>
      <c r="C496" s="367"/>
      <c r="D496" s="368"/>
      <c r="E496" s="368"/>
      <c r="F496" s="375"/>
      <c r="G496" s="368"/>
      <c r="H496" s="371"/>
      <c r="J496" s="343"/>
    </row>
    <row r="497" spans="1:10" s="344" customFormat="1">
      <c r="A497" s="368"/>
      <c r="B497" s="370"/>
      <c r="C497" s="367"/>
      <c r="D497" s="368"/>
      <c r="E497" s="368"/>
      <c r="F497" s="375"/>
      <c r="G497" s="368"/>
      <c r="H497" s="371"/>
      <c r="J497" s="343"/>
    </row>
    <row r="498" spans="1:10" s="344" customFormat="1">
      <c r="A498" s="368"/>
      <c r="B498" s="370"/>
      <c r="C498" s="367"/>
      <c r="D498" s="368"/>
      <c r="E498" s="368"/>
      <c r="F498" s="375"/>
      <c r="G498" s="368"/>
      <c r="H498" s="371"/>
      <c r="J498" s="343"/>
    </row>
    <row r="499" spans="1:10" s="344" customFormat="1">
      <c r="A499" s="368"/>
      <c r="B499" s="370"/>
      <c r="C499" s="367"/>
      <c r="D499" s="368"/>
      <c r="E499" s="368"/>
      <c r="F499" s="375"/>
      <c r="G499" s="368"/>
      <c r="H499" s="371"/>
      <c r="J499" s="343"/>
    </row>
    <row r="500" spans="1:10" s="344" customFormat="1">
      <c r="A500" s="368"/>
      <c r="B500" s="370"/>
      <c r="C500" s="367"/>
      <c r="D500" s="368"/>
      <c r="E500" s="368"/>
      <c r="F500" s="375"/>
      <c r="G500" s="368"/>
      <c r="H500" s="371"/>
      <c r="J500" s="343"/>
    </row>
    <row r="501" spans="1:10" s="344" customFormat="1">
      <c r="A501" s="368"/>
      <c r="B501" s="370"/>
      <c r="C501" s="367"/>
      <c r="D501" s="368"/>
      <c r="E501" s="368"/>
      <c r="F501" s="375"/>
      <c r="G501" s="368"/>
      <c r="H501" s="371"/>
      <c r="J501" s="343"/>
    </row>
    <row r="502" spans="1:10" s="344" customFormat="1">
      <c r="A502" s="368"/>
      <c r="B502" s="370"/>
      <c r="C502" s="367"/>
      <c r="D502" s="368"/>
      <c r="E502" s="368"/>
      <c r="F502" s="375"/>
      <c r="G502" s="368"/>
      <c r="H502" s="371"/>
      <c r="J502" s="343"/>
    </row>
    <row r="503" spans="1:10" s="344" customFormat="1">
      <c r="A503" s="368"/>
      <c r="B503" s="370"/>
      <c r="C503" s="367"/>
      <c r="D503" s="368"/>
      <c r="E503" s="368"/>
      <c r="F503" s="375"/>
      <c r="G503" s="368"/>
      <c r="H503" s="371"/>
      <c r="J503" s="343"/>
    </row>
    <row r="504" spans="1:10" s="344" customFormat="1">
      <c r="A504" s="368"/>
      <c r="B504" s="373"/>
      <c r="C504" s="367"/>
      <c r="D504" s="368"/>
      <c r="E504" s="368"/>
      <c r="F504" s="375"/>
      <c r="G504" s="368"/>
      <c r="H504" s="371"/>
      <c r="J504" s="343"/>
    </row>
    <row r="505" spans="1:10" s="344" customFormat="1">
      <c r="A505" s="368"/>
      <c r="B505" s="368"/>
      <c r="C505" s="367"/>
      <c r="D505" s="368"/>
      <c r="E505" s="368"/>
      <c r="F505" s="368"/>
      <c r="G505" s="368"/>
      <c r="H505" s="374"/>
      <c r="J505" s="343"/>
    </row>
    <row r="506" spans="1:10" s="344" customFormat="1">
      <c r="A506" s="368"/>
      <c r="B506" s="368"/>
      <c r="C506" s="367"/>
      <c r="D506" s="368"/>
      <c r="E506" s="368"/>
      <c r="F506" s="368"/>
      <c r="G506" s="368"/>
      <c r="H506" s="374"/>
      <c r="J506" s="343"/>
    </row>
    <row r="507" spans="1:10" s="344" customFormat="1">
      <c r="A507" s="368"/>
      <c r="B507" s="368"/>
      <c r="C507" s="367"/>
      <c r="D507" s="368"/>
      <c r="E507" s="368"/>
      <c r="F507" s="368"/>
      <c r="G507" s="368"/>
      <c r="H507" s="374"/>
      <c r="J507" s="343"/>
    </row>
    <row r="508" spans="1:10" s="344" customFormat="1">
      <c r="A508" s="368"/>
      <c r="B508" s="368"/>
      <c r="C508" s="367"/>
      <c r="D508" s="368"/>
      <c r="E508" s="368"/>
      <c r="F508" s="368"/>
      <c r="G508" s="368"/>
      <c r="H508" s="374"/>
      <c r="J508" s="343"/>
    </row>
    <row r="509" spans="1:10" s="344" customFormat="1">
      <c r="A509" s="368"/>
      <c r="B509" s="368"/>
      <c r="C509" s="367"/>
      <c r="D509" s="368"/>
      <c r="E509" s="368"/>
      <c r="F509" s="368"/>
      <c r="G509" s="368"/>
      <c r="H509" s="374"/>
      <c r="J509" s="343"/>
    </row>
    <row r="510" spans="1:10" s="344" customFormat="1">
      <c r="A510" s="368"/>
      <c r="B510" s="368"/>
      <c r="C510" s="367"/>
      <c r="D510" s="368"/>
      <c r="E510" s="368"/>
      <c r="F510" s="368"/>
      <c r="G510" s="368"/>
      <c r="H510" s="374"/>
      <c r="J510" s="343"/>
    </row>
    <row r="511" spans="1:10" s="344" customFormat="1">
      <c r="A511" s="368"/>
      <c r="B511" s="368"/>
      <c r="C511" s="367"/>
      <c r="D511" s="368"/>
      <c r="E511" s="368"/>
      <c r="F511" s="368"/>
      <c r="G511" s="368"/>
      <c r="H511" s="374"/>
      <c r="J511" s="343"/>
    </row>
    <row r="512" spans="1:10" s="344" customFormat="1">
      <c r="A512" s="368"/>
      <c r="B512" s="377"/>
      <c r="C512" s="367"/>
      <c r="D512" s="368"/>
      <c r="E512" s="368"/>
      <c r="F512" s="368"/>
      <c r="G512" s="368"/>
      <c r="H512" s="374"/>
      <c r="J512" s="343"/>
    </row>
    <row r="513" spans="1:10" s="344" customFormat="1">
      <c r="A513" s="368"/>
      <c r="B513" s="378"/>
      <c r="C513" s="367"/>
      <c r="D513" s="368"/>
      <c r="E513" s="368"/>
      <c r="F513" s="368"/>
      <c r="G513" s="368"/>
      <c r="H513" s="374"/>
      <c r="J513" s="343"/>
    </row>
    <row r="514" spans="1:10" s="344" customFormat="1">
      <c r="A514" s="368"/>
      <c r="B514" s="378"/>
      <c r="C514" s="367"/>
      <c r="D514" s="368"/>
      <c r="E514" s="368"/>
      <c r="F514" s="375"/>
      <c r="G514" s="368"/>
      <c r="H514" s="374"/>
      <c r="J514" s="343"/>
    </row>
    <row r="515" spans="1:10" s="344" customFormat="1">
      <c r="A515" s="368"/>
      <c r="B515" s="378"/>
      <c r="C515" s="367"/>
      <c r="D515" s="368"/>
      <c r="E515" s="368"/>
      <c r="F515" s="375"/>
      <c r="G515" s="368"/>
      <c r="H515" s="374"/>
      <c r="J515" s="343"/>
    </row>
    <row r="516" spans="1:10" s="344" customFormat="1">
      <c r="A516" s="368"/>
      <c r="B516" s="370"/>
      <c r="C516" s="367"/>
      <c r="D516" s="368"/>
      <c r="E516" s="368"/>
      <c r="F516" s="375"/>
      <c r="G516" s="368"/>
      <c r="H516" s="374"/>
      <c r="J516" s="343"/>
    </row>
    <row r="517" spans="1:10" s="344" customFormat="1">
      <c r="A517" s="368"/>
      <c r="B517" s="370"/>
      <c r="C517" s="367"/>
      <c r="D517" s="368"/>
      <c r="E517" s="368"/>
      <c r="F517" s="375"/>
      <c r="G517" s="368"/>
      <c r="H517" s="374"/>
      <c r="J517" s="343"/>
    </row>
    <row r="518" spans="1:10" s="344" customFormat="1">
      <c r="A518" s="368"/>
      <c r="B518" s="377"/>
      <c r="C518" s="367"/>
      <c r="D518" s="368"/>
      <c r="E518" s="368"/>
      <c r="F518" s="368"/>
      <c r="G518" s="368"/>
      <c r="H518" s="374"/>
      <c r="J518" s="343"/>
    </row>
    <row r="519" spans="1:10" s="344" customFormat="1">
      <c r="A519" s="368"/>
      <c r="B519" s="378"/>
      <c r="C519" s="367"/>
      <c r="D519" s="368"/>
      <c r="E519" s="368"/>
      <c r="F519" s="375"/>
      <c r="G519" s="368"/>
      <c r="H519" s="374"/>
      <c r="J519" s="343"/>
    </row>
    <row r="520" spans="1:10" s="344" customFormat="1">
      <c r="A520" s="368"/>
      <c r="B520" s="378"/>
      <c r="C520" s="367"/>
      <c r="D520" s="368"/>
      <c r="E520" s="368"/>
      <c r="F520" s="375"/>
      <c r="G520" s="368"/>
      <c r="H520" s="374"/>
      <c r="J520" s="343"/>
    </row>
    <row r="521" spans="1:10" s="344" customFormat="1">
      <c r="A521" s="368"/>
      <c r="B521" s="378"/>
      <c r="C521" s="367"/>
      <c r="D521" s="368"/>
      <c r="E521" s="368"/>
      <c r="F521" s="375"/>
      <c r="G521" s="368"/>
      <c r="H521" s="374"/>
      <c r="J521" s="343"/>
    </row>
    <row r="522" spans="1:10" s="344" customFormat="1">
      <c r="A522" s="368"/>
      <c r="B522" s="370"/>
      <c r="C522" s="367"/>
      <c r="D522" s="368"/>
      <c r="E522" s="368"/>
      <c r="F522" s="375"/>
      <c r="G522" s="368"/>
      <c r="H522" s="374"/>
      <c r="J522" s="343"/>
    </row>
    <row r="523" spans="1:10" s="344" customFormat="1">
      <c r="A523" s="368"/>
      <c r="B523" s="370"/>
      <c r="C523" s="367"/>
      <c r="D523" s="368"/>
      <c r="E523" s="368"/>
      <c r="F523" s="375"/>
      <c r="G523" s="368"/>
      <c r="H523" s="374"/>
      <c r="J523" s="343"/>
    </row>
    <row r="524" spans="1:10" s="344" customFormat="1">
      <c r="A524" s="368"/>
      <c r="B524" s="370"/>
      <c r="C524" s="367"/>
      <c r="D524" s="368"/>
      <c r="E524" s="368"/>
      <c r="F524" s="375"/>
      <c r="G524" s="368"/>
      <c r="H524" s="374"/>
      <c r="J524" s="343"/>
    </row>
    <row r="525" spans="1:10" s="344" customFormat="1">
      <c r="A525" s="368"/>
      <c r="B525" s="370"/>
      <c r="C525" s="367"/>
      <c r="D525" s="368"/>
      <c r="E525" s="368"/>
      <c r="F525" s="375"/>
      <c r="G525" s="368"/>
      <c r="H525" s="374"/>
      <c r="J525" s="343"/>
    </row>
    <row r="526" spans="1:10" s="344" customFormat="1">
      <c r="A526" s="368"/>
      <c r="B526" s="378"/>
      <c r="C526" s="367"/>
      <c r="D526" s="368"/>
      <c r="E526" s="368"/>
      <c r="F526" s="375"/>
      <c r="G526" s="368"/>
      <c r="H526" s="374"/>
      <c r="J526" s="343"/>
    </row>
    <row r="527" spans="1:10" s="344" customFormat="1">
      <c r="A527" s="368"/>
      <c r="B527" s="377"/>
      <c r="C527" s="367"/>
      <c r="D527" s="368"/>
      <c r="E527" s="368"/>
      <c r="F527" s="368"/>
      <c r="G527" s="368"/>
      <c r="H527" s="374"/>
      <c r="J527" s="343"/>
    </row>
    <row r="528" spans="1:10" s="344" customFormat="1">
      <c r="A528" s="368"/>
      <c r="B528" s="378"/>
      <c r="C528" s="367"/>
      <c r="D528" s="368"/>
      <c r="E528" s="368"/>
      <c r="F528" s="375"/>
      <c r="G528" s="368"/>
      <c r="H528" s="374"/>
      <c r="J528" s="343"/>
    </row>
    <row r="529" spans="1:10" s="344" customFormat="1">
      <c r="A529" s="368"/>
      <c r="B529" s="378"/>
      <c r="C529" s="367"/>
      <c r="D529" s="368"/>
      <c r="E529" s="368"/>
      <c r="F529" s="375"/>
      <c r="G529" s="368"/>
      <c r="H529" s="374"/>
      <c r="J529" s="343"/>
    </row>
    <row r="530" spans="1:10" s="344" customFormat="1">
      <c r="A530" s="368"/>
      <c r="B530" s="378"/>
      <c r="C530" s="367"/>
      <c r="D530" s="368"/>
      <c r="E530" s="368"/>
      <c r="F530" s="375"/>
      <c r="G530" s="368"/>
      <c r="H530" s="374"/>
      <c r="J530" s="343"/>
    </row>
    <row r="531" spans="1:10" s="344" customFormat="1">
      <c r="A531" s="368"/>
      <c r="B531" s="370"/>
      <c r="C531" s="367"/>
      <c r="D531" s="368"/>
      <c r="E531" s="368"/>
      <c r="F531" s="375"/>
      <c r="G531" s="368"/>
      <c r="H531" s="374"/>
      <c r="J531" s="343"/>
    </row>
    <row r="532" spans="1:10" s="344" customFormat="1">
      <c r="A532" s="368"/>
      <c r="B532" s="370"/>
      <c r="C532" s="367"/>
      <c r="D532" s="368"/>
      <c r="E532" s="368"/>
      <c r="F532" s="375"/>
      <c r="G532" s="368"/>
      <c r="H532" s="374"/>
      <c r="J532" s="343"/>
    </row>
    <row r="533" spans="1:10" s="344" customFormat="1">
      <c r="A533" s="368"/>
      <c r="B533" s="370"/>
      <c r="C533" s="367"/>
      <c r="D533" s="368"/>
      <c r="E533" s="368"/>
      <c r="F533" s="375"/>
      <c r="G533" s="368"/>
      <c r="H533" s="374"/>
      <c r="J533" s="343"/>
    </row>
    <row r="534" spans="1:10" s="344" customFormat="1">
      <c r="A534" s="368"/>
      <c r="B534" s="370"/>
      <c r="C534" s="367"/>
      <c r="D534" s="368"/>
      <c r="E534" s="368"/>
      <c r="F534" s="375"/>
      <c r="G534" s="368"/>
      <c r="H534" s="374"/>
      <c r="J534" s="343"/>
    </row>
    <row r="535" spans="1:10" s="344" customFormat="1">
      <c r="A535" s="368"/>
      <c r="B535" s="370"/>
      <c r="C535" s="367"/>
      <c r="D535" s="368"/>
      <c r="E535" s="368"/>
      <c r="F535" s="375"/>
      <c r="G535" s="368"/>
      <c r="H535" s="374"/>
      <c r="J535" s="343"/>
    </row>
    <row r="536" spans="1:10" s="344" customFormat="1">
      <c r="A536" s="368"/>
      <c r="B536" s="370"/>
      <c r="C536" s="367"/>
      <c r="D536" s="368"/>
      <c r="E536" s="368"/>
      <c r="F536" s="375"/>
      <c r="G536" s="368"/>
      <c r="H536" s="374"/>
      <c r="J536" s="343"/>
    </row>
    <row r="537" spans="1:10" s="344" customFormat="1">
      <c r="A537" s="368"/>
      <c r="B537" s="378"/>
      <c r="C537" s="367"/>
      <c r="D537" s="368"/>
      <c r="E537" s="368"/>
      <c r="F537" s="375"/>
      <c r="G537" s="368"/>
      <c r="H537" s="374"/>
      <c r="J537" s="343"/>
    </row>
    <row r="538" spans="1:10" s="344" customFormat="1">
      <c r="A538" s="368"/>
      <c r="B538" s="368"/>
      <c r="C538" s="376"/>
      <c r="D538" s="368"/>
      <c r="E538" s="368"/>
      <c r="F538" s="368"/>
      <c r="G538" s="368"/>
      <c r="H538" s="368"/>
      <c r="J538" s="343"/>
    </row>
    <row r="539" spans="1:10" s="344" customFormat="1">
      <c r="A539" s="368"/>
      <c r="B539" s="368"/>
      <c r="C539" s="367"/>
      <c r="D539" s="368"/>
      <c r="E539" s="368"/>
      <c r="F539" s="368"/>
      <c r="G539" s="368"/>
      <c r="H539" s="368"/>
      <c r="J539" s="343"/>
    </row>
    <row r="540" spans="1:10" s="344" customFormat="1">
      <c r="A540" s="368"/>
      <c r="B540" s="377"/>
      <c r="C540" s="367"/>
      <c r="D540" s="368"/>
      <c r="E540" s="368"/>
      <c r="F540" s="368"/>
      <c r="G540" s="368"/>
      <c r="H540" s="374"/>
      <c r="J540" s="343"/>
    </row>
    <row r="541" spans="1:10" s="344" customFormat="1">
      <c r="A541" s="368"/>
      <c r="B541" s="373"/>
      <c r="C541" s="367"/>
      <c r="D541" s="368"/>
      <c r="E541" s="368"/>
      <c r="F541" s="375"/>
      <c r="G541" s="368"/>
      <c r="H541" s="371"/>
      <c r="J541" s="343"/>
    </row>
    <row r="542" spans="1:10" s="344" customFormat="1">
      <c r="A542" s="368"/>
      <c r="B542" s="373"/>
      <c r="C542" s="367"/>
      <c r="D542" s="368"/>
      <c r="E542" s="368"/>
      <c r="F542" s="375"/>
      <c r="G542" s="368"/>
      <c r="H542" s="371"/>
      <c r="J542" s="343"/>
    </row>
    <row r="543" spans="1:10" s="344" customFormat="1">
      <c r="A543" s="368"/>
      <c r="B543" s="373"/>
      <c r="C543" s="367"/>
      <c r="D543" s="368"/>
      <c r="E543" s="368"/>
      <c r="F543" s="368"/>
      <c r="G543" s="368"/>
      <c r="H543" s="371"/>
      <c r="J543" s="343"/>
    </row>
    <row r="544" spans="1:10" s="344" customFormat="1">
      <c r="A544" s="368"/>
      <c r="B544" s="370"/>
      <c r="C544" s="367"/>
      <c r="D544" s="368"/>
      <c r="E544" s="368"/>
      <c r="F544" s="368"/>
      <c r="G544" s="368"/>
      <c r="H544" s="371"/>
      <c r="J544" s="343"/>
    </row>
    <row r="545" spans="1:10" s="344" customFormat="1">
      <c r="A545" s="368"/>
      <c r="B545" s="370"/>
      <c r="C545" s="367"/>
      <c r="D545" s="368"/>
      <c r="E545" s="368"/>
      <c r="F545" s="368"/>
      <c r="G545" s="368"/>
      <c r="H545" s="371"/>
      <c r="J545" s="343"/>
    </row>
    <row r="546" spans="1:10" s="344" customFormat="1">
      <c r="A546" s="368"/>
      <c r="B546" s="370"/>
      <c r="C546" s="367"/>
      <c r="D546" s="368"/>
      <c r="E546" s="368"/>
      <c r="F546" s="375"/>
      <c r="G546" s="368"/>
      <c r="H546" s="371"/>
      <c r="J546" s="343"/>
    </row>
    <row r="547" spans="1:10" s="344" customFormat="1">
      <c r="A547" s="368"/>
      <c r="B547" s="370"/>
      <c r="C547" s="367"/>
      <c r="D547" s="368"/>
      <c r="E547" s="368"/>
      <c r="F547" s="375"/>
      <c r="G547" s="368"/>
      <c r="H547" s="371"/>
      <c r="J547" s="343"/>
    </row>
    <row r="548" spans="1:10" s="344" customFormat="1">
      <c r="A548" s="368"/>
      <c r="B548" s="370"/>
      <c r="C548" s="367"/>
      <c r="D548" s="368"/>
      <c r="E548" s="368"/>
      <c r="F548" s="375"/>
      <c r="G548" s="368"/>
      <c r="H548" s="371"/>
      <c r="J548" s="343"/>
    </row>
    <row r="549" spans="1:10" s="344" customFormat="1">
      <c r="A549" s="368"/>
      <c r="B549" s="370"/>
      <c r="C549" s="367"/>
      <c r="D549" s="368"/>
      <c r="E549" s="368"/>
      <c r="F549" s="375"/>
      <c r="G549" s="368"/>
      <c r="H549" s="371"/>
      <c r="J549" s="343"/>
    </row>
    <row r="550" spans="1:10" s="344" customFormat="1">
      <c r="A550" s="368"/>
      <c r="B550" s="370"/>
      <c r="C550" s="367"/>
      <c r="D550" s="368"/>
      <c r="E550" s="368"/>
      <c r="F550" s="375"/>
      <c r="G550" s="368"/>
      <c r="H550" s="371"/>
      <c r="J550" s="343"/>
    </row>
    <row r="551" spans="1:10" s="344" customFormat="1">
      <c r="A551" s="368"/>
      <c r="B551" s="370"/>
      <c r="C551" s="367"/>
      <c r="D551" s="368"/>
      <c r="E551" s="368"/>
      <c r="F551" s="375"/>
      <c r="G551" s="368"/>
      <c r="H551" s="371"/>
      <c r="J551" s="343"/>
    </row>
    <row r="552" spans="1:10" s="344" customFormat="1">
      <c r="A552" s="368"/>
      <c r="B552" s="373"/>
      <c r="C552" s="367"/>
      <c r="D552" s="368"/>
      <c r="E552" s="368"/>
      <c r="F552" s="375"/>
      <c r="G552" s="368"/>
      <c r="H552" s="371"/>
      <c r="J552" s="343"/>
    </row>
    <row r="553" spans="1:10" s="344" customFormat="1">
      <c r="A553" s="368"/>
      <c r="B553" s="368"/>
      <c r="C553" s="376"/>
      <c r="D553" s="368"/>
      <c r="E553" s="368"/>
      <c r="F553" s="368"/>
      <c r="G553" s="368"/>
      <c r="H553" s="368"/>
      <c r="J553" s="343"/>
    </row>
    <row r="554" spans="1:10" s="344" customFormat="1">
      <c r="A554" s="368"/>
      <c r="B554" s="377"/>
      <c r="C554" s="367"/>
      <c r="D554" s="368"/>
      <c r="E554" s="368"/>
      <c r="F554" s="368"/>
      <c r="G554" s="368"/>
      <c r="H554" s="374"/>
      <c r="J554" s="343"/>
    </row>
    <row r="555" spans="1:10" s="344" customFormat="1">
      <c r="A555" s="368"/>
      <c r="B555" s="378"/>
      <c r="C555" s="367"/>
      <c r="D555" s="368"/>
      <c r="E555" s="368"/>
      <c r="F555" s="375"/>
      <c r="G555" s="368"/>
      <c r="H555" s="374"/>
      <c r="J555" s="343"/>
    </row>
    <row r="556" spans="1:10" s="344" customFormat="1">
      <c r="A556" s="368"/>
      <c r="B556" s="378"/>
      <c r="C556" s="367"/>
      <c r="D556" s="368"/>
      <c r="E556" s="368"/>
      <c r="F556" s="375"/>
      <c r="G556" s="368"/>
      <c r="H556" s="374"/>
      <c r="J556" s="343"/>
    </row>
    <row r="557" spans="1:10" s="344" customFormat="1">
      <c r="A557" s="368"/>
      <c r="B557" s="370"/>
      <c r="C557" s="367"/>
      <c r="D557" s="368"/>
      <c r="E557" s="368"/>
      <c r="F557" s="375"/>
      <c r="G557" s="368"/>
      <c r="H557" s="374"/>
      <c r="J557" s="343"/>
    </row>
    <row r="558" spans="1:10" s="344" customFormat="1">
      <c r="A558" s="368"/>
      <c r="B558" s="370"/>
      <c r="C558" s="367"/>
      <c r="D558" s="368"/>
      <c r="E558" s="368"/>
      <c r="F558" s="375"/>
      <c r="G558" s="368"/>
      <c r="H558" s="374"/>
      <c r="J558" s="343"/>
    </row>
    <row r="559" spans="1:10" s="344" customFormat="1">
      <c r="A559" s="368"/>
      <c r="B559" s="370"/>
      <c r="C559" s="367"/>
      <c r="D559" s="368"/>
      <c r="E559" s="368"/>
      <c r="F559" s="375"/>
      <c r="G559" s="368"/>
      <c r="H559" s="374"/>
      <c r="J559" s="343"/>
    </row>
    <row r="560" spans="1:10" s="344" customFormat="1">
      <c r="A560" s="368"/>
      <c r="B560" s="370"/>
      <c r="C560" s="367"/>
      <c r="D560" s="368"/>
      <c r="E560" s="368"/>
      <c r="F560" s="375"/>
      <c r="G560" s="368"/>
      <c r="H560" s="374"/>
      <c r="J560" s="343"/>
    </row>
    <row r="561" spans="1:10" s="344" customFormat="1">
      <c r="A561" s="368"/>
      <c r="B561" s="370"/>
      <c r="C561" s="367"/>
      <c r="D561" s="368"/>
      <c r="E561" s="368"/>
      <c r="F561" s="375"/>
      <c r="G561" s="368"/>
      <c r="H561" s="374"/>
      <c r="J561" s="343"/>
    </row>
    <row r="562" spans="1:10" s="344" customFormat="1">
      <c r="A562" s="368"/>
      <c r="B562" s="378"/>
      <c r="C562" s="367"/>
      <c r="D562" s="368"/>
      <c r="E562" s="368"/>
      <c r="F562" s="375"/>
      <c r="G562" s="368"/>
      <c r="H562" s="374"/>
      <c r="J562" s="343"/>
    </row>
    <row r="563" spans="1:10" s="344" customFormat="1">
      <c r="A563" s="368"/>
      <c r="B563" s="377"/>
      <c r="C563" s="367"/>
      <c r="D563" s="368"/>
      <c r="E563" s="368"/>
      <c r="F563" s="368"/>
      <c r="G563" s="368"/>
      <c r="H563" s="374"/>
      <c r="J563" s="343"/>
    </row>
    <row r="564" spans="1:10" s="344" customFormat="1">
      <c r="A564" s="368"/>
      <c r="B564" s="378"/>
      <c r="C564" s="367"/>
      <c r="D564" s="368"/>
      <c r="E564" s="368"/>
      <c r="F564" s="374"/>
      <c r="G564" s="368"/>
      <c r="H564" s="374"/>
      <c r="J564" s="343"/>
    </row>
    <row r="565" spans="1:10" s="344" customFormat="1">
      <c r="A565" s="368"/>
      <c r="B565" s="378"/>
      <c r="C565" s="367"/>
      <c r="D565" s="368"/>
      <c r="E565" s="368"/>
      <c r="F565" s="374"/>
      <c r="G565" s="368"/>
      <c r="H565" s="374"/>
      <c r="J565" s="343"/>
    </row>
    <row r="566" spans="1:10" s="344" customFormat="1">
      <c r="A566" s="368"/>
      <c r="B566" s="378"/>
      <c r="C566" s="367"/>
      <c r="D566" s="368"/>
      <c r="E566" s="368"/>
      <c r="F566" s="374"/>
      <c r="G566" s="368"/>
      <c r="H566" s="374"/>
      <c r="J566" s="343"/>
    </row>
    <row r="567" spans="1:10" s="344" customFormat="1">
      <c r="A567" s="368"/>
      <c r="B567" s="370"/>
      <c r="C567" s="367"/>
      <c r="D567" s="368"/>
      <c r="E567" s="368"/>
      <c r="F567" s="374"/>
      <c r="G567" s="368"/>
      <c r="H567" s="374"/>
      <c r="J567" s="343"/>
    </row>
    <row r="568" spans="1:10" s="344" customFormat="1">
      <c r="A568" s="368"/>
      <c r="B568" s="370"/>
      <c r="C568" s="367"/>
      <c r="D568" s="368"/>
      <c r="E568" s="368"/>
      <c r="F568" s="374"/>
      <c r="G568" s="368"/>
      <c r="H568" s="374"/>
      <c r="J568" s="343"/>
    </row>
    <row r="569" spans="1:10" s="344" customFormat="1">
      <c r="A569" s="368"/>
      <c r="B569" s="370"/>
      <c r="C569" s="367"/>
      <c r="D569" s="368"/>
      <c r="E569" s="368"/>
      <c r="F569" s="374"/>
      <c r="G569" s="368"/>
      <c r="H569" s="374"/>
      <c r="J569" s="343"/>
    </row>
    <row r="570" spans="1:10" s="344" customFormat="1">
      <c r="A570" s="368"/>
      <c r="B570" s="378"/>
      <c r="C570" s="367"/>
      <c r="D570" s="368"/>
      <c r="E570" s="368"/>
      <c r="F570" s="374"/>
      <c r="G570" s="368"/>
      <c r="H570" s="374"/>
      <c r="J570" s="343"/>
    </row>
    <row r="571" spans="1:10" s="344" customFormat="1">
      <c r="A571" s="368"/>
      <c r="B571" s="377"/>
      <c r="C571" s="367"/>
      <c r="D571" s="368"/>
      <c r="E571" s="368"/>
      <c r="F571" s="368"/>
      <c r="G571" s="368"/>
      <c r="H571" s="374"/>
      <c r="J571" s="343"/>
    </row>
    <row r="572" spans="1:10" s="344" customFormat="1">
      <c r="A572" s="368"/>
      <c r="B572" s="378"/>
      <c r="C572" s="367"/>
      <c r="D572" s="368"/>
      <c r="E572" s="368"/>
      <c r="F572" s="368"/>
      <c r="G572" s="368"/>
      <c r="H572" s="374"/>
      <c r="J572" s="343"/>
    </row>
    <row r="573" spans="1:10" s="344" customFormat="1">
      <c r="A573" s="368"/>
      <c r="B573" s="378"/>
      <c r="C573" s="367"/>
      <c r="D573" s="368"/>
      <c r="E573" s="368"/>
      <c r="F573" s="368"/>
      <c r="G573" s="368"/>
      <c r="H573" s="374"/>
      <c r="J573" s="343"/>
    </row>
    <row r="574" spans="1:10" s="344" customFormat="1">
      <c r="A574" s="368"/>
      <c r="B574" s="370"/>
      <c r="C574" s="367"/>
      <c r="D574" s="368"/>
      <c r="E574" s="368"/>
      <c r="F574" s="375"/>
      <c r="G574" s="368"/>
      <c r="H574" s="374"/>
      <c r="J574" s="343"/>
    </row>
    <row r="575" spans="1:10" s="344" customFormat="1">
      <c r="A575" s="368"/>
      <c r="B575" s="370"/>
      <c r="C575" s="367"/>
      <c r="D575" s="368"/>
      <c r="E575" s="368"/>
      <c r="F575" s="375"/>
      <c r="G575" s="368"/>
      <c r="H575" s="374"/>
      <c r="J575" s="343"/>
    </row>
    <row r="576" spans="1:10" s="344" customFormat="1">
      <c r="A576" s="368"/>
      <c r="B576" s="370"/>
      <c r="C576" s="367"/>
      <c r="D576" s="368"/>
      <c r="E576" s="368"/>
      <c r="F576" s="375"/>
      <c r="G576" s="368"/>
      <c r="H576" s="374"/>
      <c r="J576" s="343"/>
    </row>
    <row r="577" spans="1:10" s="344" customFormat="1">
      <c r="A577" s="368"/>
      <c r="B577" s="370"/>
      <c r="C577" s="367"/>
      <c r="D577" s="368"/>
      <c r="E577" s="368"/>
      <c r="F577" s="375"/>
      <c r="G577" s="368"/>
      <c r="H577" s="374"/>
      <c r="J577" s="343"/>
    </row>
    <row r="578" spans="1:10" s="344" customFormat="1">
      <c r="A578" s="368"/>
      <c r="B578" s="370"/>
      <c r="C578" s="367"/>
      <c r="D578" s="368"/>
      <c r="E578" s="368"/>
      <c r="F578" s="375"/>
      <c r="G578" s="368"/>
      <c r="H578" s="374"/>
      <c r="J578" s="343"/>
    </row>
    <row r="579" spans="1:10" s="344" customFormat="1">
      <c r="A579" s="368"/>
      <c r="B579" s="378"/>
      <c r="C579" s="367"/>
      <c r="D579" s="368"/>
      <c r="E579" s="368"/>
      <c r="F579" s="375"/>
      <c r="G579" s="368"/>
      <c r="H579" s="374"/>
      <c r="J579" s="343"/>
    </row>
    <row r="580" spans="1:10" s="344" customFormat="1">
      <c r="A580" s="368"/>
      <c r="B580" s="377"/>
      <c r="C580" s="367"/>
      <c r="D580" s="368"/>
      <c r="E580" s="368"/>
      <c r="F580" s="368"/>
      <c r="G580" s="368"/>
      <c r="H580" s="374"/>
      <c r="J580" s="343"/>
    </row>
    <row r="581" spans="1:10" s="344" customFormat="1">
      <c r="A581" s="368"/>
      <c r="B581" s="378"/>
      <c r="C581" s="367"/>
      <c r="D581" s="368"/>
      <c r="E581" s="368"/>
      <c r="F581" s="374"/>
      <c r="G581" s="368"/>
      <c r="H581" s="374"/>
      <c r="J581" s="343"/>
    </row>
    <row r="582" spans="1:10" s="344" customFormat="1">
      <c r="A582" s="368"/>
      <c r="B582" s="378"/>
      <c r="C582" s="367"/>
      <c r="D582" s="368"/>
      <c r="E582" s="368"/>
      <c r="F582" s="374"/>
      <c r="G582" s="368"/>
      <c r="H582" s="374"/>
      <c r="J582" s="343"/>
    </row>
    <row r="583" spans="1:10" s="344" customFormat="1">
      <c r="A583" s="368"/>
      <c r="B583" s="378"/>
      <c r="C583" s="367"/>
      <c r="D583" s="368"/>
      <c r="E583" s="368"/>
      <c r="F583" s="374"/>
      <c r="G583" s="368"/>
      <c r="H583" s="374"/>
      <c r="J583" s="343"/>
    </row>
    <row r="584" spans="1:10" s="344" customFormat="1">
      <c r="A584" s="368"/>
      <c r="B584" s="370"/>
      <c r="C584" s="367"/>
      <c r="D584" s="368"/>
      <c r="E584" s="368"/>
      <c r="F584" s="374"/>
      <c r="G584" s="368"/>
      <c r="H584" s="374"/>
      <c r="J584" s="343"/>
    </row>
    <row r="585" spans="1:10" s="344" customFormat="1">
      <c r="A585" s="368"/>
      <c r="B585" s="370"/>
      <c r="C585" s="367"/>
      <c r="D585" s="368"/>
      <c r="E585" s="368"/>
      <c r="F585" s="374"/>
      <c r="G585" s="368"/>
      <c r="H585" s="374"/>
      <c r="J585" s="343"/>
    </row>
    <row r="586" spans="1:10" s="344" customFormat="1">
      <c r="A586" s="368"/>
      <c r="B586" s="370"/>
      <c r="C586" s="367"/>
      <c r="D586" s="368"/>
      <c r="E586" s="368"/>
      <c r="F586" s="374"/>
      <c r="G586" s="368"/>
      <c r="H586" s="374"/>
      <c r="J586" s="343"/>
    </row>
    <row r="587" spans="1:10" s="344" customFormat="1">
      <c r="A587" s="368"/>
      <c r="B587" s="378"/>
      <c r="C587" s="367"/>
      <c r="D587" s="368"/>
      <c r="E587" s="368"/>
      <c r="F587" s="374"/>
      <c r="G587" s="368"/>
      <c r="H587" s="374"/>
      <c r="J587" s="343"/>
    </row>
    <row r="588" spans="1:10" s="344" customFormat="1">
      <c r="A588" s="368"/>
      <c r="B588" s="377"/>
      <c r="C588" s="367"/>
      <c r="D588" s="368"/>
      <c r="E588" s="368"/>
      <c r="F588" s="368"/>
      <c r="G588" s="368"/>
      <c r="H588" s="374"/>
      <c r="J588" s="343"/>
    </row>
    <row r="589" spans="1:10" s="344" customFormat="1">
      <c r="A589" s="368"/>
      <c r="B589" s="378"/>
      <c r="C589" s="367"/>
      <c r="D589" s="368"/>
      <c r="E589" s="368"/>
      <c r="F589" s="375"/>
      <c r="G589" s="368"/>
      <c r="H589" s="374"/>
      <c r="J589" s="343"/>
    </row>
    <row r="590" spans="1:10" s="344" customFormat="1">
      <c r="A590" s="368"/>
      <c r="B590" s="378"/>
      <c r="C590" s="367"/>
      <c r="D590" s="368"/>
      <c r="E590" s="368"/>
      <c r="F590" s="375"/>
      <c r="G590" s="368"/>
      <c r="H590" s="374"/>
      <c r="J590" s="343"/>
    </row>
    <row r="591" spans="1:10" s="344" customFormat="1">
      <c r="A591" s="368"/>
      <c r="B591" s="378"/>
      <c r="C591" s="367"/>
      <c r="D591" s="368"/>
      <c r="E591" s="368"/>
      <c r="F591" s="375"/>
      <c r="G591" s="368"/>
      <c r="H591" s="374"/>
      <c r="J591" s="343"/>
    </row>
    <row r="592" spans="1:10" s="344" customFormat="1">
      <c r="A592" s="368"/>
      <c r="B592" s="370"/>
      <c r="C592" s="367"/>
      <c r="D592" s="368"/>
      <c r="E592" s="368"/>
      <c r="F592" s="375"/>
      <c r="G592" s="368"/>
      <c r="H592" s="374"/>
      <c r="J592" s="343"/>
    </row>
    <row r="593" spans="1:10" s="344" customFormat="1">
      <c r="A593" s="368"/>
      <c r="B593" s="377"/>
      <c r="C593" s="367"/>
      <c r="D593" s="368"/>
      <c r="E593" s="368"/>
      <c r="F593" s="368"/>
      <c r="G593" s="368"/>
      <c r="H593" s="374"/>
      <c r="J593" s="343"/>
    </row>
    <row r="594" spans="1:10" s="344" customFormat="1">
      <c r="A594" s="368"/>
      <c r="B594" s="373"/>
      <c r="C594" s="367"/>
      <c r="D594" s="368"/>
      <c r="E594" s="368"/>
      <c r="F594" s="375"/>
      <c r="G594" s="368"/>
      <c r="H594" s="371"/>
      <c r="J594" s="343"/>
    </row>
    <row r="595" spans="1:10" s="344" customFormat="1">
      <c r="A595" s="368"/>
      <c r="B595" s="373"/>
      <c r="C595" s="367"/>
      <c r="D595" s="368"/>
      <c r="E595" s="368"/>
      <c r="F595" s="375"/>
      <c r="G595" s="368"/>
      <c r="H595" s="371"/>
      <c r="J595" s="343"/>
    </row>
    <row r="596" spans="1:10" s="344" customFormat="1">
      <c r="A596" s="368"/>
      <c r="B596" s="373"/>
      <c r="C596" s="367"/>
      <c r="D596" s="368"/>
      <c r="E596" s="368"/>
      <c r="F596" s="375"/>
      <c r="G596" s="368"/>
      <c r="H596" s="371"/>
      <c r="J596" s="343"/>
    </row>
    <row r="597" spans="1:10" s="344" customFormat="1">
      <c r="A597" s="368"/>
      <c r="B597" s="370"/>
      <c r="C597" s="367"/>
      <c r="D597" s="368"/>
      <c r="E597" s="368"/>
      <c r="F597" s="375"/>
      <c r="G597" s="368"/>
      <c r="H597" s="371"/>
      <c r="J597" s="343"/>
    </row>
    <row r="598" spans="1:10" s="344" customFormat="1">
      <c r="A598" s="368"/>
      <c r="B598" s="370"/>
      <c r="C598" s="367"/>
      <c r="D598" s="368"/>
      <c r="E598" s="368"/>
      <c r="F598" s="375"/>
      <c r="G598" s="368"/>
      <c r="H598" s="371"/>
      <c r="J598" s="343"/>
    </row>
    <row r="599" spans="1:10" s="344" customFormat="1">
      <c r="A599" s="368"/>
      <c r="B599" s="373"/>
      <c r="C599" s="367"/>
      <c r="D599" s="368"/>
      <c r="E599" s="368"/>
      <c r="F599" s="375"/>
      <c r="G599" s="368"/>
      <c r="H599" s="371"/>
      <c r="J599" s="343"/>
    </row>
    <row r="600" spans="1:10" s="344" customFormat="1">
      <c r="A600" s="368"/>
      <c r="B600" s="370"/>
      <c r="C600" s="367"/>
      <c r="D600" s="368"/>
      <c r="E600" s="368"/>
      <c r="F600" s="368"/>
      <c r="G600" s="368"/>
      <c r="H600" s="374"/>
      <c r="J600" s="343"/>
    </row>
    <row r="601" spans="1:10" s="344" customFormat="1">
      <c r="A601" s="368"/>
      <c r="B601" s="373"/>
      <c r="C601" s="367"/>
      <c r="D601" s="368"/>
      <c r="E601" s="368"/>
      <c r="F601" s="368"/>
      <c r="G601" s="368"/>
      <c r="H601" s="371"/>
      <c r="J601" s="343"/>
    </row>
    <row r="602" spans="1:10" s="344" customFormat="1">
      <c r="A602" s="368"/>
      <c r="B602" s="373"/>
      <c r="C602" s="367"/>
      <c r="D602" s="368"/>
      <c r="E602" s="368"/>
      <c r="F602" s="375"/>
      <c r="G602" s="368"/>
      <c r="H602" s="371"/>
      <c r="J602" s="343"/>
    </row>
    <row r="603" spans="1:10" s="344" customFormat="1">
      <c r="A603" s="368"/>
      <c r="B603" s="373"/>
      <c r="C603" s="367"/>
      <c r="D603" s="368"/>
      <c r="E603" s="368"/>
      <c r="F603" s="375"/>
      <c r="G603" s="368"/>
      <c r="H603" s="371"/>
      <c r="J603" s="343"/>
    </row>
    <row r="604" spans="1:10" s="344" customFormat="1">
      <c r="A604" s="368"/>
      <c r="B604" s="370"/>
      <c r="C604" s="367"/>
      <c r="D604" s="368"/>
      <c r="E604" s="368"/>
      <c r="F604" s="375"/>
      <c r="G604" s="368"/>
      <c r="H604" s="371"/>
      <c r="J604" s="343"/>
    </row>
    <row r="605" spans="1:10" s="344" customFormat="1">
      <c r="A605" s="368"/>
      <c r="B605" s="373"/>
      <c r="C605" s="367"/>
      <c r="D605" s="368"/>
      <c r="E605" s="368"/>
      <c r="F605" s="375"/>
      <c r="G605" s="368"/>
      <c r="H605" s="371"/>
      <c r="J605" s="343"/>
    </row>
    <row r="606" spans="1:10" s="344" customFormat="1">
      <c r="A606" s="368"/>
      <c r="B606" s="370"/>
      <c r="C606" s="367"/>
      <c r="D606" s="368"/>
      <c r="E606" s="368"/>
      <c r="F606" s="368"/>
      <c r="G606" s="368"/>
      <c r="H606" s="374"/>
      <c r="J606" s="343"/>
    </row>
    <row r="607" spans="1:10" s="344" customFormat="1">
      <c r="A607" s="368"/>
      <c r="B607" s="378"/>
      <c r="C607" s="367"/>
      <c r="D607" s="368"/>
      <c r="E607" s="368"/>
      <c r="F607" s="368"/>
      <c r="G607" s="368"/>
      <c r="H607" s="374"/>
      <c r="J607" s="343"/>
    </row>
    <row r="608" spans="1:10" s="344" customFormat="1">
      <c r="A608" s="368"/>
      <c r="B608" s="378"/>
      <c r="C608" s="367"/>
      <c r="D608" s="368"/>
      <c r="E608" s="368"/>
      <c r="F608" s="368"/>
      <c r="G608" s="368"/>
      <c r="H608" s="374"/>
      <c r="J608" s="343"/>
    </row>
    <row r="609" spans="1:10" s="344" customFormat="1">
      <c r="A609" s="368"/>
      <c r="B609" s="378"/>
      <c r="C609" s="367"/>
      <c r="D609" s="368"/>
      <c r="E609" s="368"/>
      <c r="F609" s="368"/>
      <c r="G609" s="368"/>
      <c r="H609" s="374"/>
      <c r="J609" s="343"/>
    </row>
    <row r="610" spans="1:10" s="344" customFormat="1">
      <c r="A610" s="368"/>
      <c r="B610" s="370"/>
      <c r="C610" s="367"/>
      <c r="D610" s="368"/>
      <c r="E610" s="368"/>
      <c r="F610" s="375"/>
      <c r="G610" s="368"/>
      <c r="H610" s="374"/>
      <c r="J610" s="343"/>
    </row>
    <row r="611" spans="1:10" s="344" customFormat="1">
      <c r="A611" s="368"/>
      <c r="B611" s="370"/>
      <c r="C611" s="367"/>
      <c r="D611" s="368"/>
      <c r="E611" s="368"/>
      <c r="F611" s="368"/>
      <c r="G611" s="368"/>
      <c r="H611" s="374"/>
      <c r="J611" s="343"/>
    </row>
    <row r="612" spans="1:10" s="344" customFormat="1">
      <c r="A612" s="368"/>
      <c r="B612" s="378"/>
      <c r="C612" s="367"/>
      <c r="D612" s="368"/>
      <c r="E612" s="368"/>
      <c r="F612" s="375"/>
      <c r="G612" s="368"/>
      <c r="H612" s="374"/>
      <c r="J612" s="343"/>
    </row>
    <row r="613" spans="1:10" s="344" customFormat="1">
      <c r="A613" s="368"/>
      <c r="B613" s="377"/>
      <c r="C613" s="367"/>
      <c r="D613" s="368"/>
      <c r="E613" s="368"/>
      <c r="F613" s="368"/>
      <c r="G613" s="368"/>
      <c r="H613" s="374"/>
      <c r="J613" s="343"/>
    </row>
    <row r="614" spans="1:10" s="344" customFormat="1">
      <c r="A614" s="368"/>
      <c r="B614" s="378"/>
      <c r="C614" s="367"/>
      <c r="D614" s="368"/>
      <c r="E614" s="368"/>
      <c r="F614" s="368"/>
      <c r="G614" s="368"/>
      <c r="H614" s="374"/>
      <c r="J614" s="343"/>
    </row>
    <row r="615" spans="1:10" s="344" customFormat="1">
      <c r="A615" s="368"/>
      <c r="B615" s="378"/>
      <c r="C615" s="367"/>
      <c r="D615" s="368"/>
      <c r="E615" s="368"/>
      <c r="F615" s="368"/>
      <c r="G615" s="368"/>
      <c r="H615" s="374"/>
      <c r="J615" s="343"/>
    </row>
    <row r="616" spans="1:10" s="344" customFormat="1">
      <c r="A616" s="368"/>
      <c r="B616" s="378"/>
      <c r="C616" s="367"/>
      <c r="D616" s="368"/>
      <c r="E616" s="368"/>
      <c r="F616" s="368"/>
      <c r="G616" s="368"/>
      <c r="H616" s="374"/>
      <c r="J616" s="343"/>
    </row>
    <row r="617" spans="1:10" s="344" customFormat="1">
      <c r="A617" s="368"/>
      <c r="B617" s="370"/>
      <c r="C617" s="367"/>
      <c r="D617" s="368"/>
      <c r="E617" s="368"/>
      <c r="F617" s="368"/>
      <c r="G617" s="368"/>
      <c r="H617" s="374"/>
      <c r="J617" s="343"/>
    </row>
    <row r="618" spans="1:10" s="344" customFormat="1">
      <c r="A618" s="368"/>
      <c r="B618" s="370"/>
      <c r="C618" s="367"/>
      <c r="D618" s="368"/>
      <c r="E618" s="368"/>
      <c r="F618" s="368"/>
      <c r="G618" s="368"/>
      <c r="H618" s="374"/>
      <c r="J618" s="343"/>
    </row>
    <row r="619" spans="1:10" s="344" customFormat="1">
      <c r="A619" s="368"/>
      <c r="B619" s="378"/>
      <c r="C619" s="367"/>
      <c r="D619" s="368"/>
      <c r="E619" s="368"/>
      <c r="F619" s="368"/>
      <c r="G619" s="368"/>
      <c r="H619" s="374"/>
      <c r="J619" s="343"/>
    </row>
    <row r="620" spans="1:10" s="344" customFormat="1">
      <c r="A620" s="368"/>
      <c r="B620" s="377"/>
      <c r="C620" s="367"/>
      <c r="D620" s="368"/>
      <c r="E620" s="368"/>
      <c r="F620" s="368"/>
      <c r="G620" s="368"/>
      <c r="H620" s="374"/>
      <c r="J620" s="343"/>
    </row>
    <row r="621" spans="1:10" s="344" customFormat="1">
      <c r="A621" s="368"/>
      <c r="B621" s="378"/>
      <c r="C621" s="367"/>
      <c r="D621" s="368"/>
      <c r="E621" s="368"/>
      <c r="F621" s="375"/>
      <c r="G621" s="368"/>
      <c r="H621" s="374"/>
      <c r="J621" s="343"/>
    </row>
    <row r="622" spans="1:10" s="344" customFormat="1">
      <c r="A622" s="368"/>
      <c r="B622" s="378"/>
      <c r="C622" s="367"/>
      <c r="D622" s="368"/>
      <c r="E622" s="368"/>
      <c r="F622" s="375"/>
      <c r="G622" s="368"/>
      <c r="H622" s="374"/>
      <c r="J622" s="343"/>
    </row>
    <row r="623" spans="1:10" s="344" customFormat="1">
      <c r="A623" s="368"/>
      <c r="B623" s="378"/>
      <c r="C623" s="367"/>
      <c r="D623" s="368"/>
      <c r="E623" s="368"/>
      <c r="F623" s="375"/>
      <c r="G623" s="368"/>
      <c r="H623" s="374"/>
      <c r="J623" s="343"/>
    </row>
    <row r="624" spans="1:10" s="344" customFormat="1">
      <c r="A624" s="368"/>
      <c r="B624" s="370"/>
      <c r="C624" s="367"/>
      <c r="D624" s="368"/>
      <c r="E624" s="368"/>
      <c r="F624" s="375"/>
      <c r="G624" s="368"/>
      <c r="H624" s="374"/>
      <c r="J624" s="343"/>
    </row>
    <row r="625" spans="1:10" s="344" customFormat="1">
      <c r="A625" s="368"/>
      <c r="B625" s="370"/>
      <c r="C625" s="367"/>
      <c r="D625" s="368"/>
      <c r="E625" s="368"/>
      <c r="F625" s="375"/>
      <c r="G625" s="368"/>
      <c r="H625" s="374"/>
      <c r="J625" s="343"/>
    </row>
    <row r="626" spans="1:10" s="344" customFormat="1">
      <c r="A626" s="368"/>
      <c r="B626" s="378"/>
      <c r="C626" s="367"/>
      <c r="D626" s="368"/>
      <c r="E626" s="368"/>
      <c r="F626" s="375"/>
      <c r="G626" s="368"/>
      <c r="H626" s="374"/>
      <c r="J626" s="343"/>
    </row>
    <row r="627" spans="1:10" s="344" customFormat="1">
      <c r="A627" s="368"/>
      <c r="B627" s="370"/>
      <c r="C627" s="367"/>
      <c r="D627" s="368"/>
      <c r="E627" s="368"/>
      <c r="F627" s="368"/>
      <c r="G627" s="368"/>
      <c r="H627" s="374"/>
      <c r="J627" s="343"/>
    </row>
    <row r="628" spans="1:10" s="344" customFormat="1">
      <c r="A628" s="368"/>
      <c r="B628" s="378"/>
      <c r="C628" s="367"/>
      <c r="D628" s="368"/>
      <c r="E628" s="368"/>
      <c r="F628" s="375"/>
      <c r="G628" s="368"/>
      <c r="H628" s="374"/>
      <c r="J628" s="343"/>
    </row>
    <row r="629" spans="1:10" s="344" customFormat="1">
      <c r="A629" s="368"/>
      <c r="B629" s="378"/>
      <c r="C629" s="367"/>
      <c r="D629" s="368"/>
      <c r="E629" s="368"/>
      <c r="F629" s="368"/>
      <c r="G629" s="368"/>
      <c r="H629" s="374"/>
      <c r="J629" s="343"/>
    </row>
    <row r="630" spans="1:10" s="344" customFormat="1">
      <c r="A630" s="368"/>
      <c r="B630" s="378"/>
      <c r="C630" s="367"/>
      <c r="D630" s="368"/>
      <c r="E630" s="368"/>
      <c r="F630" s="368"/>
      <c r="G630" s="368"/>
      <c r="H630" s="374"/>
      <c r="J630" s="343"/>
    </row>
    <row r="631" spans="1:10" s="344" customFormat="1">
      <c r="A631" s="368"/>
      <c r="B631" s="370"/>
      <c r="C631" s="367"/>
      <c r="D631" s="368"/>
      <c r="E631" s="368"/>
      <c r="F631" s="368"/>
      <c r="G631" s="368"/>
      <c r="H631" s="374"/>
      <c r="J631" s="343"/>
    </row>
    <row r="632" spans="1:10" s="344" customFormat="1">
      <c r="A632" s="368"/>
      <c r="B632" s="370"/>
      <c r="C632" s="367"/>
      <c r="D632" s="368"/>
      <c r="E632" s="368"/>
      <c r="F632" s="368"/>
      <c r="G632" s="368"/>
      <c r="H632" s="374"/>
      <c r="J632" s="343"/>
    </row>
    <row r="633" spans="1:10" s="344" customFormat="1">
      <c r="A633" s="368"/>
      <c r="B633" s="378"/>
      <c r="C633" s="367"/>
      <c r="D633" s="368"/>
      <c r="E633" s="368"/>
      <c r="F633" s="368"/>
      <c r="G633" s="368"/>
      <c r="H633" s="374"/>
      <c r="J633" s="343"/>
    </row>
    <row r="634" spans="1:10" s="344" customFormat="1">
      <c r="A634" s="368"/>
      <c r="B634" s="370"/>
      <c r="C634" s="367"/>
      <c r="D634" s="368"/>
      <c r="E634" s="368"/>
      <c r="F634" s="368"/>
      <c r="G634" s="368"/>
      <c r="H634" s="374"/>
      <c r="J634" s="343"/>
    </row>
    <row r="635" spans="1:10" s="344" customFormat="1">
      <c r="A635" s="368"/>
      <c r="B635" s="378"/>
      <c r="C635" s="367"/>
      <c r="D635" s="368"/>
      <c r="E635" s="368"/>
      <c r="F635" s="375"/>
      <c r="G635" s="368"/>
      <c r="H635" s="374"/>
      <c r="J635" s="343"/>
    </row>
    <row r="636" spans="1:10" s="344" customFormat="1">
      <c r="A636" s="368"/>
      <c r="B636" s="378"/>
      <c r="C636" s="367"/>
      <c r="D636" s="368"/>
      <c r="E636" s="368"/>
      <c r="F636" s="375"/>
      <c r="G636" s="368"/>
      <c r="H636" s="374"/>
      <c r="J636" s="343"/>
    </row>
    <row r="637" spans="1:10" s="344" customFormat="1">
      <c r="A637" s="368"/>
      <c r="B637" s="378"/>
      <c r="C637" s="367"/>
      <c r="D637" s="368"/>
      <c r="E637" s="368"/>
      <c r="F637" s="375"/>
      <c r="G637" s="368"/>
      <c r="H637" s="374"/>
      <c r="J637" s="343"/>
    </row>
    <row r="638" spans="1:10" s="344" customFormat="1">
      <c r="A638" s="368"/>
      <c r="B638" s="370"/>
      <c r="C638" s="367"/>
      <c r="D638" s="368"/>
      <c r="E638" s="368"/>
      <c r="F638" s="375"/>
      <c r="G638" s="368"/>
      <c r="H638" s="374"/>
      <c r="J638" s="343"/>
    </row>
    <row r="639" spans="1:10" s="344" customFormat="1">
      <c r="A639" s="368"/>
      <c r="B639" s="370"/>
      <c r="C639" s="367"/>
      <c r="D639" s="368"/>
      <c r="E639" s="368"/>
      <c r="F639" s="375"/>
      <c r="G639" s="368"/>
      <c r="H639" s="374"/>
      <c r="J639" s="343"/>
    </row>
    <row r="640" spans="1:10" s="344" customFormat="1">
      <c r="A640" s="368"/>
      <c r="B640" s="378"/>
      <c r="C640" s="367"/>
      <c r="D640" s="368"/>
      <c r="E640" s="368"/>
      <c r="F640" s="375"/>
      <c r="G640" s="368"/>
      <c r="H640" s="374"/>
      <c r="J640" s="343"/>
    </row>
    <row r="641" spans="1:10" s="344" customFormat="1">
      <c r="A641" s="368"/>
      <c r="B641" s="377"/>
      <c r="C641" s="367"/>
      <c r="D641" s="368"/>
      <c r="E641" s="368"/>
      <c r="F641" s="368"/>
      <c r="G641" s="368"/>
      <c r="H641" s="374"/>
      <c r="J641" s="343"/>
    </row>
    <row r="642" spans="1:10" s="344" customFormat="1">
      <c r="A642" s="380"/>
      <c r="B642" s="378"/>
      <c r="C642" s="367"/>
      <c r="D642" s="368"/>
      <c r="E642" s="368"/>
      <c r="F642" s="368"/>
      <c r="G642" s="368"/>
      <c r="H642" s="374"/>
      <c r="J642" s="343"/>
    </row>
    <row r="643" spans="1:10" s="344" customFormat="1">
      <c r="A643" s="380"/>
      <c r="B643" s="378"/>
      <c r="C643" s="367"/>
      <c r="D643" s="368"/>
      <c r="E643" s="368"/>
      <c r="F643" s="368"/>
      <c r="G643" s="368"/>
      <c r="H643" s="374"/>
      <c r="J643" s="343"/>
    </row>
    <row r="644" spans="1:10" s="344" customFormat="1">
      <c r="A644" s="380"/>
      <c r="B644" s="378"/>
      <c r="C644" s="367"/>
      <c r="D644" s="368"/>
      <c r="E644" s="368"/>
      <c r="F644" s="368"/>
      <c r="G644" s="368"/>
      <c r="H644" s="374"/>
      <c r="J644" s="343"/>
    </row>
    <row r="645" spans="1:10" s="344" customFormat="1">
      <c r="A645" s="380"/>
      <c r="B645" s="370"/>
      <c r="C645" s="367"/>
      <c r="D645" s="368"/>
      <c r="E645" s="368"/>
      <c r="F645" s="375"/>
      <c r="G645" s="368"/>
      <c r="H645" s="374"/>
      <c r="J645" s="343"/>
    </row>
    <row r="646" spans="1:10" s="344" customFormat="1">
      <c r="A646" s="380"/>
      <c r="B646" s="370"/>
      <c r="C646" s="367"/>
      <c r="D646" s="368"/>
      <c r="E646" s="368"/>
      <c r="F646" s="368"/>
      <c r="G646" s="368"/>
      <c r="H646" s="374"/>
      <c r="J646" s="343"/>
    </row>
    <row r="647" spans="1:10" s="344" customFormat="1">
      <c r="A647" s="380"/>
      <c r="B647" s="370"/>
      <c r="C647" s="367"/>
      <c r="D647" s="368"/>
      <c r="E647" s="368"/>
      <c r="F647" s="368"/>
      <c r="G647" s="368"/>
      <c r="H647" s="374"/>
      <c r="J647" s="343"/>
    </row>
    <row r="648" spans="1:10" s="344" customFormat="1">
      <c r="A648" s="380"/>
      <c r="B648" s="378"/>
      <c r="C648" s="367"/>
      <c r="D648" s="368"/>
      <c r="E648" s="368"/>
      <c r="F648" s="375"/>
      <c r="G648" s="368"/>
      <c r="H648" s="374"/>
      <c r="J648" s="343"/>
    </row>
    <row r="649" spans="1:10" s="344" customFormat="1">
      <c r="A649" s="380"/>
      <c r="B649" s="377"/>
      <c r="C649" s="367"/>
      <c r="D649" s="368"/>
      <c r="E649" s="368"/>
      <c r="F649" s="368"/>
      <c r="G649" s="368"/>
      <c r="H649" s="374"/>
      <c r="J649" s="343"/>
    </row>
    <row r="650" spans="1:10" s="344" customFormat="1">
      <c r="A650" s="380"/>
      <c r="B650" s="378"/>
      <c r="C650" s="367"/>
      <c r="D650" s="368"/>
      <c r="E650" s="368"/>
      <c r="F650" s="375"/>
      <c r="G650" s="368"/>
      <c r="H650" s="374"/>
      <c r="J650" s="343"/>
    </row>
    <row r="651" spans="1:10" s="344" customFormat="1">
      <c r="A651" s="380"/>
      <c r="B651" s="378"/>
      <c r="C651" s="367"/>
      <c r="D651" s="368"/>
      <c r="E651" s="368"/>
      <c r="F651" s="375"/>
      <c r="G651" s="368"/>
      <c r="H651" s="374"/>
      <c r="J651" s="343"/>
    </row>
    <row r="652" spans="1:10" s="344" customFormat="1">
      <c r="A652" s="380"/>
      <c r="B652" s="378"/>
      <c r="C652" s="367"/>
      <c r="D652" s="368"/>
      <c r="E652" s="368"/>
      <c r="F652" s="375"/>
      <c r="G652" s="368"/>
      <c r="H652" s="374"/>
      <c r="J652" s="343"/>
    </row>
    <row r="653" spans="1:10" s="344" customFormat="1">
      <c r="A653" s="380"/>
      <c r="B653" s="370"/>
      <c r="C653" s="367"/>
      <c r="D653" s="368"/>
      <c r="E653" s="368"/>
      <c r="F653" s="375"/>
      <c r="G653" s="368"/>
      <c r="H653" s="374"/>
      <c r="J653" s="343"/>
    </row>
    <row r="654" spans="1:10" s="344" customFormat="1">
      <c r="A654" s="380"/>
      <c r="B654" s="370"/>
      <c r="C654" s="367"/>
      <c r="D654" s="368"/>
      <c r="E654" s="368"/>
      <c r="F654" s="375"/>
      <c r="G654" s="368"/>
      <c r="H654" s="374"/>
      <c r="J654" s="343"/>
    </row>
    <row r="655" spans="1:10" s="344" customFormat="1">
      <c r="A655" s="380"/>
      <c r="B655" s="370"/>
      <c r="C655" s="367"/>
      <c r="D655" s="368"/>
      <c r="E655" s="368"/>
      <c r="F655" s="375"/>
      <c r="G655" s="368"/>
      <c r="H655" s="374"/>
      <c r="J655" s="343"/>
    </row>
    <row r="656" spans="1:10" s="344" customFormat="1">
      <c r="A656" s="380"/>
      <c r="B656" s="378"/>
      <c r="C656" s="367"/>
      <c r="D656" s="368"/>
      <c r="E656" s="368"/>
      <c r="F656" s="375"/>
      <c r="G656" s="368"/>
      <c r="H656" s="374"/>
      <c r="J656" s="343"/>
    </row>
    <row r="657" spans="1:10" s="344" customFormat="1">
      <c r="A657" s="380"/>
      <c r="B657" s="370"/>
      <c r="C657" s="367"/>
      <c r="D657" s="368"/>
      <c r="E657" s="368"/>
      <c r="F657" s="368"/>
      <c r="G657" s="368"/>
      <c r="H657" s="374"/>
      <c r="J657" s="343"/>
    </row>
    <row r="658" spans="1:10" s="344" customFormat="1">
      <c r="A658" s="380"/>
      <c r="B658" s="373"/>
      <c r="C658" s="367"/>
      <c r="D658" s="368"/>
      <c r="E658" s="368"/>
      <c r="F658" s="375"/>
      <c r="G658" s="368"/>
      <c r="H658" s="371"/>
      <c r="J658" s="343"/>
    </row>
    <row r="659" spans="1:10" s="344" customFormat="1">
      <c r="A659" s="380"/>
      <c r="B659" s="373"/>
      <c r="C659" s="367"/>
      <c r="D659" s="368"/>
      <c r="E659" s="368"/>
      <c r="F659" s="375"/>
      <c r="G659" s="368"/>
      <c r="H659" s="371"/>
      <c r="J659" s="343"/>
    </row>
    <row r="660" spans="1:10" s="344" customFormat="1">
      <c r="A660" s="380"/>
      <c r="B660" s="373"/>
      <c r="C660" s="367"/>
      <c r="D660" s="368"/>
      <c r="E660" s="368"/>
      <c r="F660" s="375"/>
      <c r="G660" s="368"/>
      <c r="H660" s="371"/>
      <c r="J660" s="343"/>
    </row>
    <row r="661" spans="1:10" s="344" customFormat="1">
      <c r="A661" s="380"/>
      <c r="B661" s="370"/>
      <c r="C661" s="367"/>
      <c r="D661" s="368"/>
      <c r="E661" s="368"/>
      <c r="F661" s="375"/>
      <c r="G661" s="368"/>
      <c r="H661" s="371"/>
      <c r="J661" s="343"/>
    </row>
    <row r="662" spans="1:10" s="344" customFormat="1">
      <c r="A662" s="380"/>
      <c r="B662" s="370"/>
      <c r="C662" s="367"/>
      <c r="D662" s="368"/>
      <c r="E662" s="368"/>
      <c r="F662" s="375"/>
      <c r="G662" s="368"/>
      <c r="H662" s="371"/>
      <c r="J662" s="343"/>
    </row>
    <row r="663" spans="1:10" s="344" customFormat="1">
      <c r="A663" s="380"/>
      <c r="B663" s="370"/>
      <c r="C663" s="367"/>
      <c r="D663" s="368"/>
      <c r="E663" s="368"/>
      <c r="F663" s="375"/>
      <c r="G663" s="368"/>
      <c r="H663" s="371"/>
      <c r="J663" s="343"/>
    </row>
    <row r="664" spans="1:10" s="344" customFormat="1">
      <c r="A664" s="380"/>
      <c r="B664" s="377"/>
      <c r="C664" s="367"/>
      <c r="D664" s="368"/>
      <c r="E664" s="368"/>
      <c r="F664" s="368"/>
      <c r="G664" s="368"/>
      <c r="H664" s="374"/>
      <c r="J664" s="343"/>
    </row>
    <row r="665" spans="1:10" s="344" customFormat="1">
      <c r="A665" s="380"/>
      <c r="B665" s="378"/>
      <c r="C665" s="367"/>
      <c r="D665" s="368"/>
      <c r="E665" s="368"/>
      <c r="F665" s="368"/>
      <c r="G665" s="368"/>
      <c r="H665" s="374"/>
      <c r="J665" s="343"/>
    </row>
    <row r="666" spans="1:10" s="344" customFormat="1">
      <c r="A666" s="380"/>
      <c r="B666" s="378"/>
      <c r="C666" s="367"/>
      <c r="D666" s="368"/>
      <c r="E666" s="368"/>
      <c r="F666" s="368"/>
      <c r="G666" s="368"/>
      <c r="H666" s="374"/>
      <c r="J666" s="343"/>
    </row>
    <row r="667" spans="1:10" s="344" customFormat="1">
      <c r="A667" s="380"/>
      <c r="B667" s="370"/>
      <c r="C667" s="367"/>
      <c r="D667" s="368"/>
      <c r="E667" s="368"/>
      <c r="F667" s="375"/>
      <c r="G667" s="368"/>
      <c r="H667" s="374"/>
      <c r="J667" s="343"/>
    </row>
    <row r="668" spans="1:10" s="344" customFormat="1">
      <c r="A668" s="380"/>
      <c r="B668" s="370"/>
      <c r="C668" s="367"/>
      <c r="D668" s="368"/>
      <c r="E668" s="368"/>
      <c r="F668" s="375"/>
      <c r="G668" s="368"/>
      <c r="H668" s="374"/>
      <c r="J668" s="343"/>
    </row>
    <row r="669" spans="1:10" s="344" customFormat="1">
      <c r="A669" s="380"/>
      <c r="B669" s="370"/>
      <c r="C669" s="367"/>
      <c r="D669" s="368"/>
      <c r="E669" s="368"/>
      <c r="F669" s="375"/>
      <c r="G669" s="368"/>
      <c r="H669" s="374"/>
      <c r="J669" s="343"/>
    </row>
    <row r="670" spans="1:10" s="344" customFormat="1">
      <c r="A670" s="380"/>
      <c r="B670" s="370"/>
      <c r="C670" s="367"/>
      <c r="D670" s="368"/>
      <c r="E670" s="368"/>
      <c r="F670" s="375"/>
      <c r="G670" s="368"/>
      <c r="H670" s="374"/>
      <c r="J670" s="343"/>
    </row>
    <row r="671" spans="1:10" s="344" customFormat="1">
      <c r="A671" s="380"/>
      <c r="B671" s="370"/>
      <c r="C671" s="367"/>
      <c r="D671" s="368"/>
      <c r="E671" s="368"/>
      <c r="F671" s="368"/>
      <c r="G671" s="368"/>
      <c r="H671" s="374"/>
      <c r="J671" s="343"/>
    </row>
    <row r="672" spans="1:10" s="344" customFormat="1">
      <c r="A672" s="380"/>
      <c r="B672" s="378"/>
      <c r="C672" s="367"/>
      <c r="D672" s="368"/>
      <c r="E672" s="368"/>
      <c r="F672" s="375"/>
      <c r="G672" s="368"/>
      <c r="H672" s="374"/>
      <c r="J672" s="343"/>
    </row>
    <row r="673" spans="1:10" s="344" customFormat="1">
      <c r="A673" s="380"/>
      <c r="B673" s="378"/>
      <c r="C673" s="367"/>
      <c r="D673" s="368"/>
      <c r="E673" s="368"/>
      <c r="F673" s="375"/>
      <c r="G673" s="368"/>
      <c r="H673" s="374"/>
      <c r="J673" s="343"/>
    </row>
    <row r="674" spans="1:10" s="344" customFormat="1">
      <c r="A674" s="380"/>
      <c r="B674" s="378"/>
      <c r="C674" s="367"/>
      <c r="D674" s="368"/>
      <c r="E674" s="368"/>
      <c r="F674" s="375"/>
      <c r="G674" s="368"/>
      <c r="H674" s="374"/>
      <c r="J674" s="343"/>
    </row>
    <row r="675" spans="1:10" s="344" customFormat="1">
      <c r="A675" s="380"/>
      <c r="B675" s="370"/>
      <c r="C675" s="367"/>
      <c r="D675" s="368"/>
      <c r="E675" s="368"/>
      <c r="F675" s="375"/>
      <c r="G675" s="368"/>
      <c r="H675" s="374"/>
      <c r="J675" s="343"/>
    </row>
    <row r="676" spans="1:10" s="344" customFormat="1">
      <c r="A676" s="380"/>
      <c r="B676" s="370"/>
      <c r="C676" s="367"/>
      <c r="D676" s="368"/>
      <c r="E676" s="368"/>
      <c r="F676" s="375"/>
      <c r="G676" s="368"/>
      <c r="H676" s="374"/>
      <c r="J676" s="343"/>
    </row>
    <row r="677" spans="1:10" s="344" customFormat="1">
      <c r="A677" s="380"/>
      <c r="B677" s="370"/>
      <c r="C677" s="367"/>
      <c r="D677" s="368"/>
      <c r="E677" s="368"/>
      <c r="F677" s="375"/>
      <c r="G677" s="368"/>
      <c r="H677" s="374"/>
      <c r="J677" s="343"/>
    </row>
    <row r="678" spans="1:10" s="344" customFormat="1">
      <c r="A678" s="380"/>
      <c r="B678" s="370"/>
      <c r="C678" s="367"/>
      <c r="D678" s="368"/>
      <c r="E678" s="368"/>
      <c r="F678" s="375"/>
      <c r="G678" s="368"/>
      <c r="H678" s="374"/>
      <c r="J678" s="343"/>
    </row>
    <row r="679" spans="1:10" s="344" customFormat="1">
      <c r="A679" s="380"/>
      <c r="B679" s="378"/>
      <c r="C679" s="367"/>
      <c r="D679" s="368"/>
      <c r="E679" s="368"/>
      <c r="F679" s="375"/>
      <c r="G679" s="368"/>
      <c r="H679" s="374"/>
      <c r="J679" s="343"/>
    </row>
    <row r="680" spans="1:10" s="344" customFormat="1">
      <c r="A680" s="380"/>
      <c r="B680" s="380"/>
      <c r="C680" s="379"/>
      <c r="D680" s="380"/>
      <c r="E680" s="380"/>
      <c r="F680" s="380"/>
      <c r="G680" s="380"/>
      <c r="H680" s="380"/>
      <c r="J680" s="343"/>
    </row>
    <row r="681" spans="1:10" s="344" customFormat="1">
      <c r="A681" s="380"/>
      <c r="B681" s="380"/>
      <c r="C681" s="379"/>
      <c r="D681" s="380"/>
      <c r="E681" s="380"/>
      <c r="F681" s="380"/>
      <c r="G681" s="380"/>
      <c r="H681" s="381"/>
      <c r="J681" s="343"/>
    </row>
    <row r="682" spans="1:10" s="344" customFormat="1">
      <c r="A682" s="380"/>
      <c r="B682" s="380"/>
      <c r="C682" s="379"/>
      <c r="D682" s="380"/>
      <c r="E682" s="380"/>
      <c r="F682" s="380"/>
      <c r="G682" s="380"/>
      <c r="H682" s="380"/>
      <c r="J682" s="343"/>
    </row>
    <row r="683" spans="1:10" s="344" customFormat="1">
      <c r="A683" s="380"/>
      <c r="B683" s="380"/>
      <c r="C683" s="379"/>
      <c r="D683" s="380"/>
      <c r="E683" s="380"/>
      <c r="F683" s="380"/>
      <c r="G683" s="380"/>
      <c r="H683" s="381"/>
      <c r="J683" s="343"/>
    </row>
    <row r="684" spans="1:10" s="382" customFormat="1">
      <c r="A684" s="380"/>
      <c r="B684" s="380"/>
      <c r="C684" s="379"/>
      <c r="D684" s="380"/>
      <c r="E684" s="380"/>
      <c r="F684" s="380"/>
      <c r="G684" s="380"/>
      <c r="H684" s="381"/>
      <c r="J684" s="383"/>
    </row>
    <row r="685" spans="1:10" s="384" customFormat="1">
      <c r="A685" s="380"/>
      <c r="B685" s="380"/>
      <c r="C685" s="379"/>
      <c r="D685" s="380"/>
      <c r="E685" s="380"/>
      <c r="F685" s="380"/>
      <c r="G685" s="380"/>
      <c r="H685" s="381"/>
      <c r="J685" s="385"/>
    </row>
    <row r="686" spans="1:10" s="344" customFormat="1">
      <c r="A686" s="380"/>
      <c r="B686" s="380"/>
      <c r="C686" s="379"/>
      <c r="D686" s="380"/>
      <c r="E686" s="380"/>
      <c r="F686" s="380"/>
      <c r="G686" s="381"/>
      <c r="H686" s="381"/>
      <c r="J686" s="343"/>
    </row>
    <row r="687" spans="1:10" s="344" customFormat="1">
      <c r="A687" s="380"/>
      <c r="B687" s="380"/>
      <c r="C687" s="379"/>
      <c r="D687" s="380"/>
      <c r="E687" s="380"/>
      <c r="F687" s="380"/>
      <c r="G687" s="380"/>
      <c r="H687" s="381"/>
      <c r="J687" s="343"/>
    </row>
    <row r="688" spans="1:10" s="344" customFormat="1">
      <c r="A688" s="380"/>
      <c r="B688" s="380"/>
      <c r="C688" s="379"/>
      <c r="D688" s="380"/>
      <c r="E688" s="380"/>
      <c r="F688" s="380"/>
      <c r="G688" s="381"/>
      <c r="H688" s="381"/>
      <c r="J688" s="343"/>
    </row>
    <row r="689" spans="1:10" s="344" customFormat="1">
      <c r="A689" s="380"/>
      <c r="B689" s="380"/>
      <c r="C689" s="379"/>
      <c r="D689" s="380"/>
      <c r="E689" s="380"/>
      <c r="F689" s="380"/>
      <c r="G689" s="380"/>
      <c r="H689" s="381"/>
      <c r="J689" s="343"/>
    </row>
    <row r="690" spans="1:10" s="344" customFormat="1">
      <c r="A690" s="380"/>
      <c r="B690" s="380"/>
      <c r="C690" s="379"/>
      <c r="D690" s="380"/>
      <c r="E690" s="380"/>
      <c r="F690" s="380"/>
      <c r="G690" s="380"/>
      <c r="H690" s="381"/>
      <c r="J690" s="343"/>
    </row>
    <row r="691" spans="1:10" s="344" customFormat="1">
      <c r="A691" s="380"/>
      <c r="B691" s="380"/>
      <c r="C691" s="379"/>
      <c r="D691" s="380"/>
      <c r="E691" s="380"/>
      <c r="F691" s="380"/>
      <c r="G691" s="380"/>
      <c r="H691" s="380"/>
      <c r="J691" s="343"/>
    </row>
    <row r="692" spans="1:10" s="344" customFormat="1">
      <c r="A692" s="380"/>
      <c r="B692" s="380"/>
      <c r="C692" s="379"/>
      <c r="D692" s="380"/>
      <c r="E692" s="380"/>
      <c r="F692" s="380"/>
      <c r="G692" s="380"/>
      <c r="H692" s="380"/>
      <c r="J692" s="343"/>
    </row>
    <row r="693" spans="1:10" s="344" customFormat="1">
      <c r="A693" s="380"/>
      <c r="B693" s="380"/>
      <c r="C693" s="379"/>
      <c r="D693" s="380"/>
      <c r="E693" s="380"/>
      <c r="F693" s="380"/>
      <c r="G693" s="380"/>
      <c r="H693" s="380"/>
      <c r="J693" s="343"/>
    </row>
    <row r="694" spans="1:10" s="344" customFormat="1">
      <c r="A694" s="380"/>
      <c r="B694" s="380"/>
      <c r="C694" s="379"/>
      <c r="D694" s="380"/>
      <c r="E694" s="380"/>
      <c r="F694" s="380"/>
      <c r="G694" s="380"/>
      <c r="H694" s="380"/>
      <c r="J694" s="343"/>
    </row>
    <row r="695" spans="1:10" s="344" customFormat="1">
      <c r="A695" s="380"/>
      <c r="B695" s="380"/>
      <c r="C695" s="379"/>
      <c r="D695" s="380"/>
      <c r="E695" s="380"/>
      <c r="F695" s="380"/>
      <c r="G695" s="380"/>
      <c r="H695" s="380"/>
      <c r="J695" s="343"/>
    </row>
    <row r="696" spans="1:10" s="344" customFormat="1">
      <c r="A696" s="380"/>
      <c r="B696" s="380"/>
      <c r="C696" s="379"/>
      <c r="D696" s="380"/>
      <c r="E696" s="380"/>
      <c r="F696" s="380"/>
      <c r="G696" s="380"/>
      <c r="H696" s="380"/>
      <c r="J696" s="343"/>
    </row>
    <row r="697" spans="1:10" s="344" customFormat="1">
      <c r="A697" s="380"/>
      <c r="B697" s="380"/>
      <c r="C697" s="379"/>
      <c r="D697" s="380"/>
      <c r="E697" s="380"/>
      <c r="F697" s="380"/>
      <c r="G697" s="380"/>
      <c r="H697" s="380"/>
      <c r="J697" s="343"/>
    </row>
    <row r="698" spans="1:10" s="344" customFormat="1">
      <c r="A698" s="380"/>
      <c r="B698" s="380"/>
      <c r="C698" s="379"/>
      <c r="D698" s="380"/>
      <c r="E698" s="380"/>
      <c r="F698" s="380"/>
      <c r="G698" s="380"/>
      <c r="H698" s="380"/>
      <c r="J698" s="343"/>
    </row>
    <row r="699" spans="1:10" s="344" customFormat="1">
      <c r="A699" s="380"/>
      <c r="B699" s="380"/>
      <c r="C699" s="379"/>
      <c r="D699" s="380"/>
      <c r="E699" s="380"/>
      <c r="F699" s="380"/>
      <c r="G699" s="380"/>
      <c r="H699" s="380"/>
      <c r="J699" s="343"/>
    </row>
    <row r="700" spans="1:10" s="344" customFormat="1">
      <c r="A700" s="380"/>
      <c r="B700" s="380"/>
      <c r="C700" s="379"/>
      <c r="D700" s="380"/>
      <c r="E700" s="380"/>
      <c r="F700" s="380"/>
      <c r="G700" s="380"/>
      <c r="H700" s="380"/>
      <c r="J700" s="343"/>
    </row>
    <row r="701" spans="1:10" s="344" customFormat="1">
      <c r="A701" s="380"/>
      <c r="B701" s="380"/>
      <c r="C701" s="379"/>
      <c r="D701" s="380"/>
      <c r="E701" s="380"/>
      <c r="F701" s="380"/>
      <c r="G701" s="380"/>
      <c r="H701" s="380"/>
      <c r="J701" s="343"/>
    </row>
    <row r="702" spans="1:10" s="344" customFormat="1">
      <c r="A702" s="380"/>
      <c r="B702" s="380"/>
      <c r="C702" s="379"/>
      <c r="D702" s="380"/>
      <c r="E702" s="380"/>
      <c r="F702" s="380"/>
      <c r="G702" s="380"/>
      <c r="H702" s="380"/>
      <c r="J702" s="343"/>
    </row>
    <row r="703" spans="1:10" s="344" customFormat="1">
      <c r="A703" s="380"/>
      <c r="B703" s="380"/>
      <c r="C703" s="379"/>
      <c r="D703" s="380"/>
      <c r="E703" s="380"/>
      <c r="F703" s="380"/>
      <c r="G703" s="380"/>
      <c r="H703" s="380"/>
      <c r="J703" s="343"/>
    </row>
    <row r="704" spans="1:10" s="344" customFormat="1">
      <c r="A704" s="380"/>
      <c r="B704" s="380"/>
      <c r="C704" s="379"/>
      <c r="D704" s="380"/>
      <c r="E704" s="380"/>
      <c r="F704" s="380"/>
      <c r="G704" s="380"/>
      <c r="H704" s="380"/>
      <c r="J704" s="343"/>
    </row>
    <row r="705" spans="1:10" s="344" customFormat="1">
      <c r="A705" s="380"/>
      <c r="B705" s="380"/>
      <c r="C705" s="379"/>
      <c r="D705" s="380"/>
      <c r="E705" s="380"/>
      <c r="F705" s="380"/>
      <c r="G705" s="380"/>
      <c r="H705" s="380"/>
      <c r="J705" s="343"/>
    </row>
    <row r="706" spans="1:10" s="344" customFormat="1">
      <c r="A706" s="380"/>
      <c r="B706" s="380"/>
      <c r="C706" s="379"/>
      <c r="D706" s="380"/>
      <c r="E706" s="380"/>
      <c r="F706" s="380"/>
      <c r="G706" s="380"/>
      <c r="H706" s="380"/>
      <c r="J706" s="343"/>
    </row>
    <row r="707" spans="1:10" s="344" customFormat="1">
      <c r="A707" s="380"/>
      <c r="B707" s="380"/>
      <c r="C707" s="379"/>
      <c r="D707" s="380"/>
      <c r="E707" s="380"/>
      <c r="F707" s="380"/>
      <c r="G707" s="380"/>
      <c r="H707" s="380"/>
      <c r="J707" s="343"/>
    </row>
    <row r="708" spans="1:10" s="344" customFormat="1">
      <c r="A708" s="380"/>
      <c r="B708" s="380"/>
      <c r="C708" s="379"/>
      <c r="D708" s="380"/>
      <c r="E708" s="380"/>
      <c r="F708" s="380"/>
      <c r="G708" s="380"/>
      <c r="H708" s="380"/>
      <c r="J708" s="343"/>
    </row>
    <row r="709" spans="1:10" s="344" customFormat="1">
      <c r="A709" s="380"/>
      <c r="B709" s="380"/>
      <c r="C709" s="379"/>
      <c r="D709" s="380"/>
      <c r="E709" s="380"/>
      <c r="F709" s="380"/>
      <c r="G709" s="380"/>
      <c r="H709" s="380"/>
      <c r="J709" s="343"/>
    </row>
    <row r="710" spans="1:10" s="344" customFormat="1">
      <c r="A710" s="380"/>
      <c r="B710" s="380"/>
      <c r="C710" s="379"/>
      <c r="D710" s="380"/>
      <c r="E710" s="380"/>
      <c r="F710" s="380"/>
      <c r="G710" s="380"/>
      <c r="H710" s="380"/>
      <c r="J710" s="343"/>
    </row>
    <row r="711" spans="1:10" s="344" customFormat="1">
      <c r="A711" s="380"/>
      <c r="B711" s="380"/>
      <c r="C711" s="379"/>
      <c r="D711" s="380"/>
      <c r="E711" s="380"/>
      <c r="F711" s="380"/>
      <c r="G711" s="380"/>
      <c r="H711" s="380"/>
      <c r="J711" s="343"/>
    </row>
    <row r="712" spans="1:10" s="344" customFormat="1">
      <c r="A712" s="380"/>
      <c r="B712" s="380"/>
      <c r="C712" s="379"/>
      <c r="D712" s="380"/>
      <c r="E712" s="380"/>
      <c r="F712" s="380"/>
      <c r="G712" s="380"/>
      <c r="H712" s="380"/>
      <c r="J712" s="343"/>
    </row>
    <row r="713" spans="1:10" s="344" customFormat="1">
      <c r="A713" s="380"/>
      <c r="B713" s="380"/>
      <c r="C713" s="379"/>
      <c r="D713" s="380"/>
      <c r="E713" s="380"/>
      <c r="F713" s="380"/>
      <c r="G713" s="380"/>
      <c r="H713" s="380"/>
      <c r="J713" s="343"/>
    </row>
    <row r="714" spans="1:10" s="344" customFormat="1">
      <c r="A714" s="380"/>
      <c r="B714" s="380"/>
      <c r="C714" s="379"/>
      <c r="D714" s="380"/>
      <c r="E714" s="380"/>
      <c r="F714" s="380"/>
      <c r="G714" s="380"/>
      <c r="H714" s="380"/>
      <c r="J714" s="343"/>
    </row>
    <row r="715" spans="1:10" s="344" customFormat="1">
      <c r="A715" s="380"/>
      <c r="B715" s="380"/>
      <c r="C715" s="379"/>
      <c r="D715" s="380"/>
      <c r="E715" s="380"/>
      <c r="F715" s="380"/>
      <c r="G715" s="380"/>
      <c r="H715" s="380"/>
      <c r="J715" s="343"/>
    </row>
    <row r="716" spans="1:10" s="344" customFormat="1">
      <c r="A716" s="380"/>
      <c r="B716" s="380"/>
      <c r="C716" s="379"/>
      <c r="D716" s="380"/>
      <c r="E716" s="380"/>
      <c r="F716" s="380"/>
      <c r="G716" s="380"/>
      <c r="H716" s="380"/>
      <c r="J716" s="343"/>
    </row>
    <row r="717" spans="1:10" s="344" customFormat="1">
      <c r="A717" s="380"/>
      <c r="B717" s="380"/>
      <c r="C717" s="379"/>
      <c r="D717" s="380"/>
      <c r="E717" s="380"/>
      <c r="F717" s="380"/>
      <c r="G717" s="380"/>
      <c r="H717" s="380"/>
      <c r="J717" s="343"/>
    </row>
    <row r="718" spans="1:10" s="344" customFormat="1">
      <c r="A718" s="380"/>
      <c r="B718" s="380"/>
      <c r="C718" s="379"/>
      <c r="D718" s="380"/>
      <c r="E718" s="380"/>
      <c r="F718" s="380"/>
      <c r="G718" s="380"/>
      <c r="H718" s="380"/>
      <c r="J718" s="343"/>
    </row>
    <row r="719" spans="1:10" s="344" customFormat="1">
      <c r="A719" s="380"/>
      <c r="B719" s="380"/>
      <c r="C719" s="379"/>
      <c r="D719" s="380"/>
      <c r="E719" s="380"/>
      <c r="F719" s="380"/>
      <c r="G719" s="380"/>
      <c r="H719" s="380"/>
      <c r="J719" s="343"/>
    </row>
    <row r="720" spans="1:10" s="344" customFormat="1">
      <c r="A720" s="380"/>
      <c r="B720" s="380"/>
      <c r="C720" s="379"/>
      <c r="D720" s="380"/>
      <c r="E720" s="380"/>
      <c r="F720" s="380"/>
      <c r="G720" s="380"/>
      <c r="H720" s="380"/>
      <c r="J720" s="343"/>
    </row>
    <row r="721" spans="1:10" s="344" customFormat="1">
      <c r="A721" s="380"/>
      <c r="B721" s="380"/>
      <c r="C721" s="379"/>
      <c r="D721" s="380"/>
      <c r="E721" s="380"/>
      <c r="F721" s="380"/>
      <c r="G721" s="380"/>
      <c r="H721" s="380"/>
      <c r="J721" s="343"/>
    </row>
    <row r="722" spans="1:10" s="344" customFormat="1">
      <c r="A722" s="380"/>
      <c r="B722" s="380"/>
      <c r="C722" s="379"/>
      <c r="D722" s="380"/>
      <c r="E722" s="380"/>
      <c r="F722" s="380"/>
      <c r="G722" s="380"/>
      <c r="H722" s="380"/>
      <c r="J722" s="343"/>
    </row>
    <row r="723" spans="1:10" s="344" customFormat="1">
      <c r="A723" s="380"/>
      <c r="B723" s="380"/>
      <c r="C723" s="379"/>
      <c r="D723" s="380"/>
      <c r="E723" s="380"/>
      <c r="F723" s="380"/>
      <c r="G723" s="380"/>
      <c r="H723" s="380"/>
      <c r="J723" s="343"/>
    </row>
    <row r="724" spans="1:10" s="344" customFormat="1">
      <c r="A724" s="380"/>
      <c r="B724" s="380"/>
      <c r="C724" s="379"/>
      <c r="D724" s="380"/>
      <c r="E724" s="380"/>
      <c r="F724" s="380"/>
      <c r="G724" s="380"/>
      <c r="H724" s="380"/>
      <c r="J724" s="343"/>
    </row>
    <row r="725" spans="1:10" s="344" customFormat="1">
      <c r="A725" s="380"/>
      <c r="B725" s="380"/>
      <c r="C725" s="379"/>
      <c r="D725" s="380"/>
      <c r="E725" s="380"/>
      <c r="F725" s="380"/>
      <c r="G725" s="380"/>
      <c r="H725" s="380"/>
      <c r="J725" s="343"/>
    </row>
    <row r="726" spans="1:10" s="344" customFormat="1">
      <c r="A726" s="380"/>
      <c r="B726" s="380"/>
      <c r="C726" s="379"/>
      <c r="D726" s="380"/>
      <c r="E726" s="380"/>
      <c r="F726" s="380"/>
      <c r="G726" s="380"/>
      <c r="H726" s="380"/>
      <c r="J726" s="343"/>
    </row>
    <row r="727" spans="1:10" s="344" customFormat="1">
      <c r="A727" s="380"/>
      <c r="B727" s="380"/>
      <c r="C727" s="379"/>
      <c r="D727" s="380"/>
      <c r="E727" s="380"/>
      <c r="F727" s="380"/>
      <c r="G727" s="380"/>
      <c r="H727" s="380"/>
      <c r="J727" s="343"/>
    </row>
    <row r="728" spans="1:10" s="344" customFormat="1">
      <c r="A728" s="380"/>
      <c r="B728" s="380"/>
      <c r="C728" s="379"/>
      <c r="D728" s="380"/>
      <c r="E728" s="380"/>
      <c r="F728" s="380"/>
      <c r="G728" s="380"/>
      <c r="H728" s="380"/>
      <c r="J728" s="343"/>
    </row>
    <row r="729" spans="1:10" s="344" customFormat="1">
      <c r="A729" s="380"/>
      <c r="B729" s="380"/>
      <c r="C729" s="379"/>
      <c r="D729" s="380"/>
      <c r="E729" s="380"/>
      <c r="F729" s="380"/>
      <c r="G729" s="380"/>
      <c r="H729" s="380"/>
      <c r="J729" s="343"/>
    </row>
    <row r="730" spans="1:10" s="344" customFormat="1">
      <c r="A730" s="380"/>
      <c r="B730" s="380"/>
      <c r="C730" s="379"/>
      <c r="D730" s="380"/>
      <c r="E730" s="380"/>
      <c r="F730" s="380"/>
      <c r="G730" s="380"/>
      <c r="H730" s="380"/>
      <c r="J730" s="343"/>
    </row>
    <row r="731" spans="1:10" s="344" customFormat="1">
      <c r="A731" s="380"/>
      <c r="B731" s="380"/>
      <c r="C731" s="379"/>
      <c r="D731" s="380"/>
      <c r="E731" s="380"/>
      <c r="F731" s="380"/>
      <c r="G731" s="380"/>
      <c r="H731" s="380"/>
      <c r="J731" s="343"/>
    </row>
    <row r="732" spans="1:10" s="344" customFormat="1">
      <c r="A732" s="380"/>
      <c r="B732" s="380"/>
      <c r="C732" s="379"/>
      <c r="D732" s="380"/>
      <c r="E732" s="380"/>
      <c r="F732" s="380"/>
      <c r="G732" s="380"/>
      <c r="H732" s="380"/>
      <c r="J732" s="343"/>
    </row>
    <row r="733" spans="1:10" s="344" customFormat="1">
      <c r="A733" s="380"/>
      <c r="B733" s="380"/>
      <c r="C733" s="379"/>
      <c r="D733" s="380"/>
      <c r="E733" s="380"/>
      <c r="F733" s="380"/>
      <c r="G733" s="380"/>
      <c r="H733" s="380"/>
      <c r="J733" s="343"/>
    </row>
    <row r="734" spans="1:10" s="344" customFormat="1">
      <c r="A734" s="380"/>
      <c r="B734" s="380"/>
      <c r="C734" s="379"/>
      <c r="D734" s="380"/>
      <c r="E734" s="380"/>
      <c r="F734" s="380"/>
      <c r="G734" s="380"/>
      <c r="H734" s="380"/>
      <c r="J734" s="343"/>
    </row>
    <row r="735" spans="1:10" s="344" customFormat="1">
      <c r="A735" s="380"/>
      <c r="B735" s="380"/>
      <c r="C735" s="379"/>
      <c r="D735" s="380"/>
      <c r="E735" s="380"/>
      <c r="F735" s="380"/>
      <c r="G735" s="380"/>
      <c r="H735" s="380"/>
      <c r="J735" s="343"/>
    </row>
    <row r="736" spans="1:10" s="344" customFormat="1">
      <c r="A736" s="380"/>
      <c r="B736" s="380"/>
      <c r="C736" s="379"/>
      <c r="D736" s="380"/>
      <c r="E736" s="380"/>
      <c r="F736" s="380"/>
      <c r="G736" s="380"/>
      <c r="H736" s="380"/>
      <c r="J736" s="343"/>
    </row>
    <row r="737" spans="1:10" s="344" customFormat="1">
      <c r="A737" s="380"/>
      <c r="B737" s="380"/>
      <c r="C737" s="379"/>
      <c r="D737" s="380"/>
      <c r="E737" s="380"/>
      <c r="F737" s="380"/>
      <c r="G737" s="380"/>
      <c r="H737" s="380"/>
      <c r="J737" s="343"/>
    </row>
    <row r="738" spans="1:10" s="344" customFormat="1">
      <c r="A738" s="380"/>
      <c r="B738" s="380"/>
      <c r="C738" s="379"/>
      <c r="D738" s="380"/>
      <c r="E738" s="380"/>
      <c r="F738" s="380"/>
      <c r="G738" s="380"/>
      <c r="H738" s="380"/>
      <c r="J738" s="343"/>
    </row>
    <row r="739" spans="1:10" s="344" customFormat="1">
      <c r="A739" s="380"/>
      <c r="B739" s="380"/>
      <c r="C739" s="379"/>
      <c r="D739" s="380"/>
      <c r="E739" s="380"/>
      <c r="F739" s="380"/>
      <c r="G739" s="380"/>
      <c r="H739" s="380"/>
      <c r="J739" s="343"/>
    </row>
    <row r="740" spans="1:10" s="344" customFormat="1">
      <c r="A740" s="380"/>
      <c r="B740" s="380"/>
      <c r="C740" s="379"/>
      <c r="D740" s="380"/>
      <c r="E740" s="380"/>
      <c r="F740" s="380"/>
      <c r="G740" s="380"/>
      <c r="H740" s="380"/>
      <c r="J740" s="343"/>
    </row>
    <row r="741" spans="1:10" s="344" customFormat="1">
      <c r="A741" s="380"/>
      <c r="B741" s="380"/>
      <c r="C741" s="379"/>
      <c r="D741" s="380"/>
      <c r="E741" s="380"/>
      <c r="F741" s="380"/>
      <c r="G741" s="380"/>
      <c r="H741" s="380"/>
      <c r="J741" s="343"/>
    </row>
    <row r="742" spans="1:10" s="344" customFormat="1">
      <c r="A742" s="380"/>
      <c r="B742" s="380"/>
      <c r="C742" s="379"/>
      <c r="D742" s="380"/>
      <c r="E742" s="380"/>
      <c r="F742" s="380"/>
      <c r="G742" s="380"/>
      <c r="H742" s="380"/>
      <c r="J742" s="343"/>
    </row>
    <row r="743" spans="1:10" s="344" customFormat="1">
      <c r="A743" s="380"/>
      <c r="B743" s="380"/>
      <c r="C743" s="379"/>
      <c r="D743" s="380"/>
      <c r="E743" s="380"/>
      <c r="F743" s="380"/>
      <c r="G743" s="380"/>
      <c r="H743" s="380"/>
      <c r="J743" s="343"/>
    </row>
    <row r="744" spans="1:10" s="344" customFormat="1">
      <c r="A744" s="380"/>
      <c r="B744" s="380"/>
      <c r="C744" s="379"/>
      <c r="D744" s="380"/>
      <c r="E744" s="380"/>
      <c r="F744" s="380"/>
      <c r="G744" s="380"/>
      <c r="H744" s="380"/>
      <c r="J744" s="343"/>
    </row>
    <row r="745" spans="1:10" s="344" customFormat="1">
      <c r="A745" s="380"/>
      <c r="B745" s="380"/>
      <c r="C745" s="379"/>
      <c r="D745" s="380"/>
      <c r="E745" s="380"/>
      <c r="F745" s="380"/>
      <c r="G745" s="380"/>
      <c r="H745" s="380"/>
      <c r="J745" s="343"/>
    </row>
    <row r="746" spans="1:10" s="344" customFormat="1">
      <c r="A746" s="380"/>
      <c r="B746" s="380"/>
      <c r="C746" s="379"/>
      <c r="D746" s="380"/>
      <c r="E746" s="380"/>
      <c r="F746" s="380"/>
      <c r="G746" s="380"/>
      <c r="H746" s="380"/>
      <c r="J746" s="343"/>
    </row>
    <row r="747" spans="1:10" s="344" customFormat="1">
      <c r="A747" s="380"/>
      <c r="B747" s="380"/>
      <c r="C747" s="379"/>
      <c r="D747" s="380"/>
      <c r="E747" s="380"/>
      <c r="F747" s="380"/>
      <c r="G747" s="380"/>
      <c r="H747" s="380"/>
      <c r="J747" s="343"/>
    </row>
    <row r="748" spans="1:10" s="344" customFormat="1">
      <c r="A748" s="380"/>
      <c r="B748" s="380"/>
      <c r="C748" s="379"/>
      <c r="D748" s="380"/>
      <c r="E748" s="380"/>
      <c r="F748" s="380"/>
      <c r="G748" s="380"/>
      <c r="H748" s="380"/>
      <c r="J748" s="343"/>
    </row>
    <row r="749" spans="1:10" s="344" customFormat="1">
      <c r="A749" s="380"/>
      <c r="B749" s="380"/>
      <c r="C749" s="379"/>
      <c r="D749" s="380"/>
      <c r="E749" s="380"/>
      <c r="F749" s="380"/>
      <c r="G749" s="380"/>
      <c r="H749" s="380"/>
      <c r="J749" s="343"/>
    </row>
    <row r="750" spans="1:10" s="344" customFormat="1">
      <c r="A750" s="380"/>
      <c r="B750" s="380"/>
      <c r="C750" s="379"/>
      <c r="D750" s="380"/>
      <c r="E750" s="380"/>
      <c r="F750" s="380"/>
      <c r="G750" s="380"/>
      <c r="H750" s="380"/>
      <c r="J750" s="343"/>
    </row>
    <row r="751" spans="1:10" s="344" customFormat="1">
      <c r="A751" s="380"/>
      <c r="B751" s="380"/>
      <c r="C751" s="379"/>
      <c r="D751" s="380"/>
      <c r="E751" s="380"/>
      <c r="F751" s="380"/>
      <c r="G751" s="380"/>
      <c r="H751" s="380"/>
      <c r="J751" s="343"/>
    </row>
    <row r="752" spans="1:10" s="344" customFormat="1">
      <c r="A752" s="380"/>
      <c r="B752" s="380"/>
      <c r="C752" s="379"/>
      <c r="D752" s="380"/>
      <c r="E752" s="380"/>
      <c r="F752" s="380"/>
      <c r="G752" s="380"/>
      <c r="H752" s="380"/>
      <c r="J752" s="343"/>
    </row>
    <row r="753" spans="1:10" s="344" customFormat="1">
      <c r="A753" s="380"/>
      <c r="B753" s="380"/>
      <c r="C753" s="379"/>
      <c r="D753" s="380"/>
      <c r="E753" s="380"/>
      <c r="F753" s="380"/>
      <c r="G753" s="380"/>
      <c r="H753" s="380"/>
      <c r="J753" s="343"/>
    </row>
    <row r="754" spans="1:10" s="344" customFormat="1">
      <c r="A754" s="380"/>
      <c r="B754" s="380"/>
      <c r="C754" s="379"/>
      <c r="D754" s="380"/>
      <c r="E754" s="380"/>
      <c r="F754" s="380"/>
      <c r="G754" s="380"/>
      <c r="H754" s="380"/>
      <c r="J754" s="343"/>
    </row>
    <row r="755" spans="1:10" s="344" customFormat="1">
      <c r="A755" s="380"/>
      <c r="B755" s="380"/>
      <c r="C755" s="379"/>
      <c r="D755" s="380"/>
      <c r="E755" s="380"/>
      <c r="F755" s="380"/>
      <c r="G755" s="380"/>
      <c r="H755" s="380"/>
      <c r="J755" s="343"/>
    </row>
    <row r="756" spans="1:10" s="344" customFormat="1">
      <c r="A756" s="380"/>
      <c r="B756" s="380"/>
      <c r="C756" s="379"/>
      <c r="D756" s="380"/>
      <c r="E756" s="380"/>
      <c r="F756" s="380"/>
      <c r="G756" s="380"/>
      <c r="H756" s="380"/>
      <c r="J756" s="343"/>
    </row>
    <row r="757" spans="1:10" s="344" customFormat="1">
      <c r="A757" s="380"/>
      <c r="B757" s="380"/>
      <c r="C757" s="379"/>
      <c r="D757" s="380"/>
      <c r="E757" s="380"/>
      <c r="F757" s="380"/>
      <c r="G757" s="380"/>
      <c r="H757" s="380"/>
      <c r="J757" s="343"/>
    </row>
    <row r="758" spans="1:10" s="344" customFormat="1">
      <c r="A758" s="380"/>
      <c r="B758" s="380"/>
      <c r="C758" s="379"/>
      <c r="D758" s="380"/>
      <c r="E758" s="380"/>
      <c r="F758" s="380"/>
      <c r="G758" s="380"/>
      <c r="H758" s="380"/>
      <c r="J758" s="343"/>
    </row>
    <row r="759" spans="1:10" s="344" customFormat="1">
      <c r="A759" s="380"/>
      <c r="B759" s="380"/>
      <c r="C759" s="379"/>
      <c r="D759" s="380"/>
      <c r="E759" s="380"/>
      <c r="F759" s="380"/>
      <c r="G759" s="380"/>
      <c r="H759" s="380"/>
      <c r="J759" s="343"/>
    </row>
    <row r="760" spans="1:10" s="344" customFormat="1">
      <c r="A760" s="380"/>
      <c r="B760" s="380"/>
      <c r="C760" s="379"/>
      <c r="D760" s="380"/>
      <c r="E760" s="380"/>
      <c r="F760" s="380"/>
      <c r="G760" s="380"/>
      <c r="H760" s="380"/>
      <c r="J760" s="343"/>
    </row>
    <row r="761" spans="1:10" s="344" customFormat="1">
      <c r="A761" s="380"/>
      <c r="B761" s="380"/>
      <c r="C761" s="379"/>
      <c r="D761" s="380"/>
      <c r="E761" s="380"/>
      <c r="F761" s="380"/>
      <c r="G761" s="380"/>
      <c r="H761" s="380"/>
      <c r="J761" s="343"/>
    </row>
    <row r="762" spans="1:10" s="344" customFormat="1">
      <c r="A762" s="380"/>
      <c r="B762" s="380"/>
      <c r="C762" s="379"/>
      <c r="D762" s="380"/>
      <c r="E762" s="380"/>
      <c r="F762" s="380"/>
      <c r="G762" s="380"/>
      <c r="H762" s="380"/>
      <c r="J762" s="343"/>
    </row>
    <row r="763" spans="1:10" s="344" customFormat="1">
      <c r="A763" s="380"/>
      <c r="B763" s="380"/>
      <c r="C763" s="379"/>
      <c r="D763" s="380"/>
      <c r="E763" s="380"/>
      <c r="F763" s="380"/>
      <c r="G763" s="380"/>
      <c r="H763" s="380"/>
      <c r="J763" s="343"/>
    </row>
    <row r="764" spans="1:10" s="344" customFormat="1">
      <c r="A764" s="380"/>
      <c r="B764" s="380"/>
      <c r="C764" s="379"/>
      <c r="D764" s="380"/>
      <c r="E764" s="380"/>
      <c r="F764" s="380"/>
      <c r="G764" s="380"/>
      <c r="H764" s="380"/>
      <c r="J764" s="343"/>
    </row>
    <row r="765" spans="1:10" s="344" customFormat="1">
      <c r="A765" s="380"/>
      <c r="B765" s="380"/>
      <c r="C765" s="379"/>
      <c r="D765" s="380"/>
      <c r="E765" s="380"/>
      <c r="F765" s="380"/>
      <c r="G765" s="380"/>
      <c r="H765" s="380"/>
      <c r="J765" s="343"/>
    </row>
    <row r="766" spans="1:10" s="344" customFormat="1">
      <c r="A766" s="380"/>
      <c r="B766" s="380"/>
      <c r="C766" s="379"/>
      <c r="D766" s="380"/>
      <c r="E766" s="380"/>
      <c r="F766" s="380"/>
      <c r="G766" s="380"/>
      <c r="H766" s="380"/>
      <c r="J766" s="343"/>
    </row>
    <row r="767" spans="1:10" s="344" customFormat="1">
      <c r="A767" s="380"/>
      <c r="B767" s="380"/>
      <c r="C767" s="379"/>
      <c r="D767" s="380"/>
      <c r="E767" s="380"/>
      <c r="F767" s="380"/>
      <c r="G767" s="380"/>
      <c r="H767" s="380"/>
      <c r="J767" s="343"/>
    </row>
    <row r="768" spans="1:10" s="344" customFormat="1">
      <c r="A768" s="380"/>
      <c r="B768" s="380"/>
      <c r="C768" s="379"/>
      <c r="D768" s="380"/>
      <c r="E768" s="380"/>
      <c r="F768" s="380"/>
      <c r="G768" s="380"/>
      <c r="H768" s="380"/>
      <c r="J768" s="343"/>
    </row>
    <row r="769" spans="1:10" s="344" customFormat="1">
      <c r="A769" s="380"/>
      <c r="B769" s="380"/>
      <c r="C769" s="379"/>
      <c r="D769" s="380"/>
      <c r="E769" s="380"/>
      <c r="F769" s="380"/>
      <c r="G769" s="380"/>
      <c r="H769" s="380"/>
      <c r="J769" s="343"/>
    </row>
    <row r="770" spans="1:10" s="344" customFormat="1">
      <c r="A770" s="380"/>
      <c r="B770" s="380"/>
      <c r="C770" s="379"/>
      <c r="D770" s="380"/>
      <c r="E770" s="380"/>
      <c r="F770" s="380"/>
      <c r="G770" s="380"/>
      <c r="H770" s="380"/>
      <c r="J770" s="343"/>
    </row>
    <row r="771" spans="1:10" s="344" customFormat="1">
      <c r="A771" s="380"/>
      <c r="B771" s="380"/>
      <c r="C771" s="379"/>
      <c r="D771" s="380"/>
      <c r="E771" s="380"/>
      <c r="F771" s="380"/>
      <c r="G771" s="380"/>
      <c r="H771" s="380"/>
      <c r="J771" s="343"/>
    </row>
    <row r="772" spans="1:10">
      <c r="A772" s="380"/>
      <c r="B772" s="380"/>
      <c r="D772" s="380"/>
      <c r="H772" s="380"/>
      <c r="J772" s="335"/>
    </row>
    <row r="773" spans="1:10">
      <c r="A773" s="380"/>
      <c r="B773" s="380"/>
      <c r="D773" s="380"/>
      <c r="H773" s="380"/>
      <c r="J773" s="335"/>
    </row>
    <row r="774" spans="1:10">
      <c r="A774" s="380"/>
      <c r="B774" s="380"/>
      <c r="D774" s="380"/>
      <c r="H774" s="380"/>
      <c r="J774" s="335"/>
    </row>
    <row r="775" spans="1:10">
      <c r="A775" s="380"/>
      <c r="B775" s="380"/>
      <c r="D775" s="380"/>
      <c r="H775" s="380"/>
      <c r="J775" s="335"/>
    </row>
    <row r="776" spans="1:10">
      <c r="A776" s="380"/>
      <c r="B776" s="380"/>
      <c r="D776" s="380"/>
      <c r="H776" s="380"/>
      <c r="J776" s="335"/>
    </row>
    <row r="777" spans="1:10">
      <c r="A777" s="380"/>
      <c r="B777" s="380"/>
      <c r="D777" s="380"/>
      <c r="H777" s="380"/>
      <c r="J777" s="335"/>
    </row>
    <row r="778" spans="1:10">
      <c r="A778" s="380"/>
      <c r="B778" s="380"/>
      <c r="D778" s="380"/>
      <c r="H778" s="380"/>
      <c r="J778" s="335"/>
    </row>
    <row r="779" spans="1:10">
      <c r="A779" s="380"/>
      <c r="B779" s="380"/>
      <c r="D779" s="380"/>
      <c r="H779" s="380"/>
      <c r="J779" s="335"/>
    </row>
    <row r="780" spans="1:10">
      <c r="A780" s="380"/>
      <c r="B780" s="380"/>
      <c r="D780" s="380"/>
      <c r="H780" s="380"/>
      <c r="J780" s="335"/>
    </row>
    <row r="781" spans="1:10">
      <c r="A781" s="380"/>
      <c r="B781" s="380"/>
      <c r="D781" s="380"/>
      <c r="H781" s="380"/>
      <c r="J781" s="335"/>
    </row>
    <row r="782" spans="1:10">
      <c r="A782" s="380"/>
      <c r="B782" s="380"/>
      <c r="D782" s="380"/>
      <c r="H782" s="380"/>
      <c r="J782" s="335"/>
    </row>
    <row r="783" spans="1:10">
      <c r="A783" s="380"/>
      <c r="B783" s="380"/>
      <c r="D783" s="380"/>
      <c r="H783" s="380"/>
      <c r="J783" s="335"/>
    </row>
    <row r="784" spans="1:10">
      <c r="A784" s="380"/>
      <c r="B784" s="380"/>
      <c r="D784" s="380"/>
      <c r="H784" s="380"/>
      <c r="J784" s="335"/>
    </row>
    <row r="785" spans="1:10">
      <c r="A785" s="380"/>
      <c r="B785" s="380"/>
      <c r="D785" s="380"/>
      <c r="H785" s="380"/>
      <c r="J785" s="335"/>
    </row>
    <row r="786" spans="1:10">
      <c r="A786" s="380"/>
      <c r="B786" s="380"/>
      <c r="D786" s="380"/>
      <c r="H786" s="380"/>
      <c r="J786" s="335"/>
    </row>
    <row r="787" spans="1:10">
      <c r="A787" s="380"/>
      <c r="B787" s="380"/>
      <c r="D787" s="380"/>
      <c r="H787" s="380"/>
      <c r="J787" s="335"/>
    </row>
    <row r="788" spans="1:10">
      <c r="A788" s="380"/>
      <c r="B788" s="380"/>
      <c r="D788" s="380"/>
      <c r="H788" s="380"/>
      <c r="J788" s="335"/>
    </row>
    <row r="789" spans="1:10">
      <c r="A789" s="380"/>
      <c r="B789" s="380"/>
      <c r="D789" s="380"/>
      <c r="H789" s="380"/>
      <c r="J789" s="335"/>
    </row>
    <row r="790" spans="1:10">
      <c r="A790" s="380"/>
      <c r="B790" s="380"/>
      <c r="D790" s="380"/>
      <c r="H790" s="380"/>
      <c r="J790" s="335"/>
    </row>
    <row r="791" spans="1:10">
      <c r="A791" s="380"/>
      <c r="B791" s="380"/>
      <c r="D791" s="380"/>
      <c r="H791" s="380"/>
      <c r="J791" s="335"/>
    </row>
    <row r="792" spans="1:10">
      <c r="A792" s="380"/>
      <c r="B792" s="380"/>
      <c r="D792" s="380"/>
      <c r="H792" s="380"/>
      <c r="J792" s="335"/>
    </row>
    <row r="793" spans="1:10">
      <c r="A793" s="380"/>
      <c r="B793" s="380"/>
      <c r="D793" s="380"/>
      <c r="H793" s="380"/>
      <c r="J793" s="335"/>
    </row>
    <row r="794" spans="1:10">
      <c r="A794" s="380"/>
      <c r="B794" s="380"/>
      <c r="D794" s="380"/>
      <c r="H794" s="380"/>
      <c r="J794" s="335"/>
    </row>
    <row r="795" spans="1:10">
      <c r="A795" s="380"/>
      <c r="B795" s="380"/>
      <c r="D795" s="380"/>
      <c r="H795" s="380"/>
      <c r="J795" s="335"/>
    </row>
    <row r="796" spans="1:10">
      <c r="A796" s="380"/>
      <c r="B796" s="380"/>
      <c r="D796" s="380"/>
      <c r="H796" s="380"/>
      <c r="J796" s="335"/>
    </row>
    <row r="797" spans="1:10">
      <c r="A797" s="380"/>
      <c r="B797" s="380"/>
      <c r="D797" s="380"/>
      <c r="H797" s="380"/>
      <c r="J797" s="335"/>
    </row>
    <row r="798" spans="1:10">
      <c r="A798" s="380"/>
      <c r="B798" s="380"/>
      <c r="D798" s="380"/>
      <c r="H798" s="380"/>
      <c r="J798" s="335"/>
    </row>
    <row r="799" spans="1:10">
      <c r="A799" s="380"/>
      <c r="B799" s="380"/>
      <c r="D799" s="380"/>
      <c r="H799" s="380"/>
      <c r="J799" s="335"/>
    </row>
    <row r="800" spans="1:10">
      <c r="A800" s="380"/>
      <c r="B800" s="380"/>
      <c r="D800" s="380"/>
      <c r="H800" s="380"/>
      <c r="J800" s="335"/>
    </row>
    <row r="801" spans="1:10">
      <c r="A801" s="380"/>
      <c r="B801" s="380"/>
      <c r="D801" s="380"/>
      <c r="H801" s="380"/>
      <c r="J801" s="335"/>
    </row>
    <row r="802" spans="1:10">
      <c r="A802" s="380"/>
      <c r="B802" s="380"/>
      <c r="D802" s="380"/>
      <c r="H802" s="380"/>
      <c r="J802" s="335"/>
    </row>
    <row r="803" spans="1:10">
      <c r="A803" s="380"/>
      <c r="B803" s="380"/>
      <c r="D803" s="380"/>
      <c r="H803" s="380"/>
      <c r="J803" s="335"/>
    </row>
    <row r="804" spans="1:10">
      <c r="A804" s="380"/>
      <c r="B804" s="380"/>
      <c r="D804" s="380"/>
      <c r="H804" s="380"/>
      <c r="J804" s="335"/>
    </row>
    <row r="805" spans="1:10">
      <c r="A805" s="380"/>
      <c r="B805" s="380"/>
      <c r="D805" s="380"/>
      <c r="H805" s="380"/>
      <c r="J805" s="335"/>
    </row>
    <row r="806" spans="1:10">
      <c r="A806" s="380"/>
      <c r="B806" s="380"/>
      <c r="D806" s="380"/>
      <c r="H806" s="380"/>
      <c r="J806" s="335"/>
    </row>
    <row r="807" spans="1:10">
      <c r="A807" s="380"/>
      <c r="B807" s="380"/>
      <c r="D807" s="380"/>
      <c r="H807" s="380"/>
      <c r="J807" s="335"/>
    </row>
    <row r="808" spans="1:10">
      <c r="A808" s="380"/>
      <c r="B808" s="380"/>
      <c r="D808" s="380"/>
      <c r="H808" s="380"/>
      <c r="J808" s="335"/>
    </row>
    <row r="809" spans="1:10">
      <c r="A809" s="380"/>
      <c r="B809" s="380"/>
      <c r="D809" s="380"/>
      <c r="H809" s="380"/>
      <c r="J809" s="335"/>
    </row>
    <row r="810" spans="1:10">
      <c r="A810" s="380"/>
      <c r="B810" s="380"/>
      <c r="D810" s="380"/>
      <c r="H810" s="380"/>
    </row>
    <row r="811" spans="1:10">
      <c r="A811" s="380"/>
      <c r="B811" s="380"/>
      <c r="D811" s="380"/>
      <c r="H811" s="380"/>
    </row>
    <row r="812" spans="1:10">
      <c r="A812" s="380"/>
      <c r="B812" s="380"/>
      <c r="D812" s="380"/>
      <c r="H812" s="380"/>
    </row>
    <row r="813" spans="1:10">
      <c r="A813" s="380"/>
      <c r="B813" s="380"/>
      <c r="D813" s="380"/>
      <c r="H813" s="380"/>
    </row>
    <row r="814" spans="1:10">
      <c r="A814" s="380"/>
      <c r="B814" s="380"/>
      <c r="D814" s="380"/>
      <c r="H814" s="380"/>
    </row>
    <row r="815" spans="1:10">
      <c r="A815" s="380"/>
      <c r="B815" s="380"/>
      <c r="D815" s="380"/>
      <c r="H815" s="380"/>
    </row>
    <row r="816" spans="1:10">
      <c r="A816" s="380"/>
      <c r="B816" s="380"/>
      <c r="D816" s="380"/>
      <c r="H816" s="380"/>
    </row>
    <row r="817" spans="1:8">
      <c r="A817" s="380"/>
      <c r="B817" s="380"/>
      <c r="D817" s="380"/>
      <c r="H817" s="380"/>
    </row>
    <row r="818" spans="1:8">
      <c r="A818" s="380"/>
      <c r="B818" s="380"/>
      <c r="D818" s="380"/>
      <c r="H818" s="380"/>
    </row>
    <row r="819" spans="1:8">
      <c r="A819" s="380"/>
      <c r="B819" s="380"/>
      <c r="D819" s="380"/>
      <c r="H819" s="380"/>
    </row>
    <row r="820" spans="1:8" s="386" customFormat="1">
      <c r="A820" s="380"/>
      <c r="B820" s="380"/>
      <c r="C820" s="379"/>
      <c r="D820" s="380"/>
      <c r="E820" s="380"/>
      <c r="F820" s="380"/>
      <c r="G820" s="380"/>
      <c r="H820" s="380"/>
    </row>
    <row r="821" spans="1:8">
      <c r="A821" s="380"/>
      <c r="B821" s="380"/>
      <c r="D821" s="380"/>
      <c r="H821" s="380"/>
    </row>
    <row r="822" spans="1:8">
      <c r="A822" s="380"/>
      <c r="B822" s="380"/>
      <c r="D822" s="380"/>
      <c r="H822" s="380"/>
    </row>
    <row r="823" spans="1:8">
      <c r="A823" s="380"/>
      <c r="B823" s="380"/>
      <c r="D823" s="380"/>
      <c r="H823" s="380"/>
    </row>
    <row r="824" spans="1:8">
      <c r="A824" s="380"/>
      <c r="B824" s="380"/>
      <c r="D824" s="380"/>
      <c r="H824" s="380"/>
    </row>
    <row r="825" spans="1:8">
      <c r="A825" s="380"/>
      <c r="B825" s="380"/>
      <c r="D825" s="380"/>
      <c r="H825" s="380"/>
    </row>
    <row r="826" spans="1:8">
      <c r="A826" s="380"/>
      <c r="B826" s="380"/>
      <c r="D826" s="380"/>
      <c r="H826" s="380"/>
    </row>
    <row r="827" spans="1:8">
      <c r="A827" s="380"/>
      <c r="B827" s="380"/>
      <c r="D827" s="380"/>
      <c r="H827" s="380"/>
    </row>
    <row r="828" spans="1:8">
      <c r="A828" s="380"/>
      <c r="B828" s="380"/>
      <c r="D828" s="380"/>
      <c r="H828" s="380"/>
    </row>
    <row r="829" spans="1:8">
      <c r="A829" s="380"/>
      <c r="B829" s="380"/>
      <c r="D829" s="380"/>
      <c r="H829" s="380"/>
    </row>
    <row r="830" spans="1:8">
      <c r="A830" s="380"/>
      <c r="B830" s="380"/>
      <c r="D830" s="380"/>
      <c r="H830" s="380"/>
    </row>
    <row r="831" spans="1:8">
      <c r="A831" s="380"/>
      <c r="B831" s="380"/>
      <c r="D831" s="380"/>
      <c r="H831" s="380"/>
    </row>
    <row r="832" spans="1:8">
      <c r="A832" s="380"/>
      <c r="B832" s="380"/>
      <c r="D832" s="380"/>
      <c r="H832" s="380"/>
    </row>
    <row r="833" spans="1:8">
      <c r="A833" s="380"/>
      <c r="B833" s="380"/>
      <c r="D833" s="380"/>
      <c r="H833" s="380"/>
    </row>
    <row r="834" spans="1:8">
      <c r="A834" s="380"/>
      <c r="B834" s="380"/>
      <c r="D834" s="380"/>
      <c r="H834" s="380"/>
    </row>
    <row r="835" spans="1:8">
      <c r="A835" s="380"/>
      <c r="B835" s="380"/>
      <c r="D835" s="380"/>
      <c r="H835" s="380"/>
    </row>
    <row r="836" spans="1:8">
      <c r="A836" s="380"/>
      <c r="B836" s="380"/>
      <c r="D836" s="380"/>
      <c r="H836" s="380"/>
    </row>
    <row r="837" spans="1:8">
      <c r="A837" s="380"/>
      <c r="B837" s="380"/>
      <c r="D837" s="380"/>
      <c r="H837" s="380"/>
    </row>
    <row r="838" spans="1:8">
      <c r="A838" s="380"/>
      <c r="B838" s="380"/>
      <c r="D838" s="380"/>
      <c r="H838" s="380"/>
    </row>
    <row r="839" spans="1:8">
      <c r="A839" s="380"/>
      <c r="B839" s="380"/>
      <c r="D839" s="380"/>
      <c r="H839" s="380"/>
    </row>
    <row r="840" spans="1:8">
      <c r="A840" s="380"/>
      <c r="B840" s="380"/>
      <c r="D840" s="380"/>
      <c r="H840" s="380"/>
    </row>
    <row r="841" spans="1:8">
      <c r="A841" s="380"/>
      <c r="B841" s="380"/>
      <c r="D841" s="380"/>
      <c r="H841" s="380"/>
    </row>
    <row r="842" spans="1:8">
      <c r="A842" s="380"/>
      <c r="B842" s="380"/>
      <c r="D842" s="380"/>
      <c r="H842" s="380"/>
    </row>
    <row r="843" spans="1:8">
      <c r="A843" s="380"/>
      <c r="B843" s="380"/>
      <c r="D843" s="380"/>
      <c r="H843" s="380"/>
    </row>
    <row r="844" spans="1:8">
      <c r="A844" s="380"/>
      <c r="B844" s="380"/>
      <c r="D844" s="380"/>
      <c r="H844" s="380"/>
    </row>
    <row r="845" spans="1:8">
      <c r="A845" s="380"/>
      <c r="B845" s="380"/>
      <c r="D845" s="380"/>
      <c r="H845" s="380"/>
    </row>
    <row r="846" spans="1:8">
      <c r="A846" s="380"/>
      <c r="B846" s="380"/>
      <c r="D846" s="380"/>
      <c r="H846" s="380"/>
    </row>
    <row r="847" spans="1:8">
      <c r="A847" s="380"/>
      <c r="B847" s="380"/>
      <c r="D847" s="380"/>
      <c r="H847" s="380"/>
    </row>
    <row r="848" spans="1:8">
      <c r="A848" s="380"/>
      <c r="B848" s="380"/>
      <c r="D848" s="380"/>
      <c r="H848" s="380"/>
    </row>
    <row r="849" spans="1:8">
      <c r="A849" s="380"/>
      <c r="B849" s="380"/>
      <c r="D849" s="380"/>
      <c r="H849" s="380"/>
    </row>
    <row r="850" spans="1:8">
      <c r="A850" s="380"/>
      <c r="B850" s="380"/>
      <c r="D850" s="380"/>
      <c r="H850" s="380"/>
    </row>
    <row r="851" spans="1:8">
      <c r="A851" s="380"/>
      <c r="B851" s="380"/>
      <c r="D851" s="380"/>
      <c r="H851" s="380"/>
    </row>
    <row r="852" spans="1:8">
      <c r="A852" s="380"/>
      <c r="B852" s="380"/>
      <c r="D852" s="380"/>
      <c r="H852" s="380"/>
    </row>
    <row r="853" spans="1:8">
      <c r="A853" s="380"/>
      <c r="B853" s="380"/>
      <c r="D853" s="380"/>
      <c r="H853" s="380"/>
    </row>
    <row r="854" spans="1:8">
      <c r="A854" s="380"/>
      <c r="B854" s="380"/>
      <c r="D854" s="380"/>
      <c r="H854" s="380"/>
    </row>
    <row r="855" spans="1:8">
      <c r="A855" s="380"/>
      <c r="B855" s="380"/>
      <c r="D855" s="380"/>
      <c r="H855" s="380"/>
    </row>
    <row r="856" spans="1:8">
      <c r="A856" s="380"/>
      <c r="B856" s="380"/>
      <c r="D856" s="380"/>
      <c r="H856" s="380"/>
    </row>
    <row r="857" spans="1:8">
      <c r="A857" s="380"/>
      <c r="B857" s="380"/>
      <c r="D857" s="380"/>
      <c r="H857" s="380"/>
    </row>
    <row r="858" spans="1:8">
      <c r="A858" s="380"/>
      <c r="B858" s="380"/>
      <c r="D858" s="380"/>
      <c r="H858" s="380"/>
    </row>
    <row r="859" spans="1:8">
      <c r="A859" s="380"/>
      <c r="B859" s="380"/>
      <c r="D859" s="380"/>
      <c r="H859" s="380"/>
    </row>
    <row r="860" spans="1:8">
      <c r="A860" s="380"/>
      <c r="B860" s="380"/>
      <c r="D860" s="380"/>
      <c r="H860" s="380"/>
    </row>
    <row r="861" spans="1:8">
      <c r="A861" s="380"/>
      <c r="B861" s="380"/>
      <c r="D861" s="380"/>
      <c r="H861" s="380"/>
    </row>
    <row r="862" spans="1:8">
      <c r="A862" s="380"/>
      <c r="B862" s="380"/>
      <c r="D862" s="380"/>
      <c r="H862" s="380"/>
    </row>
    <row r="863" spans="1:8">
      <c r="A863" s="380"/>
      <c r="B863" s="380"/>
      <c r="D863" s="380"/>
      <c r="H863" s="380"/>
    </row>
    <row r="864" spans="1:8">
      <c r="A864" s="380"/>
      <c r="B864" s="380"/>
      <c r="D864" s="380"/>
      <c r="H864" s="380"/>
    </row>
    <row r="865" spans="1:8">
      <c r="A865" s="380"/>
      <c r="B865" s="380"/>
      <c r="D865" s="380"/>
      <c r="H865" s="380"/>
    </row>
    <row r="866" spans="1:8">
      <c r="A866" s="380"/>
      <c r="B866" s="380"/>
      <c r="D866" s="380"/>
      <c r="H866" s="380"/>
    </row>
    <row r="867" spans="1:8">
      <c r="A867" s="380"/>
      <c r="B867" s="380"/>
      <c r="D867" s="380"/>
      <c r="H867" s="380"/>
    </row>
    <row r="868" spans="1:8">
      <c r="A868" s="380"/>
      <c r="B868" s="380"/>
      <c r="D868" s="380"/>
      <c r="H868" s="380"/>
    </row>
    <row r="869" spans="1:8">
      <c r="A869" s="380"/>
      <c r="B869" s="380"/>
      <c r="D869" s="380"/>
      <c r="H869" s="380"/>
    </row>
    <row r="870" spans="1:8">
      <c r="A870" s="380"/>
      <c r="B870" s="380"/>
      <c r="D870" s="380"/>
      <c r="H870" s="380"/>
    </row>
    <row r="871" spans="1:8">
      <c r="A871" s="380"/>
      <c r="B871" s="380"/>
      <c r="D871" s="380"/>
      <c r="H871" s="380"/>
    </row>
    <row r="872" spans="1:8">
      <c r="A872" s="380"/>
      <c r="B872" s="380"/>
      <c r="D872" s="380"/>
      <c r="H872" s="380"/>
    </row>
    <row r="873" spans="1:8">
      <c r="A873" s="380"/>
      <c r="B873" s="380"/>
      <c r="D873" s="380"/>
      <c r="H873" s="380"/>
    </row>
    <row r="874" spans="1:8">
      <c r="A874" s="380"/>
      <c r="B874" s="380"/>
      <c r="D874" s="380"/>
      <c r="H874" s="380"/>
    </row>
    <row r="875" spans="1:8">
      <c r="A875" s="380"/>
      <c r="B875" s="380"/>
      <c r="D875" s="380"/>
      <c r="H875" s="380"/>
    </row>
    <row r="876" spans="1:8">
      <c r="A876" s="380"/>
      <c r="B876" s="380"/>
      <c r="D876" s="380"/>
      <c r="H876" s="380"/>
    </row>
    <row r="877" spans="1:8">
      <c r="A877" s="380"/>
      <c r="B877" s="380"/>
      <c r="D877" s="380"/>
      <c r="H877" s="380"/>
    </row>
    <row r="878" spans="1:8">
      <c r="A878" s="380"/>
      <c r="B878" s="380"/>
      <c r="D878" s="380"/>
      <c r="H878" s="380"/>
    </row>
    <row r="879" spans="1:8">
      <c r="A879" s="380"/>
      <c r="B879" s="380"/>
      <c r="D879" s="380"/>
      <c r="H879" s="380"/>
    </row>
    <row r="880" spans="1:8">
      <c r="A880" s="380"/>
      <c r="B880" s="380"/>
      <c r="D880" s="380"/>
      <c r="H880" s="380"/>
    </row>
    <row r="881" spans="1:8">
      <c r="A881" s="380"/>
      <c r="B881" s="380"/>
      <c r="D881" s="380"/>
      <c r="H881" s="380"/>
    </row>
    <row r="882" spans="1:8">
      <c r="A882" s="380"/>
      <c r="B882" s="380"/>
      <c r="D882" s="380"/>
      <c r="H882" s="380"/>
    </row>
    <row r="883" spans="1:8">
      <c r="A883" s="380"/>
      <c r="B883" s="380"/>
      <c r="D883" s="380"/>
      <c r="H883" s="380"/>
    </row>
    <row r="884" spans="1:8">
      <c r="A884" s="380"/>
      <c r="B884" s="380"/>
      <c r="D884" s="380"/>
      <c r="H884" s="380"/>
    </row>
    <row r="885" spans="1:8">
      <c r="A885" s="380"/>
      <c r="B885" s="380"/>
      <c r="D885" s="380"/>
      <c r="H885" s="380"/>
    </row>
    <row r="886" spans="1:8">
      <c r="A886" s="380"/>
      <c r="B886" s="380"/>
      <c r="D886" s="380"/>
      <c r="H886" s="380"/>
    </row>
    <row r="887" spans="1:8">
      <c r="A887" s="380"/>
      <c r="B887" s="380"/>
      <c r="D887" s="380"/>
      <c r="H887" s="380"/>
    </row>
    <row r="888" spans="1:8">
      <c r="A888" s="380"/>
      <c r="B888" s="380"/>
      <c r="D888" s="380"/>
      <c r="H888" s="380"/>
    </row>
    <row r="889" spans="1:8">
      <c r="A889" s="380"/>
      <c r="B889" s="380"/>
      <c r="D889" s="380"/>
      <c r="H889" s="380"/>
    </row>
    <row r="890" spans="1:8">
      <c r="A890" s="380"/>
      <c r="B890" s="380"/>
      <c r="D890" s="380"/>
      <c r="H890" s="380"/>
    </row>
    <row r="891" spans="1:8">
      <c r="A891" s="380"/>
      <c r="B891" s="380"/>
      <c r="D891" s="380"/>
      <c r="H891" s="380"/>
    </row>
    <row r="892" spans="1:8">
      <c r="A892" s="380"/>
      <c r="B892" s="380"/>
      <c r="D892" s="380"/>
      <c r="H892" s="380"/>
    </row>
    <row r="893" spans="1:8">
      <c r="A893" s="380"/>
      <c r="B893" s="380"/>
      <c r="D893" s="380"/>
      <c r="H893" s="380"/>
    </row>
    <row r="894" spans="1:8">
      <c r="A894" s="380"/>
      <c r="B894" s="380"/>
      <c r="D894" s="380"/>
      <c r="H894" s="380"/>
    </row>
    <row r="895" spans="1:8">
      <c r="A895" s="380"/>
      <c r="B895" s="380"/>
      <c r="D895" s="380"/>
      <c r="H895" s="380"/>
    </row>
    <row r="896" spans="1:8">
      <c r="A896" s="380"/>
      <c r="B896" s="380"/>
      <c r="D896" s="380"/>
      <c r="H896" s="380"/>
    </row>
    <row r="897" spans="1:8">
      <c r="A897" s="380"/>
      <c r="B897" s="380"/>
      <c r="D897" s="380"/>
      <c r="H897" s="380"/>
    </row>
    <row r="898" spans="1:8">
      <c r="A898" s="380"/>
      <c r="B898" s="380"/>
      <c r="D898" s="380"/>
      <c r="H898" s="380"/>
    </row>
    <row r="899" spans="1:8">
      <c r="A899" s="380"/>
      <c r="B899" s="380"/>
      <c r="D899" s="380"/>
      <c r="H899" s="380"/>
    </row>
    <row r="900" spans="1:8">
      <c r="A900" s="380"/>
      <c r="B900" s="380"/>
      <c r="D900" s="380"/>
      <c r="H900" s="380"/>
    </row>
    <row r="901" spans="1:8">
      <c r="A901" s="380"/>
      <c r="B901" s="380"/>
      <c r="D901" s="380"/>
      <c r="H901" s="380"/>
    </row>
    <row r="902" spans="1:8">
      <c r="A902" s="380"/>
      <c r="B902" s="380"/>
      <c r="D902" s="380"/>
      <c r="H902" s="380"/>
    </row>
    <row r="903" spans="1:8">
      <c r="A903" s="380"/>
      <c r="B903" s="380"/>
      <c r="D903" s="380"/>
      <c r="H903" s="380"/>
    </row>
    <row r="904" spans="1:8">
      <c r="A904" s="380"/>
      <c r="B904" s="380"/>
      <c r="D904" s="380"/>
      <c r="H904" s="380"/>
    </row>
    <row r="905" spans="1:8">
      <c r="A905" s="380"/>
      <c r="B905" s="380"/>
      <c r="D905" s="380"/>
      <c r="H905" s="380"/>
    </row>
    <row r="906" spans="1:8">
      <c r="A906" s="380"/>
      <c r="B906" s="380"/>
      <c r="D906" s="380"/>
      <c r="H906" s="380"/>
    </row>
    <row r="907" spans="1:8">
      <c r="A907" s="380"/>
      <c r="B907" s="380"/>
      <c r="D907" s="380"/>
      <c r="H907" s="380"/>
    </row>
    <row r="908" spans="1:8">
      <c r="A908" s="380"/>
      <c r="B908" s="380"/>
      <c r="D908" s="380"/>
      <c r="H908" s="380"/>
    </row>
    <row r="909" spans="1:8">
      <c r="A909" s="380"/>
      <c r="B909" s="380"/>
      <c r="D909" s="380"/>
      <c r="H909" s="380"/>
    </row>
    <row r="910" spans="1:8">
      <c r="A910" s="380"/>
      <c r="B910" s="380"/>
      <c r="D910" s="380"/>
      <c r="H910" s="380"/>
    </row>
    <row r="911" spans="1:8">
      <c r="A911" s="380"/>
      <c r="B911" s="380"/>
      <c r="D911" s="380"/>
      <c r="H911" s="380"/>
    </row>
    <row r="912" spans="1:8">
      <c r="A912" s="380"/>
      <c r="B912" s="380"/>
      <c r="D912" s="380"/>
      <c r="H912" s="380"/>
    </row>
    <row r="913" spans="1:8">
      <c r="A913" s="380"/>
      <c r="B913" s="380"/>
      <c r="D913" s="380"/>
      <c r="H913" s="380"/>
    </row>
    <row r="914" spans="1:8">
      <c r="A914" s="380"/>
      <c r="B914" s="380"/>
      <c r="D914" s="380"/>
      <c r="H914" s="380"/>
    </row>
    <row r="915" spans="1:8">
      <c r="A915" s="380"/>
      <c r="B915" s="380"/>
      <c r="D915" s="380"/>
      <c r="H915" s="380"/>
    </row>
    <row r="916" spans="1:8">
      <c r="A916" s="380"/>
      <c r="B916" s="380"/>
      <c r="D916" s="380"/>
      <c r="H916" s="380"/>
    </row>
    <row r="917" spans="1:8">
      <c r="A917" s="380"/>
      <c r="B917" s="380"/>
      <c r="D917" s="380"/>
      <c r="H917" s="380"/>
    </row>
    <row r="918" spans="1:8">
      <c r="A918" s="380"/>
      <c r="B918" s="380"/>
      <c r="D918" s="380"/>
      <c r="H918" s="380"/>
    </row>
    <row r="919" spans="1:8">
      <c r="A919" s="380"/>
      <c r="B919" s="380"/>
      <c r="D919" s="380"/>
      <c r="H919" s="380"/>
    </row>
    <row r="920" spans="1:8">
      <c r="B920" s="380"/>
      <c r="D920" s="380"/>
      <c r="H920" s="380"/>
    </row>
    <row r="921" spans="1:8">
      <c r="B921" s="380"/>
      <c r="D921" s="380"/>
      <c r="H921" s="380"/>
    </row>
    <row r="922" spans="1:8">
      <c r="B922" s="380"/>
      <c r="D922" s="380"/>
      <c r="H922" s="380"/>
    </row>
    <row r="923" spans="1:8">
      <c r="B923" s="380"/>
      <c r="D923" s="380"/>
      <c r="H923" s="380"/>
    </row>
    <row r="924" spans="1:8">
      <c r="B924" s="380"/>
      <c r="D924" s="380"/>
    </row>
    <row r="925" spans="1:8">
      <c r="B925" s="380"/>
      <c r="D925" s="380"/>
    </row>
    <row r="926" spans="1:8">
      <c r="B926" s="380"/>
      <c r="D926" s="380"/>
    </row>
    <row r="927" spans="1:8">
      <c r="B927" s="380"/>
      <c r="D927" s="380"/>
    </row>
    <row r="928" spans="1:8">
      <c r="B928" s="380"/>
      <c r="D928" s="380"/>
    </row>
    <row r="929" spans="2:10">
      <c r="B929" s="380"/>
      <c r="D929" s="380"/>
    </row>
    <row r="930" spans="2:10">
      <c r="B930" s="380"/>
      <c r="D930" s="380"/>
    </row>
    <row r="931" spans="2:10">
      <c r="B931" s="380"/>
      <c r="D931" s="380"/>
    </row>
    <row r="932" spans="2:10">
      <c r="B932" s="380"/>
      <c r="D932" s="380"/>
    </row>
    <row r="933" spans="2:10">
      <c r="B933" s="380"/>
      <c r="D933" s="380"/>
    </row>
    <row r="934" spans="2:10">
      <c r="B934" s="380"/>
      <c r="D934" s="380"/>
    </row>
    <row r="935" spans="2:10">
      <c r="B935" s="380"/>
      <c r="D935" s="380"/>
    </row>
    <row r="936" spans="2:10" s="309" customFormat="1">
      <c r="B936" s="380"/>
      <c r="C936" s="379"/>
      <c r="D936" s="380"/>
      <c r="E936" s="380"/>
      <c r="F936" s="380"/>
      <c r="G936" s="380"/>
      <c r="I936" s="325"/>
      <c r="J936" s="325"/>
    </row>
    <row r="937" spans="2:10" s="309" customFormat="1">
      <c r="B937" s="380"/>
      <c r="C937" s="379"/>
      <c r="D937" s="380"/>
      <c r="E937" s="380"/>
      <c r="F937" s="380"/>
      <c r="G937" s="380"/>
      <c r="I937" s="325"/>
      <c r="J937" s="325"/>
    </row>
    <row r="938" spans="2:10" s="309" customFormat="1">
      <c r="B938" s="380"/>
      <c r="C938" s="379"/>
      <c r="D938" s="380"/>
      <c r="E938" s="380"/>
      <c r="F938" s="380"/>
      <c r="G938" s="380"/>
      <c r="I938" s="325"/>
      <c r="J938" s="325"/>
    </row>
    <row r="939" spans="2:10" s="309" customFormat="1">
      <c r="B939" s="380"/>
      <c r="C939" s="379"/>
      <c r="D939" s="380"/>
      <c r="E939" s="380"/>
      <c r="F939" s="380"/>
      <c r="G939" s="380"/>
      <c r="I939" s="325"/>
      <c r="J939" s="325"/>
    </row>
    <row r="940" spans="2:10" s="309" customFormat="1">
      <c r="B940" s="380"/>
      <c r="C940" s="379"/>
      <c r="D940" s="380"/>
      <c r="E940" s="380"/>
      <c r="F940" s="380"/>
      <c r="G940" s="380"/>
      <c r="I940" s="325"/>
      <c r="J940" s="325"/>
    </row>
    <row r="941" spans="2:10" s="309" customFormat="1">
      <c r="B941" s="380"/>
      <c r="C941" s="379"/>
      <c r="D941" s="380"/>
      <c r="E941" s="380"/>
      <c r="F941" s="380"/>
      <c r="G941" s="380"/>
      <c r="I941" s="325"/>
      <c r="J941" s="325"/>
    </row>
    <row r="942" spans="2:10" s="309" customFormat="1">
      <c r="B942" s="380"/>
      <c r="C942" s="379"/>
      <c r="D942" s="380"/>
      <c r="E942" s="380"/>
      <c r="F942" s="380"/>
      <c r="G942" s="380"/>
      <c r="I942" s="325"/>
      <c r="J942" s="325"/>
    </row>
    <row r="943" spans="2:10" s="309" customFormat="1">
      <c r="B943" s="380"/>
      <c r="C943" s="379"/>
      <c r="D943" s="380"/>
      <c r="E943" s="380"/>
      <c r="F943" s="380"/>
      <c r="G943" s="380"/>
      <c r="I943" s="325"/>
      <c r="J943" s="325"/>
    </row>
    <row r="944" spans="2:10" s="309" customFormat="1">
      <c r="B944" s="380"/>
      <c r="C944" s="379"/>
      <c r="D944" s="380"/>
      <c r="E944" s="380"/>
      <c r="F944" s="380"/>
      <c r="G944" s="380"/>
      <c r="I944" s="325"/>
      <c r="J944" s="325"/>
    </row>
    <row r="945" spans="2:10" s="309" customFormat="1">
      <c r="B945" s="380"/>
      <c r="C945" s="379"/>
      <c r="D945" s="380"/>
      <c r="E945" s="380"/>
      <c r="F945" s="380"/>
      <c r="G945" s="380"/>
      <c r="I945" s="325"/>
      <c r="J945" s="325"/>
    </row>
    <row r="946" spans="2:10" s="309" customFormat="1">
      <c r="B946" s="380"/>
      <c r="C946" s="379"/>
      <c r="D946" s="380"/>
      <c r="E946" s="380"/>
      <c r="F946" s="380"/>
      <c r="G946" s="380"/>
      <c r="I946" s="325"/>
      <c r="J946" s="325"/>
    </row>
    <row r="947" spans="2:10" s="309" customFormat="1">
      <c r="B947" s="380"/>
      <c r="C947" s="379"/>
      <c r="D947" s="380"/>
      <c r="E947" s="380"/>
      <c r="F947" s="380"/>
      <c r="G947" s="380"/>
      <c r="I947" s="325"/>
      <c r="J947" s="325"/>
    </row>
    <row r="948" spans="2:10" s="309" customFormat="1">
      <c r="B948" s="380"/>
      <c r="C948" s="379"/>
      <c r="D948" s="380"/>
      <c r="E948" s="380"/>
      <c r="F948" s="380"/>
      <c r="G948" s="380"/>
      <c r="I948" s="325"/>
      <c r="J948" s="325"/>
    </row>
    <row r="949" spans="2:10" s="309" customFormat="1">
      <c r="B949" s="380"/>
      <c r="C949" s="379"/>
      <c r="D949" s="380"/>
      <c r="E949" s="380"/>
      <c r="F949" s="380"/>
      <c r="G949" s="380"/>
      <c r="I949" s="325"/>
      <c r="J949" s="325"/>
    </row>
    <row r="950" spans="2:10" s="309" customFormat="1">
      <c r="B950" s="380"/>
      <c r="C950" s="379"/>
      <c r="D950" s="380"/>
      <c r="E950" s="380"/>
      <c r="F950" s="380"/>
      <c r="G950" s="380"/>
      <c r="I950" s="325"/>
      <c r="J950" s="325"/>
    </row>
    <row r="951" spans="2:10" s="309" customFormat="1">
      <c r="B951" s="380"/>
      <c r="C951" s="379"/>
      <c r="D951" s="380"/>
      <c r="E951" s="380"/>
      <c r="F951" s="380"/>
      <c r="G951" s="380"/>
      <c r="I951" s="325"/>
      <c r="J951" s="325"/>
    </row>
    <row r="952" spans="2:10" s="309" customFormat="1">
      <c r="B952" s="380"/>
      <c r="C952" s="379"/>
      <c r="D952" s="380"/>
      <c r="E952" s="380"/>
      <c r="F952" s="380"/>
      <c r="G952" s="380"/>
      <c r="I952" s="325"/>
      <c r="J952" s="325"/>
    </row>
    <row r="953" spans="2:10" s="309" customFormat="1">
      <c r="B953" s="380"/>
      <c r="C953" s="379"/>
      <c r="D953" s="380"/>
      <c r="E953" s="380"/>
      <c r="F953" s="380"/>
      <c r="G953" s="380"/>
      <c r="I953" s="325"/>
      <c r="J953" s="325"/>
    </row>
    <row r="954" spans="2:10" s="309" customFormat="1">
      <c r="B954" s="380"/>
      <c r="C954" s="379"/>
      <c r="D954" s="380"/>
      <c r="E954" s="380"/>
      <c r="F954" s="380"/>
      <c r="G954" s="380"/>
      <c r="I954" s="325"/>
      <c r="J954" s="325"/>
    </row>
    <row r="955" spans="2:10" s="309" customFormat="1">
      <c r="B955" s="380"/>
      <c r="C955" s="379"/>
      <c r="D955" s="380"/>
      <c r="E955" s="380"/>
      <c r="F955" s="380"/>
      <c r="G955" s="380"/>
      <c r="I955" s="325"/>
      <c r="J955" s="325"/>
    </row>
    <row r="956" spans="2:10" s="309" customFormat="1">
      <c r="B956" s="380"/>
      <c r="C956" s="379"/>
      <c r="D956" s="380"/>
      <c r="E956" s="380"/>
      <c r="F956" s="380"/>
      <c r="G956" s="380"/>
      <c r="I956" s="325"/>
      <c r="J956" s="325"/>
    </row>
    <row r="957" spans="2:10" s="309" customFormat="1">
      <c r="B957" s="380"/>
      <c r="C957" s="379"/>
      <c r="D957" s="380"/>
      <c r="E957" s="380"/>
      <c r="F957" s="380"/>
      <c r="G957" s="380"/>
      <c r="I957" s="325"/>
      <c r="J957" s="325"/>
    </row>
    <row r="958" spans="2:10" s="309" customFormat="1">
      <c r="B958" s="380"/>
      <c r="C958" s="379"/>
      <c r="E958" s="380"/>
      <c r="F958" s="380"/>
      <c r="G958" s="380"/>
      <c r="I958" s="325"/>
      <c r="J958" s="325"/>
    </row>
    <row r="959" spans="2:10" s="309" customFormat="1">
      <c r="B959" s="380"/>
      <c r="C959" s="379"/>
      <c r="E959" s="380"/>
      <c r="F959" s="380"/>
      <c r="G959" s="380"/>
      <c r="I959" s="325"/>
      <c r="J959" s="325"/>
    </row>
    <row r="960" spans="2:10" s="309" customFormat="1">
      <c r="B960" s="380"/>
      <c r="C960" s="379"/>
      <c r="E960" s="380"/>
      <c r="F960" s="380"/>
      <c r="G960" s="380"/>
      <c r="I960" s="325"/>
      <c r="J960" s="325"/>
    </row>
    <row r="961" spans="2:10" s="309" customFormat="1">
      <c r="B961" s="380"/>
      <c r="C961" s="379"/>
      <c r="E961" s="380"/>
      <c r="F961" s="380"/>
      <c r="G961" s="380"/>
      <c r="I961" s="325"/>
      <c r="J961" s="325"/>
    </row>
    <row r="962" spans="2:10" s="309" customFormat="1">
      <c r="B962" s="380"/>
      <c r="C962" s="379"/>
      <c r="E962" s="380"/>
      <c r="F962" s="380"/>
      <c r="G962" s="380"/>
      <c r="I962" s="325"/>
      <c r="J962" s="325"/>
    </row>
    <row r="963" spans="2:10" s="309" customFormat="1">
      <c r="B963" s="380"/>
      <c r="C963" s="379"/>
      <c r="E963" s="380"/>
      <c r="F963" s="380"/>
      <c r="G963" s="380"/>
      <c r="I963" s="325"/>
      <c r="J963" s="325"/>
    </row>
    <row r="964" spans="2:10" s="309" customFormat="1">
      <c r="B964" s="380"/>
      <c r="C964" s="379"/>
      <c r="E964" s="380"/>
      <c r="F964" s="380"/>
      <c r="G964" s="380"/>
      <c r="I964" s="325"/>
      <c r="J964" s="325"/>
    </row>
    <row r="965" spans="2:10" s="309" customFormat="1">
      <c r="B965" s="380"/>
      <c r="C965" s="379"/>
      <c r="E965" s="380"/>
      <c r="F965" s="380"/>
      <c r="G965" s="380"/>
      <c r="I965" s="325"/>
      <c r="J965" s="325"/>
    </row>
    <row r="966" spans="2:10" s="309" customFormat="1">
      <c r="B966" s="380"/>
      <c r="C966" s="379"/>
      <c r="E966" s="380"/>
      <c r="F966" s="380"/>
      <c r="G966" s="380"/>
      <c r="I966" s="325"/>
      <c r="J966" s="325"/>
    </row>
    <row r="967" spans="2:10" s="309" customFormat="1">
      <c r="B967" s="380"/>
      <c r="C967" s="379"/>
      <c r="E967" s="380"/>
      <c r="F967" s="380"/>
      <c r="G967" s="380"/>
      <c r="I967" s="325"/>
      <c r="J967" s="325"/>
    </row>
    <row r="968" spans="2:10" s="309" customFormat="1">
      <c r="B968" s="380"/>
      <c r="C968" s="379"/>
      <c r="E968" s="380"/>
      <c r="F968" s="380"/>
      <c r="G968" s="380"/>
      <c r="I968" s="325"/>
      <c r="J968" s="325"/>
    </row>
    <row r="969" spans="2:10" s="309" customFormat="1">
      <c r="B969" s="380"/>
      <c r="C969" s="379"/>
      <c r="E969" s="380"/>
      <c r="F969" s="380"/>
      <c r="G969" s="380"/>
      <c r="I969" s="325"/>
      <c r="J969" s="325"/>
    </row>
    <row r="970" spans="2:10" s="309" customFormat="1">
      <c r="B970" s="380"/>
      <c r="C970" s="379"/>
      <c r="E970" s="380"/>
      <c r="F970" s="380"/>
      <c r="G970" s="380"/>
      <c r="I970" s="325"/>
      <c r="J970" s="325"/>
    </row>
    <row r="971" spans="2:10" s="309" customFormat="1">
      <c r="B971" s="380"/>
      <c r="C971" s="379"/>
      <c r="E971" s="380"/>
      <c r="F971" s="380"/>
      <c r="G971" s="380"/>
      <c r="I971" s="325"/>
      <c r="J971" s="325"/>
    </row>
    <row r="972" spans="2:10" s="309" customFormat="1">
      <c r="B972" s="380"/>
      <c r="C972" s="379"/>
      <c r="E972" s="380"/>
      <c r="F972" s="380"/>
      <c r="G972" s="380"/>
      <c r="I972" s="325"/>
      <c r="J972" s="325"/>
    </row>
    <row r="973" spans="2:10" s="309" customFormat="1">
      <c r="B973" s="380"/>
      <c r="C973" s="379"/>
      <c r="E973" s="380"/>
      <c r="F973" s="380"/>
      <c r="G973" s="380"/>
      <c r="I973" s="325"/>
      <c r="J973" s="325"/>
    </row>
    <row r="974" spans="2:10" s="309" customFormat="1">
      <c r="B974" s="380"/>
      <c r="C974" s="379"/>
      <c r="E974" s="380"/>
      <c r="F974" s="380"/>
      <c r="G974" s="380"/>
      <c r="I974" s="325"/>
      <c r="J974" s="325"/>
    </row>
    <row r="975" spans="2:10" s="309" customFormat="1">
      <c r="B975" s="380"/>
      <c r="C975" s="379"/>
      <c r="E975" s="380"/>
      <c r="F975" s="380"/>
      <c r="G975" s="380"/>
      <c r="I975" s="325"/>
      <c r="J975" s="325"/>
    </row>
    <row r="976" spans="2:10" s="309" customFormat="1">
      <c r="B976" s="380"/>
      <c r="C976" s="379"/>
      <c r="E976" s="380"/>
      <c r="F976" s="380"/>
      <c r="G976" s="380"/>
      <c r="I976" s="325"/>
      <c r="J976" s="325"/>
    </row>
    <row r="977" spans="2:10" s="309" customFormat="1">
      <c r="B977" s="380"/>
      <c r="C977" s="379"/>
      <c r="E977" s="380"/>
      <c r="F977" s="380"/>
      <c r="G977" s="380"/>
      <c r="I977" s="325"/>
      <c r="J977" s="325"/>
    </row>
    <row r="978" spans="2:10" s="309" customFormat="1">
      <c r="B978" s="380"/>
      <c r="C978" s="379"/>
      <c r="E978" s="380"/>
      <c r="F978" s="380"/>
      <c r="G978" s="380"/>
      <c r="I978" s="325"/>
      <c r="J978" s="325"/>
    </row>
    <row r="979" spans="2:10" s="309" customFormat="1">
      <c r="B979" s="380"/>
      <c r="C979" s="379"/>
      <c r="E979" s="380"/>
      <c r="F979" s="380"/>
      <c r="G979" s="380"/>
      <c r="I979" s="325"/>
      <c r="J979" s="325"/>
    </row>
    <row r="980" spans="2:10" s="309" customFormat="1">
      <c r="B980" s="380"/>
      <c r="C980" s="379"/>
      <c r="E980" s="380"/>
      <c r="F980" s="380"/>
      <c r="G980" s="380"/>
      <c r="I980" s="325"/>
      <c r="J980" s="325"/>
    </row>
    <row r="981" spans="2:10" s="309" customFormat="1">
      <c r="B981" s="380"/>
      <c r="C981" s="379"/>
      <c r="E981" s="380"/>
      <c r="F981" s="380"/>
      <c r="G981" s="380"/>
      <c r="I981" s="325"/>
      <c r="J981" s="325"/>
    </row>
    <row r="982" spans="2:10" s="309" customFormat="1">
      <c r="B982" s="380"/>
      <c r="C982" s="379"/>
      <c r="E982" s="380"/>
      <c r="F982" s="380"/>
      <c r="G982" s="380"/>
      <c r="I982" s="325"/>
      <c r="J982" s="325"/>
    </row>
    <row r="983" spans="2:10" s="309" customFormat="1">
      <c r="B983" s="380"/>
      <c r="C983" s="379"/>
      <c r="E983" s="380"/>
      <c r="F983" s="380"/>
      <c r="G983" s="380"/>
      <c r="I983" s="325"/>
      <c r="J983" s="325"/>
    </row>
    <row r="984" spans="2:10" s="309" customFormat="1">
      <c r="B984" s="380"/>
      <c r="C984" s="379"/>
      <c r="E984" s="380"/>
      <c r="F984" s="380"/>
      <c r="G984" s="380"/>
      <c r="I984" s="325"/>
      <c r="J984" s="325"/>
    </row>
    <row r="985" spans="2:10" s="309" customFormat="1">
      <c r="B985" s="380"/>
      <c r="C985" s="379"/>
      <c r="E985" s="380"/>
      <c r="F985" s="380"/>
      <c r="G985" s="380"/>
      <c r="I985" s="325"/>
      <c r="J985" s="325"/>
    </row>
    <row r="986" spans="2:10" s="309" customFormat="1">
      <c r="B986" s="380"/>
      <c r="C986" s="379"/>
      <c r="E986" s="380"/>
      <c r="F986" s="380"/>
      <c r="G986" s="380"/>
      <c r="I986" s="325"/>
      <c r="J986" s="325"/>
    </row>
    <row r="987" spans="2:10" s="309" customFormat="1">
      <c r="B987" s="380"/>
      <c r="C987" s="379"/>
      <c r="E987" s="380"/>
      <c r="F987" s="380"/>
      <c r="G987" s="380"/>
      <c r="I987" s="325"/>
      <c r="J987" s="325"/>
    </row>
    <row r="988" spans="2:10" s="309" customFormat="1">
      <c r="B988" s="380"/>
      <c r="C988" s="379"/>
      <c r="E988" s="380"/>
      <c r="F988" s="380"/>
      <c r="G988" s="380"/>
      <c r="I988" s="325"/>
      <c r="J988" s="325"/>
    </row>
    <row r="989" spans="2:10" s="309" customFormat="1">
      <c r="B989" s="380"/>
      <c r="C989" s="379"/>
      <c r="E989" s="380"/>
      <c r="F989" s="380"/>
      <c r="G989" s="380"/>
      <c r="I989" s="325"/>
      <c r="J989" s="325"/>
    </row>
    <row r="990" spans="2:10" s="309" customFormat="1">
      <c r="B990" s="380"/>
      <c r="C990" s="379"/>
      <c r="E990" s="380"/>
      <c r="F990" s="380"/>
      <c r="G990" s="380"/>
      <c r="I990" s="325"/>
      <c r="J990" s="325"/>
    </row>
    <row r="991" spans="2:10" s="309" customFormat="1">
      <c r="B991" s="380"/>
      <c r="C991" s="379"/>
      <c r="E991" s="380"/>
      <c r="F991" s="380"/>
      <c r="G991" s="380"/>
      <c r="I991" s="325"/>
      <c r="J991" s="325"/>
    </row>
    <row r="992" spans="2:10" s="309" customFormat="1">
      <c r="B992" s="380"/>
      <c r="C992" s="379"/>
      <c r="E992" s="380"/>
      <c r="F992" s="380"/>
      <c r="G992" s="380"/>
      <c r="I992" s="325"/>
      <c r="J992" s="325"/>
    </row>
    <row r="993" spans="2:10" s="309" customFormat="1">
      <c r="B993" s="380"/>
      <c r="C993" s="379"/>
      <c r="E993" s="380"/>
      <c r="F993" s="380"/>
      <c r="G993" s="380"/>
      <c r="I993" s="325"/>
      <c r="J993" s="325"/>
    </row>
    <row r="994" spans="2:10" s="309" customFormat="1">
      <c r="B994" s="380"/>
      <c r="C994" s="379"/>
      <c r="E994" s="380"/>
      <c r="F994" s="380"/>
      <c r="G994" s="380"/>
      <c r="I994" s="325"/>
      <c r="J994" s="325"/>
    </row>
    <row r="995" spans="2:10" s="309" customFormat="1">
      <c r="B995" s="380"/>
      <c r="C995" s="379"/>
      <c r="E995" s="380"/>
      <c r="F995" s="380"/>
      <c r="G995" s="380"/>
      <c r="I995" s="325"/>
      <c r="J995" s="325"/>
    </row>
    <row r="996" spans="2:10" s="309" customFormat="1">
      <c r="B996" s="380"/>
      <c r="C996" s="379"/>
      <c r="E996" s="380"/>
      <c r="F996" s="380"/>
      <c r="G996" s="380"/>
      <c r="I996" s="325"/>
      <c r="J996" s="325"/>
    </row>
    <row r="997" spans="2:10" s="309" customFormat="1">
      <c r="B997" s="380"/>
      <c r="C997" s="379"/>
      <c r="E997" s="380"/>
      <c r="F997" s="380"/>
      <c r="G997" s="380"/>
      <c r="I997" s="325"/>
      <c r="J997" s="325"/>
    </row>
    <row r="998" spans="2:10" s="309" customFormat="1">
      <c r="B998" s="380"/>
      <c r="C998" s="379"/>
      <c r="E998" s="380"/>
      <c r="F998" s="380"/>
      <c r="G998" s="380"/>
      <c r="I998" s="325"/>
      <c r="J998" s="325"/>
    </row>
    <row r="999" spans="2:10" s="309" customFormat="1">
      <c r="B999" s="380"/>
      <c r="C999" s="379"/>
      <c r="E999" s="380"/>
      <c r="F999" s="380"/>
      <c r="G999" s="380"/>
      <c r="I999" s="325"/>
      <c r="J999" s="325"/>
    </row>
    <row r="1000" spans="2:10" s="309" customFormat="1">
      <c r="B1000" s="380"/>
      <c r="C1000" s="379"/>
      <c r="E1000" s="380"/>
      <c r="F1000" s="380"/>
      <c r="G1000" s="380"/>
      <c r="I1000" s="325"/>
      <c r="J1000" s="325"/>
    </row>
    <row r="1001" spans="2:10" s="309" customFormat="1">
      <c r="B1001" s="380"/>
      <c r="C1001" s="379"/>
      <c r="E1001" s="380"/>
      <c r="F1001" s="380"/>
      <c r="G1001" s="380"/>
      <c r="I1001" s="325"/>
      <c r="J1001" s="325"/>
    </row>
    <row r="1002" spans="2:10" s="309" customFormat="1">
      <c r="B1002" s="380"/>
      <c r="C1002" s="379"/>
      <c r="E1002" s="380"/>
      <c r="F1002" s="380"/>
      <c r="G1002" s="380"/>
      <c r="I1002" s="325"/>
      <c r="J1002" s="325"/>
    </row>
    <row r="1003" spans="2:10" s="309" customFormat="1">
      <c r="B1003" s="380"/>
      <c r="C1003" s="379"/>
      <c r="E1003" s="380"/>
      <c r="F1003" s="380"/>
      <c r="G1003" s="380"/>
      <c r="I1003" s="325"/>
      <c r="J1003" s="325"/>
    </row>
    <row r="1004" spans="2:10" s="309" customFormat="1">
      <c r="B1004" s="380"/>
      <c r="C1004" s="379"/>
      <c r="E1004" s="380"/>
      <c r="F1004" s="380"/>
      <c r="G1004" s="380"/>
      <c r="I1004" s="325"/>
      <c r="J1004" s="325"/>
    </row>
    <row r="1005" spans="2:10" s="309" customFormat="1">
      <c r="B1005" s="380"/>
      <c r="C1005" s="379"/>
      <c r="E1005" s="380"/>
      <c r="F1005" s="380"/>
      <c r="G1005" s="380"/>
      <c r="I1005" s="325"/>
      <c r="J1005" s="325"/>
    </row>
  </sheetData>
  <mergeCells count="12">
    <mergeCell ref="A1:H1"/>
    <mergeCell ref="A2:H2"/>
    <mergeCell ref="A3:H3"/>
    <mergeCell ref="A4:H4"/>
    <mergeCell ref="D9:D10"/>
    <mergeCell ref="E9:F9"/>
    <mergeCell ref="G9:H9"/>
    <mergeCell ref="F76:H76"/>
    <mergeCell ref="C74:G74"/>
    <mergeCell ref="A9:A10"/>
    <mergeCell ref="B9:B10"/>
    <mergeCell ref="C9:C10"/>
  </mergeCells>
  <pageMargins left="0.23622047244094491" right="0.23622047244094491" top="0.15748031496062992" bottom="0.23622047244094491" header="0.31496062992125984" footer="0.31496062992125984"/>
  <pageSetup paperSize="9" orientation="portrait" horizontalDpi="300" verticalDpi="300" r:id="rId1"/>
  <headerFooter alignWithMargins="0"/>
  <rowBreaks count="1" manualBreakCount="1">
    <brk id="40" max="7" man="1"/>
  </rowBreaks>
  <ignoredErrors>
    <ignoredError sqref="H72 H17 H14:H16 H18:H28 G61:H65 G66:H67" formula="1"/>
    <ignoredError sqref="B60:B64 B66" twoDigitTextYear="1"/>
    <ignoredError sqref="B65" twoDigitTextYear="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F72"/>
  <sheetViews>
    <sheetView view="pageBreakPreview" topLeftCell="A45" zoomScaleSheetLayoutView="100" workbookViewId="0">
      <selection activeCell="C63" sqref="C63"/>
    </sheetView>
  </sheetViews>
  <sheetFormatPr defaultRowHeight="13.5"/>
  <cols>
    <col min="1" max="1" width="5.28515625" style="156" customWidth="1"/>
    <col min="2" max="2" width="16" style="149" customWidth="1"/>
    <col min="3" max="3" width="47.5703125" style="153" customWidth="1"/>
    <col min="4" max="4" width="9.85546875" style="153" customWidth="1"/>
    <col min="5" max="6" width="10.5703125" style="153" customWidth="1"/>
    <col min="7" max="7" width="8.5703125" style="153" customWidth="1"/>
    <col min="8" max="8" width="11.7109375" style="169" customWidth="1"/>
    <col min="9" max="9" width="9.140625" style="153"/>
    <col min="10" max="10" width="9.85546875" style="153" bestFit="1" customWidth="1"/>
    <col min="11" max="11" width="9.140625" style="146"/>
    <col min="12" max="12" width="10.42578125" style="148" bestFit="1" customWidth="1"/>
    <col min="13" max="24" width="10.7109375" style="146" customWidth="1"/>
    <col min="25" max="25" width="5.5703125" style="146" customWidth="1"/>
    <col min="26" max="26" width="10.42578125" style="146" customWidth="1"/>
    <col min="27" max="27" width="9.140625" style="146"/>
    <col min="28" max="28" width="12.140625" style="146" customWidth="1"/>
    <col min="29" max="256" width="9.140625" style="146"/>
    <col min="257" max="257" width="5.28515625" style="146" customWidth="1"/>
    <col min="258" max="258" width="16" style="146" customWidth="1"/>
    <col min="259" max="259" width="44" style="146" customWidth="1"/>
    <col min="260" max="260" width="9.85546875" style="146" customWidth="1"/>
    <col min="261" max="262" width="10.5703125" style="146" customWidth="1"/>
    <col min="263" max="263" width="8.5703125" style="146" customWidth="1"/>
    <col min="264" max="264" width="11.7109375" style="146" customWidth="1"/>
    <col min="265" max="265" width="9.140625" style="146"/>
    <col min="266" max="266" width="9.85546875" style="146" bestFit="1" customWidth="1"/>
    <col min="267" max="267" width="9.140625" style="146"/>
    <col min="268" max="268" width="10.42578125" style="146" bestFit="1" customWidth="1"/>
    <col min="269" max="280" width="10.7109375" style="146" customWidth="1"/>
    <col min="281" max="281" width="5.5703125" style="146" customWidth="1"/>
    <col min="282" max="282" width="10.42578125" style="146" customWidth="1"/>
    <col min="283" max="283" width="9.140625" style="146"/>
    <col min="284" max="284" width="12.140625" style="146" customWidth="1"/>
    <col min="285" max="512" width="9.140625" style="146"/>
    <col min="513" max="513" width="5.28515625" style="146" customWidth="1"/>
    <col min="514" max="514" width="16" style="146" customWidth="1"/>
    <col min="515" max="515" width="44" style="146" customWidth="1"/>
    <col min="516" max="516" width="9.85546875" style="146" customWidth="1"/>
    <col min="517" max="518" width="10.5703125" style="146" customWidth="1"/>
    <col min="519" max="519" width="8.5703125" style="146" customWidth="1"/>
    <col min="520" max="520" width="11.7109375" style="146" customWidth="1"/>
    <col min="521" max="521" width="9.140625" style="146"/>
    <col min="522" max="522" width="9.85546875" style="146" bestFit="1" customWidth="1"/>
    <col min="523" max="523" width="9.140625" style="146"/>
    <col min="524" max="524" width="10.42578125" style="146" bestFit="1" customWidth="1"/>
    <col min="525" max="536" width="10.7109375" style="146" customWidth="1"/>
    <col min="537" max="537" width="5.5703125" style="146" customWidth="1"/>
    <col min="538" max="538" width="10.42578125" style="146" customWidth="1"/>
    <col min="539" max="539" width="9.140625" style="146"/>
    <col min="540" max="540" width="12.140625" style="146" customWidth="1"/>
    <col min="541" max="768" width="9.140625" style="146"/>
    <col min="769" max="769" width="5.28515625" style="146" customWidth="1"/>
    <col min="770" max="770" width="16" style="146" customWidth="1"/>
    <col min="771" max="771" width="44" style="146" customWidth="1"/>
    <col min="772" max="772" width="9.85546875" style="146" customWidth="1"/>
    <col min="773" max="774" width="10.5703125" style="146" customWidth="1"/>
    <col min="775" max="775" width="8.5703125" style="146" customWidth="1"/>
    <col min="776" max="776" width="11.7109375" style="146" customWidth="1"/>
    <col min="777" max="777" width="9.140625" style="146"/>
    <col min="778" max="778" width="9.85546875" style="146" bestFit="1" customWidth="1"/>
    <col min="779" max="779" width="9.140625" style="146"/>
    <col min="780" max="780" width="10.42578125" style="146" bestFit="1" customWidth="1"/>
    <col min="781" max="792" width="10.7109375" style="146" customWidth="1"/>
    <col min="793" max="793" width="5.5703125" style="146" customWidth="1"/>
    <col min="794" max="794" width="10.42578125" style="146" customWidth="1"/>
    <col min="795" max="795" width="9.140625" style="146"/>
    <col min="796" max="796" width="12.140625" style="146" customWidth="1"/>
    <col min="797" max="1024" width="9.140625" style="146"/>
    <col min="1025" max="1025" width="5.28515625" style="146" customWidth="1"/>
    <col min="1026" max="1026" width="16" style="146" customWidth="1"/>
    <col min="1027" max="1027" width="44" style="146" customWidth="1"/>
    <col min="1028" max="1028" width="9.85546875" style="146" customWidth="1"/>
    <col min="1029" max="1030" width="10.5703125" style="146" customWidth="1"/>
    <col min="1031" max="1031" width="8.5703125" style="146" customWidth="1"/>
    <col min="1032" max="1032" width="11.7109375" style="146" customWidth="1"/>
    <col min="1033" max="1033" width="9.140625" style="146"/>
    <col min="1034" max="1034" width="9.85546875" style="146" bestFit="1" customWidth="1"/>
    <col min="1035" max="1035" width="9.140625" style="146"/>
    <col min="1036" max="1036" width="10.42578125" style="146" bestFit="1" customWidth="1"/>
    <col min="1037" max="1048" width="10.7109375" style="146" customWidth="1"/>
    <col min="1049" max="1049" width="5.5703125" style="146" customWidth="1"/>
    <col min="1050" max="1050" width="10.42578125" style="146" customWidth="1"/>
    <col min="1051" max="1051" width="9.140625" style="146"/>
    <col min="1052" max="1052" width="12.140625" style="146" customWidth="1"/>
    <col min="1053" max="1280" width="9.140625" style="146"/>
    <col min="1281" max="1281" width="5.28515625" style="146" customWidth="1"/>
    <col min="1282" max="1282" width="16" style="146" customWidth="1"/>
    <col min="1283" max="1283" width="44" style="146" customWidth="1"/>
    <col min="1284" max="1284" width="9.85546875" style="146" customWidth="1"/>
    <col min="1285" max="1286" width="10.5703125" style="146" customWidth="1"/>
    <col min="1287" max="1287" width="8.5703125" style="146" customWidth="1"/>
    <col min="1288" max="1288" width="11.7109375" style="146" customWidth="1"/>
    <col min="1289" max="1289" width="9.140625" style="146"/>
    <col min="1290" max="1290" width="9.85546875" style="146" bestFit="1" customWidth="1"/>
    <col min="1291" max="1291" width="9.140625" style="146"/>
    <col min="1292" max="1292" width="10.42578125" style="146" bestFit="1" customWidth="1"/>
    <col min="1293" max="1304" width="10.7109375" style="146" customWidth="1"/>
    <col min="1305" max="1305" width="5.5703125" style="146" customWidth="1"/>
    <col min="1306" max="1306" width="10.42578125" style="146" customWidth="1"/>
    <col min="1307" max="1307" width="9.140625" style="146"/>
    <col min="1308" max="1308" width="12.140625" style="146" customWidth="1"/>
    <col min="1309" max="1536" width="9.140625" style="146"/>
    <col min="1537" max="1537" width="5.28515625" style="146" customWidth="1"/>
    <col min="1538" max="1538" width="16" style="146" customWidth="1"/>
    <col min="1539" max="1539" width="44" style="146" customWidth="1"/>
    <col min="1540" max="1540" width="9.85546875" style="146" customWidth="1"/>
    <col min="1541" max="1542" width="10.5703125" style="146" customWidth="1"/>
    <col min="1543" max="1543" width="8.5703125" style="146" customWidth="1"/>
    <col min="1544" max="1544" width="11.7109375" style="146" customWidth="1"/>
    <col min="1545" max="1545" width="9.140625" style="146"/>
    <col min="1546" max="1546" width="9.85546875" style="146" bestFit="1" customWidth="1"/>
    <col min="1547" max="1547" width="9.140625" style="146"/>
    <col min="1548" max="1548" width="10.42578125" style="146" bestFit="1" customWidth="1"/>
    <col min="1549" max="1560" width="10.7109375" style="146" customWidth="1"/>
    <col min="1561" max="1561" width="5.5703125" style="146" customWidth="1"/>
    <col min="1562" max="1562" width="10.42578125" style="146" customWidth="1"/>
    <col min="1563" max="1563" width="9.140625" style="146"/>
    <col min="1564" max="1564" width="12.140625" style="146" customWidth="1"/>
    <col min="1565" max="1792" width="9.140625" style="146"/>
    <col min="1793" max="1793" width="5.28515625" style="146" customWidth="1"/>
    <col min="1794" max="1794" width="16" style="146" customWidth="1"/>
    <col min="1795" max="1795" width="44" style="146" customWidth="1"/>
    <col min="1796" max="1796" width="9.85546875" style="146" customWidth="1"/>
    <col min="1797" max="1798" width="10.5703125" style="146" customWidth="1"/>
    <col min="1799" max="1799" width="8.5703125" style="146" customWidth="1"/>
    <col min="1800" max="1800" width="11.7109375" style="146" customWidth="1"/>
    <col min="1801" max="1801" width="9.140625" style="146"/>
    <col min="1802" max="1802" width="9.85546875" style="146" bestFit="1" customWidth="1"/>
    <col min="1803" max="1803" width="9.140625" style="146"/>
    <col min="1804" max="1804" width="10.42578125" style="146" bestFit="1" customWidth="1"/>
    <col min="1805" max="1816" width="10.7109375" style="146" customWidth="1"/>
    <col min="1817" max="1817" width="5.5703125" style="146" customWidth="1"/>
    <col min="1818" max="1818" width="10.42578125" style="146" customWidth="1"/>
    <col min="1819" max="1819" width="9.140625" style="146"/>
    <col min="1820" max="1820" width="12.140625" style="146" customWidth="1"/>
    <col min="1821" max="2048" width="9.140625" style="146"/>
    <col min="2049" max="2049" width="5.28515625" style="146" customWidth="1"/>
    <col min="2050" max="2050" width="16" style="146" customWidth="1"/>
    <col min="2051" max="2051" width="44" style="146" customWidth="1"/>
    <col min="2052" max="2052" width="9.85546875" style="146" customWidth="1"/>
    <col min="2053" max="2054" width="10.5703125" style="146" customWidth="1"/>
    <col min="2055" max="2055" width="8.5703125" style="146" customWidth="1"/>
    <col min="2056" max="2056" width="11.7109375" style="146" customWidth="1"/>
    <col min="2057" max="2057" width="9.140625" style="146"/>
    <col min="2058" max="2058" width="9.85546875" style="146" bestFit="1" customWidth="1"/>
    <col min="2059" max="2059" width="9.140625" style="146"/>
    <col min="2060" max="2060" width="10.42578125" style="146" bestFit="1" customWidth="1"/>
    <col min="2061" max="2072" width="10.7109375" style="146" customWidth="1"/>
    <col min="2073" max="2073" width="5.5703125" style="146" customWidth="1"/>
    <col min="2074" max="2074" width="10.42578125" style="146" customWidth="1"/>
    <col min="2075" max="2075" width="9.140625" style="146"/>
    <col min="2076" max="2076" width="12.140625" style="146" customWidth="1"/>
    <col min="2077" max="2304" width="9.140625" style="146"/>
    <col min="2305" max="2305" width="5.28515625" style="146" customWidth="1"/>
    <col min="2306" max="2306" width="16" style="146" customWidth="1"/>
    <col min="2307" max="2307" width="44" style="146" customWidth="1"/>
    <col min="2308" max="2308" width="9.85546875" style="146" customWidth="1"/>
    <col min="2309" max="2310" width="10.5703125" style="146" customWidth="1"/>
    <col min="2311" max="2311" width="8.5703125" style="146" customWidth="1"/>
    <col min="2312" max="2312" width="11.7109375" style="146" customWidth="1"/>
    <col min="2313" max="2313" width="9.140625" style="146"/>
    <col min="2314" max="2314" width="9.85546875" style="146" bestFit="1" customWidth="1"/>
    <col min="2315" max="2315" width="9.140625" style="146"/>
    <col min="2316" max="2316" width="10.42578125" style="146" bestFit="1" customWidth="1"/>
    <col min="2317" max="2328" width="10.7109375" style="146" customWidth="1"/>
    <col min="2329" max="2329" width="5.5703125" style="146" customWidth="1"/>
    <col min="2330" max="2330" width="10.42578125" style="146" customWidth="1"/>
    <col min="2331" max="2331" width="9.140625" style="146"/>
    <col min="2332" max="2332" width="12.140625" style="146" customWidth="1"/>
    <col min="2333" max="2560" width="9.140625" style="146"/>
    <col min="2561" max="2561" width="5.28515625" style="146" customWidth="1"/>
    <col min="2562" max="2562" width="16" style="146" customWidth="1"/>
    <col min="2563" max="2563" width="44" style="146" customWidth="1"/>
    <col min="2564" max="2564" width="9.85546875" style="146" customWidth="1"/>
    <col min="2565" max="2566" width="10.5703125" style="146" customWidth="1"/>
    <col min="2567" max="2567" width="8.5703125" style="146" customWidth="1"/>
    <col min="2568" max="2568" width="11.7109375" style="146" customWidth="1"/>
    <col min="2569" max="2569" width="9.140625" style="146"/>
    <col min="2570" max="2570" width="9.85546875" style="146" bestFit="1" customWidth="1"/>
    <col min="2571" max="2571" width="9.140625" style="146"/>
    <col min="2572" max="2572" width="10.42578125" style="146" bestFit="1" customWidth="1"/>
    <col min="2573" max="2584" width="10.7109375" style="146" customWidth="1"/>
    <col min="2585" max="2585" width="5.5703125" style="146" customWidth="1"/>
    <col min="2586" max="2586" width="10.42578125" style="146" customWidth="1"/>
    <col min="2587" max="2587" width="9.140625" style="146"/>
    <col min="2588" max="2588" width="12.140625" style="146" customWidth="1"/>
    <col min="2589" max="2816" width="9.140625" style="146"/>
    <col min="2817" max="2817" width="5.28515625" style="146" customWidth="1"/>
    <col min="2818" max="2818" width="16" style="146" customWidth="1"/>
    <col min="2819" max="2819" width="44" style="146" customWidth="1"/>
    <col min="2820" max="2820" width="9.85546875" style="146" customWidth="1"/>
    <col min="2821" max="2822" width="10.5703125" style="146" customWidth="1"/>
    <col min="2823" max="2823" width="8.5703125" style="146" customWidth="1"/>
    <col min="2824" max="2824" width="11.7109375" style="146" customWidth="1"/>
    <col min="2825" max="2825" width="9.140625" style="146"/>
    <col min="2826" max="2826" width="9.85546875" style="146" bestFit="1" customWidth="1"/>
    <col min="2827" max="2827" width="9.140625" style="146"/>
    <col min="2828" max="2828" width="10.42578125" style="146" bestFit="1" customWidth="1"/>
    <col min="2829" max="2840" width="10.7109375" style="146" customWidth="1"/>
    <col min="2841" max="2841" width="5.5703125" style="146" customWidth="1"/>
    <col min="2842" max="2842" width="10.42578125" style="146" customWidth="1"/>
    <col min="2843" max="2843" width="9.140625" style="146"/>
    <col min="2844" max="2844" width="12.140625" style="146" customWidth="1"/>
    <col min="2845" max="3072" width="9.140625" style="146"/>
    <col min="3073" max="3073" width="5.28515625" style="146" customWidth="1"/>
    <col min="3074" max="3074" width="16" style="146" customWidth="1"/>
    <col min="3075" max="3075" width="44" style="146" customWidth="1"/>
    <col min="3076" max="3076" width="9.85546875" style="146" customWidth="1"/>
    <col min="3077" max="3078" width="10.5703125" style="146" customWidth="1"/>
    <col min="3079" max="3079" width="8.5703125" style="146" customWidth="1"/>
    <col min="3080" max="3080" width="11.7109375" style="146" customWidth="1"/>
    <col min="3081" max="3081" width="9.140625" style="146"/>
    <col min="3082" max="3082" width="9.85546875" style="146" bestFit="1" customWidth="1"/>
    <col min="3083" max="3083" width="9.140625" style="146"/>
    <col min="3084" max="3084" width="10.42578125" style="146" bestFit="1" customWidth="1"/>
    <col min="3085" max="3096" width="10.7109375" style="146" customWidth="1"/>
    <col min="3097" max="3097" width="5.5703125" style="146" customWidth="1"/>
    <col min="3098" max="3098" width="10.42578125" style="146" customWidth="1"/>
    <col min="3099" max="3099" width="9.140625" style="146"/>
    <col min="3100" max="3100" width="12.140625" style="146" customWidth="1"/>
    <col min="3101" max="3328" width="9.140625" style="146"/>
    <col min="3329" max="3329" width="5.28515625" style="146" customWidth="1"/>
    <col min="3330" max="3330" width="16" style="146" customWidth="1"/>
    <col min="3331" max="3331" width="44" style="146" customWidth="1"/>
    <col min="3332" max="3332" width="9.85546875" style="146" customWidth="1"/>
    <col min="3333" max="3334" width="10.5703125" style="146" customWidth="1"/>
    <col min="3335" max="3335" width="8.5703125" style="146" customWidth="1"/>
    <col min="3336" max="3336" width="11.7109375" style="146" customWidth="1"/>
    <col min="3337" max="3337" width="9.140625" style="146"/>
    <col min="3338" max="3338" width="9.85546875" style="146" bestFit="1" customWidth="1"/>
    <col min="3339" max="3339" width="9.140625" style="146"/>
    <col min="3340" max="3340" width="10.42578125" style="146" bestFit="1" customWidth="1"/>
    <col min="3341" max="3352" width="10.7109375" style="146" customWidth="1"/>
    <col min="3353" max="3353" width="5.5703125" style="146" customWidth="1"/>
    <col min="3354" max="3354" width="10.42578125" style="146" customWidth="1"/>
    <col min="3355" max="3355" width="9.140625" style="146"/>
    <col min="3356" max="3356" width="12.140625" style="146" customWidth="1"/>
    <col min="3357" max="3584" width="9.140625" style="146"/>
    <col min="3585" max="3585" width="5.28515625" style="146" customWidth="1"/>
    <col min="3586" max="3586" width="16" style="146" customWidth="1"/>
    <col min="3587" max="3587" width="44" style="146" customWidth="1"/>
    <col min="3588" max="3588" width="9.85546875" style="146" customWidth="1"/>
    <col min="3589" max="3590" width="10.5703125" style="146" customWidth="1"/>
    <col min="3591" max="3591" width="8.5703125" style="146" customWidth="1"/>
    <col min="3592" max="3592" width="11.7109375" style="146" customWidth="1"/>
    <col min="3593" max="3593" width="9.140625" style="146"/>
    <col min="3594" max="3594" width="9.85546875" style="146" bestFit="1" customWidth="1"/>
    <col min="3595" max="3595" width="9.140625" style="146"/>
    <col min="3596" max="3596" width="10.42578125" style="146" bestFit="1" customWidth="1"/>
    <col min="3597" max="3608" width="10.7109375" style="146" customWidth="1"/>
    <col min="3609" max="3609" width="5.5703125" style="146" customWidth="1"/>
    <col min="3610" max="3610" width="10.42578125" style="146" customWidth="1"/>
    <col min="3611" max="3611" width="9.140625" style="146"/>
    <col min="3612" max="3612" width="12.140625" style="146" customWidth="1"/>
    <col min="3613" max="3840" width="9.140625" style="146"/>
    <col min="3841" max="3841" width="5.28515625" style="146" customWidth="1"/>
    <col min="3842" max="3842" width="16" style="146" customWidth="1"/>
    <col min="3843" max="3843" width="44" style="146" customWidth="1"/>
    <col min="3844" max="3844" width="9.85546875" style="146" customWidth="1"/>
    <col min="3845" max="3846" width="10.5703125" style="146" customWidth="1"/>
    <col min="3847" max="3847" width="8.5703125" style="146" customWidth="1"/>
    <col min="3848" max="3848" width="11.7109375" style="146" customWidth="1"/>
    <col min="3849" max="3849" width="9.140625" style="146"/>
    <col min="3850" max="3850" width="9.85546875" style="146" bestFit="1" customWidth="1"/>
    <col min="3851" max="3851" width="9.140625" style="146"/>
    <col min="3852" max="3852" width="10.42578125" style="146" bestFit="1" customWidth="1"/>
    <col min="3853" max="3864" width="10.7109375" style="146" customWidth="1"/>
    <col min="3865" max="3865" width="5.5703125" style="146" customWidth="1"/>
    <col min="3866" max="3866" width="10.42578125" style="146" customWidth="1"/>
    <col min="3867" max="3867" width="9.140625" style="146"/>
    <col min="3868" max="3868" width="12.140625" style="146" customWidth="1"/>
    <col min="3869" max="4096" width="9.140625" style="146"/>
    <col min="4097" max="4097" width="5.28515625" style="146" customWidth="1"/>
    <col min="4098" max="4098" width="16" style="146" customWidth="1"/>
    <col min="4099" max="4099" width="44" style="146" customWidth="1"/>
    <col min="4100" max="4100" width="9.85546875" style="146" customWidth="1"/>
    <col min="4101" max="4102" width="10.5703125" style="146" customWidth="1"/>
    <col min="4103" max="4103" width="8.5703125" style="146" customWidth="1"/>
    <col min="4104" max="4104" width="11.7109375" style="146" customWidth="1"/>
    <col min="4105" max="4105" width="9.140625" style="146"/>
    <col min="4106" max="4106" width="9.85546875" style="146" bestFit="1" customWidth="1"/>
    <col min="4107" max="4107" width="9.140625" style="146"/>
    <col min="4108" max="4108" width="10.42578125" style="146" bestFit="1" customWidth="1"/>
    <col min="4109" max="4120" width="10.7109375" style="146" customWidth="1"/>
    <col min="4121" max="4121" width="5.5703125" style="146" customWidth="1"/>
    <col min="4122" max="4122" width="10.42578125" style="146" customWidth="1"/>
    <col min="4123" max="4123" width="9.140625" style="146"/>
    <col min="4124" max="4124" width="12.140625" style="146" customWidth="1"/>
    <col min="4125" max="4352" width="9.140625" style="146"/>
    <col min="4353" max="4353" width="5.28515625" style="146" customWidth="1"/>
    <col min="4354" max="4354" width="16" style="146" customWidth="1"/>
    <col min="4355" max="4355" width="44" style="146" customWidth="1"/>
    <col min="4356" max="4356" width="9.85546875" style="146" customWidth="1"/>
    <col min="4357" max="4358" width="10.5703125" style="146" customWidth="1"/>
    <col min="4359" max="4359" width="8.5703125" style="146" customWidth="1"/>
    <col min="4360" max="4360" width="11.7109375" style="146" customWidth="1"/>
    <col min="4361" max="4361" width="9.140625" style="146"/>
    <col min="4362" max="4362" width="9.85546875" style="146" bestFit="1" customWidth="1"/>
    <col min="4363" max="4363" width="9.140625" style="146"/>
    <col min="4364" max="4364" width="10.42578125" style="146" bestFit="1" customWidth="1"/>
    <col min="4365" max="4376" width="10.7109375" style="146" customWidth="1"/>
    <col min="4377" max="4377" width="5.5703125" style="146" customWidth="1"/>
    <col min="4378" max="4378" width="10.42578125" style="146" customWidth="1"/>
    <col min="4379" max="4379" width="9.140625" style="146"/>
    <col min="4380" max="4380" width="12.140625" style="146" customWidth="1"/>
    <col min="4381" max="4608" width="9.140625" style="146"/>
    <col min="4609" max="4609" width="5.28515625" style="146" customWidth="1"/>
    <col min="4610" max="4610" width="16" style="146" customWidth="1"/>
    <col min="4611" max="4611" width="44" style="146" customWidth="1"/>
    <col min="4612" max="4612" width="9.85546875" style="146" customWidth="1"/>
    <col min="4613" max="4614" width="10.5703125" style="146" customWidth="1"/>
    <col min="4615" max="4615" width="8.5703125" style="146" customWidth="1"/>
    <col min="4616" max="4616" width="11.7109375" style="146" customWidth="1"/>
    <col min="4617" max="4617" width="9.140625" style="146"/>
    <col min="4618" max="4618" width="9.85546875" style="146" bestFit="1" customWidth="1"/>
    <col min="4619" max="4619" width="9.140625" style="146"/>
    <col min="4620" max="4620" width="10.42578125" style="146" bestFit="1" customWidth="1"/>
    <col min="4621" max="4632" width="10.7109375" style="146" customWidth="1"/>
    <col min="4633" max="4633" width="5.5703125" style="146" customWidth="1"/>
    <col min="4634" max="4634" width="10.42578125" style="146" customWidth="1"/>
    <col min="4635" max="4635" width="9.140625" style="146"/>
    <col min="4636" max="4636" width="12.140625" style="146" customWidth="1"/>
    <col min="4637" max="4864" width="9.140625" style="146"/>
    <col min="4865" max="4865" width="5.28515625" style="146" customWidth="1"/>
    <col min="4866" max="4866" width="16" style="146" customWidth="1"/>
    <col min="4867" max="4867" width="44" style="146" customWidth="1"/>
    <col min="4868" max="4868" width="9.85546875" style="146" customWidth="1"/>
    <col min="4869" max="4870" width="10.5703125" style="146" customWidth="1"/>
    <col min="4871" max="4871" width="8.5703125" style="146" customWidth="1"/>
    <col min="4872" max="4872" width="11.7109375" style="146" customWidth="1"/>
    <col min="4873" max="4873" width="9.140625" style="146"/>
    <col min="4874" max="4874" width="9.85546875" style="146" bestFit="1" customWidth="1"/>
    <col min="4875" max="4875" width="9.140625" style="146"/>
    <col min="4876" max="4876" width="10.42578125" style="146" bestFit="1" customWidth="1"/>
    <col min="4877" max="4888" width="10.7109375" style="146" customWidth="1"/>
    <col min="4889" max="4889" width="5.5703125" style="146" customWidth="1"/>
    <col min="4890" max="4890" width="10.42578125" style="146" customWidth="1"/>
    <col min="4891" max="4891" width="9.140625" style="146"/>
    <col min="4892" max="4892" width="12.140625" style="146" customWidth="1"/>
    <col min="4893" max="5120" width="9.140625" style="146"/>
    <col min="5121" max="5121" width="5.28515625" style="146" customWidth="1"/>
    <col min="5122" max="5122" width="16" style="146" customWidth="1"/>
    <col min="5123" max="5123" width="44" style="146" customWidth="1"/>
    <col min="5124" max="5124" width="9.85546875" style="146" customWidth="1"/>
    <col min="5125" max="5126" width="10.5703125" style="146" customWidth="1"/>
    <col min="5127" max="5127" width="8.5703125" style="146" customWidth="1"/>
    <col min="5128" max="5128" width="11.7109375" style="146" customWidth="1"/>
    <col min="5129" max="5129" width="9.140625" style="146"/>
    <col min="5130" max="5130" width="9.85546875" style="146" bestFit="1" customWidth="1"/>
    <col min="5131" max="5131" width="9.140625" style="146"/>
    <col min="5132" max="5132" width="10.42578125" style="146" bestFit="1" customWidth="1"/>
    <col min="5133" max="5144" width="10.7109375" style="146" customWidth="1"/>
    <col min="5145" max="5145" width="5.5703125" style="146" customWidth="1"/>
    <col min="5146" max="5146" width="10.42578125" style="146" customWidth="1"/>
    <col min="5147" max="5147" width="9.140625" style="146"/>
    <col min="5148" max="5148" width="12.140625" style="146" customWidth="1"/>
    <col min="5149" max="5376" width="9.140625" style="146"/>
    <col min="5377" max="5377" width="5.28515625" style="146" customWidth="1"/>
    <col min="5378" max="5378" width="16" style="146" customWidth="1"/>
    <col min="5379" max="5379" width="44" style="146" customWidth="1"/>
    <col min="5380" max="5380" width="9.85546875" style="146" customWidth="1"/>
    <col min="5381" max="5382" width="10.5703125" style="146" customWidth="1"/>
    <col min="5383" max="5383" width="8.5703125" style="146" customWidth="1"/>
    <col min="5384" max="5384" width="11.7109375" style="146" customWidth="1"/>
    <col min="5385" max="5385" width="9.140625" style="146"/>
    <col min="5386" max="5386" width="9.85546875" style="146" bestFit="1" customWidth="1"/>
    <col min="5387" max="5387" width="9.140625" style="146"/>
    <col min="5388" max="5388" width="10.42578125" style="146" bestFit="1" customWidth="1"/>
    <col min="5389" max="5400" width="10.7109375" style="146" customWidth="1"/>
    <col min="5401" max="5401" width="5.5703125" style="146" customWidth="1"/>
    <col min="5402" max="5402" width="10.42578125" style="146" customWidth="1"/>
    <col min="5403" max="5403" width="9.140625" style="146"/>
    <col min="5404" max="5404" width="12.140625" style="146" customWidth="1"/>
    <col min="5405" max="5632" width="9.140625" style="146"/>
    <col min="5633" max="5633" width="5.28515625" style="146" customWidth="1"/>
    <col min="5634" max="5634" width="16" style="146" customWidth="1"/>
    <col min="5635" max="5635" width="44" style="146" customWidth="1"/>
    <col min="5636" max="5636" width="9.85546875" style="146" customWidth="1"/>
    <col min="5637" max="5638" width="10.5703125" style="146" customWidth="1"/>
    <col min="5639" max="5639" width="8.5703125" style="146" customWidth="1"/>
    <col min="5640" max="5640" width="11.7109375" style="146" customWidth="1"/>
    <col min="5641" max="5641" width="9.140625" style="146"/>
    <col min="5642" max="5642" width="9.85546875" style="146" bestFit="1" customWidth="1"/>
    <col min="5643" max="5643" width="9.140625" style="146"/>
    <col min="5644" max="5644" width="10.42578125" style="146" bestFit="1" customWidth="1"/>
    <col min="5645" max="5656" width="10.7109375" style="146" customWidth="1"/>
    <col min="5657" max="5657" width="5.5703125" style="146" customWidth="1"/>
    <col min="5658" max="5658" width="10.42578125" style="146" customWidth="1"/>
    <col min="5659" max="5659" width="9.140625" style="146"/>
    <col min="5660" max="5660" width="12.140625" style="146" customWidth="1"/>
    <col min="5661" max="5888" width="9.140625" style="146"/>
    <col min="5889" max="5889" width="5.28515625" style="146" customWidth="1"/>
    <col min="5890" max="5890" width="16" style="146" customWidth="1"/>
    <col min="5891" max="5891" width="44" style="146" customWidth="1"/>
    <col min="5892" max="5892" width="9.85546875" style="146" customWidth="1"/>
    <col min="5893" max="5894" width="10.5703125" style="146" customWidth="1"/>
    <col min="5895" max="5895" width="8.5703125" style="146" customWidth="1"/>
    <col min="5896" max="5896" width="11.7109375" style="146" customWidth="1"/>
    <col min="5897" max="5897" width="9.140625" style="146"/>
    <col min="5898" max="5898" width="9.85546875" style="146" bestFit="1" customWidth="1"/>
    <col min="5899" max="5899" width="9.140625" style="146"/>
    <col min="5900" max="5900" width="10.42578125" style="146" bestFit="1" customWidth="1"/>
    <col min="5901" max="5912" width="10.7109375" style="146" customWidth="1"/>
    <col min="5913" max="5913" width="5.5703125" style="146" customWidth="1"/>
    <col min="5914" max="5914" width="10.42578125" style="146" customWidth="1"/>
    <col min="5915" max="5915" width="9.140625" style="146"/>
    <col min="5916" max="5916" width="12.140625" style="146" customWidth="1"/>
    <col min="5917" max="6144" width="9.140625" style="146"/>
    <col min="6145" max="6145" width="5.28515625" style="146" customWidth="1"/>
    <col min="6146" max="6146" width="16" style="146" customWidth="1"/>
    <col min="6147" max="6147" width="44" style="146" customWidth="1"/>
    <col min="6148" max="6148" width="9.85546875" style="146" customWidth="1"/>
    <col min="6149" max="6150" width="10.5703125" style="146" customWidth="1"/>
    <col min="6151" max="6151" width="8.5703125" style="146" customWidth="1"/>
    <col min="6152" max="6152" width="11.7109375" style="146" customWidth="1"/>
    <col min="6153" max="6153" width="9.140625" style="146"/>
    <col min="6154" max="6154" width="9.85546875" style="146" bestFit="1" customWidth="1"/>
    <col min="6155" max="6155" width="9.140625" style="146"/>
    <col min="6156" max="6156" width="10.42578125" style="146" bestFit="1" customWidth="1"/>
    <col min="6157" max="6168" width="10.7109375" style="146" customWidth="1"/>
    <col min="6169" max="6169" width="5.5703125" style="146" customWidth="1"/>
    <col min="6170" max="6170" width="10.42578125" style="146" customWidth="1"/>
    <col min="6171" max="6171" width="9.140625" style="146"/>
    <col min="6172" max="6172" width="12.140625" style="146" customWidth="1"/>
    <col min="6173" max="6400" width="9.140625" style="146"/>
    <col min="6401" max="6401" width="5.28515625" style="146" customWidth="1"/>
    <col min="6402" max="6402" width="16" style="146" customWidth="1"/>
    <col min="6403" max="6403" width="44" style="146" customWidth="1"/>
    <col min="6404" max="6404" width="9.85546875" style="146" customWidth="1"/>
    <col min="6405" max="6406" width="10.5703125" style="146" customWidth="1"/>
    <col min="6407" max="6407" width="8.5703125" style="146" customWidth="1"/>
    <col min="6408" max="6408" width="11.7109375" style="146" customWidth="1"/>
    <col min="6409" max="6409" width="9.140625" style="146"/>
    <col min="6410" max="6410" width="9.85546875" style="146" bestFit="1" customWidth="1"/>
    <col min="6411" max="6411" width="9.140625" style="146"/>
    <col min="6412" max="6412" width="10.42578125" style="146" bestFit="1" customWidth="1"/>
    <col min="6413" max="6424" width="10.7109375" style="146" customWidth="1"/>
    <col min="6425" max="6425" width="5.5703125" style="146" customWidth="1"/>
    <col min="6426" max="6426" width="10.42578125" style="146" customWidth="1"/>
    <col min="6427" max="6427" width="9.140625" style="146"/>
    <col min="6428" max="6428" width="12.140625" style="146" customWidth="1"/>
    <col min="6429" max="6656" width="9.140625" style="146"/>
    <col min="6657" max="6657" width="5.28515625" style="146" customWidth="1"/>
    <col min="6658" max="6658" width="16" style="146" customWidth="1"/>
    <col min="6659" max="6659" width="44" style="146" customWidth="1"/>
    <col min="6660" max="6660" width="9.85546875" style="146" customWidth="1"/>
    <col min="6661" max="6662" width="10.5703125" style="146" customWidth="1"/>
    <col min="6663" max="6663" width="8.5703125" style="146" customWidth="1"/>
    <col min="6664" max="6664" width="11.7109375" style="146" customWidth="1"/>
    <col min="6665" max="6665" width="9.140625" style="146"/>
    <col min="6666" max="6666" width="9.85546875" style="146" bestFit="1" customWidth="1"/>
    <col min="6667" max="6667" width="9.140625" style="146"/>
    <col min="6668" max="6668" width="10.42578125" style="146" bestFit="1" customWidth="1"/>
    <col min="6669" max="6680" width="10.7109375" style="146" customWidth="1"/>
    <col min="6681" max="6681" width="5.5703125" style="146" customWidth="1"/>
    <col min="6682" max="6682" width="10.42578125" style="146" customWidth="1"/>
    <col min="6683" max="6683" width="9.140625" style="146"/>
    <col min="6684" max="6684" width="12.140625" style="146" customWidth="1"/>
    <col min="6685" max="6912" width="9.140625" style="146"/>
    <col min="6913" max="6913" width="5.28515625" style="146" customWidth="1"/>
    <col min="6914" max="6914" width="16" style="146" customWidth="1"/>
    <col min="6915" max="6915" width="44" style="146" customWidth="1"/>
    <col min="6916" max="6916" width="9.85546875" style="146" customWidth="1"/>
    <col min="6917" max="6918" width="10.5703125" style="146" customWidth="1"/>
    <col min="6919" max="6919" width="8.5703125" style="146" customWidth="1"/>
    <col min="6920" max="6920" width="11.7109375" style="146" customWidth="1"/>
    <col min="6921" max="6921" width="9.140625" style="146"/>
    <col min="6922" max="6922" width="9.85546875" style="146" bestFit="1" customWidth="1"/>
    <col min="6923" max="6923" width="9.140625" style="146"/>
    <col min="6924" max="6924" width="10.42578125" style="146" bestFit="1" customWidth="1"/>
    <col min="6925" max="6936" width="10.7109375" style="146" customWidth="1"/>
    <col min="6937" max="6937" width="5.5703125" style="146" customWidth="1"/>
    <col min="6938" max="6938" width="10.42578125" style="146" customWidth="1"/>
    <col min="6939" max="6939" width="9.140625" style="146"/>
    <col min="6940" max="6940" width="12.140625" style="146" customWidth="1"/>
    <col min="6941" max="7168" width="9.140625" style="146"/>
    <col min="7169" max="7169" width="5.28515625" style="146" customWidth="1"/>
    <col min="7170" max="7170" width="16" style="146" customWidth="1"/>
    <col min="7171" max="7171" width="44" style="146" customWidth="1"/>
    <col min="7172" max="7172" width="9.85546875" style="146" customWidth="1"/>
    <col min="7173" max="7174" width="10.5703125" style="146" customWidth="1"/>
    <col min="7175" max="7175" width="8.5703125" style="146" customWidth="1"/>
    <col min="7176" max="7176" width="11.7109375" style="146" customWidth="1"/>
    <col min="7177" max="7177" width="9.140625" style="146"/>
    <col min="7178" max="7178" width="9.85546875" style="146" bestFit="1" customWidth="1"/>
    <col min="7179" max="7179" width="9.140625" style="146"/>
    <col min="7180" max="7180" width="10.42578125" style="146" bestFit="1" customWidth="1"/>
    <col min="7181" max="7192" width="10.7109375" style="146" customWidth="1"/>
    <col min="7193" max="7193" width="5.5703125" style="146" customWidth="1"/>
    <col min="7194" max="7194" width="10.42578125" style="146" customWidth="1"/>
    <col min="7195" max="7195" width="9.140625" style="146"/>
    <col min="7196" max="7196" width="12.140625" style="146" customWidth="1"/>
    <col min="7197" max="7424" width="9.140625" style="146"/>
    <col min="7425" max="7425" width="5.28515625" style="146" customWidth="1"/>
    <col min="7426" max="7426" width="16" style="146" customWidth="1"/>
    <col min="7427" max="7427" width="44" style="146" customWidth="1"/>
    <col min="7428" max="7428" width="9.85546875" style="146" customWidth="1"/>
    <col min="7429" max="7430" width="10.5703125" style="146" customWidth="1"/>
    <col min="7431" max="7431" width="8.5703125" style="146" customWidth="1"/>
    <col min="7432" max="7432" width="11.7109375" style="146" customWidth="1"/>
    <col min="7433" max="7433" width="9.140625" style="146"/>
    <col min="7434" max="7434" width="9.85546875" style="146" bestFit="1" customWidth="1"/>
    <col min="7435" max="7435" width="9.140625" style="146"/>
    <col min="7436" max="7436" width="10.42578125" style="146" bestFit="1" customWidth="1"/>
    <col min="7437" max="7448" width="10.7109375" style="146" customWidth="1"/>
    <col min="7449" max="7449" width="5.5703125" style="146" customWidth="1"/>
    <col min="7450" max="7450" width="10.42578125" style="146" customWidth="1"/>
    <col min="7451" max="7451" width="9.140625" style="146"/>
    <col min="7452" max="7452" width="12.140625" style="146" customWidth="1"/>
    <col min="7453" max="7680" width="9.140625" style="146"/>
    <col min="7681" max="7681" width="5.28515625" style="146" customWidth="1"/>
    <col min="7682" max="7682" width="16" style="146" customWidth="1"/>
    <col min="7683" max="7683" width="44" style="146" customWidth="1"/>
    <col min="7684" max="7684" width="9.85546875" style="146" customWidth="1"/>
    <col min="7685" max="7686" width="10.5703125" style="146" customWidth="1"/>
    <col min="7687" max="7687" width="8.5703125" style="146" customWidth="1"/>
    <col min="7688" max="7688" width="11.7109375" style="146" customWidth="1"/>
    <col min="7689" max="7689" width="9.140625" style="146"/>
    <col min="7690" max="7690" width="9.85546875" style="146" bestFit="1" customWidth="1"/>
    <col min="7691" max="7691" width="9.140625" style="146"/>
    <col min="7692" max="7692" width="10.42578125" style="146" bestFit="1" customWidth="1"/>
    <col min="7693" max="7704" width="10.7109375" style="146" customWidth="1"/>
    <col min="7705" max="7705" width="5.5703125" style="146" customWidth="1"/>
    <col min="7706" max="7706" width="10.42578125" style="146" customWidth="1"/>
    <col min="7707" max="7707" width="9.140625" style="146"/>
    <col min="7708" max="7708" width="12.140625" style="146" customWidth="1"/>
    <col min="7709" max="7936" width="9.140625" style="146"/>
    <col min="7937" max="7937" width="5.28515625" style="146" customWidth="1"/>
    <col min="7938" max="7938" width="16" style="146" customWidth="1"/>
    <col min="7939" max="7939" width="44" style="146" customWidth="1"/>
    <col min="7940" max="7940" width="9.85546875" style="146" customWidth="1"/>
    <col min="7941" max="7942" width="10.5703125" style="146" customWidth="1"/>
    <col min="7943" max="7943" width="8.5703125" style="146" customWidth="1"/>
    <col min="7944" max="7944" width="11.7109375" style="146" customWidth="1"/>
    <col min="7945" max="7945" width="9.140625" style="146"/>
    <col min="7946" max="7946" width="9.85546875" style="146" bestFit="1" customWidth="1"/>
    <col min="7947" max="7947" width="9.140625" style="146"/>
    <col min="7948" max="7948" width="10.42578125" style="146" bestFit="1" customWidth="1"/>
    <col min="7949" max="7960" width="10.7109375" style="146" customWidth="1"/>
    <col min="7961" max="7961" width="5.5703125" style="146" customWidth="1"/>
    <col min="7962" max="7962" width="10.42578125" style="146" customWidth="1"/>
    <col min="7963" max="7963" width="9.140625" style="146"/>
    <col min="7964" max="7964" width="12.140625" style="146" customWidth="1"/>
    <col min="7965" max="8192" width="9.140625" style="146"/>
    <col min="8193" max="8193" width="5.28515625" style="146" customWidth="1"/>
    <col min="8194" max="8194" width="16" style="146" customWidth="1"/>
    <col min="8195" max="8195" width="44" style="146" customWidth="1"/>
    <col min="8196" max="8196" width="9.85546875" style="146" customWidth="1"/>
    <col min="8197" max="8198" width="10.5703125" style="146" customWidth="1"/>
    <col min="8199" max="8199" width="8.5703125" style="146" customWidth="1"/>
    <col min="8200" max="8200" width="11.7109375" style="146" customWidth="1"/>
    <col min="8201" max="8201" width="9.140625" style="146"/>
    <col min="8202" max="8202" width="9.85546875" style="146" bestFit="1" customWidth="1"/>
    <col min="8203" max="8203" width="9.140625" style="146"/>
    <col min="8204" max="8204" width="10.42578125" style="146" bestFit="1" customWidth="1"/>
    <col min="8205" max="8216" width="10.7109375" style="146" customWidth="1"/>
    <col min="8217" max="8217" width="5.5703125" style="146" customWidth="1"/>
    <col min="8218" max="8218" width="10.42578125" style="146" customWidth="1"/>
    <col min="8219" max="8219" width="9.140625" style="146"/>
    <col min="8220" max="8220" width="12.140625" style="146" customWidth="1"/>
    <col min="8221" max="8448" width="9.140625" style="146"/>
    <col min="8449" max="8449" width="5.28515625" style="146" customWidth="1"/>
    <col min="8450" max="8450" width="16" style="146" customWidth="1"/>
    <col min="8451" max="8451" width="44" style="146" customWidth="1"/>
    <col min="8452" max="8452" width="9.85546875" style="146" customWidth="1"/>
    <col min="8453" max="8454" width="10.5703125" style="146" customWidth="1"/>
    <col min="8455" max="8455" width="8.5703125" style="146" customWidth="1"/>
    <col min="8456" max="8456" width="11.7109375" style="146" customWidth="1"/>
    <col min="8457" max="8457" width="9.140625" style="146"/>
    <col min="8458" max="8458" width="9.85546875" style="146" bestFit="1" customWidth="1"/>
    <col min="8459" max="8459" width="9.140625" style="146"/>
    <col min="8460" max="8460" width="10.42578125" style="146" bestFit="1" customWidth="1"/>
    <col min="8461" max="8472" width="10.7109375" style="146" customWidth="1"/>
    <col min="8473" max="8473" width="5.5703125" style="146" customWidth="1"/>
    <col min="8474" max="8474" width="10.42578125" style="146" customWidth="1"/>
    <col min="8475" max="8475" width="9.140625" style="146"/>
    <col min="8476" max="8476" width="12.140625" style="146" customWidth="1"/>
    <col min="8477" max="8704" width="9.140625" style="146"/>
    <col min="8705" max="8705" width="5.28515625" style="146" customWidth="1"/>
    <col min="8706" max="8706" width="16" style="146" customWidth="1"/>
    <col min="8707" max="8707" width="44" style="146" customWidth="1"/>
    <col min="8708" max="8708" width="9.85546875" style="146" customWidth="1"/>
    <col min="8709" max="8710" width="10.5703125" style="146" customWidth="1"/>
    <col min="8711" max="8711" width="8.5703125" style="146" customWidth="1"/>
    <col min="8712" max="8712" width="11.7109375" style="146" customWidth="1"/>
    <col min="8713" max="8713" width="9.140625" style="146"/>
    <col min="8714" max="8714" width="9.85546875" style="146" bestFit="1" customWidth="1"/>
    <col min="8715" max="8715" width="9.140625" style="146"/>
    <col min="8716" max="8716" width="10.42578125" style="146" bestFit="1" customWidth="1"/>
    <col min="8717" max="8728" width="10.7109375" style="146" customWidth="1"/>
    <col min="8729" max="8729" width="5.5703125" style="146" customWidth="1"/>
    <col min="8730" max="8730" width="10.42578125" style="146" customWidth="1"/>
    <col min="8731" max="8731" width="9.140625" style="146"/>
    <col min="8732" max="8732" width="12.140625" style="146" customWidth="1"/>
    <col min="8733" max="8960" width="9.140625" style="146"/>
    <col min="8961" max="8961" width="5.28515625" style="146" customWidth="1"/>
    <col min="8962" max="8962" width="16" style="146" customWidth="1"/>
    <col min="8963" max="8963" width="44" style="146" customWidth="1"/>
    <col min="8964" max="8964" width="9.85546875" style="146" customWidth="1"/>
    <col min="8965" max="8966" width="10.5703125" style="146" customWidth="1"/>
    <col min="8967" max="8967" width="8.5703125" style="146" customWidth="1"/>
    <col min="8968" max="8968" width="11.7109375" style="146" customWidth="1"/>
    <col min="8969" max="8969" width="9.140625" style="146"/>
    <col min="8970" max="8970" width="9.85546875" style="146" bestFit="1" customWidth="1"/>
    <col min="8971" max="8971" width="9.140625" style="146"/>
    <col min="8972" max="8972" width="10.42578125" style="146" bestFit="1" customWidth="1"/>
    <col min="8973" max="8984" width="10.7109375" style="146" customWidth="1"/>
    <col min="8985" max="8985" width="5.5703125" style="146" customWidth="1"/>
    <col min="8986" max="8986" width="10.42578125" style="146" customWidth="1"/>
    <col min="8987" max="8987" width="9.140625" style="146"/>
    <col min="8988" max="8988" width="12.140625" style="146" customWidth="1"/>
    <col min="8989" max="9216" width="9.140625" style="146"/>
    <col min="9217" max="9217" width="5.28515625" style="146" customWidth="1"/>
    <col min="9218" max="9218" width="16" style="146" customWidth="1"/>
    <col min="9219" max="9219" width="44" style="146" customWidth="1"/>
    <col min="9220" max="9220" width="9.85546875" style="146" customWidth="1"/>
    <col min="9221" max="9222" width="10.5703125" style="146" customWidth="1"/>
    <col min="9223" max="9223" width="8.5703125" style="146" customWidth="1"/>
    <col min="9224" max="9224" width="11.7109375" style="146" customWidth="1"/>
    <col min="9225" max="9225" width="9.140625" style="146"/>
    <col min="9226" max="9226" width="9.85546875" style="146" bestFit="1" customWidth="1"/>
    <col min="9227" max="9227" width="9.140625" style="146"/>
    <col min="9228" max="9228" width="10.42578125" style="146" bestFit="1" customWidth="1"/>
    <col min="9229" max="9240" width="10.7109375" style="146" customWidth="1"/>
    <col min="9241" max="9241" width="5.5703125" style="146" customWidth="1"/>
    <col min="9242" max="9242" width="10.42578125" style="146" customWidth="1"/>
    <col min="9243" max="9243" width="9.140625" style="146"/>
    <col min="9244" max="9244" width="12.140625" style="146" customWidth="1"/>
    <col min="9245" max="9472" width="9.140625" style="146"/>
    <col min="9473" max="9473" width="5.28515625" style="146" customWidth="1"/>
    <col min="9474" max="9474" width="16" style="146" customWidth="1"/>
    <col min="9475" max="9475" width="44" style="146" customWidth="1"/>
    <col min="9476" max="9476" width="9.85546875" style="146" customWidth="1"/>
    <col min="9477" max="9478" width="10.5703125" style="146" customWidth="1"/>
    <col min="9479" max="9479" width="8.5703125" style="146" customWidth="1"/>
    <col min="9480" max="9480" width="11.7109375" style="146" customWidth="1"/>
    <col min="9481" max="9481" width="9.140625" style="146"/>
    <col min="9482" max="9482" width="9.85546875" style="146" bestFit="1" customWidth="1"/>
    <col min="9483" max="9483" width="9.140625" style="146"/>
    <col min="9484" max="9484" width="10.42578125" style="146" bestFit="1" customWidth="1"/>
    <col min="9485" max="9496" width="10.7109375" style="146" customWidth="1"/>
    <col min="9497" max="9497" width="5.5703125" style="146" customWidth="1"/>
    <col min="9498" max="9498" width="10.42578125" style="146" customWidth="1"/>
    <col min="9499" max="9499" width="9.140625" style="146"/>
    <col min="9500" max="9500" width="12.140625" style="146" customWidth="1"/>
    <col min="9501" max="9728" width="9.140625" style="146"/>
    <col min="9729" max="9729" width="5.28515625" style="146" customWidth="1"/>
    <col min="9730" max="9730" width="16" style="146" customWidth="1"/>
    <col min="9731" max="9731" width="44" style="146" customWidth="1"/>
    <col min="9732" max="9732" width="9.85546875" style="146" customWidth="1"/>
    <col min="9733" max="9734" width="10.5703125" style="146" customWidth="1"/>
    <col min="9735" max="9735" width="8.5703125" style="146" customWidth="1"/>
    <col min="9736" max="9736" width="11.7109375" style="146" customWidth="1"/>
    <col min="9737" max="9737" width="9.140625" style="146"/>
    <col min="9738" max="9738" width="9.85546875" style="146" bestFit="1" customWidth="1"/>
    <col min="9739" max="9739" width="9.140625" style="146"/>
    <col min="9740" max="9740" width="10.42578125" style="146" bestFit="1" customWidth="1"/>
    <col min="9741" max="9752" width="10.7109375" style="146" customWidth="1"/>
    <col min="9753" max="9753" width="5.5703125" style="146" customWidth="1"/>
    <col min="9754" max="9754" width="10.42578125" style="146" customWidth="1"/>
    <col min="9755" max="9755" width="9.140625" style="146"/>
    <col min="9756" max="9756" width="12.140625" style="146" customWidth="1"/>
    <col min="9757" max="9984" width="9.140625" style="146"/>
    <col min="9985" max="9985" width="5.28515625" style="146" customWidth="1"/>
    <col min="9986" max="9986" width="16" style="146" customWidth="1"/>
    <col min="9987" max="9987" width="44" style="146" customWidth="1"/>
    <col min="9988" max="9988" width="9.85546875" style="146" customWidth="1"/>
    <col min="9989" max="9990" width="10.5703125" style="146" customWidth="1"/>
    <col min="9991" max="9991" width="8.5703125" style="146" customWidth="1"/>
    <col min="9992" max="9992" width="11.7109375" style="146" customWidth="1"/>
    <col min="9993" max="9993" width="9.140625" style="146"/>
    <col min="9994" max="9994" width="9.85546875" style="146" bestFit="1" customWidth="1"/>
    <col min="9995" max="9995" width="9.140625" style="146"/>
    <col min="9996" max="9996" width="10.42578125" style="146" bestFit="1" customWidth="1"/>
    <col min="9997" max="10008" width="10.7109375" style="146" customWidth="1"/>
    <col min="10009" max="10009" width="5.5703125" style="146" customWidth="1"/>
    <col min="10010" max="10010" width="10.42578125" style="146" customWidth="1"/>
    <col min="10011" max="10011" width="9.140625" style="146"/>
    <col min="10012" max="10012" width="12.140625" style="146" customWidth="1"/>
    <col min="10013" max="10240" width="9.140625" style="146"/>
    <col min="10241" max="10241" width="5.28515625" style="146" customWidth="1"/>
    <col min="10242" max="10242" width="16" style="146" customWidth="1"/>
    <col min="10243" max="10243" width="44" style="146" customWidth="1"/>
    <col min="10244" max="10244" width="9.85546875" style="146" customWidth="1"/>
    <col min="10245" max="10246" width="10.5703125" style="146" customWidth="1"/>
    <col min="10247" max="10247" width="8.5703125" style="146" customWidth="1"/>
    <col min="10248" max="10248" width="11.7109375" style="146" customWidth="1"/>
    <col min="10249" max="10249" width="9.140625" style="146"/>
    <col min="10250" max="10250" width="9.85546875" style="146" bestFit="1" customWidth="1"/>
    <col min="10251" max="10251" width="9.140625" style="146"/>
    <col min="10252" max="10252" width="10.42578125" style="146" bestFit="1" customWidth="1"/>
    <col min="10253" max="10264" width="10.7109375" style="146" customWidth="1"/>
    <col min="10265" max="10265" width="5.5703125" style="146" customWidth="1"/>
    <col min="10266" max="10266" width="10.42578125" style="146" customWidth="1"/>
    <col min="10267" max="10267" width="9.140625" style="146"/>
    <col min="10268" max="10268" width="12.140625" style="146" customWidth="1"/>
    <col min="10269" max="10496" width="9.140625" style="146"/>
    <col min="10497" max="10497" width="5.28515625" style="146" customWidth="1"/>
    <col min="10498" max="10498" width="16" style="146" customWidth="1"/>
    <col min="10499" max="10499" width="44" style="146" customWidth="1"/>
    <col min="10500" max="10500" width="9.85546875" style="146" customWidth="1"/>
    <col min="10501" max="10502" width="10.5703125" style="146" customWidth="1"/>
    <col min="10503" max="10503" width="8.5703125" style="146" customWidth="1"/>
    <col min="10504" max="10504" width="11.7109375" style="146" customWidth="1"/>
    <col min="10505" max="10505" width="9.140625" style="146"/>
    <col min="10506" max="10506" width="9.85546875" style="146" bestFit="1" customWidth="1"/>
    <col min="10507" max="10507" width="9.140625" style="146"/>
    <col min="10508" max="10508" width="10.42578125" style="146" bestFit="1" customWidth="1"/>
    <col min="10509" max="10520" width="10.7109375" style="146" customWidth="1"/>
    <col min="10521" max="10521" width="5.5703125" style="146" customWidth="1"/>
    <col min="10522" max="10522" width="10.42578125" style="146" customWidth="1"/>
    <col min="10523" max="10523" width="9.140625" style="146"/>
    <col min="10524" max="10524" width="12.140625" style="146" customWidth="1"/>
    <col min="10525" max="10752" width="9.140625" style="146"/>
    <col min="10753" max="10753" width="5.28515625" style="146" customWidth="1"/>
    <col min="10754" max="10754" width="16" style="146" customWidth="1"/>
    <col min="10755" max="10755" width="44" style="146" customWidth="1"/>
    <col min="10756" max="10756" width="9.85546875" style="146" customWidth="1"/>
    <col min="10757" max="10758" width="10.5703125" style="146" customWidth="1"/>
    <col min="10759" max="10759" width="8.5703125" style="146" customWidth="1"/>
    <col min="10760" max="10760" width="11.7109375" style="146" customWidth="1"/>
    <col min="10761" max="10761" width="9.140625" style="146"/>
    <col min="10762" max="10762" width="9.85546875" style="146" bestFit="1" customWidth="1"/>
    <col min="10763" max="10763" width="9.140625" style="146"/>
    <col min="10764" max="10764" width="10.42578125" style="146" bestFit="1" customWidth="1"/>
    <col min="10765" max="10776" width="10.7109375" style="146" customWidth="1"/>
    <col min="10777" max="10777" width="5.5703125" style="146" customWidth="1"/>
    <col min="10778" max="10778" width="10.42578125" style="146" customWidth="1"/>
    <col min="10779" max="10779" width="9.140625" style="146"/>
    <col min="10780" max="10780" width="12.140625" style="146" customWidth="1"/>
    <col min="10781" max="11008" width="9.140625" style="146"/>
    <col min="11009" max="11009" width="5.28515625" style="146" customWidth="1"/>
    <col min="11010" max="11010" width="16" style="146" customWidth="1"/>
    <col min="11011" max="11011" width="44" style="146" customWidth="1"/>
    <col min="11012" max="11012" width="9.85546875" style="146" customWidth="1"/>
    <col min="11013" max="11014" width="10.5703125" style="146" customWidth="1"/>
    <col min="11015" max="11015" width="8.5703125" style="146" customWidth="1"/>
    <col min="11016" max="11016" width="11.7109375" style="146" customWidth="1"/>
    <col min="11017" max="11017" width="9.140625" style="146"/>
    <col min="11018" max="11018" width="9.85546875" style="146" bestFit="1" customWidth="1"/>
    <col min="11019" max="11019" width="9.140625" style="146"/>
    <col min="11020" max="11020" width="10.42578125" style="146" bestFit="1" customWidth="1"/>
    <col min="11021" max="11032" width="10.7109375" style="146" customWidth="1"/>
    <col min="11033" max="11033" width="5.5703125" style="146" customWidth="1"/>
    <col min="11034" max="11034" width="10.42578125" style="146" customWidth="1"/>
    <col min="11035" max="11035" width="9.140625" style="146"/>
    <col min="11036" max="11036" width="12.140625" style="146" customWidth="1"/>
    <col min="11037" max="11264" width="9.140625" style="146"/>
    <col min="11265" max="11265" width="5.28515625" style="146" customWidth="1"/>
    <col min="11266" max="11266" width="16" style="146" customWidth="1"/>
    <col min="11267" max="11267" width="44" style="146" customWidth="1"/>
    <col min="11268" max="11268" width="9.85546875" style="146" customWidth="1"/>
    <col min="11269" max="11270" width="10.5703125" style="146" customWidth="1"/>
    <col min="11271" max="11271" width="8.5703125" style="146" customWidth="1"/>
    <col min="11272" max="11272" width="11.7109375" style="146" customWidth="1"/>
    <col min="11273" max="11273" width="9.140625" style="146"/>
    <col min="11274" max="11274" width="9.85546875" style="146" bestFit="1" customWidth="1"/>
    <col min="11275" max="11275" width="9.140625" style="146"/>
    <col min="11276" max="11276" width="10.42578125" style="146" bestFit="1" customWidth="1"/>
    <col min="11277" max="11288" width="10.7109375" style="146" customWidth="1"/>
    <col min="11289" max="11289" width="5.5703125" style="146" customWidth="1"/>
    <col min="11290" max="11290" width="10.42578125" style="146" customWidth="1"/>
    <col min="11291" max="11291" width="9.140625" style="146"/>
    <col min="11292" max="11292" width="12.140625" style="146" customWidth="1"/>
    <col min="11293" max="11520" width="9.140625" style="146"/>
    <col min="11521" max="11521" width="5.28515625" style="146" customWidth="1"/>
    <col min="11522" max="11522" width="16" style="146" customWidth="1"/>
    <col min="11523" max="11523" width="44" style="146" customWidth="1"/>
    <col min="11524" max="11524" width="9.85546875" style="146" customWidth="1"/>
    <col min="11525" max="11526" width="10.5703125" style="146" customWidth="1"/>
    <col min="11527" max="11527" width="8.5703125" style="146" customWidth="1"/>
    <col min="11528" max="11528" width="11.7109375" style="146" customWidth="1"/>
    <col min="11529" max="11529" width="9.140625" style="146"/>
    <col min="11530" max="11530" width="9.85546875" style="146" bestFit="1" customWidth="1"/>
    <col min="11531" max="11531" width="9.140625" style="146"/>
    <col min="11532" max="11532" width="10.42578125" style="146" bestFit="1" customWidth="1"/>
    <col min="11533" max="11544" width="10.7109375" style="146" customWidth="1"/>
    <col min="11545" max="11545" width="5.5703125" style="146" customWidth="1"/>
    <col min="11546" max="11546" width="10.42578125" style="146" customWidth="1"/>
    <col min="11547" max="11547" width="9.140625" style="146"/>
    <col min="11548" max="11548" width="12.140625" style="146" customWidth="1"/>
    <col min="11549" max="11776" width="9.140625" style="146"/>
    <col min="11777" max="11777" width="5.28515625" style="146" customWidth="1"/>
    <col min="11778" max="11778" width="16" style="146" customWidth="1"/>
    <col min="11779" max="11779" width="44" style="146" customWidth="1"/>
    <col min="11780" max="11780" width="9.85546875" style="146" customWidth="1"/>
    <col min="11781" max="11782" width="10.5703125" style="146" customWidth="1"/>
    <col min="11783" max="11783" width="8.5703125" style="146" customWidth="1"/>
    <col min="11784" max="11784" width="11.7109375" style="146" customWidth="1"/>
    <col min="11785" max="11785" width="9.140625" style="146"/>
    <col min="11786" max="11786" width="9.85546875" style="146" bestFit="1" customWidth="1"/>
    <col min="11787" max="11787" width="9.140625" style="146"/>
    <col min="11788" max="11788" width="10.42578125" style="146" bestFit="1" customWidth="1"/>
    <col min="11789" max="11800" width="10.7109375" style="146" customWidth="1"/>
    <col min="11801" max="11801" width="5.5703125" style="146" customWidth="1"/>
    <col min="11802" max="11802" width="10.42578125" style="146" customWidth="1"/>
    <col min="11803" max="11803" width="9.140625" style="146"/>
    <col min="11804" max="11804" width="12.140625" style="146" customWidth="1"/>
    <col min="11805" max="12032" width="9.140625" style="146"/>
    <col min="12033" max="12033" width="5.28515625" style="146" customWidth="1"/>
    <col min="12034" max="12034" width="16" style="146" customWidth="1"/>
    <col min="12035" max="12035" width="44" style="146" customWidth="1"/>
    <col min="12036" max="12036" width="9.85546875" style="146" customWidth="1"/>
    <col min="12037" max="12038" width="10.5703125" style="146" customWidth="1"/>
    <col min="12039" max="12039" width="8.5703125" style="146" customWidth="1"/>
    <col min="12040" max="12040" width="11.7109375" style="146" customWidth="1"/>
    <col min="12041" max="12041" width="9.140625" style="146"/>
    <col min="12042" max="12042" width="9.85546875" style="146" bestFit="1" customWidth="1"/>
    <col min="12043" max="12043" width="9.140625" style="146"/>
    <col min="12044" max="12044" width="10.42578125" style="146" bestFit="1" customWidth="1"/>
    <col min="12045" max="12056" width="10.7109375" style="146" customWidth="1"/>
    <col min="12057" max="12057" width="5.5703125" style="146" customWidth="1"/>
    <col min="12058" max="12058" width="10.42578125" style="146" customWidth="1"/>
    <col min="12059" max="12059" width="9.140625" style="146"/>
    <col min="12060" max="12060" width="12.140625" style="146" customWidth="1"/>
    <col min="12061" max="12288" width="9.140625" style="146"/>
    <col min="12289" max="12289" width="5.28515625" style="146" customWidth="1"/>
    <col min="12290" max="12290" width="16" style="146" customWidth="1"/>
    <col min="12291" max="12291" width="44" style="146" customWidth="1"/>
    <col min="12292" max="12292" width="9.85546875" style="146" customWidth="1"/>
    <col min="12293" max="12294" width="10.5703125" style="146" customWidth="1"/>
    <col min="12295" max="12295" width="8.5703125" style="146" customWidth="1"/>
    <col min="12296" max="12296" width="11.7109375" style="146" customWidth="1"/>
    <col min="12297" max="12297" width="9.140625" style="146"/>
    <col min="12298" max="12298" width="9.85546875" style="146" bestFit="1" customWidth="1"/>
    <col min="12299" max="12299" width="9.140625" style="146"/>
    <col min="12300" max="12300" width="10.42578125" style="146" bestFit="1" customWidth="1"/>
    <col min="12301" max="12312" width="10.7109375" style="146" customWidth="1"/>
    <col min="12313" max="12313" width="5.5703125" style="146" customWidth="1"/>
    <col min="12314" max="12314" width="10.42578125" style="146" customWidth="1"/>
    <col min="12315" max="12315" width="9.140625" style="146"/>
    <col min="12316" max="12316" width="12.140625" style="146" customWidth="1"/>
    <col min="12317" max="12544" width="9.140625" style="146"/>
    <col min="12545" max="12545" width="5.28515625" style="146" customWidth="1"/>
    <col min="12546" max="12546" width="16" style="146" customWidth="1"/>
    <col min="12547" max="12547" width="44" style="146" customWidth="1"/>
    <col min="12548" max="12548" width="9.85546875" style="146" customWidth="1"/>
    <col min="12549" max="12550" width="10.5703125" style="146" customWidth="1"/>
    <col min="12551" max="12551" width="8.5703125" style="146" customWidth="1"/>
    <col min="12552" max="12552" width="11.7109375" style="146" customWidth="1"/>
    <col min="12553" max="12553" width="9.140625" style="146"/>
    <col min="12554" max="12554" width="9.85546875" style="146" bestFit="1" customWidth="1"/>
    <col min="12555" max="12555" width="9.140625" style="146"/>
    <col min="12556" max="12556" width="10.42578125" style="146" bestFit="1" customWidth="1"/>
    <col min="12557" max="12568" width="10.7109375" style="146" customWidth="1"/>
    <col min="12569" max="12569" width="5.5703125" style="146" customWidth="1"/>
    <col min="12570" max="12570" width="10.42578125" style="146" customWidth="1"/>
    <col min="12571" max="12571" width="9.140625" style="146"/>
    <col min="12572" max="12572" width="12.140625" style="146" customWidth="1"/>
    <col min="12573" max="12800" width="9.140625" style="146"/>
    <col min="12801" max="12801" width="5.28515625" style="146" customWidth="1"/>
    <col min="12802" max="12802" width="16" style="146" customWidth="1"/>
    <col min="12803" max="12803" width="44" style="146" customWidth="1"/>
    <col min="12804" max="12804" width="9.85546875" style="146" customWidth="1"/>
    <col min="12805" max="12806" width="10.5703125" style="146" customWidth="1"/>
    <col min="12807" max="12807" width="8.5703125" style="146" customWidth="1"/>
    <col min="12808" max="12808" width="11.7109375" style="146" customWidth="1"/>
    <col min="12809" max="12809" width="9.140625" style="146"/>
    <col min="12810" max="12810" width="9.85546875" style="146" bestFit="1" customWidth="1"/>
    <col min="12811" max="12811" width="9.140625" style="146"/>
    <col min="12812" max="12812" width="10.42578125" style="146" bestFit="1" customWidth="1"/>
    <col min="12813" max="12824" width="10.7109375" style="146" customWidth="1"/>
    <col min="12825" max="12825" width="5.5703125" style="146" customWidth="1"/>
    <col min="12826" max="12826" width="10.42578125" style="146" customWidth="1"/>
    <col min="12827" max="12827" width="9.140625" style="146"/>
    <col min="12828" max="12828" width="12.140625" style="146" customWidth="1"/>
    <col min="12829" max="13056" width="9.140625" style="146"/>
    <col min="13057" max="13057" width="5.28515625" style="146" customWidth="1"/>
    <col min="13058" max="13058" width="16" style="146" customWidth="1"/>
    <col min="13059" max="13059" width="44" style="146" customWidth="1"/>
    <col min="13060" max="13060" width="9.85546875" style="146" customWidth="1"/>
    <col min="13061" max="13062" width="10.5703125" style="146" customWidth="1"/>
    <col min="13063" max="13063" width="8.5703125" style="146" customWidth="1"/>
    <col min="13064" max="13064" width="11.7109375" style="146" customWidth="1"/>
    <col min="13065" max="13065" width="9.140625" style="146"/>
    <col min="13066" max="13066" width="9.85546875" style="146" bestFit="1" customWidth="1"/>
    <col min="13067" max="13067" width="9.140625" style="146"/>
    <col min="13068" max="13068" width="10.42578125" style="146" bestFit="1" customWidth="1"/>
    <col min="13069" max="13080" width="10.7109375" style="146" customWidth="1"/>
    <col min="13081" max="13081" width="5.5703125" style="146" customWidth="1"/>
    <col min="13082" max="13082" width="10.42578125" style="146" customWidth="1"/>
    <col min="13083" max="13083" width="9.140625" style="146"/>
    <col min="13084" max="13084" width="12.140625" style="146" customWidth="1"/>
    <col min="13085" max="13312" width="9.140625" style="146"/>
    <col min="13313" max="13313" width="5.28515625" style="146" customWidth="1"/>
    <col min="13314" max="13314" width="16" style="146" customWidth="1"/>
    <col min="13315" max="13315" width="44" style="146" customWidth="1"/>
    <col min="13316" max="13316" width="9.85546875" style="146" customWidth="1"/>
    <col min="13317" max="13318" width="10.5703125" style="146" customWidth="1"/>
    <col min="13319" max="13319" width="8.5703125" style="146" customWidth="1"/>
    <col min="13320" max="13320" width="11.7109375" style="146" customWidth="1"/>
    <col min="13321" max="13321" width="9.140625" style="146"/>
    <col min="13322" max="13322" width="9.85546875" style="146" bestFit="1" customWidth="1"/>
    <col min="13323" max="13323" width="9.140625" style="146"/>
    <col min="13324" max="13324" width="10.42578125" style="146" bestFit="1" customWidth="1"/>
    <col min="13325" max="13336" width="10.7109375" style="146" customWidth="1"/>
    <col min="13337" max="13337" width="5.5703125" style="146" customWidth="1"/>
    <col min="13338" max="13338" width="10.42578125" style="146" customWidth="1"/>
    <col min="13339" max="13339" width="9.140625" style="146"/>
    <col min="13340" max="13340" width="12.140625" style="146" customWidth="1"/>
    <col min="13341" max="13568" width="9.140625" style="146"/>
    <col min="13569" max="13569" width="5.28515625" style="146" customWidth="1"/>
    <col min="13570" max="13570" width="16" style="146" customWidth="1"/>
    <col min="13571" max="13571" width="44" style="146" customWidth="1"/>
    <col min="13572" max="13572" width="9.85546875" style="146" customWidth="1"/>
    <col min="13573" max="13574" width="10.5703125" style="146" customWidth="1"/>
    <col min="13575" max="13575" width="8.5703125" style="146" customWidth="1"/>
    <col min="13576" max="13576" width="11.7109375" style="146" customWidth="1"/>
    <col min="13577" max="13577" width="9.140625" style="146"/>
    <col min="13578" max="13578" width="9.85546875" style="146" bestFit="1" customWidth="1"/>
    <col min="13579" max="13579" width="9.140625" style="146"/>
    <col min="13580" max="13580" width="10.42578125" style="146" bestFit="1" customWidth="1"/>
    <col min="13581" max="13592" width="10.7109375" style="146" customWidth="1"/>
    <col min="13593" max="13593" width="5.5703125" style="146" customWidth="1"/>
    <col min="13594" max="13594" width="10.42578125" style="146" customWidth="1"/>
    <col min="13595" max="13595" width="9.140625" style="146"/>
    <col min="13596" max="13596" width="12.140625" style="146" customWidth="1"/>
    <col min="13597" max="13824" width="9.140625" style="146"/>
    <col min="13825" max="13825" width="5.28515625" style="146" customWidth="1"/>
    <col min="13826" max="13826" width="16" style="146" customWidth="1"/>
    <col min="13827" max="13827" width="44" style="146" customWidth="1"/>
    <col min="13828" max="13828" width="9.85546875" style="146" customWidth="1"/>
    <col min="13829" max="13830" width="10.5703125" style="146" customWidth="1"/>
    <col min="13831" max="13831" width="8.5703125" style="146" customWidth="1"/>
    <col min="13832" max="13832" width="11.7109375" style="146" customWidth="1"/>
    <col min="13833" max="13833" width="9.140625" style="146"/>
    <col min="13834" max="13834" width="9.85546875" style="146" bestFit="1" customWidth="1"/>
    <col min="13835" max="13835" width="9.140625" style="146"/>
    <col min="13836" max="13836" width="10.42578125" style="146" bestFit="1" customWidth="1"/>
    <col min="13837" max="13848" width="10.7109375" style="146" customWidth="1"/>
    <col min="13849" max="13849" width="5.5703125" style="146" customWidth="1"/>
    <col min="13850" max="13850" width="10.42578125" style="146" customWidth="1"/>
    <col min="13851" max="13851" width="9.140625" style="146"/>
    <col min="13852" max="13852" width="12.140625" style="146" customWidth="1"/>
    <col min="13853" max="14080" width="9.140625" style="146"/>
    <col min="14081" max="14081" width="5.28515625" style="146" customWidth="1"/>
    <col min="14082" max="14082" width="16" style="146" customWidth="1"/>
    <col min="14083" max="14083" width="44" style="146" customWidth="1"/>
    <col min="14084" max="14084" width="9.85546875" style="146" customWidth="1"/>
    <col min="14085" max="14086" width="10.5703125" style="146" customWidth="1"/>
    <col min="14087" max="14087" width="8.5703125" style="146" customWidth="1"/>
    <col min="14088" max="14088" width="11.7109375" style="146" customWidth="1"/>
    <col min="14089" max="14089" width="9.140625" style="146"/>
    <col min="14090" max="14090" width="9.85546875" style="146" bestFit="1" customWidth="1"/>
    <col min="14091" max="14091" width="9.140625" style="146"/>
    <col min="14092" max="14092" width="10.42578125" style="146" bestFit="1" customWidth="1"/>
    <col min="14093" max="14104" width="10.7109375" style="146" customWidth="1"/>
    <col min="14105" max="14105" width="5.5703125" style="146" customWidth="1"/>
    <col min="14106" max="14106" width="10.42578125" style="146" customWidth="1"/>
    <col min="14107" max="14107" width="9.140625" style="146"/>
    <col min="14108" max="14108" width="12.140625" style="146" customWidth="1"/>
    <col min="14109" max="14336" width="9.140625" style="146"/>
    <col min="14337" max="14337" width="5.28515625" style="146" customWidth="1"/>
    <col min="14338" max="14338" width="16" style="146" customWidth="1"/>
    <col min="14339" max="14339" width="44" style="146" customWidth="1"/>
    <col min="14340" max="14340" width="9.85546875" style="146" customWidth="1"/>
    <col min="14341" max="14342" width="10.5703125" style="146" customWidth="1"/>
    <col min="14343" max="14343" width="8.5703125" style="146" customWidth="1"/>
    <col min="14344" max="14344" width="11.7109375" style="146" customWidth="1"/>
    <col min="14345" max="14345" width="9.140625" style="146"/>
    <col min="14346" max="14346" width="9.85546875" style="146" bestFit="1" customWidth="1"/>
    <col min="14347" max="14347" width="9.140625" style="146"/>
    <col min="14348" max="14348" width="10.42578125" style="146" bestFit="1" customWidth="1"/>
    <col min="14349" max="14360" width="10.7109375" style="146" customWidth="1"/>
    <col min="14361" max="14361" width="5.5703125" style="146" customWidth="1"/>
    <col min="14362" max="14362" width="10.42578125" style="146" customWidth="1"/>
    <col min="14363" max="14363" width="9.140625" style="146"/>
    <col min="14364" max="14364" width="12.140625" style="146" customWidth="1"/>
    <col min="14365" max="14592" width="9.140625" style="146"/>
    <col min="14593" max="14593" width="5.28515625" style="146" customWidth="1"/>
    <col min="14594" max="14594" width="16" style="146" customWidth="1"/>
    <col min="14595" max="14595" width="44" style="146" customWidth="1"/>
    <col min="14596" max="14596" width="9.85546875" style="146" customWidth="1"/>
    <col min="14597" max="14598" width="10.5703125" style="146" customWidth="1"/>
    <col min="14599" max="14599" width="8.5703125" style="146" customWidth="1"/>
    <col min="14600" max="14600" width="11.7109375" style="146" customWidth="1"/>
    <col min="14601" max="14601" width="9.140625" style="146"/>
    <col min="14602" max="14602" width="9.85546875" style="146" bestFit="1" customWidth="1"/>
    <col min="14603" max="14603" width="9.140625" style="146"/>
    <col min="14604" max="14604" width="10.42578125" style="146" bestFit="1" customWidth="1"/>
    <col min="14605" max="14616" width="10.7109375" style="146" customWidth="1"/>
    <col min="14617" max="14617" width="5.5703125" style="146" customWidth="1"/>
    <col min="14618" max="14618" width="10.42578125" style="146" customWidth="1"/>
    <col min="14619" max="14619" width="9.140625" style="146"/>
    <col min="14620" max="14620" width="12.140625" style="146" customWidth="1"/>
    <col min="14621" max="14848" width="9.140625" style="146"/>
    <col min="14849" max="14849" width="5.28515625" style="146" customWidth="1"/>
    <col min="14850" max="14850" width="16" style="146" customWidth="1"/>
    <col min="14851" max="14851" width="44" style="146" customWidth="1"/>
    <col min="14852" max="14852" width="9.85546875" style="146" customWidth="1"/>
    <col min="14853" max="14854" width="10.5703125" style="146" customWidth="1"/>
    <col min="14855" max="14855" width="8.5703125" style="146" customWidth="1"/>
    <col min="14856" max="14856" width="11.7109375" style="146" customWidth="1"/>
    <col min="14857" max="14857" width="9.140625" style="146"/>
    <col min="14858" max="14858" width="9.85546875" style="146" bestFit="1" customWidth="1"/>
    <col min="14859" max="14859" width="9.140625" style="146"/>
    <col min="14860" max="14860" width="10.42578125" style="146" bestFit="1" customWidth="1"/>
    <col min="14861" max="14872" width="10.7109375" style="146" customWidth="1"/>
    <col min="14873" max="14873" width="5.5703125" style="146" customWidth="1"/>
    <col min="14874" max="14874" width="10.42578125" style="146" customWidth="1"/>
    <col min="14875" max="14875" width="9.140625" style="146"/>
    <col min="14876" max="14876" width="12.140625" style="146" customWidth="1"/>
    <col min="14877" max="15104" width="9.140625" style="146"/>
    <col min="15105" max="15105" width="5.28515625" style="146" customWidth="1"/>
    <col min="15106" max="15106" width="16" style="146" customWidth="1"/>
    <col min="15107" max="15107" width="44" style="146" customWidth="1"/>
    <col min="15108" max="15108" width="9.85546875" style="146" customWidth="1"/>
    <col min="15109" max="15110" width="10.5703125" style="146" customWidth="1"/>
    <col min="15111" max="15111" width="8.5703125" style="146" customWidth="1"/>
    <col min="15112" max="15112" width="11.7109375" style="146" customWidth="1"/>
    <col min="15113" max="15113" width="9.140625" style="146"/>
    <col min="15114" max="15114" width="9.85546875" style="146" bestFit="1" customWidth="1"/>
    <col min="15115" max="15115" width="9.140625" style="146"/>
    <col min="15116" max="15116" width="10.42578125" style="146" bestFit="1" customWidth="1"/>
    <col min="15117" max="15128" width="10.7109375" style="146" customWidth="1"/>
    <col min="15129" max="15129" width="5.5703125" style="146" customWidth="1"/>
    <col min="15130" max="15130" width="10.42578125" style="146" customWidth="1"/>
    <col min="15131" max="15131" width="9.140625" style="146"/>
    <col min="15132" max="15132" width="12.140625" style="146" customWidth="1"/>
    <col min="15133" max="15360" width="9.140625" style="146"/>
    <col min="15361" max="15361" width="5.28515625" style="146" customWidth="1"/>
    <col min="15362" max="15362" width="16" style="146" customWidth="1"/>
    <col min="15363" max="15363" width="44" style="146" customWidth="1"/>
    <col min="15364" max="15364" width="9.85546875" style="146" customWidth="1"/>
    <col min="15365" max="15366" width="10.5703125" style="146" customWidth="1"/>
    <col min="15367" max="15367" width="8.5703125" style="146" customWidth="1"/>
    <col min="15368" max="15368" width="11.7109375" style="146" customWidth="1"/>
    <col min="15369" max="15369" width="9.140625" style="146"/>
    <col min="15370" max="15370" width="9.85546875" style="146" bestFit="1" customWidth="1"/>
    <col min="15371" max="15371" width="9.140625" style="146"/>
    <col min="15372" max="15372" width="10.42578125" style="146" bestFit="1" customWidth="1"/>
    <col min="15373" max="15384" width="10.7109375" style="146" customWidth="1"/>
    <col min="15385" max="15385" width="5.5703125" style="146" customWidth="1"/>
    <col min="15386" max="15386" width="10.42578125" style="146" customWidth="1"/>
    <col min="15387" max="15387" width="9.140625" style="146"/>
    <col min="15388" max="15388" width="12.140625" style="146" customWidth="1"/>
    <col min="15389" max="15616" width="9.140625" style="146"/>
    <col min="15617" max="15617" width="5.28515625" style="146" customWidth="1"/>
    <col min="15618" max="15618" width="16" style="146" customWidth="1"/>
    <col min="15619" max="15619" width="44" style="146" customWidth="1"/>
    <col min="15620" max="15620" width="9.85546875" style="146" customWidth="1"/>
    <col min="15621" max="15622" width="10.5703125" style="146" customWidth="1"/>
    <col min="15623" max="15623" width="8.5703125" style="146" customWidth="1"/>
    <col min="15624" max="15624" width="11.7109375" style="146" customWidth="1"/>
    <col min="15625" max="15625" width="9.140625" style="146"/>
    <col min="15626" max="15626" width="9.85546875" style="146" bestFit="1" customWidth="1"/>
    <col min="15627" max="15627" width="9.140625" style="146"/>
    <col min="15628" max="15628" width="10.42578125" style="146" bestFit="1" customWidth="1"/>
    <col min="15629" max="15640" width="10.7109375" style="146" customWidth="1"/>
    <col min="15641" max="15641" width="5.5703125" style="146" customWidth="1"/>
    <col min="15642" max="15642" width="10.42578125" style="146" customWidth="1"/>
    <col min="15643" max="15643" width="9.140625" style="146"/>
    <col min="15644" max="15644" width="12.140625" style="146" customWidth="1"/>
    <col min="15645" max="15872" width="9.140625" style="146"/>
    <col min="15873" max="15873" width="5.28515625" style="146" customWidth="1"/>
    <col min="15874" max="15874" width="16" style="146" customWidth="1"/>
    <col min="15875" max="15875" width="44" style="146" customWidth="1"/>
    <col min="15876" max="15876" width="9.85546875" style="146" customWidth="1"/>
    <col min="15877" max="15878" width="10.5703125" style="146" customWidth="1"/>
    <col min="15879" max="15879" width="8.5703125" style="146" customWidth="1"/>
    <col min="15880" max="15880" width="11.7109375" style="146" customWidth="1"/>
    <col min="15881" max="15881" width="9.140625" style="146"/>
    <col min="15882" max="15882" width="9.85546875" style="146" bestFit="1" customWidth="1"/>
    <col min="15883" max="15883" width="9.140625" style="146"/>
    <col min="15884" max="15884" width="10.42578125" style="146" bestFit="1" customWidth="1"/>
    <col min="15885" max="15896" width="10.7109375" style="146" customWidth="1"/>
    <col min="15897" max="15897" width="5.5703125" style="146" customWidth="1"/>
    <col min="15898" max="15898" width="10.42578125" style="146" customWidth="1"/>
    <col min="15899" max="15899" width="9.140625" style="146"/>
    <col min="15900" max="15900" width="12.140625" style="146" customWidth="1"/>
    <col min="15901" max="16128" width="9.140625" style="146"/>
    <col min="16129" max="16129" width="5.28515625" style="146" customWidth="1"/>
    <col min="16130" max="16130" width="16" style="146" customWidth="1"/>
    <col min="16131" max="16131" width="44" style="146" customWidth="1"/>
    <col min="16132" max="16132" width="9.85546875" style="146" customWidth="1"/>
    <col min="16133" max="16134" width="10.5703125" style="146" customWidth="1"/>
    <col min="16135" max="16135" width="8.5703125" style="146" customWidth="1"/>
    <col min="16136" max="16136" width="11.7109375" style="146" customWidth="1"/>
    <col min="16137" max="16137" width="9.140625" style="146"/>
    <col min="16138" max="16138" width="9.85546875" style="146" bestFit="1" customWidth="1"/>
    <col min="16139" max="16139" width="9.140625" style="146"/>
    <col min="16140" max="16140" width="10.42578125" style="146" bestFit="1" customWidth="1"/>
    <col min="16141" max="16152" width="10.7109375" style="146" customWidth="1"/>
    <col min="16153" max="16153" width="5.5703125" style="146" customWidth="1"/>
    <col min="16154" max="16154" width="10.42578125" style="146" customWidth="1"/>
    <col min="16155" max="16155" width="9.140625" style="146"/>
    <col min="16156" max="16156" width="12.140625" style="146" customWidth="1"/>
    <col min="16157" max="16384" width="9.140625" style="146"/>
  </cols>
  <sheetData>
    <row r="1" spans="1:32" ht="13.5" customHeight="1">
      <c r="A1" s="1143" t="s">
        <v>224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</row>
    <row r="2" spans="1:32">
      <c r="A2" s="1143"/>
      <c r="B2" s="1143"/>
      <c r="C2" s="1143"/>
      <c r="D2" s="1143"/>
      <c r="E2" s="1143"/>
      <c r="F2" s="1143"/>
      <c r="G2" s="1143"/>
      <c r="H2" s="1143"/>
    </row>
    <row r="3" spans="1:32" ht="13.5" customHeight="1">
      <c r="A3" s="1143" t="s">
        <v>222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</row>
    <row r="4" spans="1:32" ht="16.149999999999999" customHeight="1">
      <c r="A4" s="1143" t="s">
        <v>241</v>
      </c>
      <c r="B4" s="1143"/>
      <c r="C4" s="1143"/>
      <c r="D4" s="1143"/>
      <c r="E4" s="1143"/>
      <c r="F4" s="1143"/>
      <c r="G4" s="1143"/>
      <c r="H4" s="1143"/>
      <c r="I4" s="1143"/>
      <c r="J4" s="1143"/>
      <c r="K4" s="1143"/>
      <c r="L4" s="1143"/>
      <c r="M4" s="1143"/>
    </row>
    <row r="5" spans="1:32" ht="17.45" customHeight="1">
      <c r="A5" s="1144" t="s">
        <v>172</v>
      </c>
      <c r="B5" s="1144"/>
      <c r="C5" s="1144"/>
      <c r="D5" s="1144"/>
      <c r="E5" s="1144"/>
      <c r="F5" s="152"/>
      <c r="G5" s="1145" t="s">
        <v>173</v>
      </c>
      <c r="H5" s="1145"/>
    </row>
    <row r="6" spans="1:32" ht="19.149999999999999" customHeight="1">
      <c r="A6" s="1143" t="s">
        <v>174</v>
      </c>
      <c r="B6" s="1143"/>
      <c r="C6" s="1143"/>
      <c r="D6" s="1143"/>
      <c r="E6" s="1143"/>
      <c r="F6" s="152">
        <f>M50/1000</f>
        <v>1.475681</v>
      </c>
      <c r="G6" s="1145" t="s">
        <v>173</v>
      </c>
      <c r="H6" s="1145"/>
    </row>
    <row r="7" spans="1:32">
      <c r="A7" s="1143" t="s">
        <v>175</v>
      </c>
      <c r="B7" s="1143"/>
      <c r="C7" s="1143"/>
      <c r="D7" s="1143"/>
      <c r="E7" s="1143"/>
      <c r="F7" s="169">
        <f>F6*1000/2.5</f>
        <v>590.27240000000006</v>
      </c>
      <c r="G7" s="1145" t="s">
        <v>176</v>
      </c>
      <c r="H7" s="1145"/>
    </row>
    <row r="8" spans="1:32">
      <c r="A8" s="155"/>
      <c r="B8" s="154"/>
      <c r="H8" s="153"/>
    </row>
    <row r="9" spans="1:32" ht="18" customHeight="1">
      <c r="A9" s="232"/>
      <c r="B9" s="232"/>
      <c r="C9" s="232"/>
      <c r="D9" s="232"/>
      <c r="E9" s="232"/>
      <c r="F9" s="232"/>
      <c r="G9" s="232"/>
      <c r="H9" s="232"/>
    </row>
    <row r="10" spans="1:32" s="158" customFormat="1" ht="26.25" customHeight="1">
      <c r="A10" s="1174" t="s">
        <v>0</v>
      </c>
      <c r="B10" s="1175" t="s">
        <v>71</v>
      </c>
      <c r="C10" s="1174" t="s">
        <v>258</v>
      </c>
      <c r="D10" s="1174" t="s">
        <v>259</v>
      </c>
      <c r="E10" s="1178" t="s">
        <v>15</v>
      </c>
      <c r="F10" s="1179"/>
      <c r="G10" s="1174" t="s">
        <v>260</v>
      </c>
      <c r="H10" s="1174"/>
      <c r="I10" s="1174" t="s">
        <v>231</v>
      </c>
      <c r="J10" s="1174"/>
      <c r="K10" s="1174" t="s">
        <v>261</v>
      </c>
      <c r="L10" s="1174"/>
      <c r="M10" s="1174" t="s">
        <v>177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32" s="158" customFormat="1" ht="27">
      <c r="A11" s="1174" t="s">
        <v>0</v>
      </c>
      <c r="B11" s="1176"/>
      <c r="C11" s="1174" t="s">
        <v>258</v>
      </c>
      <c r="D11" s="1177" t="s">
        <v>259</v>
      </c>
      <c r="E11" s="252" t="s">
        <v>178</v>
      </c>
      <c r="F11" s="252" t="s">
        <v>179</v>
      </c>
      <c r="G11" s="253" t="s">
        <v>262</v>
      </c>
      <c r="H11" s="254" t="s">
        <v>177</v>
      </c>
      <c r="I11" s="254" t="s">
        <v>262</v>
      </c>
      <c r="J11" s="254" t="s">
        <v>177</v>
      </c>
      <c r="K11" s="254" t="s">
        <v>262</v>
      </c>
      <c r="L11" s="255" t="s">
        <v>177</v>
      </c>
      <c r="M11" s="1174" t="s">
        <v>177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32" s="158" customFormat="1">
      <c r="A12" s="254">
        <v>1</v>
      </c>
      <c r="B12" s="254">
        <v>2</v>
      </c>
      <c r="C12" s="254">
        <v>3</v>
      </c>
      <c r="D12" s="254">
        <v>4</v>
      </c>
      <c r="E12" s="256">
        <v>5</v>
      </c>
      <c r="F12" s="257">
        <v>6</v>
      </c>
      <c r="G12" s="258">
        <v>7</v>
      </c>
      <c r="H12" s="258">
        <v>8</v>
      </c>
      <c r="I12" s="258">
        <v>9</v>
      </c>
      <c r="J12" s="258">
        <v>10</v>
      </c>
      <c r="K12" s="258">
        <v>11</v>
      </c>
      <c r="L12" s="259">
        <v>12</v>
      </c>
      <c r="M12" s="258">
        <v>13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32" s="147" customFormat="1" ht="14.25" customHeight="1">
      <c r="A13" s="260"/>
      <c r="B13" s="260"/>
      <c r="C13" s="261" t="s">
        <v>180</v>
      </c>
      <c r="D13" s="261"/>
      <c r="E13" s="261"/>
      <c r="F13" s="261"/>
      <c r="G13" s="261"/>
      <c r="H13" s="262"/>
      <c r="I13" s="263"/>
      <c r="J13" s="263"/>
      <c r="K13" s="263"/>
      <c r="L13" s="264"/>
      <c r="M13" s="263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62"/>
      <c r="Z13" s="162"/>
      <c r="AA13" s="162"/>
      <c r="AB13" s="162"/>
      <c r="AC13" s="166"/>
      <c r="AD13" s="162"/>
      <c r="AE13" s="162"/>
      <c r="AF13" s="162"/>
    </row>
    <row r="14" spans="1:32" s="150" customFormat="1" ht="27">
      <c r="A14" s="260" t="s">
        <v>170</v>
      </c>
      <c r="B14" s="265" t="s">
        <v>137</v>
      </c>
      <c r="C14" s="261" t="s">
        <v>250</v>
      </c>
      <c r="D14" s="261" t="s">
        <v>183</v>
      </c>
      <c r="E14" s="266"/>
      <c r="F14" s="267">
        <f>(243*0.1)/100</f>
        <v>0.24299999999999999</v>
      </c>
      <c r="G14" s="266"/>
      <c r="H14" s="268"/>
      <c r="I14" s="268"/>
      <c r="J14" s="268"/>
      <c r="K14" s="268"/>
      <c r="L14" s="269"/>
      <c r="M14" s="266">
        <f>SUM(M15:M20)</f>
        <v>1178.2566989999998</v>
      </c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60"/>
      <c r="Z14" s="160"/>
      <c r="AA14" s="160"/>
      <c r="AB14" s="160"/>
      <c r="AC14" s="165"/>
      <c r="AD14" s="163"/>
      <c r="AE14" s="160"/>
      <c r="AF14" s="160"/>
    </row>
    <row r="15" spans="1:32" s="151" customFormat="1">
      <c r="A15" s="252">
        <f>A14+0.1</f>
        <v>1.1000000000000001</v>
      </c>
      <c r="B15" s="265"/>
      <c r="C15" s="270" t="s">
        <v>184</v>
      </c>
      <c r="D15" s="271" t="s">
        <v>78</v>
      </c>
      <c r="E15" s="271">
        <v>214.5</v>
      </c>
      <c r="F15" s="271">
        <f>E15*F14</f>
        <v>52.1235</v>
      </c>
      <c r="G15" s="266"/>
      <c r="H15" s="268"/>
      <c r="I15" s="268">
        <v>6</v>
      </c>
      <c r="J15" s="268">
        <f t="shared" ref="J15:J45" si="0">I15*F15</f>
        <v>312.74099999999999</v>
      </c>
      <c r="K15" s="268"/>
      <c r="L15" s="269"/>
      <c r="M15" s="271">
        <f t="shared" ref="M15:M26" si="1">L15+J15+H15</f>
        <v>312.74099999999999</v>
      </c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63"/>
      <c r="Z15" s="163"/>
      <c r="AA15" s="163"/>
      <c r="AB15" s="163"/>
      <c r="AC15" s="167"/>
      <c r="AD15" s="164"/>
      <c r="AE15" s="160"/>
      <c r="AF15" s="160"/>
    </row>
    <row r="16" spans="1:32" ht="16.5" customHeight="1">
      <c r="A16" s="252">
        <f>A15+0.1</f>
        <v>1.2000000000000002</v>
      </c>
      <c r="B16" s="252"/>
      <c r="C16" s="272" t="s">
        <v>232</v>
      </c>
      <c r="D16" s="273" t="s">
        <v>233</v>
      </c>
      <c r="E16" s="274">
        <v>26.9</v>
      </c>
      <c r="F16" s="274">
        <f>$F$14*E16</f>
        <v>6.5366999999999997</v>
      </c>
      <c r="G16" s="266"/>
      <c r="H16" s="268"/>
      <c r="I16" s="268"/>
      <c r="J16" s="268"/>
      <c r="K16" s="268">
        <v>27.57</v>
      </c>
      <c r="L16" s="269">
        <f t="shared" ref="L16:L46" si="2">K16*F16</f>
        <v>180.21681899999999</v>
      </c>
      <c r="M16" s="269">
        <f t="shared" si="1"/>
        <v>180.21681899999999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64"/>
      <c r="Z16" s="164"/>
      <c r="AA16" s="164"/>
      <c r="AB16" s="164"/>
      <c r="AC16" s="168"/>
      <c r="AD16" s="160"/>
      <c r="AE16" s="164"/>
      <c r="AF16" s="164"/>
    </row>
    <row r="17" spans="1:32">
      <c r="A17" s="252">
        <f>A16+0.1</f>
        <v>1.3000000000000003</v>
      </c>
      <c r="B17" s="252" t="s">
        <v>64</v>
      </c>
      <c r="C17" s="272" t="s">
        <v>234</v>
      </c>
      <c r="D17" s="252" t="s">
        <v>92</v>
      </c>
      <c r="E17" s="271">
        <v>102</v>
      </c>
      <c r="F17" s="271">
        <f>E17*F14</f>
        <v>24.785999999999998</v>
      </c>
      <c r="G17" s="266">
        <v>8.33</v>
      </c>
      <c r="H17" s="269">
        <f t="shared" ref="H17:H47" si="3">G17*F17</f>
        <v>206.46737999999999</v>
      </c>
      <c r="I17" s="268"/>
      <c r="J17" s="268"/>
      <c r="K17" s="268"/>
      <c r="L17" s="269"/>
      <c r="M17" s="269">
        <f t="shared" si="1"/>
        <v>206.46737999999999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60"/>
      <c r="Z17" s="160"/>
      <c r="AA17" s="160"/>
      <c r="AB17" s="160"/>
      <c r="AC17" s="165"/>
      <c r="AD17" s="160"/>
      <c r="AE17" s="160"/>
      <c r="AF17" s="160"/>
    </row>
    <row r="18" spans="1:32">
      <c r="A18" s="252"/>
      <c r="B18" s="252" t="s">
        <v>36</v>
      </c>
      <c r="C18" s="275" t="s">
        <v>235</v>
      </c>
      <c r="D18" s="273" t="s">
        <v>233</v>
      </c>
      <c r="E18" s="276">
        <v>77</v>
      </c>
      <c r="F18" s="274">
        <f>$F$14*E18</f>
        <v>18.710999999999999</v>
      </c>
      <c r="G18" s="241"/>
      <c r="H18" s="269"/>
      <c r="I18" s="268"/>
      <c r="J18" s="268"/>
      <c r="K18" s="268">
        <v>25</v>
      </c>
      <c r="L18" s="269">
        <f>K18*F18</f>
        <v>467.77499999999998</v>
      </c>
      <c r="M18" s="269">
        <f t="shared" si="1"/>
        <v>467.77499999999998</v>
      </c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60"/>
      <c r="Z18" s="160"/>
      <c r="AA18" s="160"/>
      <c r="AB18" s="160"/>
      <c r="AC18" s="165"/>
      <c r="AD18" s="160"/>
      <c r="AE18" s="160"/>
      <c r="AF18" s="160"/>
    </row>
    <row r="19" spans="1:32">
      <c r="A19" s="252">
        <f>A17+0.1</f>
        <v>1.4000000000000004</v>
      </c>
      <c r="B19" s="252"/>
      <c r="C19" s="252"/>
      <c r="D19" s="252"/>
      <c r="E19" s="271"/>
      <c r="F19" s="271"/>
      <c r="G19" s="266"/>
      <c r="H19" s="269"/>
      <c r="I19" s="268"/>
      <c r="J19" s="268"/>
      <c r="K19" s="268"/>
      <c r="L19" s="269"/>
      <c r="M19" s="269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60"/>
      <c r="Z19" s="160"/>
      <c r="AA19" s="160"/>
      <c r="AB19" s="160"/>
      <c r="AC19" s="165"/>
      <c r="AD19" s="160"/>
      <c r="AE19" s="160"/>
      <c r="AF19" s="160"/>
    </row>
    <row r="20" spans="1:32">
      <c r="A20" s="252">
        <f>A19+0.1</f>
        <v>1.5000000000000004</v>
      </c>
      <c r="B20" s="252"/>
      <c r="C20" s="252" t="s">
        <v>186</v>
      </c>
      <c r="D20" s="252" t="s">
        <v>187</v>
      </c>
      <c r="E20" s="271">
        <v>13</v>
      </c>
      <c r="F20" s="271">
        <f>E20*F14</f>
        <v>3.1589999999999998</v>
      </c>
      <c r="G20" s="266">
        <v>3.5</v>
      </c>
      <c r="H20" s="269">
        <f t="shared" si="3"/>
        <v>11.0565</v>
      </c>
      <c r="I20" s="268"/>
      <c r="J20" s="268"/>
      <c r="K20" s="268"/>
      <c r="L20" s="269"/>
      <c r="M20" s="269">
        <f t="shared" si="1"/>
        <v>11.0565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60"/>
      <c r="Z20" s="160"/>
      <c r="AA20" s="160"/>
      <c r="AB20" s="160"/>
      <c r="AC20" s="165"/>
      <c r="AD20" s="160"/>
      <c r="AE20" s="160"/>
      <c r="AF20" s="160"/>
    </row>
    <row r="21" spans="1:32" ht="27">
      <c r="A21" s="252"/>
      <c r="B21" s="252"/>
      <c r="C21" s="277" t="s">
        <v>254</v>
      </c>
      <c r="D21" s="235" t="s">
        <v>34</v>
      </c>
      <c r="E21" s="278"/>
      <c r="F21" s="279">
        <v>122</v>
      </c>
      <c r="G21" s="280"/>
      <c r="H21" s="266"/>
      <c r="I21" s="268"/>
      <c r="J21" s="268"/>
      <c r="K21" s="268"/>
      <c r="L21" s="269"/>
      <c r="M21" s="266">
        <f>SUM(M22:M26)</f>
        <v>4466.0599999999995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60"/>
      <c r="Z21" s="160"/>
      <c r="AA21" s="160"/>
      <c r="AB21" s="160"/>
      <c r="AC21" s="165"/>
      <c r="AD21" s="160"/>
      <c r="AE21" s="160"/>
      <c r="AF21" s="160"/>
    </row>
    <row r="22" spans="1:32">
      <c r="A22" s="252"/>
      <c r="B22" s="252" t="s">
        <v>36</v>
      </c>
      <c r="C22" s="281" t="s">
        <v>206</v>
      </c>
      <c r="D22" s="252" t="s">
        <v>23</v>
      </c>
      <c r="E22" s="282">
        <v>0.49</v>
      </c>
      <c r="F22" s="271">
        <f>E22*F21</f>
        <v>59.78</v>
      </c>
      <c r="G22" s="252"/>
      <c r="H22" s="283"/>
      <c r="I22" s="284">
        <v>4</v>
      </c>
      <c r="J22" s="271">
        <f>F22*I22</f>
        <v>239.12</v>
      </c>
      <c r="K22" s="268"/>
      <c r="L22" s="269"/>
      <c r="M22" s="271">
        <f t="shared" si="1"/>
        <v>239.12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60"/>
      <c r="Z22" s="160"/>
      <c r="AA22" s="160"/>
      <c r="AB22" s="160"/>
      <c r="AC22" s="165"/>
      <c r="AD22" s="160"/>
      <c r="AE22" s="160"/>
      <c r="AF22" s="160"/>
    </row>
    <row r="23" spans="1:32">
      <c r="A23" s="252"/>
      <c r="B23" s="252"/>
      <c r="C23" s="281" t="s">
        <v>27</v>
      </c>
      <c r="D23" s="252" t="s">
        <v>25</v>
      </c>
      <c r="E23" s="282">
        <v>0.9</v>
      </c>
      <c r="F23" s="271">
        <f>E23*F21</f>
        <v>109.8</v>
      </c>
      <c r="G23" s="252"/>
      <c r="H23" s="283"/>
      <c r="I23" s="268"/>
      <c r="J23" s="268"/>
      <c r="K23" s="282">
        <v>2.2999999999999998</v>
      </c>
      <c r="L23" s="271">
        <f>F23*K23</f>
        <v>252.53999999999996</v>
      </c>
      <c r="M23" s="271">
        <f t="shared" si="1"/>
        <v>252.53999999999996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60"/>
      <c r="Z23" s="160"/>
      <c r="AA23" s="160"/>
      <c r="AB23" s="160"/>
      <c r="AC23" s="165"/>
      <c r="AD23" s="160"/>
      <c r="AE23" s="160"/>
      <c r="AF23" s="160"/>
    </row>
    <row r="24" spans="1:32">
      <c r="A24" s="252"/>
      <c r="B24" s="252"/>
      <c r="C24" s="281" t="s">
        <v>252</v>
      </c>
      <c r="D24" s="252" t="s">
        <v>37</v>
      </c>
      <c r="E24" s="285" t="s">
        <v>251</v>
      </c>
      <c r="F24" s="282">
        <v>488</v>
      </c>
      <c r="G24" s="282">
        <v>5</v>
      </c>
      <c r="H24" s="271">
        <f t="shared" ref="H24:H25" si="4">F24*G24</f>
        <v>2440</v>
      </c>
      <c r="I24" s="268"/>
      <c r="J24" s="268"/>
      <c r="K24" s="268"/>
      <c r="L24" s="269"/>
      <c r="M24" s="271">
        <f t="shared" si="1"/>
        <v>2440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60"/>
      <c r="Z24" s="160"/>
      <c r="AA24" s="160"/>
      <c r="AB24" s="160"/>
      <c r="AC24" s="165"/>
      <c r="AD24" s="160"/>
      <c r="AE24" s="160"/>
      <c r="AF24" s="160"/>
    </row>
    <row r="25" spans="1:32">
      <c r="A25" s="252"/>
      <c r="B25" s="252"/>
      <c r="C25" s="281" t="s">
        <v>255</v>
      </c>
      <c r="D25" s="252" t="s">
        <v>229</v>
      </c>
      <c r="E25" s="286"/>
      <c r="F25" s="282">
        <f>3.5*2*2</f>
        <v>14</v>
      </c>
      <c r="G25" s="282">
        <v>100</v>
      </c>
      <c r="H25" s="271">
        <f t="shared" si="4"/>
        <v>1400</v>
      </c>
      <c r="I25" s="268"/>
      <c r="J25" s="268"/>
      <c r="K25" s="268"/>
      <c r="L25" s="269"/>
      <c r="M25" s="271">
        <f t="shared" si="1"/>
        <v>1400</v>
      </c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60"/>
      <c r="Z25" s="160"/>
      <c r="AA25" s="160"/>
      <c r="AB25" s="160"/>
      <c r="AC25" s="165"/>
      <c r="AD25" s="160"/>
      <c r="AE25" s="160"/>
      <c r="AF25" s="160"/>
    </row>
    <row r="26" spans="1:32">
      <c r="A26" s="252"/>
      <c r="B26" s="252"/>
      <c r="C26" s="248" t="s">
        <v>30</v>
      </c>
      <c r="D26" s="240" t="s">
        <v>29</v>
      </c>
      <c r="E26" s="241">
        <v>2</v>
      </c>
      <c r="F26" s="243">
        <f>E26*F25</f>
        <v>28</v>
      </c>
      <c r="G26" s="241">
        <v>4.8</v>
      </c>
      <c r="H26" s="242">
        <f>F26*G26</f>
        <v>134.4</v>
      </c>
      <c r="I26" s="268"/>
      <c r="J26" s="268"/>
      <c r="K26" s="268"/>
      <c r="L26" s="269"/>
      <c r="M26" s="271">
        <f t="shared" si="1"/>
        <v>134.4</v>
      </c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60"/>
      <c r="Z26" s="160"/>
      <c r="AA26" s="160"/>
      <c r="AB26" s="160"/>
      <c r="AC26" s="165"/>
      <c r="AD26" s="160"/>
      <c r="AE26" s="160"/>
      <c r="AF26" s="160"/>
    </row>
    <row r="27" spans="1:32" ht="27">
      <c r="A27" s="252"/>
      <c r="B27" s="287" t="s">
        <v>190</v>
      </c>
      <c r="C27" s="288" t="s">
        <v>253</v>
      </c>
      <c r="D27" s="287" t="s">
        <v>191</v>
      </c>
      <c r="E27" s="289"/>
      <c r="F27" s="289">
        <f>(122+14)/100</f>
        <v>1.36</v>
      </c>
      <c r="G27" s="266"/>
      <c r="H27" s="269"/>
      <c r="I27" s="268"/>
      <c r="J27" s="268"/>
      <c r="K27" s="268"/>
      <c r="L27" s="269"/>
      <c r="M27" s="289">
        <f>SUM(M28:M32)</f>
        <v>615.52974400000016</v>
      </c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60"/>
      <c r="Z27" s="160"/>
      <c r="AA27" s="160"/>
      <c r="AB27" s="160"/>
      <c r="AC27" s="165"/>
      <c r="AD27" s="160"/>
      <c r="AE27" s="160"/>
      <c r="AF27" s="160"/>
    </row>
    <row r="28" spans="1:32">
      <c r="A28" s="252"/>
      <c r="B28" s="290" t="s">
        <v>188</v>
      </c>
      <c r="C28" s="291" t="s">
        <v>77</v>
      </c>
      <c r="D28" s="292" t="s">
        <v>78</v>
      </c>
      <c r="E28" s="293">
        <v>78.2</v>
      </c>
      <c r="F28" s="293">
        <f>E28*F27</f>
        <v>106.35200000000002</v>
      </c>
      <c r="G28" s="266"/>
      <c r="H28" s="269"/>
      <c r="I28" s="268">
        <v>4.5999999999999996</v>
      </c>
      <c r="J28" s="269">
        <f t="shared" ref="J28" si="5">I28*F28</f>
        <v>489.21920000000006</v>
      </c>
      <c r="K28" s="268"/>
      <c r="L28" s="269"/>
      <c r="M28" s="271">
        <f t="shared" ref="M28:M43" si="6">L28+J28+H28</f>
        <v>489.21920000000006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60"/>
      <c r="Z28" s="160"/>
      <c r="AA28" s="160"/>
      <c r="AB28" s="160"/>
      <c r="AC28" s="165"/>
      <c r="AD28" s="160"/>
      <c r="AE28" s="160"/>
      <c r="AF28" s="160"/>
    </row>
    <row r="29" spans="1:32">
      <c r="A29" s="252"/>
      <c r="B29" s="290" t="s">
        <v>188</v>
      </c>
      <c r="C29" s="291" t="s">
        <v>79</v>
      </c>
      <c r="D29" s="252" t="s">
        <v>25</v>
      </c>
      <c r="E29" s="293">
        <v>3.4499999999999996E-2</v>
      </c>
      <c r="F29" s="293">
        <f>E29*F27</f>
        <v>4.6919999999999996E-2</v>
      </c>
      <c r="G29" s="266"/>
      <c r="H29" s="269"/>
      <c r="I29" s="268"/>
      <c r="J29" s="268"/>
      <c r="K29" s="268">
        <v>3.2</v>
      </c>
      <c r="L29" s="269">
        <f t="shared" ref="L29" si="7">K29*F29</f>
        <v>0.150144</v>
      </c>
      <c r="M29" s="269">
        <f t="shared" si="6"/>
        <v>0.150144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60"/>
      <c r="Z29" s="160"/>
      <c r="AA29" s="160"/>
      <c r="AB29" s="160"/>
      <c r="AC29" s="165"/>
      <c r="AD29" s="160"/>
      <c r="AE29" s="160"/>
      <c r="AF29" s="160"/>
    </row>
    <row r="30" spans="1:32">
      <c r="A30" s="252"/>
      <c r="B30" s="292"/>
      <c r="C30" s="291" t="s">
        <v>192</v>
      </c>
      <c r="D30" s="292" t="s">
        <v>29</v>
      </c>
      <c r="E30" s="293">
        <v>25.3</v>
      </c>
      <c r="F30" s="293">
        <f>E30*F27</f>
        <v>34.408000000000001</v>
      </c>
      <c r="G30" s="266">
        <v>3</v>
      </c>
      <c r="H30" s="269">
        <f t="shared" ref="H30:H32" si="8">G30*F30</f>
        <v>103.224</v>
      </c>
      <c r="I30" s="268"/>
      <c r="J30" s="268"/>
      <c r="K30" s="268"/>
      <c r="L30" s="269"/>
      <c r="M30" s="269">
        <f t="shared" si="6"/>
        <v>103.224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60"/>
      <c r="Z30" s="160"/>
      <c r="AA30" s="160"/>
      <c r="AB30" s="160"/>
      <c r="AC30" s="165"/>
      <c r="AD30" s="160"/>
      <c r="AE30" s="160"/>
      <c r="AF30" s="160"/>
    </row>
    <row r="31" spans="1:32">
      <c r="A31" s="252"/>
      <c r="B31" s="292"/>
      <c r="C31" s="291" t="s">
        <v>193</v>
      </c>
      <c r="D31" s="292" t="s">
        <v>29</v>
      </c>
      <c r="E31" s="293">
        <f>2.7*2</f>
        <v>5.4</v>
      </c>
      <c r="F31" s="293">
        <f>E31*F27</f>
        <v>7.3440000000000012</v>
      </c>
      <c r="G31" s="266">
        <v>3</v>
      </c>
      <c r="H31" s="269">
        <f t="shared" si="8"/>
        <v>22.032000000000004</v>
      </c>
      <c r="I31" s="268"/>
      <c r="J31" s="268"/>
      <c r="K31" s="268"/>
      <c r="L31" s="269"/>
      <c r="M31" s="269">
        <f t="shared" si="6"/>
        <v>22.032000000000004</v>
      </c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60"/>
      <c r="Z31" s="160"/>
      <c r="AA31" s="160"/>
      <c r="AB31" s="160"/>
      <c r="AC31" s="165"/>
      <c r="AD31" s="160"/>
      <c r="AE31" s="160"/>
      <c r="AF31" s="160"/>
    </row>
    <row r="32" spans="1:32">
      <c r="A32" s="252"/>
      <c r="B32" s="292"/>
      <c r="C32" s="291" t="s">
        <v>189</v>
      </c>
      <c r="D32" s="252" t="s">
        <v>187</v>
      </c>
      <c r="E32" s="293">
        <v>0.19</v>
      </c>
      <c r="F32" s="293">
        <f>E32*F27</f>
        <v>0.25840000000000002</v>
      </c>
      <c r="G32" s="266">
        <v>3.5</v>
      </c>
      <c r="H32" s="269">
        <f t="shared" si="8"/>
        <v>0.90440000000000009</v>
      </c>
      <c r="I32" s="268"/>
      <c r="J32" s="268"/>
      <c r="K32" s="268"/>
      <c r="L32" s="269"/>
      <c r="M32" s="269">
        <f t="shared" si="6"/>
        <v>0.90440000000000009</v>
      </c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60"/>
      <c r="Z32" s="160"/>
      <c r="AA32" s="160"/>
      <c r="AB32" s="160"/>
      <c r="AC32" s="165"/>
      <c r="AD32" s="160"/>
      <c r="AE32" s="160"/>
      <c r="AF32" s="160"/>
    </row>
    <row r="33" spans="1:32" ht="15.75">
      <c r="A33" s="252"/>
      <c r="B33" s="234" t="s">
        <v>162</v>
      </c>
      <c r="C33" s="294" t="s">
        <v>263</v>
      </c>
      <c r="D33" s="235" t="s">
        <v>245</v>
      </c>
      <c r="E33" s="236"/>
      <c r="F33" s="295">
        <f>6.1/100</f>
        <v>6.0999999999999999E-2</v>
      </c>
      <c r="G33" s="236"/>
      <c r="H33" s="237"/>
      <c r="I33" s="268"/>
      <c r="J33" s="268"/>
      <c r="K33" s="268"/>
      <c r="L33" s="269"/>
      <c r="M33" s="289">
        <f>SUM(M34:M43)</f>
        <v>1295.87896</v>
      </c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60"/>
      <c r="Z33" s="160"/>
      <c r="AA33" s="160"/>
      <c r="AB33" s="160"/>
      <c r="AC33" s="165"/>
      <c r="AD33" s="160"/>
      <c r="AE33" s="160"/>
      <c r="AF33" s="160"/>
    </row>
    <row r="34" spans="1:32">
      <c r="A34" s="252"/>
      <c r="B34" s="238"/>
      <c r="C34" s="239" t="s">
        <v>22</v>
      </c>
      <c r="D34" s="240" t="s">
        <v>23</v>
      </c>
      <c r="E34" s="241">
        <v>334</v>
      </c>
      <c r="F34" s="240">
        <f>F33*E34</f>
        <v>20.373999999999999</v>
      </c>
      <c r="G34" s="252"/>
      <c r="H34" s="252"/>
      <c r="I34" s="241">
        <v>4.5999999999999996</v>
      </c>
      <c r="J34" s="242">
        <f>F34*I34</f>
        <v>93.720399999999984</v>
      </c>
      <c r="K34" s="268"/>
      <c r="L34" s="269"/>
      <c r="M34" s="271">
        <f t="shared" si="6"/>
        <v>93.720399999999984</v>
      </c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60"/>
      <c r="Z34" s="160"/>
      <c r="AA34" s="160"/>
      <c r="AB34" s="160"/>
      <c r="AC34" s="165"/>
      <c r="AD34" s="160"/>
      <c r="AE34" s="160"/>
      <c r="AF34" s="160"/>
    </row>
    <row r="35" spans="1:32">
      <c r="A35" s="252"/>
      <c r="B35" s="238"/>
      <c r="C35" s="239" t="s">
        <v>24</v>
      </c>
      <c r="D35" s="240" t="s">
        <v>25</v>
      </c>
      <c r="E35" s="241">
        <v>159</v>
      </c>
      <c r="F35" s="240">
        <f>F33*E35</f>
        <v>9.6989999999999998</v>
      </c>
      <c r="G35" s="252"/>
      <c r="H35" s="252"/>
      <c r="I35" s="268"/>
      <c r="J35" s="268"/>
      <c r="K35" s="241">
        <v>3.2</v>
      </c>
      <c r="L35" s="242">
        <f>F35*K35</f>
        <v>31.036799999999999</v>
      </c>
      <c r="M35" s="269">
        <f t="shared" si="6"/>
        <v>31.036799999999999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60"/>
      <c r="Z35" s="160"/>
      <c r="AA35" s="160"/>
      <c r="AB35" s="160"/>
      <c r="AC35" s="165"/>
      <c r="AD35" s="160"/>
      <c r="AE35" s="160"/>
      <c r="AF35" s="160"/>
    </row>
    <row r="36" spans="1:32">
      <c r="A36" s="252"/>
      <c r="B36" s="238" t="s">
        <v>150</v>
      </c>
      <c r="C36" s="239" t="s">
        <v>163</v>
      </c>
      <c r="D36" s="240" t="s">
        <v>33</v>
      </c>
      <c r="E36" s="241"/>
      <c r="F36" s="296">
        <f>150/1000</f>
        <v>0.15</v>
      </c>
      <c r="G36" s="241">
        <v>1169</v>
      </c>
      <c r="H36" s="242">
        <f t="shared" ref="H36" si="9">F36*G36</f>
        <v>175.35</v>
      </c>
      <c r="I36" s="268"/>
      <c r="J36" s="268"/>
      <c r="K36" s="268"/>
      <c r="L36" s="269"/>
      <c r="M36" s="269">
        <f t="shared" si="6"/>
        <v>175.35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60"/>
      <c r="Z36" s="160"/>
      <c r="AA36" s="160"/>
      <c r="AB36" s="160"/>
      <c r="AC36" s="165"/>
      <c r="AD36" s="160"/>
      <c r="AE36" s="160"/>
      <c r="AF36" s="160"/>
    </row>
    <row r="37" spans="1:32">
      <c r="A37" s="252"/>
      <c r="B37" s="238" t="s">
        <v>151</v>
      </c>
      <c r="C37" s="239" t="s">
        <v>242</v>
      </c>
      <c r="D37" s="240" t="s">
        <v>33</v>
      </c>
      <c r="E37" s="241"/>
      <c r="F37" s="296">
        <v>0.18</v>
      </c>
      <c r="G37" s="241">
        <v>1058</v>
      </c>
      <c r="H37" s="242">
        <f>F37*G37</f>
        <v>190.44</v>
      </c>
      <c r="I37" s="268"/>
      <c r="J37" s="268"/>
      <c r="K37" s="268"/>
      <c r="L37" s="269"/>
      <c r="M37" s="269">
        <f t="shared" si="6"/>
        <v>190.44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60"/>
      <c r="Z37" s="160"/>
      <c r="AA37" s="160"/>
      <c r="AB37" s="160"/>
      <c r="AC37" s="165"/>
      <c r="AD37" s="160"/>
      <c r="AE37" s="160"/>
      <c r="AF37" s="160"/>
    </row>
    <row r="38" spans="1:32" ht="15.75">
      <c r="A38" s="252"/>
      <c r="B38" s="238"/>
      <c r="C38" s="239" t="s">
        <v>249</v>
      </c>
      <c r="D38" s="240" t="s">
        <v>246</v>
      </c>
      <c r="E38" s="241">
        <v>102</v>
      </c>
      <c r="F38" s="243">
        <f>F33*E38</f>
        <v>6.2219999999999995</v>
      </c>
      <c r="G38" s="241">
        <v>95</v>
      </c>
      <c r="H38" s="243">
        <f t="shared" ref="H38:H42" si="10">F38*G38</f>
        <v>591.08999999999992</v>
      </c>
      <c r="I38" s="268"/>
      <c r="J38" s="268"/>
      <c r="K38" s="268"/>
      <c r="L38" s="269"/>
      <c r="M38" s="269">
        <f t="shared" si="6"/>
        <v>591.08999999999992</v>
      </c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60"/>
      <c r="Z38" s="160"/>
      <c r="AA38" s="160"/>
      <c r="AB38" s="160"/>
      <c r="AC38" s="165"/>
      <c r="AD38" s="160"/>
      <c r="AE38" s="160"/>
      <c r="AF38" s="160"/>
    </row>
    <row r="39" spans="1:32" ht="16.5">
      <c r="A39" s="252"/>
      <c r="B39" s="238"/>
      <c r="C39" s="239" t="s">
        <v>167</v>
      </c>
      <c r="D39" s="244" t="s">
        <v>246</v>
      </c>
      <c r="E39" s="245">
        <v>1.02</v>
      </c>
      <c r="F39" s="246">
        <f>E39*F33*100</f>
        <v>6.2219999999999995</v>
      </c>
      <c r="G39" s="241">
        <v>10.5</v>
      </c>
      <c r="H39" s="242">
        <f t="shared" si="10"/>
        <v>65.330999999999989</v>
      </c>
      <c r="I39" s="268"/>
      <c r="J39" s="268"/>
      <c r="K39" s="268"/>
      <c r="L39" s="269"/>
      <c r="M39" s="269">
        <f t="shared" si="6"/>
        <v>65.330999999999989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60"/>
      <c r="Z39" s="160"/>
      <c r="AA39" s="160"/>
      <c r="AB39" s="160"/>
      <c r="AC39" s="165"/>
      <c r="AD39" s="160"/>
      <c r="AE39" s="160"/>
      <c r="AF39" s="160"/>
    </row>
    <row r="40" spans="1:32" ht="15.75">
      <c r="A40" s="252"/>
      <c r="B40" s="238" t="s">
        <v>129</v>
      </c>
      <c r="C40" s="239" t="s">
        <v>65</v>
      </c>
      <c r="D40" s="240" t="s">
        <v>247</v>
      </c>
      <c r="E40" s="247">
        <v>80</v>
      </c>
      <c r="F40" s="243">
        <f>F33*E40</f>
        <v>4.88</v>
      </c>
      <c r="G40" s="241">
        <v>15</v>
      </c>
      <c r="H40" s="242">
        <f t="shared" si="10"/>
        <v>73.2</v>
      </c>
      <c r="I40" s="268"/>
      <c r="J40" s="268"/>
      <c r="K40" s="268"/>
      <c r="L40" s="269"/>
      <c r="M40" s="269">
        <f t="shared" si="6"/>
        <v>73.2</v>
      </c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60"/>
      <c r="Z40" s="160"/>
      <c r="AA40" s="160"/>
      <c r="AB40" s="160"/>
      <c r="AC40" s="165"/>
      <c r="AD40" s="160"/>
      <c r="AE40" s="160"/>
      <c r="AF40" s="160"/>
    </row>
    <row r="41" spans="1:32" ht="15.75">
      <c r="A41" s="252"/>
      <c r="B41" s="238" t="s">
        <v>130</v>
      </c>
      <c r="C41" s="239" t="s">
        <v>43</v>
      </c>
      <c r="D41" s="240" t="s">
        <v>246</v>
      </c>
      <c r="E41" s="241">
        <v>0.52</v>
      </c>
      <c r="F41" s="243">
        <f>F33*E41</f>
        <v>3.1719999999999998E-2</v>
      </c>
      <c r="G41" s="241">
        <v>365</v>
      </c>
      <c r="H41" s="242">
        <f t="shared" si="10"/>
        <v>11.5778</v>
      </c>
      <c r="I41" s="268"/>
      <c r="J41" s="268"/>
      <c r="K41" s="268"/>
      <c r="L41" s="269"/>
      <c r="M41" s="269">
        <f t="shared" si="6"/>
        <v>11.5778</v>
      </c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60"/>
      <c r="Z41" s="160"/>
      <c r="AA41" s="160"/>
      <c r="AB41" s="160"/>
      <c r="AC41" s="165"/>
      <c r="AD41" s="160"/>
      <c r="AE41" s="160"/>
      <c r="AF41" s="160"/>
    </row>
    <row r="42" spans="1:32" ht="15.75">
      <c r="A42" s="252"/>
      <c r="B42" s="238"/>
      <c r="C42" s="239" t="s">
        <v>131</v>
      </c>
      <c r="D42" s="240" t="s">
        <v>246</v>
      </c>
      <c r="E42" s="241">
        <v>2.38</v>
      </c>
      <c r="F42" s="243">
        <f>F33*E42</f>
        <v>0.14518</v>
      </c>
      <c r="G42" s="241">
        <v>392</v>
      </c>
      <c r="H42" s="242">
        <f t="shared" si="10"/>
        <v>56.910560000000004</v>
      </c>
      <c r="I42" s="268"/>
      <c r="J42" s="268"/>
      <c r="K42" s="268"/>
      <c r="L42" s="269"/>
      <c r="M42" s="269">
        <f t="shared" si="6"/>
        <v>56.910560000000004</v>
      </c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60"/>
      <c r="Z42" s="160"/>
      <c r="AA42" s="160"/>
      <c r="AB42" s="160"/>
      <c r="AC42" s="165"/>
      <c r="AD42" s="160"/>
      <c r="AE42" s="160"/>
      <c r="AF42" s="160"/>
    </row>
    <row r="43" spans="1:32">
      <c r="A43" s="252"/>
      <c r="B43" s="234"/>
      <c r="C43" s="239" t="s">
        <v>31</v>
      </c>
      <c r="D43" s="240" t="s">
        <v>25</v>
      </c>
      <c r="E43" s="241">
        <v>37</v>
      </c>
      <c r="F43" s="240">
        <f>F33*E43</f>
        <v>2.2570000000000001</v>
      </c>
      <c r="G43" s="297"/>
      <c r="H43" s="298"/>
      <c r="I43" s="268"/>
      <c r="J43" s="268"/>
      <c r="K43" s="241">
        <v>3.2</v>
      </c>
      <c r="L43" s="242">
        <f>F43*K43</f>
        <v>7.2224000000000004</v>
      </c>
      <c r="M43" s="269">
        <f t="shared" si="6"/>
        <v>7.2224000000000004</v>
      </c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60"/>
      <c r="Z43" s="160"/>
      <c r="AA43" s="160"/>
      <c r="AB43" s="160"/>
      <c r="AC43" s="165"/>
      <c r="AD43" s="160"/>
      <c r="AE43" s="160"/>
      <c r="AF43" s="160"/>
    </row>
    <row r="44" spans="1:32" ht="40.5">
      <c r="A44" s="299" t="s">
        <v>182</v>
      </c>
      <c r="B44" s="261" t="s">
        <v>194</v>
      </c>
      <c r="C44" s="300" t="s">
        <v>237</v>
      </c>
      <c r="D44" s="261" t="s">
        <v>183</v>
      </c>
      <c r="E44" s="266"/>
      <c r="F44" s="267">
        <f>(243*0.07)/100</f>
        <v>0.17010000000000003</v>
      </c>
      <c r="G44" s="266"/>
      <c r="H44" s="268"/>
      <c r="I44" s="268"/>
      <c r="J44" s="268"/>
      <c r="K44" s="268"/>
      <c r="L44" s="269"/>
      <c r="M44" s="266">
        <f>SUM(M45:M48)</f>
        <v>877.49073900000008</v>
      </c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60"/>
      <c r="Z44" s="160"/>
      <c r="AA44" s="160"/>
      <c r="AB44" s="160"/>
      <c r="AC44" s="165"/>
      <c r="AD44" s="160"/>
      <c r="AE44" s="160"/>
      <c r="AF44" s="160"/>
    </row>
    <row r="45" spans="1:32" ht="15.75" customHeight="1">
      <c r="A45" s="252">
        <f t="shared" ref="A45:A47" si="11">A44+0.1</f>
        <v>2.1</v>
      </c>
      <c r="B45" s="252"/>
      <c r="C45" s="272" t="s">
        <v>181</v>
      </c>
      <c r="D45" s="252" t="s">
        <v>78</v>
      </c>
      <c r="E45" s="271">
        <v>334</v>
      </c>
      <c r="F45" s="271">
        <f>E45*F44</f>
        <v>56.813400000000009</v>
      </c>
      <c r="G45" s="266"/>
      <c r="H45" s="268"/>
      <c r="I45" s="268">
        <v>6</v>
      </c>
      <c r="J45" s="268">
        <f t="shared" si="0"/>
        <v>340.88040000000007</v>
      </c>
      <c r="K45" s="268"/>
      <c r="L45" s="269"/>
      <c r="M45" s="271">
        <f>L45+J45+H45</f>
        <v>340.88040000000007</v>
      </c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60"/>
      <c r="Z45" s="160"/>
      <c r="AA45" s="160"/>
      <c r="AB45" s="160"/>
      <c r="AC45" s="165"/>
      <c r="AD45" s="160"/>
      <c r="AE45" s="160"/>
      <c r="AF45" s="160"/>
    </row>
    <row r="46" spans="1:32">
      <c r="A46" s="252">
        <f t="shared" si="11"/>
        <v>2.2000000000000002</v>
      </c>
      <c r="B46" s="252"/>
      <c r="C46" s="272" t="s">
        <v>195</v>
      </c>
      <c r="D46" s="252" t="s">
        <v>25</v>
      </c>
      <c r="E46" s="271">
        <v>81</v>
      </c>
      <c r="F46" s="271">
        <f>E46*F44</f>
        <v>13.778100000000002</v>
      </c>
      <c r="G46" s="266"/>
      <c r="H46" s="268"/>
      <c r="I46" s="268"/>
      <c r="J46" s="268"/>
      <c r="K46" s="268">
        <v>3.2</v>
      </c>
      <c r="L46" s="269">
        <f t="shared" si="2"/>
        <v>44.089920000000006</v>
      </c>
      <c r="M46" s="269">
        <f t="shared" ref="M46:M47" si="12">L46+J46+H46</f>
        <v>44.089920000000006</v>
      </c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60"/>
      <c r="Z46" s="160"/>
      <c r="AA46" s="160"/>
      <c r="AB46" s="160"/>
      <c r="AC46" s="165"/>
      <c r="AD46" s="160"/>
      <c r="AE46" s="160"/>
      <c r="AF46" s="160"/>
    </row>
    <row r="47" spans="1:32">
      <c r="A47" s="252">
        <f t="shared" si="11"/>
        <v>2.3000000000000003</v>
      </c>
      <c r="B47" s="252"/>
      <c r="C47" s="272" t="s">
        <v>236</v>
      </c>
      <c r="D47" s="252" t="s">
        <v>92</v>
      </c>
      <c r="E47" s="271">
        <v>102</v>
      </c>
      <c r="F47" s="271">
        <f>E47*F44</f>
        <v>17.350200000000005</v>
      </c>
      <c r="G47" s="266">
        <v>18</v>
      </c>
      <c r="H47" s="269">
        <f t="shared" si="3"/>
        <v>312.30360000000007</v>
      </c>
      <c r="I47" s="268"/>
      <c r="J47" s="268"/>
      <c r="K47" s="268"/>
      <c r="L47" s="269"/>
      <c r="M47" s="269">
        <f t="shared" si="12"/>
        <v>312.30360000000007</v>
      </c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60"/>
      <c r="Z47" s="160"/>
      <c r="AA47" s="160"/>
      <c r="AB47" s="160"/>
      <c r="AC47" s="165"/>
      <c r="AD47" s="160"/>
      <c r="AE47" s="160"/>
      <c r="AF47" s="160"/>
    </row>
    <row r="48" spans="1:32">
      <c r="A48" s="252"/>
      <c r="B48" s="252"/>
      <c r="C48" s="272" t="s">
        <v>232</v>
      </c>
      <c r="D48" s="273" t="s">
        <v>233</v>
      </c>
      <c r="E48" s="274">
        <v>26.9</v>
      </c>
      <c r="F48" s="274">
        <f>$F$14*E48</f>
        <v>6.5366999999999997</v>
      </c>
      <c r="G48" s="266"/>
      <c r="H48" s="268"/>
      <c r="I48" s="268"/>
      <c r="J48" s="268"/>
      <c r="K48" s="268">
        <v>27.57</v>
      </c>
      <c r="L48" s="269">
        <f t="shared" ref="L48" si="13">K48*F48</f>
        <v>180.21681899999999</v>
      </c>
      <c r="M48" s="269">
        <f>L48+J48+H48</f>
        <v>180.21681899999999</v>
      </c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60"/>
      <c r="Z48" s="160"/>
      <c r="AA48" s="160"/>
      <c r="AB48" s="160"/>
      <c r="AC48" s="165"/>
      <c r="AD48" s="160"/>
      <c r="AE48" s="160"/>
      <c r="AF48" s="160"/>
    </row>
    <row r="49" spans="1:24">
      <c r="A49" s="261"/>
      <c r="B49" s="301"/>
      <c r="C49" s="261" t="s">
        <v>196</v>
      </c>
      <c r="D49" s="261" t="s">
        <v>25</v>
      </c>
      <c r="E49" s="266"/>
      <c r="F49" s="266"/>
      <c r="G49" s="266"/>
      <c r="H49" s="269">
        <f>SUM(H14:H48)</f>
        <v>5794.2872400000015</v>
      </c>
      <c r="I49" s="268"/>
      <c r="J49" s="271">
        <f>SUM(J14:J48)</f>
        <v>1475.681</v>
      </c>
      <c r="K49" s="268"/>
      <c r="L49" s="271">
        <f>SUM(L14:L48)</f>
        <v>1163.2479019999998</v>
      </c>
      <c r="M49" s="266">
        <f>M53</f>
        <v>8433.2161420000011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</row>
    <row r="50" spans="1:24">
      <c r="A50" s="252"/>
      <c r="B50" s="252"/>
      <c r="C50" s="252" t="s">
        <v>85</v>
      </c>
      <c r="D50" s="252" t="s">
        <v>25</v>
      </c>
      <c r="E50" s="271"/>
      <c r="F50" s="271"/>
      <c r="G50" s="271"/>
      <c r="H50" s="268"/>
      <c r="I50" s="268"/>
      <c r="J50" s="268"/>
      <c r="K50" s="268"/>
      <c r="L50" s="269"/>
      <c r="M50" s="271">
        <f>J49</f>
        <v>1475.681</v>
      </c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</row>
    <row r="51" spans="1:24">
      <c r="A51" s="252"/>
      <c r="B51" s="252"/>
      <c r="C51" s="252" t="s">
        <v>86</v>
      </c>
      <c r="D51" s="252" t="s">
        <v>25</v>
      </c>
      <c r="E51" s="271"/>
      <c r="F51" s="271"/>
      <c r="G51" s="271"/>
      <c r="H51" s="268"/>
      <c r="I51" s="268"/>
      <c r="J51" s="268"/>
      <c r="K51" s="268"/>
      <c r="L51" s="269"/>
      <c r="M51" s="271">
        <f>L49</f>
        <v>1163.2479019999998</v>
      </c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</row>
    <row r="52" spans="1:24">
      <c r="A52" s="252"/>
      <c r="B52" s="252"/>
      <c r="C52" s="252" t="s">
        <v>197</v>
      </c>
      <c r="D52" s="252" t="s">
        <v>25</v>
      </c>
      <c r="E52" s="271"/>
      <c r="F52" s="271"/>
      <c r="G52" s="271"/>
      <c r="H52" s="268"/>
      <c r="I52" s="268"/>
      <c r="J52" s="268"/>
      <c r="K52" s="268"/>
      <c r="L52" s="269"/>
      <c r="M52" s="271">
        <f>H49</f>
        <v>5794.2872400000015</v>
      </c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</row>
    <row r="53" spans="1:24" ht="27">
      <c r="A53" s="252"/>
      <c r="B53" s="252"/>
      <c r="C53" s="252" t="s">
        <v>87</v>
      </c>
      <c r="D53" s="252" t="s">
        <v>25</v>
      </c>
      <c r="E53" s="271"/>
      <c r="F53" s="271"/>
      <c r="G53" s="271"/>
      <c r="H53" s="268"/>
      <c r="I53" s="268"/>
      <c r="J53" s="268"/>
      <c r="K53" s="268"/>
      <c r="L53" s="269"/>
      <c r="M53" s="266">
        <f>SUM(M50:M52)</f>
        <v>8433.2161420000011</v>
      </c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</row>
    <row r="54" spans="1:24">
      <c r="A54" s="252"/>
      <c r="B54" s="252"/>
      <c r="C54" s="252" t="s">
        <v>227</v>
      </c>
      <c r="D54" s="252" t="s">
        <v>25</v>
      </c>
      <c r="E54" s="271"/>
      <c r="F54" s="271"/>
      <c r="G54" s="271"/>
      <c r="H54" s="268"/>
      <c r="I54" s="268"/>
      <c r="J54" s="268"/>
      <c r="K54" s="268"/>
      <c r="L54" s="269"/>
      <c r="M54" s="271">
        <f>M53*5%</f>
        <v>421.66080710000006</v>
      </c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</row>
    <row r="55" spans="1:24">
      <c r="A55" s="252"/>
      <c r="B55" s="252"/>
      <c r="C55" s="252" t="s">
        <v>8</v>
      </c>
      <c r="D55" s="252" t="s">
        <v>25</v>
      </c>
      <c r="E55" s="271"/>
      <c r="F55" s="271"/>
      <c r="G55" s="271"/>
      <c r="H55" s="268"/>
      <c r="I55" s="268"/>
      <c r="J55" s="268"/>
      <c r="K55" s="268"/>
      <c r="L55" s="269"/>
      <c r="M55" s="271">
        <f>SUM(M53:M54)</f>
        <v>8854.8769491000021</v>
      </c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</row>
    <row r="56" spans="1:24">
      <c r="A56" s="252"/>
      <c r="B56" s="252"/>
      <c r="C56" s="252" t="s">
        <v>88</v>
      </c>
      <c r="D56" s="252" t="s">
        <v>25</v>
      </c>
      <c r="E56" s="271"/>
      <c r="F56" s="271"/>
      <c r="G56" s="271"/>
      <c r="H56" s="268"/>
      <c r="I56" s="268"/>
      <c r="J56" s="268"/>
      <c r="K56" s="268"/>
      <c r="L56" s="269"/>
      <c r="M56" s="271">
        <f>M55*0.08</f>
        <v>708.39015592800013</v>
      </c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</row>
    <row r="57" spans="1:24">
      <c r="A57" s="252"/>
      <c r="B57" s="252"/>
      <c r="C57" s="252" t="s">
        <v>18</v>
      </c>
      <c r="D57" s="252" t="s">
        <v>25</v>
      </c>
      <c r="E57" s="271"/>
      <c r="F57" s="271"/>
      <c r="G57" s="271"/>
      <c r="H57" s="268"/>
      <c r="I57" s="268"/>
      <c r="J57" s="268"/>
      <c r="K57" s="268"/>
      <c r="L57" s="269"/>
      <c r="M57" s="266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</row>
    <row r="58" spans="1:24">
      <c r="A58" s="159"/>
      <c r="B58" s="160"/>
      <c r="C58" s="159"/>
      <c r="D58" s="159"/>
      <c r="E58" s="159"/>
      <c r="F58" s="159"/>
      <c r="G58" s="159"/>
      <c r="H58" s="159"/>
      <c r="I58" s="159"/>
      <c r="J58" s="159"/>
      <c r="K58" s="160"/>
      <c r="L58" s="165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</row>
    <row r="59" spans="1:24">
      <c r="A59" s="159"/>
      <c r="B59" s="160"/>
      <c r="C59" s="159"/>
      <c r="D59" s="159"/>
      <c r="E59" s="159"/>
      <c r="F59" s="159"/>
      <c r="G59" s="159"/>
      <c r="H59" s="159"/>
      <c r="I59" s="159"/>
      <c r="J59" s="159"/>
      <c r="K59" s="160"/>
      <c r="L59" s="165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</row>
    <row r="60" spans="1:24" ht="16.5">
      <c r="A60" s="159"/>
      <c r="B60" s="302" t="s">
        <v>238</v>
      </c>
      <c r="C60" s="303"/>
      <c r="D60" s="304"/>
      <c r="E60" s="305"/>
      <c r="F60" s="1160"/>
      <c r="G60" s="1160"/>
      <c r="H60" s="1160"/>
      <c r="I60" s="159"/>
      <c r="J60" s="159"/>
      <c r="K60" s="160"/>
      <c r="L60" s="165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</row>
    <row r="61" spans="1:24" ht="16.5">
      <c r="A61" s="159"/>
      <c r="B61" s="306" t="s">
        <v>239</v>
      </c>
      <c r="C61" s="307"/>
      <c r="D61" s="308"/>
      <c r="E61" s="305"/>
      <c r="F61" s="309" t="s">
        <v>240</v>
      </c>
      <c r="G61" s="305"/>
      <c r="H61" s="305"/>
      <c r="I61" s="159"/>
      <c r="J61" s="159"/>
      <c r="K61" s="160"/>
      <c r="L61" s="165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</row>
    <row r="62" spans="1:24">
      <c r="A62" s="159"/>
      <c r="B62" s="310"/>
      <c r="C62" s="310"/>
      <c r="D62" s="310"/>
      <c r="E62" s="310"/>
      <c r="F62" s="310"/>
      <c r="G62" s="310"/>
      <c r="H62" s="310"/>
      <c r="I62" s="159"/>
      <c r="J62" s="159"/>
      <c r="K62" s="160"/>
      <c r="L62" s="165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</row>
    <row r="63" spans="1:24">
      <c r="A63" s="159"/>
      <c r="B63" s="160"/>
      <c r="C63" s="159"/>
      <c r="D63" s="159"/>
      <c r="E63" s="159"/>
      <c r="F63" s="159"/>
      <c r="G63" s="159"/>
      <c r="H63" s="159"/>
      <c r="I63" s="159"/>
      <c r="J63" s="159"/>
      <c r="K63" s="160"/>
      <c r="L63" s="165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</row>
    <row r="64" spans="1:24">
      <c r="A64" s="159"/>
      <c r="B64" s="160"/>
      <c r="C64" s="159"/>
      <c r="D64" s="159"/>
      <c r="E64" s="159"/>
      <c r="F64" s="159"/>
      <c r="G64" s="159"/>
      <c r="H64" s="159"/>
      <c r="I64" s="159"/>
      <c r="J64" s="159"/>
      <c r="K64" s="160"/>
      <c r="L64" s="165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</row>
    <row r="65" spans="1:24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4"/>
      <c r="M65" s="143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</row>
    <row r="66" spans="1:24">
      <c r="A66" s="159"/>
      <c r="B66" s="160"/>
      <c r="C66" s="159"/>
      <c r="D66" s="159"/>
      <c r="E66" s="159"/>
      <c r="F66" s="159"/>
      <c r="G66" s="159"/>
      <c r="H66" s="159"/>
      <c r="I66" s="159"/>
      <c r="J66" s="159"/>
      <c r="K66" s="160"/>
      <c r="L66" s="165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</row>
    <row r="67" spans="1:24">
      <c r="A67" s="161"/>
      <c r="B67" s="145"/>
      <c r="C67" s="1132"/>
      <c r="D67" s="1132"/>
      <c r="E67" s="170"/>
      <c r="F67" s="1132"/>
      <c r="G67" s="1132"/>
      <c r="H67" s="1132"/>
      <c r="I67" s="159"/>
      <c r="J67" s="159"/>
      <c r="K67" s="160"/>
      <c r="L67" s="165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</row>
    <row r="72" spans="1:24">
      <c r="I72" s="152"/>
    </row>
  </sheetData>
  <mergeCells count="22">
    <mergeCell ref="I10:J10"/>
    <mergeCell ref="K10:L10"/>
    <mergeCell ref="M10:M11"/>
    <mergeCell ref="C67:D67"/>
    <mergeCell ref="F67:H67"/>
    <mergeCell ref="F60:H60"/>
    <mergeCell ref="A6:E6"/>
    <mergeCell ref="G6:H6"/>
    <mergeCell ref="A7:E7"/>
    <mergeCell ref="G7:H7"/>
    <mergeCell ref="G10:H10"/>
    <mergeCell ref="A10:A11"/>
    <mergeCell ref="B10:B11"/>
    <mergeCell ref="C10:C11"/>
    <mergeCell ref="D10:D11"/>
    <mergeCell ref="E10:F10"/>
    <mergeCell ref="A2:H2"/>
    <mergeCell ref="A5:E5"/>
    <mergeCell ref="G5:H5"/>
    <mergeCell ref="A1:M1"/>
    <mergeCell ref="A4:M4"/>
    <mergeCell ref="A3:M3"/>
  </mergeCells>
  <printOptions horizontalCentered="1"/>
  <pageMargins left="0.31496062992125984" right="0.19685039370078741" top="0.31496062992125984" bottom="0.39370078740157483" header="0.31496062992125984" footer="0"/>
  <pageSetup paperSize="9" scale="83" orientation="landscape" r:id="rId1"/>
  <headerFooter scaleWithDoc="0" alignWithMargins="0">
    <oddFooter>&amp;R &amp;P</oddFooter>
  </headerFooter>
  <ignoredErrors>
    <ignoredError sqref="M56" formula="1"/>
    <ignoredError sqref="B33:B4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KREB</vt:lpstr>
      <vt:lpstr>konstr</vt:lpstr>
      <vt:lpstr>saklaso_elmomarageba</vt:lpstr>
      <vt:lpstr>wyal-kanaliz</vt:lpstr>
      <vt:lpstr>gare ganateba</vt:lpstr>
      <vt:lpstr>Robeebi</vt:lpstr>
      <vt:lpstr>#2</vt:lpstr>
      <vt:lpstr>ელ. გარე ქსელი</vt:lpstr>
      <vt:lpstr>ეზო</vt:lpstr>
      <vt:lpstr>'#2'!Print_Area</vt:lpstr>
      <vt:lpstr>'gare ganateba'!Print_Area</vt:lpstr>
      <vt:lpstr>konstr!Print_Area</vt:lpstr>
      <vt:lpstr>KREB!Print_Area</vt:lpstr>
      <vt:lpstr>Robeebi!Print_Area</vt:lpstr>
      <vt:lpstr>'wyal-kanaliz'!Print_Area</vt:lpstr>
      <vt:lpstr>ეზო!Print_Area</vt:lpstr>
      <vt:lpstr>'ელ. გარე ქსელი'!Print_Area</vt:lpstr>
      <vt:lpstr>konstr!Print_Titles</vt:lpstr>
      <vt:lpstr>'ელ. გარე ქსელი'!Print_Titles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tatia</cp:lastModifiedBy>
  <cp:lastPrinted>2018-07-28T13:27:48Z</cp:lastPrinted>
  <dcterms:created xsi:type="dcterms:W3CDTF">2006-05-30T13:39:04Z</dcterms:created>
  <dcterms:modified xsi:type="dcterms:W3CDTF">2018-08-01T12:36:03Z</dcterms:modified>
</cp:coreProperties>
</file>