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1570" windowHeight="9660" tabRatio="816" activeTab="1"/>
  </bookViews>
  <sheets>
    <sheet name="Summary" sheetId="5" r:id="rId1"/>
    <sheet name="1" sheetId="3" r:id="rId2"/>
  </sheets>
  <definedNames>
    <definedName name="_xlnm._FilterDatabase" localSheetId="1" hidden="1">'1'!$A$5:$M$214</definedName>
    <definedName name="_xlnm.Print_Area" localSheetId="1">'1'!$A$1:$M$211</definedName>
    <definedName name="_xlnm.Print_Area" localSheetId="0">Summary!$A$1:$E$7</definedName>
    <definedName name="_xlnm.Print_Titles" localSheetId="1">'1'!$2:$5</definedName>
  </definedNames>
  <calcPr calcId="152511"/>
</workbook>
</file>

<file path=xl/calcChain.xml><?xml version="1.0" encoding="utf-8"?>
<calcChain xmlns="http://schemas.openxmlformats.org/spreadsheetml/2006/main">
  <c r="K197" i="3" l="1"/>
  <c r="L197" i="3" s="1"/>
  <c r="M197" i="3" s="1"/>
  <c r="K196" i="3"/>
  <c r="L196" i="3" s="1"/>
  <c r="M196" i="3" s="1"/>
  <c r="E195" i="3"/>
  <c r="K195" i="3" s="1"/>
  <c r="L195" i="3" s="1"/>
  <c r="M195" i="3" s="1"/>
  <c r="K194" i="3"/>
  <c r="L194" i="3" s="1"/>
  <c r="M194" i="3" s="1"/>
  <c r="I193" i="3"/>
  <c r="J193" i="3" s="1"/>
  <c r="M193" i="3" s="1"/>
  <c r="I192" i="3"/>
  <c r="J192" i="3" s="1"/>
  <c r="M192" i="3" s="1"/>
  <c r="G191" i="3"/>
  <c r="H191" i="3" s="1"/>
  <c r="M191" i="3" s="1"/>
  <c r="L189" i="3"/>
  <c r="M189" i="3" s="1"/>
  <c r="K189" i="3"/>
  <c r="K188" i="3"/>
  <c r="L188" i="3" s="1"/>
  <c r="M188" i="3" s="1"/>
  <c r="E187" i="3"/>
  <c r="K187" i="3" s="1"/>
  <c r="L187" i="3" s="1"/>
  <c r="M187" i="3" s="1"/>
  <c r="K186" i="3"/>
  <c r="L186" i="3" s="1"/>
  <c r="M186" i="3" s="1"/>
  <c r="I185" i="3"/>
  <c r="J185" i="3" s="1"/>
  <c r="M185" i="3" s="1"/>
  <c r="I184" i="3"/>
  <c r="J184" i="3" s="1"/>
  <c r="M184" i="3" s="1"/>
  <c r="G183" i="3"/>
  <c r="H183" i="3" s="1"/>
  <c r="M183" i="3" s="1"/>
  <c r="K181" i="3"/>
  <c r="L181" i="3" s="1"/>
  <c r="M181" i="3" s="1"/>
  <c r="K180" i="3"/>
  <c r="L180" i="3" s="1"/>
  <c r="M180" i="3" s="1"/>
  <c r="E179" i="3"/>
  <c r="K179" i="3" s="1"/>
  <c r="L179" i="3" s="1"/>
  <c r="M179" i="3" s="1"/>
  <c r="K178" i="3"/>
  <c r="L178" i="3" s="1"/>
  <c r="M178" i="3" s="1"/>
  <c r="I177" i="3"/>
  <c r="J177" i="3" s="1"/>
  <c r="M177" i="3" s="1"/>
  <c r="I176" i="3"/>
  <c r="J176" i="3" s="1"/>
  <c r="M176" i="3" s="1"/>
  <c r="G175" i="3"/>
  <c r="H175" i="3" s="1"/>
  <c r="M175" i="3" s="1"/>
  <c r="K173" i="3"/>
  <c r="L173" i="3" s="1"/>
  <c r="M173" i="3" s="1"/>
  <c r="K172" i="3"/>
  <c r="L172" i="3" s="1"/>
  <c r="M172" i="3" s="1"/>
  <c r="E171" i="3"/>
  <c r="K171" i="3" s="1"/>
  <c r="L171" i="3" s="1"/>
  <c r="M171" i="3" s="1"/>
  <c r="K170" i="3"/>
  <c r="L170" i="3" s="1"/>
  <c r="M170" i="3" s="1"/>
  <c r="I169" i="3"/>
  <c r="J169" i="3" s="1"/>
  <c r="M169" i="3" s="1"/>
  <c r="I168" i="3"/>
  <c r="J168" i="3" s="1"/>
  <c r="M168" i="3" s="1"/>
  <c r="G167" i="3"/>
  <c r="H167" i="3" s="1"/>
  <c r="M167" i="3" s="1"/>
  <c r="K165" i="3"/>
  <c r="L165" i="3" s="1"/>
  <c r="M165" i="3" s="1"/>
  <c r="K164" i="3"/>
  <c r="L164" i="3" s="1"/>
  <c r="M164" i="3" s="1"/>
  <c r="E163" i="3"/>
  <c r="K163" i="3" s="1"/>
  <c r="L163" i="3" s="1"/>
  <c r="M163" i="3" s="1"/>
  <c r="K162" i="3"/>
  <c r="L162" i="3" s="1"/>
  <c r="M162" i="3" s="1"/>
  <c r="I161" i="3"/>
  <c r="J161" i="3" s="1"/>
  <c r="M161" i="3" s="1"/>
  <c r="I160" i="3"/>
  <c r="J160" i="3" s="1"/>
  <c r="M160" i="3" s="1"/>
  <c r="G159" i="3"/>
  <c r="H159" i="3" s="1"/>
  <c r="M159" i="3" s="1"/>
  <c r="K157" i="3"/>
  <c r="L157" i="3" s="1"/>
  <c r="M157" i="3" s="1"/>
  <c r="K156" i="3"/>
  <c r="L156" i="3" s="1"/>
  <c r="M156" i="3" s="1"/>
  <c r="E155" i="3"/>
  <c r="K155" i="3" s="1"/>
  <c r="L155" i="3" s="1"/>
  <c r="M155" i="3" s="1"/>
  <c r="K154" i="3"/>
  <c r="L154" i="3" s="1"/>
  <c r="M154" i="3" s="1"/>
  <c r="I153" i="3"/>
  <c r="J153" i="3" s="1"/>
  <c r="M153" i="3" s="1"/>
  <c r="I152" i="3"/>
  <c r="J152" i="3" s="1"/>
  <c r="M152" i="3" s="1"/>
  <c r="G151" i="3"/>
  <c r="H151" i="3" s="1"/>
  <c r="M151" i="3" s="1"/>
  <c r="K120" i="3"/>
  <c r="L120" i="3" s="1"/>
  <c r="M120" i="3" s="1"/>
  <c r="K119" i="3"/>
  <c r="L119" i="3" s="1"/>
  <c r="M119" i="3" s="1"/>
  <c r="K118" i="3"/>
  <c r="L118" i="3" s="1"/>
  <c r="M118" i="3" s="1"/>
  <c r="I117" i="3"/>
  <c r="J117" i="3" s="1"/>
  <c r="M117" i="3" s="1"/>
  <c r="G116" i="3"/>
  <c r="H116" i="3" s="1"/>
  <c r="M116" i="3" s="1"/>
  <c r="M182" i="3" l="1"/>
  <c r="M158" i="3"/>
  <c r="M190" i="3"/>
  <c r="M150" i="3"/>
  <c r="M166" i="3"/>
  <c r="M174" i="3"/>
  <c r="M115" i="3"/>
  <c r="K110" i="3" l="1"/>
  <c r="L110" i="3" s="1"/>
  <c r="M110" i="3" s="1"/>
  <c r="K109" i="3"/>
  <c r="L109" i="3" s="1"/>
  <c r="M109" i="3" s="1"/>
  <c r="K108" i="3"/>
  <c r="L108" i="3" s="1"/>
  <c r="M108" i="3" s="1"/>
  <c r="K107" i="3"/>
  <c r="L107" i="3" s="1"/>
  <c r="M107" i="3" s="1"/>
  <c r="I106" i="3"/>
  <c r="J106" i="3" s="1"/>
  <c r="M106" i="3" s="1"/>
  <c r="G105" i="3"/>
  <c r="H105" i="3" s="1"/>
  <c r="M105" i="3" s="1"/>
  <c r="K103" i="3"/>
  <c r="L103" i="3" s="1"/>
  <c r="M103" i="3" s="1"/>
  <c r="K102" i="3"/>
  <c r="L102" i="3" s="1"/>
  <c r="M102" i="3" s="1"/>
  <c r="K101" i="3"/>
  <c r="L101" i="3" s="1"/>
  <c r="M101" i="3" s="1"/>
  <c r="K100" i="3"/>
  <c r="L100" i="3" s="1"/>
  <c r="M100" i="3" s="1"/>
  <c r="K99" i="3"/>
  <c r="L99" i="3" s="1"/>
  <c r="M99" i="3" s="1"/>
  <c r="K98" i="3"/>
  <c r="L98" i="3" s="1"/>
  <c r="M98" i="3" s="1"/>
  <c r="K97" i="3"/>
  <c r="L97" i="3" s="1"/>
  <c r="M97" i="3" s="1"/>
  <c r="E96" i="3"/>
  <c r="K96" i="3" s="1"/>
  <c r="L96" i="3" s="1"/>
  <c r="M96" i="3" s="1"/>
  <c r="K95" i="3"/>
  <c r="L95" i="3" s="1"/>
  <c r="M95" i="3" s="1"/>
  <c r="K94" i="3"/>
  <c r="L94" i="3" s="1"/>
  <c r="M94" i="3" s="1"/>
  <c r="I93" i="3"/>
  <c r="J93" i="3" s="1"/>
  <c r="M93" i="3" s="1"/>
  <c r="I92" i="3"/>
  <c r="J92" i="3" s="1"/>
  <c r="M92" i="3" s="1"/>
  <c r="G91" i="3"/>
  <c r="H91" i="3" s="1"/>
  <c r="M91" i="3" s="1"/>
  <c r="K89" i="3"/>
  <c r="L89" i="3" s="1"/>
  <c r="M89" i="3" s="1"/>
  <c r="K88" i="3"/>
  <c r="L88" i="3" s="1"/>
  <c r="M88" i="3" s="1"/>
  <c r="K87" i="3"/>
  <c r="L87" i="3" s="1"/>
  <c r="M87" i="3" s="1"/>
  <c r="I86" i="3"/>
  <c r="J86" i="3" s="1"/>
  <c r="M86" i="3" s="1"/>
  <c r="I85" i="3"/>
  <c r="J85" i="3" s="1"/>
  <c r="M85" i="3" s="1"/>
  <c r="G84" i="3"/>
  <c r="H84" i="3" s="1"/>
  <c r="M84" i="3" s="1"/>
  <c r="M104" i="3" l="1"/>
  <c r="M83" i="3"/>
  <c r="M90" i="3"/>
  <c r="A32" i="3" l="1"/>
  <c r="A35" i="3" s="1"/>
  <c r="A43" i="3" s="1"/>
  <c r="A46" i="3" s="1"/>
  <c r="A54" i="3" s="1"/>
  <c r="A62" i="3" s="1"/>
  <c r="A71" i="3" s="1"/>
  <c r="A74" i="3" s="1"/>
  <c r="K31" i="3"/>
  <c r="L31" i="3" s="1"/>
  <c r="M31" i="3" s="1"/>
  <c r="E30" i="3"/>
  <c r="K30" i="3" s="1"/>
  <c r="L30" i="3" s="1"/>
  <c r="M30" i="3" s="1"/>
  <c r="E29" i="3"/>
  <c r="I29" i="3" s="1"/>
  <c r="J29" i="3" s="1"/>
  <c r="M29" i="3" s="1"/>
  <c r="E28" i="3"/>
  <c r="I28" i="3" s="1"/>
  <c r="J28" i="3" s="1"/>
  <c r="M28" i="3" s="1"/>
  <c r="E27" i="3"/>
  <c r="I27" i="3" s="1"/>
  <c r="J27" i="3" s="1"/>
  <c r="M27" i="3" s="1"/>
  <c r="E26" i="3"/>
  <c r="I26" i="3" s="1"/>
  <c r="J26" i="3" s="1"/>
  <c r="M26" i="3" s="1"/>
  <c r="E25" i="3"/>
  <c r="I25" i="3" s="1"/>
  <c r="J25" i="3" s="1"/>
  <c r="M25" i="3" s="1"/>
  <c r="E24" i="3"/>
  <c r="G24" i="3" s="1"/>
  <c r="H24" i="3" s="1"/>
  <c r="M24" i="3" s="1"/>
  <c r="A83" i="3" l="1"/>
  <c r="A90" i="3" s="1"/>
  <c r="A104" i="3" s="1"/>
  <c r="A112" i="3" s="1"/>
  <c r="A115" i="3" s="1"/>
  <c r="A121" i="3" s="1"/>
  <c r="A127" i="3" s="1"/>
  <c r="A140" i="3" s="1"/>
  <c r="A142" i="3" s="1"/>
  <c r="K126" i="3"/>
  <c r="L126" i="3" s="1"/>
  <c r="M126" i="3" s="1"/>
  <c r="K125" i="3"/>
  <c r="L125" i="3" s="1"/>
  <c r="M125" i="3" s="1"/>
  <c r="I124" i="3"/>
  <c r="J124" i="3" s="1"/>
  <c r="M124" i="3" s="1"/>
  <c r="I123" i="3"/>
  <c r="J123" i="3" s="1"/>
  <c r="M123" i="3" s="1"/>
  <c r="G122" i="3"/>
  <c r="H122" i="3" s="1"/>
  <c r="M122" i="3" s="1"/>
  <c r="K202" i="3"/>
  <c r="L202" i="3" s="1"/>
  <c r="M202" i="3" s="1"/>
  <c r="I201" i="3"/>
  <c r="J201" i="3" s="1"/>
  <c r="M201" i="3" s="1"/>
  <c r="I200" i="3"/>
  <c r="J200" i="3" s="1"/>
  <c r="M200" i="3" s="1"/>
  <c r="G199" i="3"/>
  <c r="H199" i="3" s="1"/>
  <c r="M199" i="3" s="1"/>
  <c r="A150" i="3" l="1"/>
  <c r="A158" i="3" s="1"/>
  <c r="A166" i="3" s="1"/>
  <c r="A174" i="3" s="1"/>
  <c r="A182" i="3" s="1"/>
  <c r="A190" i="3" s="1"/>
  <c r="M198" i="3"/>
  <c r="A198" i="3" l="1"/>
  <c r="E69" i="3"/>
  <c r="E53" i="3" l="1"/>
  <c r="E52" i="3"/>
  <c r="K52" i="3" s="1"/>
  <c r="E47" i="3"/>
  <c r="K79" i="3" l="1"/>
  <c r="L79" i="3" s="1"/>
  <c r="M79" i="3" s="1"/>
  <c r="I78" i="3"/>
  <c r="J78" i="3" s="1"/>
  <c r="M78" i="3" s="1"/>
  <c r="I77" i="3"/>
  <c r="J77" i="3" s="1"/>
  <c r="M77" i="3" s="1"/>
  <c r="I76" i="3"/>
  <c r="J76" i="3" s="1"/>
  <c r="M76" i="3" s="1"/>
  <c r="E81" i="3"/>
  <c r="K81" i="3" s="1"/>
  <c r="L81" i="3" s="1"/>
  <c r="M81" i="3" s="1"/>
  <c r="E80" i="3"/>
  <c r="K80" i="3" s="1"/>
  <c r="L80" i="3" s="1"/>
  <c r="M80" i="3" s="1"/>
  <c r="E75" i="3"/>
  <c r="G75" i="3" s="1"/>
  <c r="H75" i="3" s="1"/>
  <c r="M75" i="3" s="1"/>
  <c r="K73" i="3"/>
  <c r="L73" i="3" s="1"/>
  <c r="M73" i="3" s="1"/>
  <c r="I72" i="3"/>
  <c r="J72" i="3" s="1"/>
  <c r="M72" i="3" s="1"/>
  <c r="K70" i="3"/>
  <c r="L70" i="3" s="1"/>
  <c r="M70" i="3" s="1"/>
  <c r="K69" i="3"/>
  <c r="L69" i="3" s="1"/>
  <c r="M69" i="3" s="1"/>
  <c r="E68" i="3"/>
  <c r="I68" i="3" s="1"/>
  <c r="J68" i="3" s="1"/>
  <c r="M68" i="3" s="1"/>
  <c r="E67" i="3"/>
  <c r="I67" i="3" s="1"/>
  <c r="J67" i="3" s="1"/>
  <c r="M67" i="3" s="1"/>
  <c r="E66" i="3"/>
  <c r="I66" i="3" s="1"/>
  <c r="J66" i="3" s="1"/>
  <c r="M66" i="3" s="1"/>
  <c r="E65" i="3"/>
  <c r="I65" i="3" s="1"/>
  <c r="J65" i="3" s="1"/>
  <c r="M65" i="3" s="1"/>
  <c r="E64" i="3"/>
  <c r="I64" i="3" s="1"/>
  <c r="J64" i="3" s="1"/>
  <c r="M64" i="3" s="1"/>
  <c r="E63" i="3"/>
  <c r="G63" i="3" s="1"/>
  <c r="H63" i="3" s="1"/>
  <c r="M63" i="3" s="1"/>
  <c r="K60" i="3"/>
  <c r="L60" i="3" s="1"/>
  <c r="M60" i="3" s="1"/>
  <c r="K59" i="3"/>
  <c r="L59" i="3" s="1"/>
  <c r="M59" i="3" s="1"/>
  <c r="I58" i="3"/>
  <c r="J58" i="3" s="1"/>
  <c r="M58" i="3" s="1"/>
  <c r="I57" i="3"/>
  <c r="J57" i="3" s="1"/>
  <c r="M57" i="3" s="1"/>
  <c r="I56" i="3"/>
  <c r="J56" i="3" s="1"/>
  <c r="M56" i="3" s="1"/>
  <c r="G55" i="3"/>
  <c r="H55" i="3" s="1"/>
  <c r="M55" i="3" s="1"/>
  <c r="K51" i="3"/>
  <c r="L51" i="3" s="1"/>
  <c r="M51" i="3" s="1"/>
  <c r="I50" i="3"/>
  <c r="J50" i="3" s="1"/>
  <c r="M50" i="3" s="1"/>
  <c r="I49" i="3"/>
  <c r="J49" i="3" s="1"/>
  <c r="M49" i="3" s="1"/>
  <c r="I48" i="3"/>
  <c r="J48" i="3" s="1"/>
  <c r="M48" i="3" s="1"/>
  <c r="K53" i="3"/>
  <c r="L53" i="3" s="1"/>
  <c r="M53" i="3" s="1"/>
  <c r="L52" i="3"/>
  <c r="M52" i="3" s="1"/>
  <c r="G47" i="3"/>
  <c r="H47" i="3" s="1"/>
  <c r="M47" i="3" s="1"/>
  <c r="K45" i="3"/>
  <c r="L45" i="3" s="1"/>
  <c r="M45" i="3" s="1"/>
  <c r="I44" i="3"/>
  <c r="J44" i="3" s="1"/>
  <c r="M44" i="3" s="1"/>
  <c r="K40" i="3"/>
  <c r="L40" i="3" s="1"/>
  <c r="M40" i="3" s="1"/>
  <c r="I39" i="3"/>
  <c r="J39" i="3" s="1"/>
  <c r="M39" i="3" s="1"/>
  <c r="I38" i="3"/>
  <c r="J38" i="3" s="1"/>
  <c r="M38" i="3" s="1"/>
  <c r="I37" i="3"/>
  <c r="J37" i="3" s="1"/>
  <c r="M37" i="3" s="1"/>
  <c r="E42" i="3"/>
  <c r="K42" i="3" s="1"/>
  <c r="L42" i="3" s="1"/>
  <c r="M42" i="3" s="1"/>
  <c r="E41" i="3"/>
  <c r="K41" i="3" s="1"/>
  <c r="L41" i="3" s="1"/>
  <c r="M41" i="3" s="1"/>
  <c r="E36" i="3"/>
  <c r="G36" i="3" s="1"/>
  <c r="H36" i="3" s="1"/>
  <c r="M36" i="3" s="1"/>
  <c r="K34" i="3"/>
  <c r="L34" i="3" s="1"/>
  <c r="M34" i="3" s="1"/>
  <c r="I33" i="3"/>
  <c r="J33" i="3" s="1"/>
  <c r="M33" i="3" s="1"/>
  <c r="M54" i="3" l="1"/>
  <c r="M74" i="3"/>
  <c r="M71" i="3"/>
  <c r="M62" i="3"/>
  <c r="M46" i="3"/>
  <c r="M35" i="3"/>
  <c r="M43" i="3"/>
  <c r="M32" i="3"/>
  <c r="I21" i="3" l="1"/>
  <c r="I13" i="3"/>
  <c r="I11" i="3"/>
  <c r="K148" i="3" l="1"/>
  <c r="L148" i="3" s="1"/>
  <c r="M148" i="3" s="1"/>
  <c r="K147" i="3"/>
  <c r="L147" i="3" s="1"/>
  <c r="M147" i="3" s="1"/>
  <c r="I146" i="3"/>
  <c r="J146" i="3" s="1"/>
  <c r="M146" i="3" s="1"/>
  <c r="I145" i="3"/>
  <c r="J145" i="3" s="1"/>
  <c r="M145" i="3" s="1"/>
  <c r="I144" i="3"/>
  <c r="J144" i="3" s="1"/>
  <c r="M144" i="3" s="1"/>
  <c r="G143" i="3"/>
  <c r="H143" i="3" s="1"/>
  <c r="M143" i="3" s="1"/>
  <c r="E141" i="3"/>
  <c r="I141" i="3" s="1"/>
  <c r="J141" i="3" s="1"/>
  <c r="M141" i="3" s="1"/>
  <c r="M140" i="3" s="1"/>
  <c r="M142" i="3" l="1"/>
  <c r="M121" i="3"/>
  <c r="G113" i="3" l="1"/>
  <c r="H113" i="3" s="1"/>
  <c r="M113" i="3" s="1"/>
  <c r="I114" i="3"/>
  <c r="J114" i="3" s="1"/>
  <c r="M114" i="3" s="1"/>
  <c r="M112" i="3" l="1"/>
  <c r="K139" i="3"/>
  <c r="L139" i="3" s="1"/>
  <c r="M139" i="3" s="1"/>
  <c r="K138" i="3"/>
  <c r="L138" i="3" s="1"/>
  <c r="M138" i="3" s="1"/>
  <c r="K137" i="3"/>
  <c r="L137" i="3" s="1"/>
  <c r="M137" i="3" s="1"/>
  <c r="K136" i="3"/>
  <c r="L136" i="3" s="1"/>
  <c r="M136" i="3" s="1"/>
  <c r="K135" i="3"/>
  <c r="L135" i="3" s="1"/>
  <c r="M135" i="3" s="1"/>
  <c r="K134" i="3"/>
  <c r="L134" i="3" s="1"/>
  <c r="M134" i="3" s="1"/>
  <c r="K133" i="3"/>
  <c r="L133" i="3" s="1"/>
  <c r="M133" i="3" s="1"/>
  <c r="K132" i="3"/>
  <c r="L132" i="3" s="1"/>
  <c r="M132" i="3" s="1"/>
  <c r="K131" i="3"/>
  <c r="L131" i="3" s="1"/>
  <c r="M131" i="3" s="1"/>
  <c r="I130" i="3"/>
  <c r="J130" i="3" s="1"/>
  <c r="M130" i="3" s="1"/>
  <c r="I129" i="3"/>
  <c r="J129" i="3" s="1"/>
  <c r="M129" i="3" s="1"/>
  <c r="G128" i="3"/>
  <c r="H128" i="3" s="1"/>
  <c r="M128" i="3" s="1"/>
  <c r="M127" i="3" l="1"/>
  <c r="J21" i="3" l="1"/>
  <c r="M21" i="3" s="1"/>
  <c r="M20" i="3" s="1"/>
  <c r="K19" i="3"/>
  <c r="I18" i="3"/>
  <c r="I17" i="3"/>
  <c r="J17" i="3" s="1"/>
  <c r="M17" i="3" s="1"/>
  <c r="E16" i="3"/>
  <c r="E14" i="3"/>
  <c r="J13" i="3"/>
  <c r="M13" i="3" s="1"/>
  <c r="E12" i="3"/>
  <c r="J11" i="3"/>
  <c r="M11" i="3" s="1"/>
  <c r="E10" i="3"/>
  <c r="A9" i="3"/>
  <c r="M7" i="3"/>
  <c r="A15" i="3" l="1"/>
  <c r="A20" i="3" s="1"/>
  <c r="G16" i="3"/>
  <c r="H16" i="3" s="1"/>
  <c r="M16" i="3" s="1"/>
  <c r="G10" i="3"/>
  <c r="H10" i="3" s="1"/>
  <c r="M10" i="3" s="1"/>
  <c r="K14" i="3"/>
  <c r="L14" i="3" s="1"/>
  <c r="M14" i="3" s="1"/>
  <c r="I12" i="3"/>
  <c r="J12" i="3" s="1"/>
  <c r="M12" i="3" s="1"/>
  <c r="J18" i="3"/>
  <c r="M18" i="3" s="1"/>
  <c r="L19" i="3"/>
  <c r="M19" i="3" s="1"/>
  <c r="M23" i="3" l="1"/>
  <c r="M9" i="3"/>
  <c r="M203" i="3" s="1"/>
  <c r="M15" i="3"/>
  <c r="M204" i="3" l="1"/>
  <c r="M205" i="3" s="1"/>
  <c r="M206" i="3" s="1"/>
  <c r="M207" i="3" s="1"/>
  <c r="M208" i="3" l="1"/>
  <c r="M209" i="3" s="1"/>
  <c r="M210" i="3" l="1"/>
  <c r="M211" i="3" s="1"/>
  <c r="E6" i="5" s="1"/>
  <c r="E7" i="5" l="1"/>
</calcChain>
</file>

<file path=xl/sharedStrings.xml><?xml version="1.0" encoding="utf-8"?>
<sst xmlns="http://schemas.openxmlformats.org/spreadsheetml/2006/main" count="423" uniqueCount="135">
  <si>
    <t>განზ.
ერთ.</t>
  </si>
  <si>
    <t>ტ</t>
  </si>
  <si>
    <t>მ</t>
  </si>
  <si>
    <t>გზის დაკვალვა</t>
  </si>
  <si>
    <t>კაც/სთ</t>
  </si>
  <si>
    <t>წყალი</t>
  </si>
  <si>
    <t>No.</t>
  </si>
  <si>
    <t>დასახელება</t>
  </si>
  <si>
    <t>რაოდენობა
ნორმით</t>
  </si>
  <si>
    <t>ერთეულის ღირებულება
(ლარი)</t>
  </si>
  <si>
    <t>ღირებულება (ლარი)</t>
  </si>
  <si>
    <t>ჯამი</t>
  </si>
  <si>
    <t>ხელფასი</t>
  </si>
  <si>
    <t>მექანიზმები</t>
  </si>
  <si>
    <t>მასალები</t>
  </si>
  <si>
    <t>რაოდენ.</t>
  </si>
  <si>
    <t>სულ</t>
  </si>
  <si>
    <t>ჯამი:</t>
  </si>
  <si>
    <t>ზედნადები ხარჯები</t>
  </si>
  <si>
    <t>მოგება</t>
  </si>
  <si>
    <t>დ.ღ.გ.</t>
  </si>
  <si>
    <t>ჯამი სულ:</t>
  </si>
  <si>
    <t>გაუთვალისწინებელი ხარჯები</t>
  </si>
  <si>
    <t>კოდი</t>
  </si>
  <si>
    <t>მანქ/სთ</t>
  </si>
  <si>
    <t>სხვა მანქანები</t>
  </si>
  <si>
    <t>პ/ე</t>
  </si>
  <si>
    <t>ღორღი</t>
  </si>
  <si>
    <t>ავტოგრეიდერი საშუალო ტიპის 108ც/ძ</t>
  </si>
  <si>
    <t>თვითმავალი საგზაო დამტკეპნი 18ტ. პნევმოსვლაზე</t>
  </si>
  <si>
    <t>სარწყავ-სარეცხი მანქანა 6000ლ</t>
  </si>
  <si>
    <t>მუშა-მოსამსახურეების შრომის ანაზღაურება</t>
  </si>
  <si>
    <t>თხევადი ბიტუმი (ბიტუმის ემულსია)</t>
  </si>
  <si>
    <t>თვითმავალი საგზაო დამტკეპნი 5ტ. გლუვი</t>
  </si>
  <si>
    <t>თვითმავალი საგზაო დამტკეპნი 10ტ. გლუვი</t>
  </si>
  <si>
    <t>სხვა მასალები</t>
  </si>
  <si>
    <t>ქვიშა-ხრეში ფრაქციით 0÷40მმ</t>
  </si>
  <si>
    <t>ქვიშა-ცემენტის ხსნარი მ-150</t>
  </si>
  <si>
    <r>
      <t>მ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</si>
  <si>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r>
      <t>ექსკავატორი ჩამჩის ტევადობით 0.65მ</t>
    </r>
    <r>
      <rPr>
        <i/>
        <vertAlign val="superscript"/>
        <sz val="12"/>
        <rFont val="Sylfaen"/>
        <family val="1"/>
      </rPr>
      <t>3</t>
    </r>
  </si>
  <si>
    <r>
      <t>მ</t>
    </r>
    <r>
      <rPr>
        <i/>
        <vertAlign val="superscript"/>
        <sz val="12"/>
        <rFont val="Sylfaen"/>
        <family val="1"/>
      </rPr>
      <t>3</t>
    </r>
  </si>
  <si>
    <t>ხრეშოვანი გვერდულის მოწყობა</t>
  </si>
  <si>
    <r>
      <t>მ</t>
    </r>
    <r>
      <rPr>
        <vertAlign val="superscript"/>
        <sz val="12"/>
        <color theme="1"/>
        <rFont val="Calibri"/>
        <family val="2"/>
        <scheme val="minor"/>
      </rPr>
      <t>3</t>
    </r>
  </si>
  <si>
    <r>
      <t>მ</t>
    </r>
    <r>
      <rPr>
        <i/>
        <vertAlign val="superscript"/>
        <sz val="12"/>
        <rFont val="Sylfaen"/>
        <family val="1"/>
      </rPr>
      <t>3</t>
    </r>
    <r>
      <rPr>
        <sz val="11"/>
        <color theme="1"/>
        <rFont val="Calibri"/>
        <family val="2"/>
        <scheme val="minor"/>
      </rPr>
      <t/>
    </r>
  </si>
  <si>
    <t>საყალიბე ფარები 25მმ</t>
  </si>
  <si>
    <r>
      <t>მ</t>
    </r>
    <r>
      <rPr>
        <i/>
        <vertAlign val="superscript"/>
        <sz val="12"/>
        <rFont val="Sylfaen"/>
        <family val="1"/>
      </rPr>
      <t>2</t>
    </r>
  </si>
  <si>
    <r>
      <t>ხის ძელი 4 ხარისხის 40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60მმ</t>
    </r>
  </si>
  <si>
    <t>სამშენებლო ბოლტები</t>
  </si>
  <si>
    <t>კგ</t>
  </si>
  <si>
    <r>
      <t>მ</t>
    </r>
    <r>
      <rPr>
        <vertAlign val="superscript"/>
        <sz val="12"/>
        <rFont val="Calibri"/>
        <family val="1"/>
        <scheme val="minor"/>
      </rPr>
      <t>2</t>
    </r>
  </si>
  <si>
    <t>ტ.</t>
  </si>
  <si>
    <r>
      <t>ხის ძელი1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2 ხარისხის 130მმ</t>
    </r>
  </si>
  <si>
    <r>
      <t>ხის ძელი 3 ხარისხის 40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60მმ</t>
    </r>
  </si>
  <si>
    <t>ჩასატანებელი დეტალები</t>
  </si>
  <si>
    <r>
      <t>მ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</si>
  <si>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t>მე-3 კატეგორიის გრუნტის დამუშავება ქვაბულში, ექსკავატორით, გრუნტის გვერდზე დაყრით</t>
  </si>
  <si>
    <t>გზის ვაკისსი ნაწილობრივი შევსება ადგილიბრივი გრუნტით</t>
  </si>
  <si>
    <r>
      <t>მ</t>
    </r>
    <r>
      <rPr>
        <vertAlign val="superscript"/>
        <sz val="11"/>
        <color theme="1"/>
        <rFont val="Sylfaen"/>
        <family val="1"/>
      </rPr>
      <t>3</t>
    </r>
    <r>
      <rPr>
        <sz val="11"/>
        <color theme="1"/>
        <rFont val="Calibri"/>
        <family val="2"/>
        <charset val="1"/>
        <scheme val="minor"/>
      </rPr>
      <t/>
    </r>
  </si>
  <si>
    <t>ქვიშა-ხრეშოვანი გრუნტით, გზის ვაკისის სრული შევსება</t>
  </si>
  <si>
    <t>ბეტონი B-25 W6, F-200</t>
  </si>
  <si>
    <t>ამწე საავტომობილო სვლაზე 10ტ.</t>
  </si>
  <si>
    <t>ბულდოზერი 80ც/ძ</t>
  </si>
  <si>
    <t>არსებული გრუნტის დამუშავება მექნიზმით და დატვირთვა ა/თვითმცლელებზე</t>
  </si>
  <si>
    <t>არსებული გრუნტის დამუშავება ხელით   და დატვირთვა ა/თვითმცლელებზე</t>
  </si>
  <si>
    <t>ავტოგუდრონატორი 3500ლ</t>
  </si>
  <si>
    <r>
      <t>საფუძვლის ზედა  ფენის დამუშავება ბიტუმით, მთელ ფართობზე მოსხმით, (0,7 ლ/მ</t>
    </r>
    <r>
      <rPr>
        <b/>
        <vertAlign val="superscript"/>
        <sz val="12"/>
        <rFont val="Sylfaen"/>
        <family val="1"/>
      </rPr>
      <t>2</t>
    </r>
    <r>
      <rPr>
        <b/>
        <sz val="12"/>
        <rFont val="Sylfaen"/>
        <family val="1"/>
      </rPr>
      <t>).</t>
    </r>
  </si>
  <si>
    <t>საფარის ქვედა ფენის მოწყობა მსხვილმარცვლოვანი  ა/ბეტონის ცხელი ნარევით. სისქით 5 სმ.</t>
  </si>
  <si>
    <t>ასფალტობეტონის დამგები</t>
  </si>
  <si>
    <t>მსხვილმარცვლოვანი ასფალტო–ბეტონის ნარევი</t>
  </si>
  <si>
    <r>
      <t>საფუძვლის ზედა  ფენის დამუშავება ბიტუმით, მთელ ფართობზე მოსხმით, (0,3 ლ/მ</t>
    </r>
    <r>
      <rPr>
        <b/>
        <vertAlign val="superscript"/>
        <sz val="12"/>
        <rFont val="Sylfaen"/>
        <family val="1"/>
      </rPr>
      <t>2</t>
    </r>
    <r>
      <rPr>
        <b/>
        <sz val="12"/>
        <rFont val="Sylfaen"/>
        <family val="1"/>
      </rPr>
      <t>).</t>
    </r>
  </si>
  <si>
    <t>წვრილმარცვლოვანი ასფალტო–ბეტონის ნარევი</t>
  </si>
  <si>
    <t>საფარის ქვედა ფენის მოწყობა წვრილმარცვლოვანი  ა/ბეტონის ცხელი ნარევით. სისქით 5 სმ.</t>
  </si>
  <si>
    <t>არსებული გრუნტის გატანა ნაგავსაყრელზე საშუალოდ 5 კმ-მდე</t>
  </si>
  <si>
    <t xml:space="preserve">გრუნტის ზიდვა 5კმ მანძილზე და გადაყრა </t>
  </si>
  <si>
    <t>krebsiTi saxarjTaRricxvo gangariSeba</t>
  </si>
  <si>
    <t>#</t>
  </si>
  <si>
    <t>სამუშაოთა დასახელება</t>
  </si>
  <si>
    <t xml:space="preserve">xarjTaRricxvis # </t>
  </si>
  <si>
    <t>სამუშაოთა  ღირებულება დ.ღ.გ. ჩათვლით (ლარში)</t>
  </si>
  <si>
    <t>xarjTaRricxva #1</t>
  </si>
  <si>
    <t>დამუშავებულია 2018 წლის I კვარტლის fasebSi</t>
  </si>
  <si>
    <t>საფარის ზედა ფენის მოწყობა წვრილმარცვლოვანი მკვრივი  ა/ბეტონის ცხელი ნარევით. სისქით 4 სმ.</t>
  </si>
  <si>
    <t>სადრენაჟე ლითონის მილის მოწყობა Ø 600 მმ (გზის გადამკვეთი)</t>
  </si>
  <si>
    <t>მიერთებებზე და კერძო მისასვლელებზე საფუძვლის ზედა ფენის მოწყობა 0÷40მმ ფრაქციის ღორღით, ადგილზე გაშლა და დატკეპნა (სისქით 10 სმ)</t>
  </si>
  <si>
    <t>საგზაო მონიშვნა</t>
  </si>
  <si>
    <t>ც</t>
  </si>
  <si>
    <t>კმ</t>
  </si>
  <si>
    <t>მბურღავ–ამწევი მნქანები სიღრმით 3,5მ, საავტომობილო სვლაზე</t>
  </si>
  <si>
    <t>ამწე საავტომობილი სვლაზე 3ტ.</t>
  </si>
  <si>
    <t>ბეტონი B-15</t>
  </si>
  <si>
    <t>ლითონის ბოძები L=3,2მ, Ø-76მმ</t>
  </si>
  <si>
    <t>ცალი</t>
  </si>
  <si>
    <t>მარკირების მანქანა</t>
  </si>
  <si>
    <t>ემალი</t>
  </si>
  <si>
    <r>
      <t>მ</t>
    </r>
    <r>
      <rPr>
        <sz val="11"/>
        <color theme="1"/>
        <rFont val="Calibri"/>
        <family val="2"/>
        <scheme val="minor"/>
      </rPr>
      <t/>
    </r>
  </si>
  <si>
    <t>საფუძვლის ზედა ფენის მოწყობა 0÷40მმ ფრაქციის ღორღით, ადგილზე გაშლა და დატკეპნა (სისქით 10 სმ)</t>
  </si>
  <si>
    <t>ყვარლის მუნიციპალიტეტის, სოფელ გავაზში ძველ სასაფლაოსთან მისასვლელი გზის
სარეაბილიტაციო სამუშაოების ხარჯთაღრიცხვა N1</t>
  </si>
  <si>
    <t>მჭლე ბეტონის საგები ბეტონის არხის მოსაწყობად (ბეტონი B-10)</t>
  </si>
  <si>
    <t>ბეტონი B-10</t>
  </si>
  <si>
    <t>ხის ფიცარი 4 ხარისხის 40მმ</t>
  </si>
  <si>
    <t>რ/ბ არხების ადგილზე ჩამოსხმა  სხვა დამხმარე სამუშაოების ჩათვლით (ბეტონი B-25 1 გრძივ მეტრზე 0.23 მ3) (არმატურა 1 გრძივ მეტრზე 13.33 კგ)</t>
  </si>
  <si>
    <t>ბეტონი B-25</t>
  </si>
  <si>
    <t>არმატურა</t>
  </si>
  <si>
    <r>
      <t>ხის ძელი 3 ხარისხის 14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24სმ</t>
    </r>
  </si>
  <si>
    <t>ხის ძელი 3 ხარისხის 70მმ</t>
  </si>
  <si>
    <r>
      <t>ხის ძელი 4 ხარისხის 25</t>
    </r>
    <r>
      <rPr>
        <i/>
        <sz val="12"/>
        <rFont val="Calibri"/>
        <family val="2"/>
      </rPr>
      <t>÷</t>
    </r>
    <r>
      <rPr>
        <i/>
        <sz val="12"/>
        <rFont val="Sylfaen"/>
        <family val="1"/>
      </rPr>
      <t>32მმ</t>
    </r>
  </si>
  <si>
    <t>ფოლადის ცხაურის მოტანა მონტაჟი</t>
  </si>
  <si>
    <t>ლითონკონსტრუქციები</t>
  </si>
  <si>
    <t>სამონტაჟო ლითონკონსტრუქციები</t>
  </si>
  <si>
    <t>ელექტროდები</t>
  </si>
  <si>
    <t>1. მოსამზადებელი სამუშაოები</t>
  </si>
  <si>
    <t>2. მიწის ვაკისი</t>
  </si>
  <si>
    <t>3. საგზაო სამოსი</t>
  </si>
  <si>
    <t>4. მიერთებები და კერძო მისასვლელები</t>
  </si>
  <si>
    <t>5. კიუვეტები</t>
  </si>
  <si>
    <t>7. გზის კუთვნილობები</t>
  </si>
  <si>
    <t>ლითონის მილი  Ø 600 მმ</t>
  </si>
  <si>
    <t>ბეტონის სათავისების და პარაპეტების მოწყობა ლითონის მილებისათვის  ბეტონი B-25</t>
  </si>
  <si>
    <t>6. სადრენაჟო მილები</t>
  </si>
  <si>
    <t>ლითონის მილების დაფარვა ცხელი ბიტუმით ორჯერ წასმით</t>
  </si>
  <si>
    <r>
      <t>მ</t>
    </r>
    <r>
      <rPr>
        <vertAlign val="superscript"/>
        <sz val="12"/>
        <color theme="1"/>
        <rFont val="Calibri"/>
        <family val="2"/>
        <scheme val="minor"/>
      </rPr>
      <t>2</t>
    </r>
  </si>
  <si>
    <t>ბიტუმის მასტიკა (ნავთობის ბაზაზე)</t>
  </si>
  <si>
    <t>მაფრთხილებელი ნიშანი სამკუთხა 700x700x700 (1,11,2)</t>
  </si>
  <si>
    <t>მაფრთხილებელი ნიშანი (1,11,2)</t>
  </si>
  <si>
    <t>მაფრთხილებელი ნიშანი სამკუთხა 700x700x700 (1,11,1)</t>
  </si>
  <si>
    <t>მაფრთხილებელი ნიშანი (1,11,1)</t>
  </si>
  <si>
    <t>პრიორიტეტის ნიშანი სამკუთხა 700x700x700 (2,3,2)</t>
  </si>
  <si>
    <t>პრიორიტეტის ნიშანი (2,3,2)</t>
  </si>
  <si>
    <t>პრიორიტეტის ნიშანი სამკუთხა 700x700x700 (2,3,3)</t>
  </si>
  <si>
    <t>პრიორიტეტის ნიშანი (2,3,3)</t>
  </si>
  <si>
    <t>პრიორიტეტის ნიშანი სამკუთხა 700x700x700 (2,4)</t>
  </si>
  <si>
    <t>პრიორიტეტის ნიშანი (2,4)</t>
  </si>
  <si>
    <t>ამკრძალავი ნიშანი დ=600მმ (3,20)</t>
  </si>
  <si>
    <t>ამკრძალავი ნიშნი (3,20)</t>
  </si>
  <si>
    <t>სოფელ გავაზში ძველ სასაფლაოსთან მისასვლელი გზა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</si>
</sst>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₾_-;\-* #,##0.00\ _₾_-;_-* &quot;-&quot;??\ _₾_-;_-@_-"/>
    <numFmt numFmtId="165" formatCode="0.000"/>
    <numFmt numFmtId="166" formatCode="0.0000"/>
    <numFmt numFmtId="167" formatCode="0.00000"/>
    <numFmt numFmtId="168" formatCode="0.0"/>
    <numFmt numFmtId="169" formatCode="0.00_ ;[Red]\-0.00\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Sylfaen"/>
      <family val="1"/>
      <charset val="204"/>
    </font>
    <font>
      <i/>
      <sz val="12"/>
      <name val="Sylfaen"/>
      <family val="1"/>
    </font>
    <font>
      <b/>
      <sz val="12"/>
      <name val="Sylfaen"/>
      <family val="1"/>
    </font>
    <font>
      <b/>
      <sz val="12"/>
      <color theme="1"/>
      <name val="Sylfaen"/>
      <family val="1"/>
    </font>
    <font>
      <sz val="12"/>
      <name val="Sylfaen"/>
      <family val="1"/>
    </font>
    <font>
      <sz val="12"/>
      <color theme="1"/>
      <name val="Sylfaen"/>
      <family val="1"/>
      <charset val="204"/>
    </font>
    <font>
      <sz val="12"/>
      <color theme="1"/>
      <name val="Sylfaen"/>
      <family val="1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charset val="204"/>
      <scheme val="minor"/>
    </font>
    <font>
      <i/>
      <sz val="12"/>
      <color theme="1"/>
      <name val="Sylfaen"/>
      <family val="1"/>
    </font>
    <font>
      <i/>
      <vertAlign val="superscript"/>
      <sz val="12"/>
      <name val="Sylfaen"/>
      <family val="1"/>
    </font>
    <font>
      <i/>
      <sz val="12"/>
      <name val="Sylfine"/>
    </font>
    <font>
      <i/>
      <sz val="12"/>
      <name val="Sylfaen"/>
      <family val="1"/>
      <charset val="204"/>
    </font>
    <font>
      <sz val="15"/>
      <name val="Sylfaen"/>
      <family val="1"/>
    </font>
    <font>
      <vertAlign val="superscript"/>
      <sz val="12"/>
      <color theme="1"/>
      <name val="Calibri"/>
      <family val="2"/>
      <scheme val="minor"/>
    </font>
    <font>
      <b/>
      <vertAlign val="superscript"/>
      <sz val="12"/>
      <name val="Sylfaen"/>
      <family val="1"/>
    </font>
    <font>
      <i/>
      <sz val="12"/>
      <name val="Calibri"/>
      <family val="2"/>
    </font>
    <font>
      <vertAlign val="superscript"/>
      <sz val="12"/>
      <name val="Calibri"/>
      <family val="1"/>
      <scheme val="minor"/>
    </font>
    <font>
      <vertAlign val="superscript"/>
      <sz val="11"/>
      <color theme="1"/>
      <name val="Sylfaen"/>
      <family val="1"/>
    </font>
    <font>
      <b/>
      <sz val="14"/>
      <name val="AcadNusx"/>
    </font>
    <font>
      <sz val="14"/>
      <name val="AcadNusx"/>
    </font>
    <font>
      <sz val="11"/>
      <name val="AcadNusx"/>
    </font>
    <font>
      <sz val="14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i/>
      <sz val="12"/>
      <color theme="1"/>
      <name val="Sylfaen"/>
      <family val="1"/>
    </font>
    <font>
      <b/>
      <i/>
      <sz val="12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7" fillId="0" borderId="0" applyFont="0" applyFill="0" applyBorder="0" applyAlignment="0" applyProtection="0"/>
  </cellStyleXfs>
  <cellXfs count="80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14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9" fontId="7" fillId="0" borderId="0" xfId="1" applyFont="1" applyFill="1" applyAlignment="1">
      <alignment horizontal="center" vertical="center"/>
    </xf>
    <xf numFmtId="9" fontId="9" fillId="0" borderId="0" xfId="1" applyFont="1" applyFill="1"/>
    <xf numFmtId="4" fontId="0" fillId="0" borderId="0" xfId="0" applyNumberFormat="1"/>
    <xf numFmtId="169" fontId="0" fillId="0" borderId="0" xfId="0" applyNumberFormat="1"/>
    <xf numFmtId="2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"/>
  <sheetViews>
    <sheetView view="pageBreakPreview" zoomScaleNormal="100" zoomScaleSheetLayoutView="100" workbookViewId="0">
      <selection activeCell="D14" sqref="D14"/>
    </sheetView>
  </sheetViews>
  <sheetFormatPr defaultRowHeight="15"/>
  <cols>
    <col min="1" max="1" width="2" customWidth="1"/>
    <col min="3" max="3" width="36.42578125" customWidth="1"/>
    <col min="4" max="4" width="37.5703125" customWidth="1"/>
    <col min="5" max="5" width="21.28515625" customWidth="1"/>
    <col min="7" max="7" width="24.28515625" customWidth="1"/>
    <col min="9" max="9" width="15.42578125" customWidth="1"/>
    <col min="11" max="11" width="13.28515625" customWidth="1"/>
  </cols>
  <sheetData>
    <row r="1" spans="1:11" ht="21">
      <c r="A1" s="63" t="s">
        <v>74</v>
      </c>
      <c r="B1" s="63"/>
      <c r="C1" s="63"/>
      <c r="D1" s="63"/>
      <c r="E1" s="63"/>
    </row>
    <row r="2" spans="1:11" ht="21">
      <c r="A2" s="38"/>
      <c r="B2" s="64" t="s">
        <v>80</v>
      </c>
      <c r="C2" s="64"/>
      <c r="D2" s="64"/>
      <c r="E2" s="64"/>
    </row>
    <row r="3" spans="1:11" ht="7.5" customHeight="1">
      <c r="A3" s="65"/>
      <c r="B3" s="66"/>
      <c r="C3" s="66"/>
      <c r="D3" s="66"/>
      <c r="E3" s="66"/>
    </row>
    <row r="4" spans="1:11" ht="90">
      <c r="A4" s="39"/>
      <c r="B4" s="40" t="s">
        <v>75</v>
      </c>
      <c r="C4" s="41" t="s">
        <v>76</v>
      </c>
      <c r="D4" s="40" t="s">
        <v>77</v>
      </c>
      <c r="E4" s="42" t="s">
        <v>78</v>
      </c>
    </row>
    <row r="5" spans="1:11" ht="18">
      <c r="A5" s="43"/>
      <c r="B5" s="44">
        <v>1</v>
      </c>
      <c r="C5" s="44">
        <v>2</v>
      </c>
      <c r="D5" s="44">
        <v>3</v>
      </c>
      <c r="E5" s="44">
        <v>4</v>
      </c>
    </row>
    <row r="6" spans="1:11" ht="63">
      <c r="A6" s="43"/>
      <c r="B6" s="41">
        <v>1</v>
      </c>
      <c r="C6" s="45" t="s">
        <v>134</v>
      </c>
      <c r="D6" s="45" t="s">
        <v>79</v>
      </c>
      <c r="E6" s="46">
        <f>'1'!M211</f>
        <v>0</v>
      </c>
      <c r="G6" s="50"/>
      <c r="H6" s="52"/>
      <c r="K6" s="51"/>
    </row>
    <row r="7" spans="1:11" ht="36" customHeight="1">
      <c r="B7" s="67" t="s">
        <v>17</v>
      </c>
      <c r="C7" s="67"/>
      <c r="D7" s="67"/>
      <c r="E7" s="47">
        <f>SUM(E6:E6)</f>
        <v>0</v>
      </c>
    </row>
  </sheetData>
  <mergeCells count="4">
    <mergeCell ref="A1:E1"/>
    <mergeCell ref="B2:E2"/>
    <mergeCell ref="A3:E3"/>
    <mergeCell ref="B7:D7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16"/>
  <sheetViews>
    <sheetView tabSelected="1" zoomScale="80" zoomScaleNormal="80" zoomScaleSheetLayoutView="80" workbookViewId="0">
      <selection activeCell="M14" sqref="M14"/>
    </sheetView>
  </sheetViews>
  <sheetFormatPr defaultColWidth="9.140625" defaultRowHeight="18"/>
  <cols>
    <col min="1" max="1" width="6.7109375" style="9" customWidth="1"/>
    <col min="2" max="2" width="19.5703125" style="9" customWidth="1"/>
    <col min="3" max="3" width="73.7109375" style="9" customWidth="1"/>
    <col min="4" max="4" width="11.7109375" style="9" customWidth="1"/>
    <col min="5" max="5" width="14.140625" style="9" customWidth="1"/>
    <col min="6" max="6" width="15.42578125" style="9" customWidth="1"/>
    <col min="7" max="7" width="15.28515625" style="9" customWidth="1"/>
    <col min="8" max="12" width="13.28515625" style="9" customWidth="1"/>
    <col min="13" max="13" width="18.140625" style="9" customWidth="1"/>
    <col min="14" max="16384" width="9.140625" style="9"/>
  </cols>
  <sheetData>
    <row r="1" spans="1:13" ht="42.75" customHeight="1">
      <c r="A1" s="72" t="s">
        <v>96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7.75" customHeight="1">
      <c r="A2" s="73" t="s">
        <v>6</v>
      </c>
      <c r="B2" s="74" t="s">
        <v>23</v>
      </c>
      <c r="C2" s="73" t="s">
        <v>7</v>
      </c>
      <c r="D2" s="75" t="s">
        <v>0</v>
      </c>
      <c r="E2" s="75" t="s">
        <v>8</v>
      </c>
      <c r="F2" s="75" t="s">
        <v>9</v>
      </c>
      <c r="G2" s="76" t="s">
        <v>10</v>
      </c>
      <c r="H2" s="76"/>
      <c r="I2" s="76"/>
      <c r="J2" s="76"/>
      <c r="K2" s="76"/>
      <c r="L2" s="76"/>
      <c r="M2" s="73" t="s">
        <v>11</v>
      </c>
    </row>
    <row r="3" spans="1:13" ht="27.75" customHeight="1">
      <c r="A3" s="73"/>
      <c r="B3" s="74"/>
      <c r="C3" s="73"/>
      <c r="D3" s="75"/>
      <c r="E3" s="73"/>
      <c r="F3" s="75"/>
      <c r="G3" s="76" t="s">
        <v>12</v>
      </c>
      <c r="H3" s="76"/>
      <c r="I3" s="76" t="s">
        <v>13</v>
      </c>
      <c r="J3" s="76"/>
      <c r="K3" s="76" t="s">
        <v>14</v>
      </c>
      <c r="L3" s="76"/>
      <c r="M3" s="73"/>
    </row>
    <row r="4" spans="1:13" ht="27.75" customHeight="1">
      <c r="A4" s="73"/>
      <c r="B4" s="74"/>
      <c r="C4" s="73"/>
      <c r="D4" s="75"/>
      <c r="E4" s="73"/>
      <c r="F4" s="75"/>
      <c r="G4" s="33" t="s">
        <v>15</v>
      </c>
      <c r="H4" s="34" t="s">
        <v>16</v>
      </c>
      <c r="I4" s="33" t="s">
        <v>15</v>
      </c>
      <c r="J4" s="34" t="s">
        <v>16</v>
      </c>
      <c r="K4" s="33" t="s">
        <v>15</v>
      </c>
      <c r="L4" s="34" t="s">
        <v>16</v>
      </c>
      <c r="M4" s="73"/>
    </row>
    <row r="5" spans="1:13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</row>
    <row r="6" spans="1:13" ht="36.75" customHeight="1">
      <c r="A6" s="59"/>
      <c r="B6" s="59"/>
      <c r="C6" s="60" t="s">
        <v>110</v>
      </c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s="16" customFormat="1" ht="29.25" customHeight="1">
      <c r="A7" s="11">
        <v>1</v>
      </c>
      <c r="B7" s="35"/>
      <c r="C7" s="12" t="s">
        <v>3</v>
      </c>
      <c r="D7" s="35" t="s">
        <v>2</v>
      </c>
      <c r="E7" s="13">
        <v>697.2</v>
      </c>
      <c r="F7" s="8"/>
      <c r="G7" s="14"/>
      <c r="H7" s="7"/>
      <c r="I7" s="14"/>
      <c r="J7" s="7"/>
      <c r="K7" s="14"/>
      <c r="L7" s="15"/>
      <c r="M7" s="2">
        <f t="shared" ref="M7" si="0">F7*E7</f>
        <v>0</v>
      </c>
    </row>
    <row r="8" spans="1:13" s="16" customFormat="1" ht="29.25" customHeight="1">
      <c r="A8" s="11"/>
      <c r="B8" s="57"/>
      <c r="C8" s="60" t="s">
        <v>111</v>
      </c>
      <c r="D8" s="57"/>
      <c r="E8" s="13"/>
      <c r="F8" s="8"/>
      <c r="G8" s="14"/>
      <c r="H8" s="7"/>
      <c r="I8" s="14"/>
      <c r="J8" s="7"/>
      <c r="K8" s="14"/>
      <c r="L8" s="15"/>
      <c r="M8" s="2"/>
    </row>
    <row r="9" spans="1:13" s="16" customFormat="1" ht="36">
      <c r="A9" s="11">
        <f>A7+1</f>
        <v>2</v>
      </c>
      <c r="B9" s="68"/>
      <c r="C9" s="12" t="s">
        <v>62</v>
      </c>
      <c r="D9" s="11" t="s">
        <v>38</v>
      </c>
      <c r="E9" s="13">
        <v>396</v>
      </c>
      <c r="F9" s="17"/>
      <c r="G9" s="18"/>
      <c r="H9" s="18"/>
      <c r="I9" s="17"/>
      <c r="J9" s="17"/>
      <c r="K9" s="17"/>
      <c r="L9" s="17"/>
      <c r="M9" s="2">
        <f>SUM(M10:M14)</f>
        <v>0</v>
      </c>
    </row>
    <row r="10" spans="1:13" s="16" customFormat="1">
      <c r="A10" s="11"/>
      <c r="B10" s="68"/>
      <c r="C10" s="4" t="s">
        <v>31</v>
      </c>
      <c r="D10" s="5" t="s">
        <v>4</v>
      </c>
      <c r="E10" s="8">
        <f>0.0132+0.00323</f>
        <v>1.643E-2</v>
      </c>
      <c r="F10" s="7"/>
      <c r="G10" s="7">
        <f>E10*E9</f>
        <v>6.5062800000000003</v>
      </c>
      <c r="H10" s="7">
        <f>G10*F10</f>
        <v>0</v>
      </c>
      <c r="I10" s="7"/>
      <c r="J10" s="7"/>
      <c r="K10" s="7"/>
      <c r="L10" s="7"/>
      <c r="M10" s="1">
        <f>H10+J10+L10</f>
        <v>0</v>
      </c>
    </row>
    <row r="11" spans="1:13" s="16" customFormat="1" ht="19.5">
      <c r="A11" s="11"/>
      <c r="B11" s="68"/>
      <c r="C11" s="4" t="s">
        <v>39</v>
      </c>
      <c r="D11" s="5" t="s">
        <v>24</v>
      </c>
      <c r="E11" s="8">
        <v>2.9499999999999998E-2</v>
      </c>
      <c r="F11" s="7"/>
      <c r="G11" s="7"/>
      <c r="H11" s="7"/>
      <c r="I11" s="7">
        <f>E9*E11</f>
        <v>11.681999999999999</v>
      </c>
      <c r="J11" s="7">
        <f>I11*F11</f>
        <v>0</v>
      </c>
      <c r="K11" s="7"/>
      <c r="L11" s="7"/>
      <c r="M11" s="1">
        <f t="shared" ref="M11:M14" si="1">H11+J11+L11</f>
        <v>0</v>
      </c>
    </row>
    <row r="12" spans="1:13" s="16" customFormat="1">
      <c r="A12" s="11"/>
      <c r="B12" s="68"/>
      <c r="C12" s="4" t="s">
        <v>25</v>
      </c>
      <c r="D12" s="5" t="s">
        <v>26</v>
      </c>
      <c r="E12" s="6">
        <f>0.0021+0.00018</f>
        <v>2.2799999999999999E-3</v>
      </c>
      <c r="F12" s="7"/>
      <c r="G12" s="7"/>
      <c r="H12" s="7"/>
      <c r="I12" s="7">
        <f>E9*E12</f>
        <v>0.90288000000000002</v>
      </c>
      <c r="J12" s="7">
        <f t="shared" ref="J12:J13" si="2">I12*F12</f>
        <v>0</v>
      </c>
      <c r="K12" s="7"/>
      <c r="L12" s="7"/>
      <c r="M12" s="1">
        <f t="shared" si="1"/>
        <v>0</v>
      </c>
    </row>
    <row r="13" spans="1:13" s="16" customFormat="1">
      <c r="A13" s="11"/>
      <c r="B13" s="68"/>
      <c r="C13" s="4" t="s">
        <v>61</v>
      </c>
      <c r="D13" s="5" t="s">
        <v>24</v>
      </c>
      <c r="E13" s="6">
        <v>2.63E-3</v>
      </c>
      <c r="F13" s="7"/>
      <c r="G13" s="7"/>
      <c r="H13" s="7"/>
      <c r="I13" s="7">
        <f>E9*E13</f>
        <v>1.04148</v>
      </c>
      <c r="J13" s="7">
        <f t="shared" si="2"/>
        <v>0</v>
      </c>
      <c r="K13" s="7"/>
      <c r="L13" s="7"/>
      <c r="M13" s="1">
        <f t="shared" si="1"/>
        <v>0</v>
      </c>
    </row>
    <row r="14" spans="1:13" s="16" customFormat="1" ht="19.5">
      <c r="A14" s="11"/>
      <c r="B14" s="68"/>
      <c r="C14" s="4" t="s">
        <v>27</v>
      </c>
      <c r="D14" s="5" t="s">
        <v>40</v>
      </c>
      <c r="E14" s="6">
        <f>0.00005+0.00004</f>
        <v>9.0000000000000006E-5</v>
      </c>
      <c r="F14" s="7"/>
      <c r="G14" s="7"/>
      <c r="H14" s="7"/>
      <c r="I14" s="7"/>
      <c r="J14" s="7"/>
      <c r="K14" s="7">
        <f>E9*E14</f>
        <v>3.5640000000000005E-2</v>
      </c>
      <c r="L14" s="7">
        <f>F14*K14</f>
        <v>0</v>
      </c>
      <c r="M14" s="1">
        <f t="shared" si="1"/>
        <v>0</v>
      </c>
    </row>
    <row r="15" spans="1:13" s="16" customFormat="1" ht="36">
      <c r="A15" s="11">
        <f>A9+1</f>
        <v>3</v>
      </c>
      <c r="B15" s="68"/>
      <c r="C15" s="12" t="s">
        <v>63</v>
      </c>
      <c r="D15" s="11" t="s">
        <v>38</v>
      </c>
      <c r="E15" s="13">
        <v>44</v>
      </c>
      <c r="F15" s="19"/>
      <c r="G15" s="19"/>
      <c r="H15" s="19"/>
      <c r="I15" s="19"/>
      <c r="J15" s="19"/>
      <c r="K15" s="19"/>
      <c r="L15" s="19"/>
      <c r="M15" s="2">
        <f>SUM(M16:M19)</f>
        <v>0</v>
      </c>
    </row>
    <row r="16" spans="1:13" s="16" customFormat="1">
      <c r="A16" s="11"/>
      <c r="B16" s="68"/>
      <c r="C16" s="4" t="s">
        <v>31</v>
      </c>
      <c r="D16" s="5" t="s">
        <v>4</v>
      </c>
      <c r="E16" s="6">
        <f>2.06+0.12</f>
        <v>2.1800000000000002</v>
      </c>
      <c r="F16" s="7"/>
      <c r="G16" s="7">
        <f>E16*E15</f>
        <v>95.92</v>
      </c>
      <c r="H16" s="7">
        <f>G16*F16</f>
        <v>0</v>
      </c>
      <c r="I16" s="7"/>
      <c r="J16" s="7"/>
      <c r="K16" s="7"/>
      <c r="L16" s="7"/>
      <c r="M16" s="1">
        <f t="shared" ref="M16:M19" si="3">H16+J16+L16</f>
        <v>0</v>
      </c>
    </row>
    <row r="17" spans="1:16" s="16" customFormat="1">
      <c r="A17" s="11"/>
      <c r="B17" s="68"/>
      <c r="C17" s="4" t="s">
        <v>61</v>
      </c>
      <c r="D17" s="5" t="s">
        <v>24</v>
      </c>
      <c r="E17" s="6">
        <v>2.63E-3</v>
      </c>
      <c r="F17" s="7"/>
      <c r="G17" s="7"/>
      <c r="H17" s="7"/>
      <c r="I17" s="7">
        <f>$E$15*E17</f>
        <v>0.11572</v>
      </c>
      <c r="J17" s="7">
        <f t="shared" ref="J17:J18" si="4">I17*F17</f>
        <v>0</v>
      </c>
      <c r="K17" s="7"/>
      <c r="L17" s="7"/>
      <c r="M17" s="1">
        <f t="shared" si="3"/>
        <v>0</v>
      </c>
    </row>
    <row r="18" spans="1:16" s="16" customFormat="1">
      <c r="A18" s="11"/>
      <c r="B18" s="68"/>
      <c r="C18" s="4" t="s">
        <v>25</v>
      </c>
      <c r="D18" s="5" t="s">
        <v>26</v>
      </c>
      <c r="E18" s="6">
        <v>1.8000000000000001E-4</v>
      </c>
      <c r="F18" s="7"/>
      <c r="G18" s="7"/>
      <c r="H18" s="7"/>
      <c r="I18" s="7">
        <f>$E$15*E18</f>
        <v>7.92E-3</v>
      </c>
      <c r="J18" s="7">
        <f t="shared" si="4"/>
        <v>0</v>
      </c>
      <c r="K18" s="7"/>
      <c r="L18" s="7"/>
      <c r="M18" s="1">
        <f t="shared" si="3"/>
        <v>0</v>
      </c>
    </row>
    <row r="19" spans="1:16" s="16" customFormat="1" ht="19.5">
      <c r="A19" s="11"/>
      <c r="B19" s="68"/>
      <c r="C19" s="4" t="s">
        <v>27</v>
      </c>
      <c r="D19" s="5" t="s">
        <v>40</v>
      </c>
      <c r="E19" s="6">
        <v>4.0000000000000003E-5</v>
      </c>
      <c r="F19" s="7"/>
      <c r="G19" s="7"/>
      <c r="H19" s="7"/>
      <c r="I19" s="7"/>
      <c r="J19" s="7"/>
      <c r="K19" s="20">
        <f>$E$15*E19</f>
        <v>1.7600000000000001E-3</v>
      </c>
      <c r="L19" s="7">
        <f>F19*K19</f>
        <v>0</v>
      </c>
      <c r="M19" s="1">
        <f t="shared" si="3"/>
        <v>0</v>
      </c>
    </row>
    <row r="20" spans="1:16" s="16" customFormat="1" ht="37.5" customHeight="1">
      <c r="A20" s="11">
        <f>A15+1</f>
        <v>4</v>
      </c>
      <c r="B20" s="70"/>
      <c r="C20" s="12" t="s">
        <v>72</v>
      </c>
      <c r="D20" s="11" t="s">
        <v>38</v>
      </c>
      <c r="E20" s="37">
        <v>440</v>
      </c>
      <c r="F20" s="17"/>
      <c r="G20" s="7"/>
      <c r="H20" s="7"/>
      <c r="I20" s="7"/>
      <c r="J20" s="7"/>
      <c r="K20" s="7"/>
      <c r="L20" s="7"/>
      <c r="M20" s="2">
        <f>M21</f>
        <v>0</v>
      </c>
    </row>
    <row r="21" spans="1:16" s="16" customFormat="1">
      <c r="A21" s="11"/>
      <c r="B21" s="71"/>
      <c r="C21" s="4" t="s">
        <v>73</v>
      </c>
      <c r="D21" s="5" t="s">
        <v>1</v>
      </c>
      <c r="E21" s="8">
        <v>1.6</v>
      </c>
      <c r="F21" s="7"/>
      <c r="G21" s="7"/>
      <c r="H21" s="7"/>
      <c r="I21" s="7">
        <f>E20*E21</f>
        <v>704</v>
      </c>
      <c r="J21" s="7">
        <f t="shared" ref="J21" si="5">I21*F21</f>
        <v>0</v>
      </c>
      <c r="K21" s="7"/>
      <c r="L21" s="7"/>
      <c r="M21" s="1">
        <f t="shared" ref="M21" si="6">H21+J21+L21</f>
        <v>0</v>
      </c>
    </row>
    <row r="22" spans="1:16" s="16" customFormat="1" ht="36" customHeight="1">
      <c r="A22" s="11"/>
      <c r="B22" s="56"/>
      <c r="C22" s="60" t="s">
        <v>112</v>
      </c>
      <c r="D22" s="5"/>
      <c r="E22" s="8"/>
      <c r="F22" s="7"/>
      <c r="G22" s="7"/>
      <c r="H22" s="7"/>
      <c r="I22" s="7"/>
      <c r="J22" s="7"/>
      <c r="K22" s="7"/>
      <c r="L22" s="7"/>
      <c r="M22" s="1"/>
    </row>
    <row r="23" spans="1:16" s="16" customFormat="1" ht="36">
      <c r="A23" s="11">
        <v>5</v>
      </c>
      <c r="B23" s="68"/>
      <c r="C23" s="12" t="s">
        <v>95</v>
      </c>
      <c r="D23" s="11" t="s">
        <v>49</v>
      </c>
      <c r="E23" s="13">
        <v>3939.18</v>
      </c>
      <c r="F23" s="23"/>
      <c r="G23" s="23"/>
      <c r="H23" s="23"/>
      <c r="I23" s="24"/>
      <c r="J23" s="24"/>
      <c r="K23" s="17"/>
      <c r="L23" s="17"/>
      <c r="M23" s="2">
        <f>SUM(M24:M31)</f>
        <v>0</v>
      </c>
    </row>
    <row r="24" spans="1:16" s="16" customFormat="1">
      <c r="A24" s="11"/>
      <c r="B24" s="68"/>
      <c r="C24" s="4" t="s">
        <v>31</v>
      </c>
      <c r="D24" s="5" t="s">
        <v>4</v>
      </c>
      <c r="E24" s="8">
        <f>42.9*0.001</f>
        <v>4.2900000000000001E-2</v>
      </c>
      <c r="F24" s="7"/>
      <c r="G24" s="7">
        <f>E24*E23</f>
        <v>168.99082200000001</v>
      </c>
      <c r="H24" s="7">
        <f>G24*F24</f>
        <v>0</v>
      </c>
      <c r="I24" s="7"/>
      <c r="J24" s="7"/>
      <c r="K24" s="7"/>
      <c r="L24" s="7"/>
      <c r="M24" s="1">
        <f t="shared" ref="M24:M31" si="7">H24+J24+L24</f>
        <v>0</v>
      </c>
      <c r="P24" s="49"/>
    </row>
    <row r="25" spans="1:16" s="16" customFormat="1">
      <c r="A25" s="11"/>
      <c r="B25" s="68"/>
      <c r="C25" s="4" t="s">
        <v>28</v>
      </c>
      <c r="D25" s="5" t="s">
        <v>24</v>
      </c>
      <c r="E25" s="6">
        <f>2.69*0.001</f>
        <v>2.6900000000000001E-3</v>
      </c>
      <c r="F25" s="7"/>
      <c r="G25" s="7"/>
      <c r="H25" s="7"/>
      <c r="I25" s="7">
        <f>E23*E25</f>
        <v>10.596394200000001</v>
      </c>
      <c r="J25" s="7">
        <f t="shared" ref="J25:J29" si="8">I25*F25</f>
        <v>0</v>
      </c>
      <c r="K25" s="7"/>
      <c r="L25" s="7"/>
      <c r="M25" s="1">
        <f t="shared" si="7"/>
        <v>0</v>
      </c>
    </row>
    <row r="26" spans="1:16" s="16" customFormat="1">
      <c r="A26" s="11"/>
      <c r="B26" s="68"/>
      <c r="C26" s="4" t="s">
        <v>29</v>
      </c>
      <c r="D26" s="5" t="s">
        <v>24</v>
      </c>
      <c r="E26" s="6">
        <f>0.41*0.001</f>
        <v>4.0999999999999999E-4</v>
      </c>
      <c r="F26" s="7"/>
      <c r="G26" s="7"/>
      <c r="H26" s="7"/>
      <c r="I26" s="7">
        <f>E23*E26</f>
        <v>1.6150637999999999</v>
      </c>
      <c r="J26" s="7">
        <f t="shared" si="8"/>
        <v>0</v>
      </c>
      <c r="K26" s="7"/>
      <c r="L26" s="7"/>
      <c r="M26" s="1">
        <f t="shared" si="7"/>
        <v>0</v>
      </c>
    </row>
    <row r="27" spans="1:16" s="16" customFormat="1">
      <c r="A27" s="11"/>
      <c r="B27" s="68"/>
      <c r="C27" s="4" t="s">
        <v>33</v>
      </c>
      <c r="D27" s="5" t="s">
        <v>24</v>
      </c>
      <c r="E27" s="8">
        <f>7.6*0.001</f>
        <v>7.6E-3</v>
      </c>
      <c r="F27" s="7"/>
      <c r="G27" s="7"/>
      <c r="H27" s="7"/>
      <c r="I27" s="7">
        <f>E23*E27</f>
        <v>29.937767999999998</v>
      </c>
      <c r="J27" s="7">
        <f t="shared" si="8"/>
        <v>0</v>
      </c>
      <c r="K27" s="7"/>
      <c r="L27" s="7"/>
      <c r="M27" s="1">
        <f t="shared" si="7"/>
        <v>0</v>
      </c>
    </row>
    <row r="28" spans="1:16" s="16" customFormat="1">
      <c r="A28" s="11"/>
      <c r="B28" s="68"/>
      <c r="C28" s="4" t="s">
        <v>34</v>
      </c>
      <c r="D28" s="5" t="s">
        <v>24</v>
      </c>
      <c r="E28" s="8">
        <f>7.4*0.001</f>
        <v>7.4000000000000003E-3</v>
      </c>
      <c r="F28" s="7"/>
      <c r="G28" s="7"/>
      <c r="H28" s="7"/>
      <c r="I28" s="7">
        <f>E23*E28</f>
        <v>29.149932</v>
      </c>
      <c r="J28" s="7">
        <f t="shared" si="8"/>
        <v>0</v>
      </c>
      <c r="K28" s="7"/>
      <c r="L28" s="7"/>
      <c r="M28" s="1">
        <f t="shared" si="7"/>
        <v>0</v>
      </c>
    </row>
    <row r="29" spans="1:16" s="16" customFormat="1">
      <c r="A29" s="11"/>
      <c r="B29" s="68"/>
      <c r="C29" s="21" t="s">
        <v>30</v>
      </c>
      <c r="D29" s="22" t="s">
        <v>24</v>
      </c>
      <c r="E29" s="6">
        <f>1.48*0.001</f>
        <v>1.48E-3</v>
      </c>
      <c r="F29" s="7"/>
      <c r="G29" s="7"/>
      <c r="H29" s="7"/>
      <c r="I29" s="7">
        <f>E23*E29</f>
        <v>5.8299863999999992</v>
      </c>
      <c r="J29" s="7">
        <f t="shared" si="8"/>
        <v>0</v>
      </c>
      <c r="K29" s="7"/>
      <c r="L29" s="7"/>
      <c r="M29" s="1">
        <f t="shared" si="7"/>
        <v>0</v>
      </c>
    </row>
    <row r="30" spans="1:16" s="16" customFormat="1" ht="19.5">
      <c r="A30" s="11"/>
      <c r="B30" s="68"/>
      <c r="C30" s="32" t="s">
        <v>36</v>
      </c>
      <c r="D30" s="22" t="s">
        <v>40</v>
      </c>
      <c r="E30" s="8">
        <f>(149-12.4*2)*0.001</f>
        <v>0.1242</v>
      </c>
      <c r="F30" s="7"/>
      <c r="G30" s="7"/>
      <c r="H30" s="7"/>
      <c r="I30" s="7"/>
      <c r="J30" s="7"/>
      <c r="K30" s="7">
        <f>E23*E30</f>
        <v>489.24615599999998</v>
      </c>
      <c r="L30" s="7">
        <f>K30*F30</f>
        <v>0</v>
      </c>
      <c r="M30" s="1">
        <f t="shared" si="7"/>
        <v>0</v>
      </c>
    </row>
    <row r="31" spans="1:16" ht="18" customHeight="1">
      <c r="A31" s="11"/>
      <c r="B31" s="68"/>
      <c r="C31" s="4" t="s">
        <v>5</v>
      </c>
      <c r="D31" s="22" t="s">
        <v>40</v>
      </c>
      <c r="E31" s="8">
        <v>1.0999999999999999E-2</v>
      </c>
      <c r="F31" s="7"/>
      <c r="G31" s="7"/>
      <c r="H31" s="7"/>
      <c r="I31" s="7"/>
      <c r="J31" s="7"/>
      <c r="K31" s="7">
        <f>E23*E31</f>
        <v>43.330979999999997</v>
      </c>
      <c r="L31" s="7">
        <f t="shared" ref="L31" si="9">K31*F31</f>
        <v>0</v>
      </c>
      <c r="M31" s="1">
        <f t="shared" si="7"/>
        <v>0</v>
      </c>
      <c r="P31" s="48"/>
    </row>
    <row r="32" spans="1:16" s="16" customFormat="1" ht="32.25" customHeight="1">
      <c r="A32" s="11">
        <f>A23+1</f>
        <v>6</v>
      </c>
      <c r="B32" s="68"/>
      <c r="C32" s="12" t="s">
        <v>65</v>
      </c>
      <c r="D32" s="11" t="s">
        <v>1</v>
      </c>
      <c r="E32" s="13">
        <v>2.4401999999999999</v>
      </c>
      <c r="F32" s="23"/>
      <c r="G32" s="23"/>
      <c r="H32" s="23"/>
      <c r="I32" s="24"/>
      <c r="J32" s="24"/>
      <c r="K32" s="17"/>
      <c r="L32" s="17"/>
      <c r="M32" s="2">
        <f>SUM(M33:M34)</f>
        <v>0</v>
      </c>
    </row>
    <row r="33" spans="1:13" s="16" customFormat="1">
      <c r="A33" s="11"/>
      <c r="B33" s="68"/>
      <c r="C33" s="21" t="s">
        <v>64</v>
      </c>
      <c r="D33" s="22" t="s">
        <v>24</v>
      </c>
      <c r="E33" s="7">
        <v>0.3</v>
      </c>
      <c r="F33" s="7"/>
      <c r="G33" s="7"/>
      <c r="H33" s="7"/>
      <c r="I33" s="7">
        <f>E32*E33</f>
        <v>0.73205999999999993</v>
      </c>
      <c r="J33" s="7">
        <f t="shared" ref="J33" si="10">I33*F33</f>
        <v>0</v>
      </c>
      <c r="K33" s="7"/>
      <c r="L33" s="7"/>
      <c r="M33" s="1">
        <f t="shared" ref="M33:M42" si="11">H33+J33+L33</f>
        <v>0</v>
      </c>
    </row>
    <row r="34" spans="1:13" s="16" customFormat="1">
      <c r="A34" s="11"/>
      <c r="B34" s="68"/>
      <c r="C34" s="21" t="s">
        <v>32</v>
      </c>
      <c r="D34" s="22" t="s">
        <v>1</v>
      </c>
      <c r="E34" s="7">
        <v>1.03</v>
      </c>
      <c r="F34" s="7"/>
      <c r="G34" s="7"/>
      <c r="H34" s="7"/>
      <c r="I34" s="7"/>
      <c r="J34" s="7"/>
      <c r="K34" s="7">
        <f>E32*E34</f>
        <v>2.5134059999999998</v>
      </c>
      <c r="L34" s="7">
        <f>K34*F34</f>
        <v>0</v>
      </c>
      <c r="M34" s="1">
        <f t="shared" si="11"/>
        <v>0</v>
      </c>
    </row>
    <row r="35" spans="1:13" s="16" customFormat="1" ht="36">
      <c r="A35" s="11">
        <f>A32+1</f>
        <v>7</v>
      </c>
      <c r="B35" s="68"/>
      <c r="C35" s="12" t="s">
        <v>66</v>
      </c>
      <c r="D35" s="11" t="s">
        <v>49</v>
      </c>
      <c r="E35" s="13">
        <v>3486</v>
      </c>
      <c r="F35" s="7"/>
      <c r="G35" s="7"/>
      <c r="H35" s="7"/>
      <c r="I35" s="7"/>
      <c r="J35" s="7"/>
      <c r="K35" s="7"/>
      <c r="L35" s="7"/>
      <c r="M35" s="2">
        <f>SUM(M36:M42)</f>
        <v>0</v>
      </c>
    </row>
    <row r="36" spans="1:13" s="16" customFormat="1">
      <c r="A36" s="11"/>
      <c r="B36" s="68"/>
      <c r="C36" s="4" t="s">
        <v>31</v>
      </c>
      <c r="D36" s="5" t="s">
        <v>4</v>
      </c>
      <c r="E36" s="6">
        <f>0.0375+0.00007*2</f>
        <v>3.764E-2</v>
      </c>
      <c r="F36" s="7"/>
      <c r="G36" s="7">
        <f>E36*E35</f>
        <v>131.21304000000001</v>
      </c>
      <c r="H36" s="7">
        <f>G36*F36</f>
        <v>0</v>
      </c>
      <c r="I36" s="7"/>
      <c r="J36" s="7"/>
      <c r="K36" s="7"/>
      <c r="L36" s="7"/>
      <c r="M36" s="1">
        <f t="shared" si="11"/>
        <v>0</v>
      </c>
    </row>
    <row r="37" spans="1:13" s="16" customFormat="1">
      <c r="A37" s="11"/>
      <c r="B37" s="68"/>
      <c r="C37" s="4" t="s">
        <v>67</v>
      </c>
      <c r="D37" s="22" t="s">
        <v>24</v>
      </c>
      <c r="E37" s="6">
        <v>3.0200000000000001E-3</v>
      </c>
      <c r="F37" s="7"/>
      <c r="G37" s="7"/>
      <c r="H37" s="7"/>
      <c r="I37" s="7">
        <f>E35*E37</f>
        <v>10.52772</v>
      </c>
      <c r="J37" s="7">
        <f t="shared" ref="J37:J39" si="12">I37*F37</f>
        <v>0</v>
      </c>
      <c r="K37" s="7"/>
      <c r="L37" s="7"/>
      <c r="M37" s="1">
        <f t="shared" si="11"/>
        <v>0</v>
      </c>
    </row>
    <row r="38" spans="1:13" s="16" customFormat="1">
      <c r="A38" s="11"/>
      <c r="B38" s="68"/>
      <c r="C38" s="4" t="s">
        <v>33</v>
      </c>
      <c r="D38" s="5" t="s">
        <v>24</v>
      </c>
      <c r="E38" s="6">
        <v>3.7000000000000002E-3</v>
      </c>
      <c r="F38" s="7"/>
      <c r="G38" s="7"/>
      <c r="H38" s="7"/>
      <c r="I38" s="7">
        <f>E35*E38</f>
        <v>12.898200000000001</v>
      </c>
      <c r="J38" s="7">
        <f t="shared" si="12"/>
        <v>0</v>
      </c>
      <c r="K38" s="7"/>
      <c r="L38" s="7"/>
      <c r="M38" s="1">
        <f t="shared" si="11"/>
        <v>0</v>
      </c>
    </row>
    <row r="39" spans="1:13" s="16" customFormat="1">
      <c r="A39" s="11"/>
      <c r="B39" s="68"/>
      <c r="C39" s="4" t="s">
        <v>34</v>
      </c>
      <c r="D39" s="5" t="s">
        <v>24</v>
      </c>
      <c r="E39" s="6">
        <v>1.11E-2</v>
      </c>
      <c r="F39" s="7"/>
      <c r="G39" s="7"/>
      <c r="H39" s="7"/>
      <c r="I39" s="7">
        <f>E35*E39</f>
        <v>38.694600000000001</v>
      </c>
      <c r="J39" s="7">
        <f t="shared" si="12"/>
        <v>0</v>
      </c>
      <c r="K39" s="7"/>
      <c r="L39" s="7"/>
      <c r="M39" s="1">
        <f t="shared" si="11"/>
        <v>0</v>
      </c>
    </row>
    <row r="40" spans="1:13" s="16" customFormat="1">
      <c r="A40" s="11"/>
      <c r="B40" s="68"/>
      <c r="C40" s="4" t="s">
        <v>25</v>
      </c>
      <c r="D40" s="5" t="s">
        <v>26</v>
      </c>
      <c r="E40" s="8">
        <v>2.3E-3</v>
      </c>
      <c r="F40" s="7"/>
      <c r="G40" s="7"/>
      <c r="H40" s="7"/>
      <c r="I40" s="7"/>
      <c r="J40" s="7"/>
      <c r="K40" s="7">
        <f>E35*E40</f>
        <v>8.0177999999999994</v>
      </c>
      <c r="L40" s="7">
        <f>K40*F40</f>
        <v>0</v>
      </c>
      <c r="M40" s="1">
        <f t="shared" si="11"/>
        <v>0</v>
      </c>
    </row>
    <row r="41" spans="1:13" s="16" customFormat="1">
      <c r="A41" s="11"/>
      <c r="B41" s="68"/>
      <c r="C41" s="4" t="s">
        <v>68</v>
      </c>
      <c r="D41" s="5" t="s">
        <v>50</v>
      </c>
      <c r="E41" s="6">
        <f>0.0931+0.0116*2</f>
        <v>0.1163</v>
      </c>
      <c r="F41" s="7"/>
      <c r="G41" s="7"/>
      <c r="H41" s="7"/>
      <c r="I41" s="7"/>
      <c r="J41" s="7"/>
      <c r="K41" s="7">
        <f>E35*E41</f>
        <v>405.42180000000002</v>
      </c>
      <c r="L41" s="7">
        <f t="shared" ref="L41:L42" si="13">K41*F41</f>
        <v>0</v>
      </c>
      <c r="M41" s="1">
        <f t="shared" si="11"/>
        <v>0</v>
      </c>
    </row>
    <row r="42" spans="1:13" s="16" customFormat="1">
      <c r="A42" s="11"/>
      <c r="B42" s="68"/>
      <c r="C42" s="4" t="s">
        <v>35</v>
      </c>
      <c r="D42" s="5" t="s">
        <v>26</v>
      </c>
      <c r="E42" s="8">
        <f>0.0145+0.0002*2</f>
        <v>1.49E-2</v>
      </c>
      <c r="F42" s="7"/>
      <c r="G42" s="7"/>
      <c r="H42" s="7"/>
      <c r="I42" s="7"/>
      <c r="J42" s="7"/>
      <c r="K42" s="7">
        <f>E35*E42</f>
        <v>51.941400000000002</v>
      </c>
      <c r="L42" s="7">
        <f t="shared" si="13"/>
        <v>0</v>
      </c>
      <c r="M42" s="1">
        <f t="shared" si="11"/>
        <v>0</v>
      </c>
    </row>
    <row r="43" spans="1:13" s="16" customFormat="1" ht="40.5" customHeight="1">
      <c r="A43" s="11">
        <f>A35+1</f>
        <v>8</v>
      </c>
      <c r="B43" s="68"/>
      <c r="C43" s="12" t="s">
        <v>69</v>
      </c>
      <c r="D43" s="11" t="s">
        <v>1</v>
      </c>
      <c r="E43" s="13">
        <v>1.0458000000000001</v>
      </c>
      <c r="F43" s="23"/>
      <c r="G43" s="23"/>
      <c r="H43" s="23"/>
      <c r="I43" s="24"/>
      <c r="J43" s="24"/>
      <c r="K43" s="17"/>
      <c r="L43" s="17"/>
      <c r="M43" s="2">
        <f>SUM(M44:M45)</f>
        <v>0</v>
      </c>
    </row>
    <row r="44" spans="1:13" s="16" customFormat="1" ht="18" customHeight="1">
      <c r="A44" s="11"/>
      <c r="B44" s="68"/>
      <c r="C44" s="21" t="s">
        <v>64</v>
      </c>
      <c r="D44" s="22" t="s">
        <v>24</v>
      </c>
      <c r="E44" s="7">
        <v>0.3</v>
      </c>
      <c r="F44" s="7"/>
      <c r="G44" s="7"/>
      <c r="H44" s="7"/>
      <c r="I44" s="7">
        <f>E43*E44</f>
        <v>0.31374000000000002</v>
      </c>
      <c r="J44" s="7">
        <f t="shared" ref="J44" si="14">I44*F44</f>
        <v>0</v>
      </c>
      <c r="K44" s="7"/>
      <c r="L44" s="7"/>
      <c r="M44" s="1">
        <f t="shared" ref="M44:M45" si="15">H44+J44+L44</f>
        <v>0</v>
      </c>
    </row>
    <row r="45" spans="1:13" ht="18" customHeight="1">
      <c r="A45" s="11"/>
      <c r="B45" s="68"/>
      <c r="C45" s="21" t="s">
        <v>32</v>
      </c>
      <c r="D45" s="22" t="s">
        <v>1</v>
      </c>
      <c r="E45" s="7">
        <v>1.03</v>
      </c>
      <c r="F45" s="7"/>
      <c r="G45" s="7"/>
      <c r="H45" s="7"/>
      <c r="I45" s="7"/>
      <c r="J45" s="7"/>
      <c r="K45" s="7">
        <f>E43*E45</f>
        <v>1.0771740000000001</v>
      </c>
      <c r="L45" s="7">
        <f>K45*F45</f>
        <v>0</v>
      </c>
      <c r="M45" s="1">
        <f t="shared" si="15"/>
        <v>0</v>
      </c>
    </row>
    <row r="46" spans="1:13" ht="34.5" customHeight="1">
      <c r="A46" s="11">
        <f>A43+1</f>
        <v>9</v>
      </c>
      <c r="B46" s="68"/>
      <c r="C46" s="12" t="s">
        <v>81</v>
      </c>
      <c r="D46" s="11" t="s">
        <v>54</v>
      </c>
      <c r="E46" s="13">
        <v>3486</v>
      </c>
      <c r="F46" s="19"/>
      <c r="G46" s="7"/>
      <c r="H46" s="7"/>
      <c r="I46" s="7"/>
      <c r="J46" s="7"/>
      <c r="K46" s="7"/>
      <c r="L46" s="7"/>
      <c r="M46" s="2">
        <f>SUM(M47:M53)</f>
        <v>0</v>
      </c>
    </row>
    <row r="47" spans="1:13" ht="18" customHeight="1">
      <c r="A47" s="11"/>
      <c r="B47" s="68"/>
      <c r="C47" s="4" t="s">
        <v>31</v>
      </c>
      <c r="D47" s="5" t="s">
        <v>4</v>
      </c>
      <c r="E47" s="6">
        <f>0.0375</f>
        <v>3.7499999999999999E-2</v>
      </c>
      <c r="F47" s="7"/>
      <c r="G47" s="7">
        <f>E47*E46</f>
        <v>130.72499999999999</v>
      </c>
      <c r="H47" s="7">
        <f>G47*F47</f>
        <v>0</v>
      </c>
      <c r="I47" s="7"/>
      <c r="J47" s="7"/>
      <c r="K47" s="7"/>
      <c r="L47" s="7"/>
      <c r="M47" s="1">
        <f t="shared" ref="M47:M53" si="16">H47+J47+L47</f>
        <v>0</v>
      </c>
    </row>
    <row r="48" spans="1:13" ht="18" customHeight="1">
      <c r="A48" s="11"/>
      <c r="B48" s="68"/>
      <c r="C48" s="4" t="s">
        <v>67</v>
      </c>
      <c r="D48" s="22" t="s">
        <v>24</v>
      </c>
      <c r="E48" s="6">
        <v>3.0200000000000001E-3</v>
      </c>
      <c r="F48" s="7"/>
      <c r="G48" s="7"/>
      <c r="H48" s="7"/>
      <c r="I48" s="7">
        <f>E46*E48</f>
        <v>10.52772</v>
      </c>
      <c r="J48" s="7">
        <f t="shared" ref="J48:J50" si="17">I48*F48</f>
        <v>0</v>
      </c>
      <c r="K48" s="7"/>
      <c r="L48" s="7"/>
      <c r="M48" s="1">
        <f t="shared" si="16"/>
        <v>0</v>
      </c>
    </row>
    <row r="49" spans="1:13" ht="20.25" customHeight="1">
      <c r="A49" s="11"/>
      <c r="B49" s="68"/>
      <c r="C49" s="4" t="s">
        <v>33</v>
      </c>
      <c r="D49" s="5" t="s">
        <v>24</v>
      </c>
      <c r="E49" s="6">
        <v>3.7000000000000002E-3</v>
      </c>
      <c r="F49" s="7"/>
      <c r="G49" s="7"/>
      <c r="H49" s="7"/>
      <c r="I49" s="7">
        <f>E46*E49</f>
        <v>12.898200000000001</v>
      </c>
      <c r="J49" s="7">
        <f t="shared" si="17"/>
        <v>0</v>
      </c>
      <c r="K49" s="7"/>
      <c r="L49" s="7"/>
      <c r="M49" s="1">
        <f t="shared" si="16"/>
        <v>0</v>
      </c>
    </row>
    <row r="50" spans="1:13" ht="20.25" customHeight="1">
      <c r="A50" s="11"/>
      <c r="B50" s="68"/>
      <c r="C50" s="4" t="s">
        <v>34</v>
      </c>
      <c r="D50" s="5" t="s">
        <v>24</v>
      </c>
      <c r="E50" s="6">
        <v>1.11E-2</v>
      </c>
      <c r="F50" s="7"/>
      <c r="G50" s="7"/>
      <c r="H50" s="7"/>
      <c r="I50" s="7">
        <f>E46*E50</f>
        <v>38.694600000000001</v>
      </c>
      <c r="J50" s="7">
        <f t="shared" si="17"/>
        <v>0</v>
      </c>
      <c r="K50" s="7"/>
      <c r="L50" s="7"/>
      <c r="M50" s="1">
        <f t="shared" si="16"/>
        <v>0</v>
      </c>
    </row>
    <row r="51" spans="1:13" ht="20.25" customHeight="1">
      <c r="A51" s="11"/>
      <c r="B51" s="68"/>
      <c r="C51" s="4" t="s">
        <v>25</v>
      </c>
      <c r="D51" s="5" t="s">
        <v>26</v>
      </c>
      <c r="E51" s="8">
        <v>2.3E-3</v>
      </c>
      <c r="F51" s="7"/>
      <c r="G51" s="7"/>
      <c r="H51" s="7"/>
      <c r="I51" s="7"/>
      <c r="J51" s="7"/>
      <c r="K51" s="7">
        <f>E46*E51</f>
        <v>8.0177999999999994</v>
      </c>
      <c r="L51" s="7">
        <f>K51*F51</f>
        <v>0</v>
      </c>
      <c r="M51" s="1">
        <f t="shared" si="16"/>
        <v>0</v>
      </c>
    </row>
    <row r="52" spans="1:13" ht="20.25" customHeight="1">
      <c r="A52" s="11"/>
      <c r="B52" s="68"/>
      <c r="C52" s="4" t="s">
        <v>70</v>
      </c>
      <c r="D52" s="5" t="s">
        <v>50</v>
      </c>
      <c r="E52" s="6">
        <f>0.0931</f>
        <v>9.3100000000000002E-2</v>
      </c>
      <c r="F52" s="7"/>
      <c r="G52" s="7"/>
      <c r="H52" s="7"/>
      <c r="I52" s="7"/>
      <c r="J52" s="7"/>
      <c r="K52" s="7">
        <f>E46*E52</f>
        <v>324.54660000000001</v>
      </c>
      <c r="L52" s="7">
        <f t="shared" ref="L52:L53" si="18">K52*F52</f>
        <v>0</v>
      </c>
      <c r="M52" s="1">
        <f t="shared" si="16"/>
        <v>0</v>
      </c>
    </row>
    <row r="53" spans="1:13">
      <c r="A53" s="11"/>
      <c r="B53" s="68"/>
      <c r="C53" s="4" t="s">
        <v>35</v>
      </c>
      <c r="D53" s="5" t="s">
        <v>26</v>
      </c>
      <c r="E53" s="8">
        <f>0.0145</f>
        <v>1.4500000000000001E-2</v>
      </c>
      <c r="F53" s="7"/>
      <c r="G53" s="7"/>
      <c r="H53" s="7"/>
      <c r="I53" s="7"/>
      <c r="J53" s="7"/>
      <c r="K53" s="7">
        <f>E46*E53</f>
        <v>50.547000000000004</v>
      </c>
      <c r="L53" s="7">
        <f t="shared" si="18"/>
        <v>0</v>
      </c>
      <c r="M53" s="1">
        <f t="shared" si="16"/>
        <v>0</v>
      </c>
    </row>
    <row r="54" spans="1:13" ht="34.5" customHeight="1">
      <c r="A54" s="11">
        <f>A46+1</f>
        <v>10</v>
      </c>
      <c r="B54" s="68"/>
      <c r="C54" s="12" t="s">
        <v>41</v>
      </c>
      <c r="D54" s="11" t="s">
        <v>38</v>
      </c>
      <c r="E54" s="13">
        <v>170.11680000000001</v>
      </c>
      <c r="F54" s="7"/>
      <c r="G54" s="7"/>
      <c r="H54" s="7"/>
      <c r="I54" s="7"/>
      <c r="J54" s="7"/>
      <c r="K54" s="7"/>
      <c r="L54" s="7"/>
      <c r="M54" s="2">
        <f>SUM(M55:M60)</f>
        <v>0</v>
      </c>
    </row>
    <row r="55" spans="1:13">
      <c r="A55" s="11"/>
      <c r="B55" s="69"/>
      <c r="C55" s="4" t="s">
        <v>31</v>
      </c>
      <c r="D55" s="5" t="s">
        <v>4</v>
      </c>
      <c r="E55" s="8">
        <v>0.15</v>
      </c>
      <c r="F55" s="7"/>
      <c r="G55" s="7">
        <f>E54*E55</f>
        <v>25.517520000000001</v>
      </c>
      <c r="H55" s="7">
        <f>F55*G55</f>
        <v>0</v>
      </c>
      <c r="I55" s="7"/>
      <c r="J55" s="7"/>
      <c r="K55" s="7"/>
      <c r="L55" s="7"/>
      <c r="M55" s="1">
        <f t="shared" ref="M55:M60" si="19">H55+J55+L55</f>
        <v>0</v>
      </c>
    </row>
    <row r="56" spans="1:13">
      <c r="A56" s="11"/>
      <c r="B56" s="69"/>
      <c r="C56" s="4" t="s">
        <v>28</v>
      </c>
      <c r="D56" s="5" t="s">
        <v>24</v>
      </c>
      <c r="E56" s="8">
        <v>2.1600000000000001E-2</v>
      </c>
      <c r="F56" s="7"/>
      <c r="G56" s="7"/>
      <c r="H56" s="7"/>
      <c r="I56" s="7">
        <f>E54*E56</f>
        <v>3.6745228800000005</v>
      </c>
      <c r="J56" s="7">
        <f>F56*I56</f>
        <v>0</v>
      </c>
      <c r="K56" s="7"/>
      <c r="L56" s="7"/>
      <c r="M56" s="1">
        <f t="shared" si="19"/>
        <v>0</v>
      </c>
    </row>
    <row r="57" spans="1:13">
      <c r="A57" s="11"/>
      <c r="B57" s="69"/>
      <c r="C57" s="4" t="s">
        <v>29</v>
      </c>
      <c r="D57" s="5" t="s">
        <v>24</v>
      </c>
      <c r="E57" s="8">
        <v>2.7300000000000001E-2</v>
      </c>
      <c r="F57" s="7"/>
      <c r="G57" s="7"/>
      <c r="H57" s="7"/>
      <c r="I57" s="7">
        <f>E54*E57</f>
        <v>4.6441886400000003</v>
      </c>
      <c r="J57" s="7">
        <f>F57*I57</f>
        <v>0</v>
      </c>
      <c r="K57" s="7"/>
      <c r="L57" s="7"/>
      <c r="M57" s="1">
        <f t="shared" si="19"/>
        <v>0</v>
      </c>
    </row>
    <row r="58" spans="1:13">
      <c r="A58" s="11"/>
      <c r="B58" s="69"/>
      <c r="C58" s="21" t="s">
        <v>30</v>
      </c>
      <c r="D58" s="22" t="s">
        <v>24</v>
      </c>
      <c r="E58" s="8">
        <v>9.7000000000000003E-3</v>
      </c>
      <c r="F58" s="7"/>
      <c r="G58" s="7"/>
      <c r="H58" s="7"/>
      <c r="I58" s="7">
        <f>E54*E58</f>
        <v>1.6501329600000001</v>
      </c>
      <c r="J58" s="7">
        <f t="shared" ref="J58" si="20">F58*I58</f>
        <v>0</v>
      </c>
      <c r="K58" s="7"/>
      <c r="L58" s="7"/>
      <c r="M58" s="1">
        <f t="shared" si="19"/>
        <v>0</v>
      </c>
    </row>
    <row r="59" spans="1:13" ht="19.5">
      <c r="A59" s="11"/>
      <c r="B59" s="69"/>
      <c r="C59" s="32" t="s">
        <v>36</v>
      </c>
      <c r="D59" s="22" t="s">
        <v>40</v>
      </c>
      <c r="E59" s="8">
        <v>1.22</v>
      </c>
      <c r="F59" s="7"/>
      <c r="G59" s="7"/>
      <c r="H59" s="7"/>
      <c r="I59" s="7"/>
      <c r="J59" s="7"/>
      <c r="K59" s="7">
        <f>E54*E59</f>
        <v>207.542496</v>
      </c>
      <c r="L59" s="7">
        <f>F59*K59</f>
        <v>0</v>
      </c>
      <c r="M59" s="1">
        <f t="shared" si="19"/>
        <v>0</v>
      </c>
    </row>
    <row r="60" spans="1:13" ht="19.5">
      <c r="A60" s="11"/>
      <c r="B60" s="69"/>
      <c r="C60" s="4" t="s">
        <v>5</v>
      </c>
      <c r="D60" s="22" t="s">
        <v>40</v>
      </c>
      <c r="E60" s="8">
        <v>7.0000000000000007E-2</v>
      </c>
      <c r="F60" s="7"/>
      <c r="G60" s="7"/>
      <c r="H60" s="7"/>
      <c r="I60" s="7"/>
      <c r="J60" s="7"/>
      <c r="K60" s="7">
        <f>E54*E60</f>
        <v>11.908176000000003</v>
      </c>
      <c r="L60" s="7">
        <f>F60*K60</f>
        <v>0</v>
      </c>
      <c r="M60" s="1">
        <f t="shared" si="19"/>
        <v>0</v>
      </c>
    </row>
    <row r="61" spans="1:13" ht="46.5" customHeight="1">
      <c r="A61" s="11"/>
      <c r="B61" s="55"/>
      <c r="C61" s="60" t="s">
        <v>113</v>
      </c>
      <c r="D61" s="22"/>
      <c r="E61" s="8"/>
      <c r="F61" s="7"/>
      <c r="G61" s="7"/>
      <c r="H61" s="7"/>
      <c r="I61" s="7"/>
      <c r="J61" s="7"/>
      <c r="K61" s="7"/>
      <c r="L61" s="7"/>
      <c r="M61" s="1"/>
    </row>
    <row r="62" spans="1:13" ht="54">
      <c r="A62" s="11">
        <f>A54+1</f>
        <v>11</v>
      </c>
      <c r="B62" s="68"/>
      <c r="C62" s="12" t="s">
        <v>83</v>
      </c>
      <c r="D62" s="11" t="s">
        <v>49</v>
      </c>
      <c r="E62" s="13">
        <v>708</v>
      </c>
      <c r="F62" s="23"/>
      <c r="G62" s="23"/>
      <c r="H62" s="23"/>
      <c r="I62" s="24"/>
      <c r="J62" s="24"/>
      <c r="K62" s="17"/>
      <c r="L62" s="17"/>
      <c r="M62" s="2">
        <f>SUM(M63:M70)</f>
        <v>0</v>
      </c>
    </row>
    <row r="63" spans="1:13">
      <c r="A63" s="11"/>
      <c r="B63" s="68"/>
      <c r="C63" s="4" t="s">
        <v>31</v>
      </c>
      <c r="D63" s="5" t="s">
        <v>4</v>
      </c>
      <c r="E63" s="8">
        <f>42.9*0.001</f>
        <v>4.2900000000000001E-2</v>
      </c>
      <c r="F63" s="7"/>
      <c r="G63" s="7">
        <f>E63*E62</f>
        <v>30.373200000000001</v>
      </c>
      <c r="H63" s="7">
        <f>G63*F63</f>
        <v>0</v>
      </c>
      <c r="I63" s="7"/>
      <c r="J63" s="7"/>
      <c r="K63" s="7"/>
      <c r="L63" s="7"/>
      <c r="M63" s="1">
        <f t="shared" ref="M63:M70" si="21">H63+J63+L63</f>
        <v>0</v>
      </c>
    </row>
    <row r="64" spans="1:13">
      <c r="A64" s="11"/>
      <c r="B64" s="68"/>
      <c r="C64" s="4" t="s">
        <v>28</v>
      </c>
      <c r="D64" s="5" t="s">
        <v>24</v>
      </c>
      <c r="E64" s="6">
        <f>2.69*0.001</f>
        <v>2.6900000000000001E-3</v>
      </c>
      <c r="F64" s="7"/>
      <c r="G64" s="7"/>
      <c r="H64" s="7"/>
      <c r="I64" s="7">
        <f>E62*E64</f>
        <v>1.90452</v>
      </c>
      <c r="J64" s="7">
        <f t="shared" ref="J64:J68" si="22">I64*F64</f>
        <v>0</v>
      </c>
      <c r="K64" s="7"/>
      <c r="L64" s="7"/>
      <c r="M64" s="1">
        <f t="shared" si="21"/>
        <v>0</v>
      </c>
    </row>
    <row r="65" spans="1:13">
      <c r="A65" s="11"/>
      <c r="B65" s="68"/>
      <c r="C65" s="4" t="s">
        <v>29</v>
      </c>
      <c r="D65" s="5" t="s">
        <v>24</v>
      </c>
      <c r="E65" s="6">
        <f>0.41*0.001</f>
        <v>4.0999999999999999E-4</v>
      </c>
      <c r="F65" s="7"/>
      <c r="G65" s="7"/>
      <c r="H65" s="7"/>
      <c r="I65" s="7">
        <f>E62*E65</f>
        <v>0.29027999999999998</v>
      </c>
      <c r="J65" s="7">
        <f t="shared" si="22"/>
        <v>0</v>
      </c>
      <c r="K65" s="7"/>
      <c r="L65" s="7"/>
      <c r="M65" s="1">
        <f t="shared" si="21"/>
        <v>0</v>
      </c>
    </row>
    <row r="66" spans="1:13">
      <c r="A66" s="11"/>
      <c r="B66" s="68"/>
      <c r="C66" s="4" t="s">
        <v>33</v>
      </c>
      <c r="D66" s="5" t="s">
        <v>24</v>
      </c>
      <c r="E66" s="8">
        <f>7.6*0.001</f>
        <v>7.6E-3</v>
      </c>
      <c r="F66" s="7"/>
      <c r="G66" s="7"/>
      <c r="H66" s="7"/>
      <c r="I66" s="7">
        <f>E62*E66</f>
        <v>5.3807999999999998</v>
      </c>
      <c r="J66" s="7">
        <f t="shared" si="22"/>
        <v>0</v>
      </c>
      <c r="K66" s="7"/>
      <c r="L66" s="7"/>
      <c r="M66" s="1">
        <f t="shared" si="21"/>
        <v>0</v>
      </c>
    </row>
    <row r="67" spans="1:13">
      <c r="A67" s="11"/>
      <c r="B67" s="68"/>
      <c r="C67" s="4" t="s">
        <v>34</v>
      </c>
      <c r="D67" s="5" t="s">
        <v>24</v>
      </c>
      <c r="E67" s="8">
        <f>7.4*0.001</f>
        <v>7.4000000000000003E-3</v>
      </c>
      <c r="F67" s="7"/>
      <c r="G67" s="7"/>
      <c r="H67" s="7"/>
      <c r="I67" s="7">
        <f>E62*E67</f>
        <v>5.2392000000000003</v>
      </c>
      <c r="J67" s="7">
        <f t="shared" si="22"/>
        <v>0</v>
      </c>
      <c r="K67" s="7"/>
      <c r="L67" s="7"/>
      <c r="M67" s="1">
        <f t="shared" si="21"/>
        <v>0</v>
      </c>
    </row>
    <row r="68" spans="1:13">
      <c r="A68" s="11"/>
      <c r="B68" s="68"/>
      <c r="C68" s="21" t="s">
        <v>30</v>
      </c>
      <c r="D68" s="22" t="s">
        <v>24</v>
      </c>
      <c r="E68" s="6">
        <f>1.48*0.001</f>
        <v>1.48E-3</v>
      </c>
      <c r="F68" s="7"/>
      <c r="G68" s="7"/>
      <c r="H68" s="7"/>
      <c r="I68" s="7">
        <f>E62*E68</f>
        <v>1.0478399999999999</v>
      </c>
      <c r="J68" s="7">
        <f t="shared" si="22"/>
        <v>0</v>
      </c>
      <c r="K68" s="7"/>
      <c r="L68" s="7"/>
      <c r="M68" s="1">
        <f t="shared" si="21"/>
        <v>0</v>
      </c>
    </row>
    <row r="69" spans="1:13" ht="19.5">
      <c r="A69" s="11"/>
      <c r="B69" s="68"/>
      <c r="C69" s="32" t="s">
        <v>36</v>
      </c>
      <c r="D69" s="22" t="s">
        <v>40</v>
      </c>
      <c r="E69" s="8">
        <f>(149-12.4*2)*0.001</f>
        <v>0.1242</v>
      </c>
      <c r="F69" s="7"/>
      <c r="G69" s="7"/>
      <c r="H69" s="7"/>
      <c r="I69" s="7"/>
      <c r="J69" s="7"/>
      <c r="K69" s="7">
        <f>E62*E69</f>
        <v>87.933599999999998</v>
      </c>
      <c r="L69" s="7">
        <f>K69*F69</f>
        <v>0</v>
      </c>
      <c r="M69" s="1">
        <f t="shared" si="21"/>
        <v>0</v>
      </c>
    </row>
    <row r="70" spans="1:13" ht="19.5">
      <c r="A70" s="11"/>
      <c r="B70" s="68"/>
      <c r="C70" s="4" t="s">
        <v>5</v>
      </c>
      <c r="D70" s="22" t="s">
        <v>40</v>
      </c>
      <c r="E70" s="8">
        <v>1.0999999999999999E-2</v>
      </c>
      <c r="F70" s="7"/>
      <c r="G70" s="7"/>
      <c r="H70" s="7"/>
      <c r="I70" s="7"/>
      <c r="J70" s="7"/>
      <c r="K70" s="7">
        <f>E62*E70</f>
        <v>7.7879999999999994</v>
      </c>
      <c r="L70" s="7">
        <f t="shared" ref="L70" si="23">K70*F70</f>
        <v>0</v>
      </c>
      <c r="M70" s="1">
        <f t="shared" si="21"/>
        <v>0</v>
      </c>
    </row>
    <row r="71" spans="1:13" ht="35.25" customHeight="1">
      <c r="A71" s="11">
        <f>A62+1</f>
        <v>12</v>
      </c>
      <c r="B71" s="68"/>
      <c r="C71" s="12" t="s">
        <v>65</v>
      </c>
      <c r="D71" s="11" t="s">
        <v>1</v>
      </c>
      <c r="E71" s="13">
        <v>0.497</v>
      </c>
      <c r="F71" s="23"/>
      <c r="G71" s="23"/>
      <c r="H71" s="23"/>
      <c r="I71" s="24"/>
      <c r="J71" s="24"/>
      <c r="K71" s="17"/>
      <c r="L71" s="17"/>
      <c r="M71" s="2">
        <f>SUM(M72:M73)</f>
        <v>0</v>
      </c>
    </row>
    <row r="72" spans="1:13">
      <c r="A72" s="11"/>
      <c r="B72" s="68"/>
      <c r="C72" s="21" t="s">
        <v>64</v>
      </c>
      <c r="D72" s="22" t="s">
        <v>24</v>
      </c>
      <c r="E72" s="7">
        <v>0.3</v>
      </c>
      <c r="F72" s="7"/>
      <c r="G72" s="7"/>
      <c r="H72" s="7"/>
      <c r="I72" s="7">
        <f>E71*E72</f>
        <v>0.14909999999999998</v>
      </c>
      <c r="J72" s="7">
        <f t="shared" ref="J72" si="24">I72*F72</f>
        <v>0</v>
      </c>
      <c r="K72" s="7"/>
      <c r="L72" s="7"/>
      <c r="M72" s="1">
        <f t="shared" ref="M72:M73" si="25">H72+J72+L72</f>
        <v>0</v>
      </c>
    </row>
    <row r="73" spans="1:13">
      <c r="A73" s="11"/>
      <c r="B73" s="68"/>
      <c r="C73" s="21" t="s">
        <v>32</v>
      </c>
      <c r="D73" s="22" t="s">
        <v>1</v>
      </c>
      <c r="E73" s="7">
        <v>1.03</v>
      </c>
      <c r="F73" s="7"/>
      <c r="G73" s="7"/>
      <c r="H73" s="7"/>
      <c r="I73" s="7"/>
      <c r="J73" s="7"/>
      <c r="K73" s="7">
        <f>E71*E73</f>
        <v>0.51190999999999998</v>
      </c>
      <c r="L73" s="7">
        <f>K73*F73</f>
        <v>0</v>
      </c>
      <c r="M73" s="1">
        <f t="shared" si="25"/>
        <v>0</v>
      </c>
    </row>
    <row r="74" spans="1:13" ht="36">
      <c r="A74" s="11">
        <f>A71+1</f>
        <v>13</v>
      </c>
      <c r="B74" s="68"/>
      <c r="C74" s="12" t="s">
        <v>71</v>
      </c>
      <c r="D74" s="11" t="s">
        <v>49</v>
      </c>
      <c r="E74" s="13">
        <v>708</v>
      </c>
      <c r="F74" s="7"/>
      <c r="G74" s="7"/>
      <c r="H74" s="7"/>
      <c r="I74" s="7"/>
      <c r="J74" s="7"/>
      <c r="K74" s="7"/>
      <c r="L74" s="7"/>
      <c r="M74" s="2">
        <f>SUM(M75:M81)</f>
        <v>0</v>
      </c>
    </row>
    <row r="75" spans="1:13">
      <c r="A75" s="11"/>
      <c r="B75" s="68"/>
      <c r="C75" s="4" t="s">
        <v>31</v>
      </c>
      <c r="D75" s="5" t="s">
        <v>4</v>
      </c>
      <c r="E75" s="6">
        <f>0.0375+0.00007*2</f>
        <v>3.764E-2</v>
      </c>
      <c r="F75" s="7"/>
      <c r="G75" s="7">
        <f>E75*E74</f>
        <v>26.64912</v>
      </c>
      <c r="H75" s="7">
        <f>G75*F75</f>
        <v>0</v>
      </c>
      <c r="I75" s="7"/>
      <c r="J75" s="7"/>
      <c r="K75" s="7"/>
      <c r="L75" s="7"/>
      <c r="M75" s="1">
        <f t="shared" ref="M75:M81" si="26">H75+J75+L75</f>
        <v>0</v>
      </c>
    </row>
    <row r="76" spans="1:13">
      <c r="A76" s="11"/>
      <c r="B76" s="68"/>
      <c r="C76" s="4" t="s">
        <v>67</v>
      </c>
      <c r="D76" s="22" t="s">
        <v>24</v>
      </c>
      <c r="E76" s="6">
        <v>3.0200000000000001E-3</v>
      </c>
      <c r="F76" s="7"/>
      <c r="G76" s="7"/>
      <c r="H76" s="7"/>
      <c r="I76" s="7">
        <f>E74*E76</f>
        <v>2.1381600000000001</v>
      </c>
      <c r="J76" s="7">
        <f t="shared" ref="J76:J78" si="27">I76*F76</f>
        <v>0</v>
      </c>
      <c r="K76" s="7"/>
      <c r="L76" s="7"/>
      <c r="M76" s="1">
        <f t="shared" si="26"/>
        <v>0</v>
      </c>
    </row>
    <row r="77" spans="1:13">
      <c r="A77" s="11"/>
      <c r="B77" s="68"/>
      <c r="C77" s="4" t="s">
        <v>33</v>
      </c>
      <c r="D77" s="5" t="s">
        <v>24</v>
      </c>
      <c r="E77" s="6">
        <v>3.7000000000000002E-3</v>
      </c>
      <c r="F77" s="7"/>
      <c r="G77" s="7"/>
      <c r="H77" s="7"/>
      <c r="I77" s="7">
        <f>E74*E77</f>
        <v>2.6196000000000002</v>
      </c>
      <c r="J77" s="7">
        <f t="shared" si="27"/>
        <v>0</v>
      </c>
      <c r="K77" s="7"/>
      <c r="L77" s="7"/>
      <c r="M77" s="1">
        <f t="shared" si="26"/>
        <v>0</v>
      </c>
    </row>
    <row r="78" spans="1:13">
      <c r="A78" s="11"/>
      <c r="B78" s="68"/>
      <c r="C78" s="4" t="s">
        <v>34</v>
      </c>
      <c r="D78" s="5" t="s">
        <v>24</v>
      </c>
      <c r="E78" s="6">
        <v>1.11E-2</v>
      </c>
      <c r="F78" s="7"/>
      <c r="G78" s="7"/>
      <c r="H78" s="7"/>
      <c r="I78" s="7">
        <f>E74*E78</f>
        <v>7.8588000000000005</v>
      </c>
      <c r="J78" s="7">
        <f t="shared" si="27"/>
        <v>0</v>
      </c>
      <c r="K78" s="7"/>
      <c r="L78" s="7"/>
      <c r="M78" s="1">
        <f t="shared" si="26"/>
        <v>0</v>
      </c>
    </row>
    <row r="79" spans="1:13">
      <c r="A79" s="11"/>
      <c r="B79" s="68"/>
      <c r="C79" s="4" t="s">
        <v>25</v>
      </c>
      <c r="D79" s="5" t="s">
        <v>26</v>
      </c>
      <c r="E79" s="8">
        <v>2.3E-3</v>
      </c>
      <c r="F79" s="7"/>
      <c r="G79" s="7"/>
      <c r="H79" s="7"/>
      <c r="I79" s="7"/>
      <c r="J79" s="7"/>
      <c r="K79" s="7">
        <f>E74*E79</f>
        <v>1.6284000000000001</v>
      </c>
      <c r="L79" s="7">
        <f>K79*F79</f>
        <v>0</v>
      </c>
      <c r="M79" s="1">
        <f t="shared" si="26"/>
        <v>0</v>
      </c>
    </row>
    <row r="80" spans="1:13">
      <c r="A80" s="11"/>
      <c r="B80" s="68"/>
      <c r="C80" s="4" t="s">
        <v>70</v>
      </c>
      <c r="D80" s="5" t="s">
        <v>50</v>
      </c>
      <c r="E80" s="6">
        <f>0.0931+0.0116*2</f>
        <v>0.1163</v>
      </c>
      <c r="F80" s="7"/>
      <c r="G80" s="7"/>
      <c r="H80" s="7"/>
      <c r="I80" s="7"/>
      <c r="J80" s="7"/>
      <c r="K80" s="7">
        <f>E74*E80</f>
        <v>82.340400000000002</v>
      </c>
      <c r="L80" s="7">
        <f t="shared" ref="L80:L81" si="28">K80*F80</f>
        <v>0</v>
      </c>
      <c r="M80" s="1">
        <f t="shared" si="26"/>
        <v>0</v>
      </c>
    </row>
    <row r="81" spans="1:13">
      <c r="A81" s="11"/>
      <c r="B81" s="68"/>
      <c r="C81" s="4" t="s">
        <v>35</v>
      </c>
      <c r="D81" s="5" t="s">
        <v>26</v>
      </c>
      <c r="E81" s="8">
        <f>0.0145+0.0002*2</f>
        <v>1.49E-2</v>
      </c>
      <c r="F81" s="7"/>
      <c r="G81" s="7"/>
      <c r="H81" s="7"/>
      <c r="I81" s="7"/>
      <c r="J81" s="7"/>
      <c r="K81" s="7">
        <f>E74*E81</f>
        <v>10.549200000000001</v>
      </c>
      <c r="L81" s="7">
        <f t="shared" si="28"/>
        <v>0</v>
      </c>
      <c r="M81" s="1">
        <f t="shared" si="26"/>
        <v>0</v>
      </c>
    </row>
    <row r="82" spans="1:13" ht="35.25" customHeight="1">
      <c r="A82" s="11"/>
      <c r="B82" s="54"/>
      <c r="C82" s="60" t="s">
        <v>114</v>
      </c>
      <c r="D82" s="5"/>
      <c r="E82" s="8"/>
      <c r="F82" s="7"/>
      <c r="G82" s="7"/>
      <c r="H82" s="7"/>
      <c r="I82" s="7"/>
      <c r="J82" s="7"/>
      <c r="K82" s="7"/>
      <c r="L82" s="7"/>
      <c r="M82" s="1"/>
    </row>
    <row r="83" spans="1:13" ht="33" customHeight="1">
      <c r="A83" s="11">
        <f>A74+1</f>
        <v>14</v>
      </c>
      <c r="B83" s="68"/>
      <c r="C83" s="12" t="s">
        <v>97</v>
      </c>
      <c r="D83" s="11" t="s">
        <v>42</v>
      </c>
      <c r="E83" s="13">
        <v>52.032000000000004</v>
      </c>
      <c r="F83" s="7"/>
      <c r="G83" s="7"/>
      <c r="H83" s="7"/>
      <c r="I83" s="7"/>
      <c r="J83" s="7"/>
      <c r="K83" s="7"/>
      <c r="L83" s="7"/>
      <c r="M83" s="2">
        <f>SUM(M84:M89)</f>
        <v>0</v>
      </c>
    </row>
    <row r="84" spans="1:13">
      <c r="A84" s="11"/>
      <c r="B84" s="68"/>
      <c r="C84" s="4" t="s">
        <v>31</v>
      </c>
      <c r="D84" s="5" t="s">
        <v>4</v>
      </c>
      <c r="E84" s="6">
        <v>2.5099999999999998</v>
      </c>
      <c r="F84" s="7"/>
      <c r="G84" s="7">
        <f>E84*E83</f>
        <v>130.60032000000001</v>
      </c>
      <c r="H84" s="7">
        <f>G84*F84</f>
        <v>0</v>
      </c>
      <c r="I84" s="7"/>
      <c r="J84" s="7"/>
      <c r="K84" s="7"/>
      <c r="L84" s="7"/>
      <c r="M84" s="1">
        <f t="shared" ref="M84:M89" si="29">H84+J84+L84</f>
        <v>0</v>
      </c>
    </row>
    <row r="85" spans="1:13">
      <c r="A85" s="11"/>
      <c r="B85" s="68"/>
      <c r="C85" s="4" t="s">
        <v>60</v>
      </c>
      <c r="D85" s="5" t="s">
        <v>24</v>
      </c>
      <c r="E85" s="20">
        <v>9.6000000000000002E-2</v>
      </c>
      <c r="F85" s="7"/>
      <c r="G85" s="7"/>
      <c r="H85" s="7"/>
      <c r="I85" s="7">
        <f>E83*E85</f>
        <v>4.9950720000000004</v>
      </c>
      <c r="J85" s="7">
        <f t="shared" ref="J85:J86" si="30">I85*F85</f>
        <v>0</v>
      </c>
      <c r="K85" s="7"/>
      <c r="L85" s="7"/>
      <c r="M85" s="1">
        <f t="shared" si="29"/>
        <v>0</v>
      </c>
    </row>
    <row r="86" spans="1:13">
      <c r="A86" s="11"/>
      <c r="B86" s="68"/>
      <c r="C86" s="4" t="s">
        <v>25</v>
      </c>
      <c r="D86" s="5" t="s">
        <v>26</v>
      </c>
      <c r="E86" s="8">
        <v>3.73E-2</v>
      </c>
      <c r="F86" s="7"/>
      <c r="G86" s="7"/>
      <c r="H86" s="7"/>
      <c r="I86" s="7">
        <f>E83*E86</f>
        <v>1.9407936000000001</v>
      </c>
      <c r="J86" s="7">
        <f t="shared" si="30"/>
        <v>0</v>
      </c>
      <c r="K86" s="7"/>
      <c r="L86" s="7"/>
      <c r="M86" s="1">
        <f t="shared" si="29"/>
        <v>0</v>
      </c>
    </row>
    <row r="87" spans="1:13" ht="19.5">
      <c r="A87" s="11"/>
      <c r="B87" s="68"/>
      <c r="C87" s="4" t="s">
        <v>98</v>
      </c>
      <c r="D87" s="22" t="s">
        <v>40</v>
      </c>
      <c r="E87" s="20">
        <v>1.0149999999999999</v>
      </c>
      <c r="F87" s="7"/>
      <c r="G87" s="7"/>
      <c r="H87" s="7"/>
      <c r="I87" s="7"/>
      <c r="J87" s="7"/>
      <c r="K87" s="7">
        <f>E83*E87</f>
        <v>52.812480000000001</v>
      </c>
      <c r="L87" s="7">
        <f>K87*F87</f>
        <v>0</v>
      </c>
      <c r="M87" s="1">
        <f t="shared" si="29"/>
        <v>0</v>
      </c>
    </row>
    <row r="88" spans="1:13" ht="19.5">
      <c r="A88" s="11"/>
      <c r="B88" s="68"/>
      <c r="C88" s="4" t="s">
        <v>99</v>
      </c>
      <c r="D88" s="5" t="s">
        <v>43</v>
      </c>
      <c r="E88" s="8">
        <v>1.7100000000000001E-2</v>
      </c>
      <c r="F88" s="7"/>
      <c r="G88" s="7"/>
      <c r="H88" s="7"/>
      <c r="I88" s="7"/>
      <c r="J88" s="7"/>
      <c r="K88" s="7">
        <f>E83*E88</f>
        <v>0.88974720000000007</v>
      </c>
      <c r="L88" s="7">
        <f t="shared" ref="L88:L89" si="31">K88*F88</f>
        <v>0</v>
      </c>
      <c r="M88" s="1">
        <f t="shared" si="29"/>
        <v>0</v>
      </c>
    </row>
    <row r="89" spans="1:13">
      <c r="A89" s="11"/>
      <c r="B89" s="68"/>
      <c r="C89" s="4" t="s">
        <v>35</v>
      </c>
      <c r="D89" s="5" t="s">
        <v>26</v>
      </c>
      <c r="E89" s="8">
        <v>3.59</v>
      </c>
      <c r="F89" s="7"/>
      <c r="G89" s="7"/>
      <c r="H89" s="7"/>
      <c r="I89" s="7"/>
      <c r="J89" s="7"/>
      <c r="K89" s="7">
        <f>E83*E89</f>
        <v>186.79488000000001</v>
      </c>
      <c r="L89" s="7">
        <f t="shared" si="31"/>
        <v>0</v>
      </c>
      <c r="M89" s="1">
        <f t="shared" si="29"/>
        <v>0</v>
      </c>
    </row>
    <row r="90" spans="1:13" ht="54">
      <c r="A90" s="11">
        <f>A83+1</f>
        <v>15</v>
      </c>
      <c r="B90" s="77"/>
      <c r="C90" s="12" t="s">
        <v>100</v>
      </c>
      <c r="D90" s="11" t="s">
        <v>42</v>
      </c>
      <c r="E90" s="13">
        <v>121.40800000000002</v>
      </c>
      <c r="F90" s="7"/>
      <c r="G90" s="7"/>
      <c r="H90" s="7"/>
      <c r="I90" s="7"/>
      <c r="J90" s="7"/>
      <c r="K90" s="7"/>
      <c r="L90" s="7"/>
      <c r="M90" s="2">
        <f>SUM(M91:M103)</f>
        <v>0</v>
      </c>
    </row>
    <row r="91" spans="1:13">
      <c r="A91" s="11"/>
      <c r="B91" s="78"/>
      <c r="C91" s="4" t="s">
        <v>31</v>
      </c>
      <c r="D91" s="5" t="s">
        <v>4</v>
      </c>
      <c r="E91" s="20">
        <v>5.18</v>
      </c>
      <c r="F91" s="7"/>
      <c r="G91" s="7">
        <f>E91*E90</f>
        <v>628.89344000000006</v>
      </c>
      <c r="H91" s="7">
        <f>G91*F91</f>
        <v>0</v>
      </c>
      <c r="I91" s="7"/>
      <c r="J91" s="7"/>
      <c r="K91" s="7"/>
      <c r="L91" s="7"/>
      <c r="M91" s="1">
        <f t="shared" ref="M91:M103" si="32">H91+J91+L91</f>
        <v>0</v>
      </c>
    </row>
    <row r="92" spans="1:13">
      <c r="A92" s="11"/>
      <c r="B92" s="78"/>
      <c r="C92" s="4" t="s">
        <v>60</v>
      </c>
      <c r="D92" s="5" t="s">
        <v>24</v>
      </c>
      <c r="E92" s="20">
        <v>9.6000000000000002E-2</v>
      </c>
      <c r="F92" s="7"/>
      <c r="G92" s="7"/>
      <c r="H92" s="7"/>
      <c r="I92" s="7">
        <f>E90*E92</f>
        <v>11.655168000000002</v>
      </c>
      <c r="J92" s="7">
        <f t="shared" ref="J92:J93" si="33">I92*F92</f>
        <v>0</v>
      </c>
      <c r="K92" s="7"/>
      <c r="L92" s="7"/>
      <c r="M92" s="1">
        <f t="shared" si="32"/>
        <v>0</v>
      </c>
    </row>
    <row r="93" spans="1:13">
      <c r="A93" s="11"/>
      <c r="B93" s="78"/>
      <c r="C93" s="4" t="s">
        <v>25</v>
      </c>
      <c r="D93" s="5" t="s">
        <v>26</v>
      </c>
      <c r="E93" s="8">
        <v>0.23100000000000001</v>
      </c>
      <c r="F93" s="7"/>
      <c r="G93" s="7"/>
      <c r="H93" s="7"/>
      <c r="I93" s="7">
        <f>E90*E93</f>
        <v>28.045248000000004</v>
      </c>
      <c r="J93" s="7">
        <f t="shared" si="33"/>
        <v>0</v>
      </c>
      <c r="K93" s="7"/>
      <c r="L93" s="7"/>
      <c r="M93" s="1">
        <f t="shared" si="32"/>
        <v>0</v>
      </c>
    </row>
    <row r="94" spans="1:13" ht="19.5">
      <c r="A94" s="11"/>
      <c r="B94" s="78"/>
      <c r="C94" s="4" t="s">
        <v>101</v>
      </c>
      <c r="D94" s="5" t="s">
        <v>40</v>
      </c>
      <c r="E94" s="20">
        <v>1.0149999999999999</v>
      </c>
      <c r="F94" s="7"/>
      <c r="G94" s="7"/>
      <c r="H94" s="7"/>
      <c r="I94" s="7"/>
      <c r="J94" s="7"/>
      <c r="K94" s="7">
        <f>E90*E94</f>
        <v>123.22912000000001</v>
      </c>
      <c r="L94" s="7">
        <f>K94*F94</f>
        <v>0</v>
      </c>
      <c r="M94" s="1">
        <f t="shared" si="32"/>
        <v>0</v>
      </c>
    </row>
    <row r="95" spans="1:13" ht="19.5">
      <c r="A95" s="11"/>
      <c r="B95" s="78"/>
      <c r="C95" s="4" t="s">
        <v>37</v>
      </c>
      <c r="D95" s="5" t="s">
        <v>40</v>
      </c>
      <c r="E95" s="20">
        <v>2.6599999999999999E-2</v>
      </c>
      <c r="F95" s="7"/>
      <c r="G95" s="7"/>
      <c r="H95" s="7"/>
      <c r="I95" s="7"/>
      <c r="J95" s="7"/>
      <c r="K95" s="7">
        <f>E90*E95</f>
        <v>3.2294528000000002</v>
      </c>
      <c r="L95" s="7">
        <f t="shared" ref="L95:L103" si="34">K95*F95</f>
        <v>0</v>
      </c>
      <c r="M95" s="1">
        <f t="shared" si="32"/>
        <v>0</v>
      </c>
    </row>
    <row r="96" spans="1:13">
      <c r="A96" s="11"/>
      <c r="B96" s="78"/>
      <c r="C96" s="4" t="s">
        <v>102</v>
      </c>
      <c r="D96" s="5" t="s">
        <v>1</v>
      </c>
      <c r="E96" s="20">
        <f>(1/0.14)*0.01333</f>
        <v>9.521428571428571E-2</v>
      </c>
      <c r="F96" s="7"/>
      <c r="G96" s="7"/>
      <c r="H96" s="7"/>
      <c r="I96" s="7"/>
      <c r="J96" s="7"/>
      <c r="K96" s="7">
        <f>E90*E96</f>
        <v>11.559776000000001</v>
      </c>
      <c r="L96" s="7">
        <f t="shared" si="34"/>
        <v>0</v>
      </c>
      <c r="M96" s="1">
        <f t="shared" si="32"/>
        <v>0</v>
      </c>
    </row>
    <row r="97" spans="1:13" ht="19.5">
      <c r="A97" s="11"/>
      <c r="B97" s="78"/>
      <c r="C97" s="4" t="s">
        <v>44</v>
      </c>
      <c r="D97" s="5" t="s">
        <v>45</v>
      </c>
      <c r="E97" s="20">
        <v>0.82</v>
      </c>
      <c r="F97" s="7"/>
      <c r="G97" s="7"/>
      <c r="H97" s="7"/>
      <c r="I97" s="7"/>
      <c r="J97" s="7"/>
      <c r="K97" s="7">
        <f>E90*E97</f>
        <v>99.554560000000009</v>
      </c>
      <c r="L97" s="7">
        <f t="shared" si="34"/>
        <v>0</v>
      </c>
      <c r="M97" s="1">
        <f t="shared" si="32"/>
        <v>0</v>
      </c>
    </row>
    <row r="98" spans="1:13" ht="19.5">
      <c r="A98" s="11"/>
      <c r="B98" s="78"/>
      <c r="C98" s="4" t="s">
        <v>103</v>
      </c>
      <c r="D98" s="5" t="s">
        <v>40</v>
      </c>
      <c r="E98" s="8">
        <v>6.9999999999999999E-4</v>
      </c>
      <c r="F98" s="7"/>
      <c r="G98" s="7"/>
      <c r="H98" s="7"/>
      <c r="I98" s="7"/>
      <c r="J98" s="7"/>
      <c r="K98" s="7">
        <f>E90*E98</f>
        <v>8.4985600000000008E-2</v>
      </c>
      <c r="L98" s="7">
        <f t="shared" si="34"/>
        <v>0</v>
      </c>
      <c r="M98" s="1">
        <f t="shared" si="32"/>
        <v>0</v>
      </c>
    </row>
    <row r="99" spans="1:13" ht="19.5">
      <c r="A99" s="11"/>
      <c r="B99" s="78"/>
      <c r="C99" s="4" t="s">
        <v>104</v>
      </c>
      <c r="D99" s="5" t="s">
        <v>40</v>
      </c>
      <c r="E99" s="8">
        <v>8.0000000000000004E-4</v>
      </c>
      <c r="F99" s="7"/>
      <c r="G99" s="7"/>
      <c r="H99" s="7"/>
      <c r="I99" s="7"/>
      <c r="J99" s="7"/>
      <c r="K99" s="7">
        <f>E90*E99</f>
        <v>9.7126400000000015E-2</v>
      </c>
      <c r="L99" s="7">
        <f t="shared" si="34"/>
        <v>0</v>
      </c>
      <c r="M99" s="1">
        <f t="shared" si="32"/>
        <v>0</v>
      </c>
    </row>
    <row r="100" spans="1:13" ht="19.5">
      <c r="A100" s="11"/>
      <c r="B100" s="78"/>
      <c r="C100" s="4" t="s">
        <v>105</v>
      </c>
      <c r="D100" s="5" t="s">
        <v>40</v>
      </c>
      <c r="E100" s="8">
        <v>8.0000000000000004E-4</v>
      </c>
      <c r="F100" s="7"/>
      <c r="G100" s="7"/>
      <c r="H100" s="7"/>
      <c r="I100" s="7"/>
      <c r="J100" s="7"/>
      <c r="K100" s="7">
        <f>E90*E100</f>
        <v>9.7126400000000015E-2</v>
      </c>
      <c r="L100" s="7">
        <f t="shared" si="34"/>
        <v>0</v>
      </c>
      <c r="M100" s="1">
        <f t="shared" si="32"/>
        <v>0</v>
      </c>
    </row>
    <row r="101" spans="1:13" ht="19.5">
      <c r="A101" s="11"/>
      <c r="B101" s="78"/>
      <c r="C101" s="4" t="s">
        <v>46</v>
      </c>
      <c r="D101" s="5" t="s">
        <v>43</v>
      </c>
      <c r="E101" s="8">
        <v>1.7399999999999999E-2</v>
      </c>
      <c r="F101" s="7"/>
      <c r="G101" s="7"/>
      <c r="H101" s="7"/>
      <c r="I101" s="7"/>
      <c r="J101" s="7"/>
      <c r="K101" s="7">
        <f>E90*E101</f>
        <v>2.1124992000000002</v>
      </c>
      <c r="L101" s="7">
        <f t="shared" si="34"/>
        <v>0</v>
      </c>
      <c r="M101" s="1">
        <f t="shared" si="32"/>
        <v>0</v>
      </c>
    </row>
    <row r="102" spans="1:13">
      <c r="A102" s="11"/>
      <c r="B102" s="78"/>
      <c r="C102" s="4" t="s">
        <v>47</v>
      </c>
      <c r="D102" s="5" t="s">
        <v>48</v>
      </c>
      <c r="E102" s="20">
        <v>0.49</v>
      </c>
      <c r="F102" s="7"/>
      <c r="G102" s="7"/>
      <c r="H102" s="7"/>
      <c r="I102" s="7"/>
      <c r="J102" s="7"/>
      <c r="K102" s="7">
        <f>E90*E102</f>
        <v>59.489920000000005</v>
      </c>
      <c r="L102" s="7">
        <f t="shared" si="34"/>
        <v>0</v>
      </c>
      <c r="M102" s="1">
        <f t="shared" si="32"/>
        <v>0</v>
      </c>
    </row>
    <row r="103" spans="1:13">
      <c r="A103" s="11"/>
      <c r="B103" s="79"/>
      <c r="C103" s="4" t="s">
        <v>35</v>
      </c>
      <c r="D103" s="5" t="s">
        <v>26</v>
      </c>
      <c r="E103" s="7">
        <v>0.61199999999999999</v>
      </c>
      <c r="F103" s="7"/>
      <c r="G103" s="7"/>
      <c r="H103" s="7"/>
      <c r="I103" s="7"/>
      <c r="J103" s="7"/>
      <c r="K103" s="7">
        <f>E90*E103</f>
        <v>74.301696000000007</v>
      </c>
      <c r="L103" s="7">
        <f t="shared" si="34"/>
        <v>0</v>
      </c>
      <c r="M103" s="1">
        <f t="shared" si="32"/>
        <v>0</v>
      </c>
    </row>
    <row r="104" spans="1:13" ht="36" customHeight="1">
      <c r="A104" s="11">
        <f>A90+1</f>
        <v>16</v>
      </c>
      <c r="B104" s="68"/>
      <c r="C104" s="12" t="s">
        <v>106</v>
      </c>
      <c r="D104" s="11" t="s">
        <v>1</v>
      </c>
      <c r="E104" s="13">
        <v>4.5914200000000003</v>
      </c>
      <c r="F104" s="7"/>
      <c r="G104" s="7"/>
      <c r="H104" s="7"/>
      <c r="I104" s="7"/>
      <c r="J104" s="7"/>
      <c r="K104" s="7"/>
      <c r="L104" s="7"/>
      <c r="M104" s="2">
        <f>SUM(M105:M110)</f>
        <v>0</v>
      </c>
    </row>
    <row r="105" spans="1:13">
      <c r="A105" s="11"/>
      <c r="B105" s="68"/>
      <c r="C105" s="4" t="s">
        <v>31</v>
      </c>
      <c r="D105" s="5" t="s">
        <v>4</v>
      </c>
      <c r="E105" s="7">
        <v>69.099999999999994</v>
      </c>
      <c r="F105" s="7"/>
      <c r="G105" s="7">
        <f>E105*E104</f>
        <v>317.26712199999997</v>
      </c>
      <c r="H105" s="7">
        <f>G105*F105</f>
        <v>0</v>
      </c>
      <c r="I105" s="7"/>
      <c r="J105" s="7"/>
      <c r="K105" s="7"/>
      <c r="L105" s="7"/>
      <c r="M105" s="1">
        <f t="shared" ref="M105:M110" si="35">H105+J105+L105</f>
        <v>0</v>
      </c>
    </row>
    <row r="106" spans="1:13">
      <c r="A106" s="11"/>
      <c r="B106" s="68"/>
      <c r="C106" s="4" t="s">
        <v>25</v>
      </c>
      <c r="D106" s="5" t="s">
        <v>26</v>
      </c>
      <c r="E106" s="7">
        <v>14.3</v>
      </c>
      <c r="F106" s="7"/>
      <c r="G106" s="7"/>
      <c r="H106" s="7"/>
      <c r="I106" s="7">
        <f>E104*E106</f>
        <v>65.657306000000005</v>
      </c>
      <c r="J106" s="7">
        <f t="shared" ref="J106" si="36">I106*F106</f>
        <v>0</v>
      </c>
      <c r="K106" s="7"/>
      <c r="L106" s="7"/>
      <c r="M106" s="1">
        <f t="shared" si="35"/>
        <v>0</v>
      </c>
    </row>
    <row r="107" spans="1:13">
      <c r="A107" s="11"/>
      <c r="B107" s="68"/>
      <c r="C107" s="4" t="s">
        <v>107</v>
      </c>
      <c r="D107" s="5" t="s">
        <v>1</v>
      </c>
      <c r="E107" s="7">
        <v>1</v>
      </c>
      <c r="F107" s="7"/>
      <c r="G107" s="7"/>
      <c r="H107" s="7"/>
      <c r="I107" s="7"/>
      <c r="J107" s="7"/>
      <c r="K107" s="7">
        <f>E104*E107</f>
        <v>4.5914200000000003</v>
      </c>
      <c r="L107" s="7">
        <f>K107*F107</f>
        <v>0</v>
      </c>
      <c r="M107" s="1">
        <f t="shared" si="35"/>
        <v>0</v>
      </c>
    </row>
    <row r="108" spans="1:13">
      <c r="A108" s="11"/>
      <c r="B108" s="68"/>
      <c r="C108" s="4" t="s">
        <v>108</v>
      </c>
      <c r="D108" s="5" t="s">
        <v>48</v>
      </c>
      <c r="E108" s="7">
        <v>14</v>
      </c>
      <c r="F108" s="7"/>
      <c r="G108" s="7"/>
      <c r="H108" s="7"/>
      <c r="I108" s="7"/>
      <c r="J108" s="7"/>
      <c r="K108" s="7">
        <f>E104*E108</f>
        <v>64.279880000000006</v>
      </c>
      <c r="L108" s="7">
        <f t="shared" ref="L108:L110" si="37">K108*F108</f>
        <v>0</v>
      </c>
      <c r="M108" s="1">
        <f t="shared" si="35"/>
        <v>0</v>
      </c>
    </row>
    <row r="109" spans="1:13">
      <c r="A109" s="11"/>
      <c r="B109" s="68"/>
      <c r="C109" s="4" t="s">
        <v>109</v>
      </c>
      <c r="D109" s="5" t="s">
        <v>48</v>
      </c>
      <c r="E109" s="7">
        <v>15.7</v>
      </c>
      <c r="F109" s="7"/>
      <c r="G109" s="7"/>
      <c r="H109" s="7"/>
      <c r="I109" s="7"/>
      <c r="J109" s="7"/>
      <c r="K109" s="7">
        <f>E104*E109</f>
        <v>72.085294000000005</v>
      </c>
      <c r="L109" s="7">
        <f t="shared" si="37"/>
        <v>0</v>
      </c>
      <c r="M109" s="1">
        <f t="shared" si="35"/>
        <v>0</v>
      </c>
    </row>
    <row r="110" spans="1:13">
      <c r="A110" s="11"/>
      <c r="B110" s="68"/>
      <c r="C110" s="4" t="s">
        <v>35</v>
      </c>
      <c r="D110" s="5" t="s">
        <v>26</v>
      </c>
      <c r="E110" s="7">
        <v>2.78</v>
      </c>
      <c r="F110" s="7"/>
      <c r="G110" s="7"/>
      <c r="H110" s="7"/>
      <c r="I110" s="7"/>
      <c r="J110" s="7"/>
      <c r="K110" s="7">
        <f>E104*E110</f>
        <v>12.764147599999999</v>
      </c>
      <c r="L110" s="7">
        <f t="shared" si="37"/>
        <v>0</v>
      </c>
      <c r="M110" s="1">
        <f t="shared" si="35"/>
        <v>0</v>
      </c>
    </row>
    <row r="111" spans="1:13" ht="31.5" customHeight="1">
      <c r="A111" s="11"/>
      <c r="B111" s="54"/>
      <c r="C111" s="60" t="s">
        <v>118</v>
      </c>
      <c r="D111" s="5"/>
      <c r="E111" s="7"/>
      <c r="F111" s="7"/>
      <c r="G111" s="7"/>
      <c r="H111" s="7"/>
      <c r="I111" s="7"/>
      <c r="J111" s="7"/>
      <c r="K111" s="7"/>
      <c r="L111" s="7"/>
      <c r="M111" s="1"/>
    </row>
    <row r="112" spans="1:13" ht="37.5" customHeight="1">
      <c r="A112" s="11">
        <f>A104+1</f>
        <v>17</v>
      </c>
      <c r="B112" s="68"/>
      <c r="C112" s="12" t="s">
        <v>55</v>
      </c>
      <c r="D112" s="11" t="s">
        <v>42</v>
      </c>
      <c r="E112" s="13">
        <v>58.099999999999994</v>
      </c>
      <c r="F112" s="7"/>
      <c r="G112" s="7"/>
      <c r="H112" s="7"/>
      <c r="I112" s="7"/>
      <c r="J112" s="7"/>
      <c r="K112" s="7"/>
      <c r="L112" s="7"/>
      <c r="M112" s="2">
        <f>SUM(M113:M114)</f>
        <v>0</v>
      </c>
    </row>
    <row r="113" spans="1:13" ht="19.5" customHeight="1">
      <c r="A113" s="11"/>
      <c r="B113" s="68"/>
      <c r="C113" s="4" t="s">
        <v>31</v>
      </c>
      <c r="D113" s="5" t="s">
        <v>4</v>
      </c>
      <c r="E113" s="6">
        <v>9.9600000000000001E-3</v>
      </c>
      <c r="F113" s="7"/>
      <c r="G113" s="7">
        <f>E113*E112</f>
        <v>0.57867599999999997</v>
      </c>
      <c r="H113" s="7">
        <f>G113*F113</f>
        <v>0</v>
      </c>
      <c r="I113" s="7"/>
      <c r="J113" s="7"/>
      <c r="K113" s="7"/>
      <c r="L113" s="7"/>
      <c r="M113" s="1">
        <f>H113+J113+L113</f>
        <v>0</v>
      </c>
    </row>
    <row r="114" spans="1:13" ht="19.5" customHeight="1">
      <c r="A114" s="11"/>
      <c r="B114" s="68"/>
      <c r="C114" s="4" t="s">
        <v>39</v>
      </c>
      <c r="D114" s="5" t="s">
        <v>24</v>
      </c>
      <c r="E114" s="8">
        <v>2.23E-2</v>
      </c>
      <c r="F114" s="7"/>
      <c r="G114" s="7"/>
      <c r="H114" s="7"/>
      <c r="I114" s="7">
        <f>E112*E114</f>
        <v>1.2956299999999998</v>
      </c>
      <c r="J114" s="7">
        <f>I114*F114</f>
        <v>0</v>
      </c>
      <c r="K114" s="7"/>
      <c r="L114" s="7"/>
      <c r="M114" s="1">
        <f t="shared" ref="M114" si="38">H114+J114+L114</f>
        <v>0</v>
      </c>
    </row>
    <row r="115" spans="1:13" ht="36.75" customHeight="1">
      <c r="A115" s="11">
        <f>A112+1</f>
        <v>18</v>
      </c>
      <c r="B115" s="68"/>
      <c r="C115" s="12" t="s">
        <v>119</v>
      </c>
      <c r="D115" s="11" t="s">
        <v>120</v>
      </c>
      <c r="E115" s="13">
        <v>66</v>
      </c>
      <c r="F115" s="7"/>
      <c r="G115" s="7"/>
      <c r="H115" s="7"/>
      <c r="I115" s="7"/>
      <c r="J115" s="7"/>
      <c r="K115" s="7"/>
      <c r="L115" s="7"/>
      <c r="M115" s="2">
        <f>SUM(M116:M120)</f>
        <v>0</v>
      </c>
    </row>
    <row r="116" spans="1:13" ht="19.5" customHeight="1">
      <c r="A116" s="11"/>
      <c r="B116" s="68"/>
      <c r="C116" s="4" t="s">
        <v>31</v>
      </c>
      <c r="D116" s="5" t="s">
        <v>4</v>
      </c>
      <c r="E116" s="6">
        <v>0.56399999999999995</v>
      </c>
      <c r="F116" s="7"/>
      <c r="G116" s="7">
        <f>E116*E115</f>
        <v>37.223999999999997</v>
      </c>
      <c r="H116" s="7">
        <f>G116*F116</f>
        <v>0</v>
      </c>
      <c r="I116" s="7"/>
      <c r="J116" s="7"/>
      <c r="K116" s="7"/>
      <c r="L116" s="7"/>
      <c r="M116" s="1">
        <f>H116+J116+L116</f>
        <v>0</v>
      </c>
    </row>
    <row r="117" spans="1:13" ht="19.5" customHeight="1">
      <c r="A117" s="11"/>
      <c r="B117" s="68"/>
      <c r="C117" s="4" t="s">
        <v>25</v>
      </c>
      <c r="D117" s="5" t="s">
        <v>26</v>
      </c>
      <c r="E117" s="8">
        <v>4.0899999999999999E-2</v>
      </c>
      <c r="F117" s="7"/>
      <c r="G117" s="7"/>
      <c r="H117" s="7"/>
      <c r="I117" s="7">
        <f>E115*E117</f>
        <v>2.6993999999999998</v>
      </c>
      <c r="J117" s="7">
        <f t="shared" ref="J117" si="39">I117*F117</f>
        <v>0</v>
      </c>
      <c r="K117" s="7"/>
      <c r="L117" s="7"/>
      <c r="M117" s="1">
        <f t="shared" ref="M117:M120" si="40">H117+J117+L117</f>
        <v>0</v>
      </c>
    </row>
    <row r="118" spans="1:13" ht="19.5" customHeight="1">
      <c r="A118" s="11"/>
      <c r="B118" s="68"/>
      <c r="C118" s="4" t="s">
        <v>121</v>
      </c>
      <c r="D118" s="5" t="s">
        <v>1</v>
      </c>
      <c r="E118" s="8">
        <v>4.4999999999999997E-3</v>
      </c>
      <c r="F118" s="7"/>
      <c r="G118" s="7"/>
      <c r="H118" s="7"/>
      <c r="I118" s="7"/>
      <c r="J118" s="7"/>
      <c r="K118" s="7">
        <f>E115*E118</f>
        <v>0.29699999999999999</v>
      </c>
      <c r="L118" s="7">
        <f t="shared" ref="L118:L119" si="41">F118*K118</f>
        <v>0</v>
      </c>
      <c r="M118" s="1">
        <f t="shared" si="40"/>
        <v>0</v>
      </c>
    </row>
    <row r="119" spans="1:13" ht="19.5" customHeight="1">
      <c r="A119" s="11"/>
      <c r="B119" s="68"/>
      <c r="C119" s="4" t="s">
        <v>37</v>
      </c>
      <c r="D119" s="5" t="s">
        <v>40</v>
      </c>
      <c r="E119" s="8">
        <v>7.4999999999999997E-3</v>
      </c>
      <c r="F119" s="7"/>
      <c r="G119" s="7"/>
      <c r="H119" s="7"/>
      <c r="I119" s="7"/>
      <c r="J119" s="7"/>
      <c r="K119" s="7">
        <f>E115*E119</f>
        <v>0.495</v>
      </c>
      <c r="L119" s="7">
        <f t="shared" si="41"/>
        <v>0</v>
      </c>
      <c r="M119" s="1">
        <f t="shared" si="40"/>
        <v>0</v>
      </c>
    </row>
    <row r="120" spans="1:13" ht="19.5" customHeight="1">
      <c r="A120" s="11"/>
      <c r="B120" s="68"/>
      <c r="C120" s="4" t="s">
        <v>35</v>
      </c>
      <c r="D120" s="5" t="s">
        <v>26</v>
      </c>
      <c r="E120" s="20">
        <v>0.26500000000000001</v>
      </c>
      <c r="F120" s="7"/>
      <c r="G120" s="7"/>
      <c r="H120" s="7"/>
      <c r="I120" s="7"/>
      <c r="J120" s="7"/>
      <c r="K120" s="7">
        <f>E115*E120</f>
        <v>17.490000000000002</v>
      </c>
      <c r="L120" s="7">
        <f>K120*F120</f>
        <v>0</v>
      </c>
      <c r="M120" s="1">
        <f t="shared" si="40"/>
        <v>0</v>
      </c>
    </row>
    <row r="121" spans="1:13" ht="35.25" customHeight="1">
      <c r="A121" s="11">
        <f>A115+1</f>
        <v>19</v>
      </c>
      <c r="B121" s="68"/>
      <c r="C121" s="12" t="s">
        <v>82</v>
      </c>
      <c r="D121" s="11" t="s">
        <v>2</v>
      </c>
      <c r="E121" s="13">
        <v>35</v>
      </c>
      <c r="F121" s="7"/>
      <c r="G121" s="7"/>
      <c r="H121" s="7"/>
      <c r="I121" s="7"/>
      <c r="J121" s="7"/>
      <c r="K121" s="7"/>
      <c r="L121" s="7"/>
      <c r="M121" s="2">
        <f>SUM(M122:M126)</f>
        <v>0</v>
      </c>
    </row>
    <row r="122" spans="1:13" ht="19.5" customHeight="1">
      <c r="A122" s="11"/>
      <c r="B122" s="68"/>
      <c r="C122" s="4" t="s">
        <v>31</v>
      </c>
      <c r="D122" s="5" t="s">
        <v>4</v>
      </c>
      <c r="E122" s="7">
        <v>12.8</v>
      </c>
      <c r="F122" s="7"/>
      <c r="G122" s="7">
        <f>E122*E121</f>
        <v>448</v>
      </c>
      <c r="H122" s="7">
        <f>F122*G122</f>
        <v>0</v>
      </c>
      <c r="I122" s="7"/>
      <c r="J122" s="7"/>
      <c r="K122" s="7"/>
      <c r="L122" s="7"/>
      <c r="M122" s="1">
        <f t="shared" ref="M122:M126" si="42">H122+J122+L122</f>
        <v>0</v>
      </c>
    </row>
    <row r="123" spans="1:13" ht="19.5" customHeight="1">
      <c r="A123" s="11"/>
      <c r="B123" s="68"/>
      <c r="C123" s="4" t="s">
        <v>60</v>
      </c>
      <c r="D123" s="5" t="s">
        <v>24</v>
      </c>
      <c r="E123" s="20">
        <v>0.47</v>
      </c>
      <c r="F123" s="7"/>
      <c r="G123" s="7"/>
      <c r="H123" s="7"/>
      <c r="I123" s="7">
        <f>E121*E123</f>
        <v>16.45</v>
      </c>
      <c r="J123" s="7">
        <f t="shared" ref="J123:J124" si="43">I123*F123</f>
        <v>0</v>
      </c>
      <c r="K123" s="7"/>
      <c r="L123" s="7"/>
      <c r="M123" s="1">
        <f t="shared" si="42"/>
        <v>0</v>
      </c>
    </row>
    <row r="124" spans="1:13" ht="19.5" customHeight="1">
      <c r="A124" s="11"/>
      <c r="B124" s="68"/>
      <c r="C124" s="4" t="s">
        <v>25</v>
      </c>
      <c r="D124" s="5" t="s">
        <v>26</v>
      </c>
      <c r="E124" s="7">
        <v>0.45</v>
      </c>
      <c r="F124" s="7"/>
      <c r="G124" s="7"/>
      <c r="H124" s="7"/>
      <c r="I124" s="7">
        <f>E121*E124</f>
        <v>15.75</v>
      </c>
      <c r="J124" s="7">
        <f t="shared" si="43"/>
        <v>0</v>
      </c>
      <c r="K124" s="7"/>
      <c r="L124" s="7"/>
      <c r="M124" s="1">
        <f t="shared" si="42"/>
        <v>0</v>
      </c>
    </row>
    <row r="125" spans="1:13" ht="19.5" customHeight="1">
      <c r="A125" s="11"/>
      <c r="B125" s="68"/>
      <c r="C125" s="4" t="s">
        <v>116</v>
      </c>
      <c r="D125" s="5" t="s">
        <v>94</v>
      </c>
      <c r="E125" s="7">
        <v>1</v>
      </c>
      <c r="F125" s="7"/>
      <c r="G125" s="7"/>
      <c r="H125" s="7"/>
      <c r="I125" s="7"/>
      <c r="J125" s="7"/>
      <c r="K125" s="7">
        <f>E121*E125</f>
        <v>35</v>
      </c>
      <c r="L125" s="7">
        <f>K125*F125</f>
        <v>0</v>
      </c>
      <c r="M125" s="1">
        <f t="shared" si="42"/>
        <v>0</v>
      </c>
    </row>
    <row r="126" spans="1:13" ht="19.5" customHeight="1">
      <c r="A126" s="11"/>
      <c r="B126" s="68"/>
      <c r="C126" s="4" t="s">
        <v>35</v>
      </c>
      <c r="D126" s="5" t="s">
        <v>26</v>
      </c>
      <c r="E126" s="7">
        <v>6.06</v>
      </c>
      <c r="F126" s="7"/>
      <c r="G126" s="7"/>
      <c r="H126" s="7"/>
      <c r="I126" s="7"/>
      <c r="J126" s="7"/>
      <c r="K126" s="7">
        <f>E121*E126</f>
        <v>212.1</v>
      </c>
      <c r="L126" s="7">
        <f>K126*F126</f>
        <v>0</v>
      </c>
      <c r="M126" s="1">
        <f t="shared" si="42"/>
        <v>0</v>
      </c>
    </row>
    <row r="127" spans="1:13" ht="35.25" customHeight="1">
      <c r="A127" s="11">
        <f>A121+1</f>
        <v>20</v>
      </c>
      <c r="B127" s="68"/>
      <c r="C127" s="12" t="s">
        <v>117</v>
      </c>
      <c r="D127" s="11" t="s">
        <v>42</v>
      </c>
      <c r="E127" s="13">
        <v>11.7</v>
      </c>
      <c r="F127" s="7"/>
      <c r="G127" s="7"/>
      <c r="H127" s="7"/>
      <c r="I127" s="7"/>
      <c r="J127" s="7"/>
      <c r="K127" s="7"/>
      <c r="L127" s="7"/>
      <c r="M127" s="2">
        <f>SUM(M128:M139)</f>
        <v>0</v>
      </c>
    </row>
    <row r="128" spans="1:13" ht="19.5" customHeight="1">
      <c r="A128" s="11"/>
      <c r="B128" s="68"/>
      <c r="C128" s="4" t="s">
        <v>31</v>
      </c>
      <c r="D128" s="5" t="s">
        <v>4</v>
      </c>
      <c r="E128" s="20">
        <v>6.6</v>
      </c>
      <c r="F128" s="7"/>
      <c r="G128" s="7">
        <f>E128*E127</f>
        <v>77.219999999999985</v>
      </c>
      <c r="H128" s="7">
        <f>F128*G128</f>
        <v>0</v>
      </c>
      <c r="I128" s="7"/>
      <c r="J128" s="7"/>
      <c r="K128" s="7"/>
      <c r="L128" s="7"/>
      <c r="M128" s="1">
        <f>H128+J128+L128</f>
        <v>0</v>
      </c>
    </row>
    <row r="129" spans="1:13" ht="19.5" customHeight="1">
      <c r="A129" s="11"/>
      <c r="B129" s="68"/>
      <c r="C129" s="4" t="s">
        <v>60</v>
      </c>
      <c r="D129" s="5" t="s">
        <v>24</v>
      </c>
      <c r="E129" s="20">
        <v>9.6000000000000002E-2</v>
      </c>
      <c r="F129" s="7"/>
      <c r="G129" s="7"/>
      <c r="H129" s="7"/>
      <c r="I129" s="7">
        <f>E127*E129</f>
        <v>1.1232</v>
      </c>
      <c r="J129" s="7">
        <f t="shared" ref="J129:J130" si="44">I129*F129</f>
        <v>0</v>
      </c>
      <c r="K129" s="7"/>
      <c r="L129" s="7"/>
      <c r="M129" s="1">
        <f t="shared" ref="M129:M139" si="45">H129+J129+L129</f>
        <v>0</v>
      </c>
    </row>
    <row r="130" spans="1:13" ht="19.5" customHeight="1">
      <c r="A130" s="11"/>
      <c r="B130" s="68"/>
      <c r="C130" s="4" t="s">
        <v>25</v>
      </c>
      <c r="D130" s="5" t="s">
        <v>26</v>
      </c>
      <c r="E130" s="20">
        <v>0.32900000000000001</v>
      </c>
      <c r="F130" s="7"/>
      <c r="G130" s="7"/>
      <c r="H130" s="7"/>
      <c r="I130" s="7">
        <f>E127*E130</f>
        <v>3.8492999999999999</v>
      </c>
      <c r="J130" s="7">
        <f t="shared" si="44"/>
        <v>0</v>
      </c>
      <c r="K130" s="7"/>
      <c r="L130" s="7"/>
      <c r="M130" s="1">
        <f t="shared" si="45"/>
        <v>0</v>
      </c>
    </row>
    <row r="131" spans="1:13" ht="19.5" customHeight="1">
      <c r="A131" s="11"/>
      <c r="B131" s="68"/>
      <c r="C131" s="4" t="s">
        <v>59</v>
      </c>
      <c r="D131" s="5" t="s">
        <v>40</v>
      </c>
      <c r="E131" s="20">
        <v>1.0149999999999999</v>
      </c>
      <c r="F131" s="7"/>
      <c r="G131" s="7"/>
      <c r="H131" s="7"/>
      <c r="I131" s="7"/>
      <c r="J131" s="7"/>
      <c r="K131" s="7">
        <f>E127*E131</f>
        <v>11.875499999999999</v>
      </c>
      <c r="L131" s="7">
        <f t="shared" ref="L131:L139" si="46">F131*K131</f>
        <v>0</v>
      </c>
      <c r="M131" s="1">
        <f t="shared" si="45"/>
        <v>0</v>
      </c>
    </row>
    <row r="132" spans="1:13" ht="19.5" customHeight="1">
      <c r="A132" s="11"/>
      <c r="B132" s="68"/>
      <c r="C132" s="4" t="s">
        <v>37</v>
      </c>
      <c r="D132" s="5" t="s">
        <v>40</v>
      </c>
      <c r="E132" s="20">
        <v>2.47E-2</v>
      </c>
      <c r="F132" s="7"/>
      <c r="G132" s="7"/>
      <c r="H132" s="7"/>
      <c r="I132" s="7"/>
      <c r="J132" s="7"/>
      <c r="K132" s="7">
        <f>E127*E132</f>
        <v>0.28898999999999997</v>
      </c>
      <c r="L132" s="7">
        <f t="shared" si="46"/>
        <v>0</v>
      </c>
      <c r="M132" s="1">
        <f t="shared" si="45"/>
        <v>0</v>
      </c>
    </row>
    <row r="133" spans="1:13" ht="19.5" customHeight="1">
      <c r="A133" s="11"/>
      <c r="B133" s="68"/>
      <c r="C133" s="4" t="s">
        <v>44</v>
      </c>
      <c r="D133" s="5" t="s">
        <v>45</v>
      </c>
      <c r="E133" s="20">
        <v>0.39</v>
      </c>
      <c r="F133" s="7"/>
      <c r="G133" s="7"/>
      <c r="H133" s="7"/>
      <c r="I133" s="7"/>
      <c r="J133" s="7"/>
      <c r="K133" s="7">
        <f>E127*E133</f>
        <v>4.5629999999999997</v>
      </c>
      <c r="L133" s="7">
        <f t="shared" si="46"/>
        <v>0</v>
      </c>
      <c r="M133" s="1">
        <f t="shared" si="45"/>
        <v>0</v>
      </c>
    </row>
    <row r="134" spans="1:13" ht="19.5" customHeight="1">
      <c r="A134" s="11"/>
      <c r="B134" s="68"/>
      <c r="C134" s="4" t="s">
        <v>51</v>
      </c>
      <c r="D134" s="5" t="s">
        <v>40</v>
      </c>
      <c r="E134" s="20">
        <v>4.6800000000000001E-2</v>
      </c>
      <c r="F134" s="7"/>
      <c r="G134" s="7"/>
      <c r="H134" s="7"/>
      <c r="I134" s="7"/>
      <c r="J134" s="7"/>
      <c r="K134" s="7">
        <f>E127*E134</f>
        <v>0.54755999999999994</v>
      </c>
      <c r="L134" s="7">
        <f t="shared" si="46"/>
        <v>0</v>
      </c>
      <c r="M134" s="1">
        <f t="shared" si="45"/>
        <v>0</v>
      </c>
    </row>
    <row r="135" spans="1:13" ht="19.5" customHeight="1">
      <c r="A135" s="11"/>
      <c r="B135" s="68"/>
      <c r="C135" s="4" t="s">
        <v>52</v>
      </c>
      <c r="D135" s="5" t="s">
        <v>40</v>
      </c>
      <c r="E135" s="20">
        <v>7.3999999999999996E-2</v>
      </c>
      <c r="F135" s="7"/>
      <c r="G135" s="7"/>
      <c r="H135" s="7"/>
      <c r="I135" s="7"/>
      <c r="J135" s="7"/>
      <c r="K135" s="7">
        <f>E127*E135</f>
        <v>0.8657999999999999</v>
      </c>
      <c r="L135" s="7">
        <f t="shared" si="46"/>
        <v>0</v>
      </c>
      <c r="M135" s="1">
        <f t="shared" si="45"/>
        <v>0</v>
      </c>
    </row>
    <row r="136" spans="1:13" ht="19.5" customHeight="1">
      <c r="A136" s="11"/>
      <c r="B136" s="68"/>
      <c r="C136" s="4" t="s">
        <v>46</v>
      </c>
      <c r="D136" s="5" t="s">
        <v>43</v>
      </c>
      <c r="E136" s="20">
        <v>5.3E-3</v>
      </c>
      <c r="F136" s="7"/>
      <c r="G136" s="7"/>
      <c r="H136" s="7"/>
      <c r="I136" s="7"/>
      <c r="J136" s="7"/>
      <c r="K136" s="7">
        <f>E127*E136</f>
        <v>6.2009999999999996E-2</v>
      </c>
      <c r="L136" s="7">
        <f t="shared" si="46"/>
        <v>0</v>
      </c>
      <c r="M136" s="1">
        <f t="shared" si="45"/>
        <v>0</v>
      </c>
    </row>
    <row r="137" spans="1:13" ht="19.5" customHeight="1">
      <c r="A137" s="11"/>
      <c r="B137" s="68"/>
      <c r="C137" s="4" t="s">
        <v>47</v>
      </c>
      <c r="D137" s="5" t="s">
        <v>48</v>
      </c>
      <c r="E137" s="20">
        <v>1.93</v>
      </c>
      <c r="F137" s="7"/>
      <c r="G137" s="7"/>
      <c r="H137" s="7"/>
      <c r="I137" s="7"/>
      <c r="J137" s="7"/>
      <c r="K137" s="7">
        <f>E127*E137</f>
        <v>22.581</v>
      </c>
      <c r="L137" s="7">
        <f t="shared" si="46"/>
        <v>0</v>
      </c>
      <c r="M137" s="1">
        <f t="shared" si="45"/>
        <v>0</v>
      </c>
    </row>
    <row r="138" spans="1:13" ht="19.5" customHeight="1">
      <c r="A138" s="11"/>
      <c r="B138" s="68"/>
      <c r="C138" s="4" t="s">
        <v>53</v>
      </c>
      <c r="D138" s="5" t="s">
        <v>48</v>
      </c>
      <c r="E138" s="20">
        <v>11.6</v>
      </c>
      <c r="F138" s="7"/>
      <c r="G138" s="7"/>
      <c r="H138" s="7"/>
      <c r="I138" s="7"/>
      <c r="J138" s="7"/>
      <c r="K138" s="7">
        <f>E127*E138</f>
        <v>135.72</v>
      </c>
      <c r="L138" s="7">
        <f t="shared" si="46"/>
        <v>0</v>
      </c>
      <c r="M138" s="1">
        <f t="shared" si="45"/>
        <v>0</v>
      </c>
    </row>
    <row r="139" spans="1:13" ht="19.5" customHeight="1">
      <c r="A139" s="11"/>
      <c r="B139" s="68"/>
      <c r="C139" s="4" t="s">
        <v>35</v>
      </c>
      <c r="D139" s="5" t="s">
        <v>26</v>
      </c>
      <c r="E139" s="7">
        <v>1.56</v>
      </c>
      <c r="F139" s="7"/>
      <c r="G139" s="7"/>
      <c r="H139" s="7"/>
      <c r="I139" s="7"/>
      <c r="J139" s="7"/>
      <c r="K139" s="7">
        <f>E127*E139</f>
        <v>18.251999999999999</v>
      </c>
      <c r="L139" s="7">
        <f t="shared" si="46"/>
        <v>0</v>
      </c>
      <c r="M139" s="1">
        <f t="shared" si="45"/>
        <v>0</v>
      </c>
    </row>
    <row r="140" spans="1:13" ht="36.75" customHeight="1">
      <c r="A140" s="11">
        <f>A127+1</f>
        <v>21</v>
      </c>
      <c r="B140" s="77"/>
      <c r="C140" s="12" t="s">
        <v>56</v>
      </c>
      <c r="D140" s="11" t="s">
        <v>42</v>
      </c>
      <c r="E140" s="13">
        <v>34.859999999999992</v>
      </c>
      <c r="F140" s="7"/>
      <c r="G140" s="7"/>
      <c r="H140" s="7"/>
      <c r="I140" s="7"/>
      <c r="J140" s="7"/>
      <c r="K140" s="7"/>
      <c r="L140" s="7"/>
      <c r="M140" s="2">
        <f>SUM(M141)</f>
        <v>0</v>
      </c>
    </row>
    <row r="141" spans="1:13" s="16" customFormat="1">
      <c r="A141" s="11"/>
      <c r="B141" s="79"/>
      <c r="C141" s="4" t="s">
        <v>61</v>
      </c>
      <c r="D141" s="5" t="s">
        <v>24</v>
      </c>
      <c r="E141" s="6">
        <f>0.00921+0.00437*2</f>
        <v>1.7950000000000001E-2</v>
      </c>
      <c r="F141" s="7"/>
      <c r="G141" s="7"/>
      <c r="H141" s="7"/>
      <c r="I141" s="7">
        <f>E140*E141</f>
        <v>0.62573699999999988</v>
      </c>
      <c r="J141" s="7">
        <f t="shared" ref="J141" si="47">I141*F141</f>
        <v>0</v>
      </c>
      <c r="K141" s="7"/>
      <c r="L141" s="7"/>
      <c r="M141" s="1">
        <f t="shared" ref="M141" si="48">H141+J141+L141</f>
        <v>0</v>
      </c>
    </row>
    <row r="142" spans="1:13" ht="35.25" customHeight="1">
      <c r="A142" s="11">
        <f>A140+1</f>
        <v>22</v>
      </c>
      <c r="B142" s="77"/>
      <c r="C142" s="12" t="s">
        <v>58</v>
      </c>
      <c r="D142" s="11" t="s">
        <v>57</v>
      </c>
      <c r="E142" s="13">
        <v>23.24</v>
      </c>
      <c r="F142" s="7"/>
      <c r="G142" s="7"/>
      <c r="H142" s="7"/>
      <c r="I142" s="7"/>
      <c r="J142" s="7"/>
      <c r="K142" s="7"/>
      <c r="L142" s="7"/>
      <c r="M142" s="2">
        <f>SUM(M143:M148)</f>
        <v>0</v>
      </c>
    </row>
    <row r="143" spans="1:13" ht="19.5" customHeight="1">
      <c r="A143" s="11"/>
      <c r="B143" s="78"/>
      <c r="C143" s="4" t="s">
        <v>31</v>
      </c>
      <c r="D143" s="5" t="s">
        <v>4</v>
      </c>
      <c r="E143" s="20">
        <v>0.15</v>
      </c>
      <c r="F143" s="7"/>
      <c r="G143" s="7">
        <f>E143*E142</f>
        <v>3.4859999999999998</v>
      </c>
      <c r="H143" s="7">
        <f>F143*G143</f>
        <v>0</v>
      </c>
      <c r="I143" s="7"/>
      <c r="J143" s="7"/>
      <c r="K143" s="7"/>
      <c r="L143" s="7"/>
      <c r="M143" s="1">
        <f t="shared" ref="M143:M148" si="49">H143+J143+L143</f>
        <v>0</v>
      </c>
    </row>
    <row r="144" spans="1:13">
      <c r="A144" s="11"/>
      <c r="B144" s="78"/>
      <c r="C144" s="4" t="s">
        <v>28</v>
      </c>
      <c r="D144" s="5" t="s">
        <v>24</v>
      </c>
      <c r="E144" s="8">
        <v>2.1600000000000001E-2</v>
      </c>
      <c r="F144" s="7"/>
      <c r="G144" s="7"/>
      <c r="H144" s="7"/>
      <c r="I144" s="7">
        <f>E142*E144</f>
        <v>0.50198399999999999</v>
      </c>
      <c r="J144" s="7">
        <f t="shared" ref="J144:J145" si="50">I144*F144</f>
        <v>0</v>
      </c>
      <c r="K144" s="7"/>
      <c r="L144" s="7"/>
      <c r="M144" s="1">
        <f t="shared" si="49"/>
        <v>0</v>
      </c>
    </row>
    <row r="145" spans="1:13">
      <c r="A145" s="11"/>
      <c r="B145" s="78"/>
      <c r="C145" s="4" t="s">
        <v>29</v>
      </c>
      <c r="D145" s="5" t="s">
        <v>24</v>
      </c>
      <c r="E145" s="8">
        <v>2.7300000000000001E-2</v>
      </c>
      <c r="F145" s="7"/>
      <c r="G145" s="7"/>
      <c r="H145" s="7"/>
      <c r="I145" s="7">
        <f>E142*E145</f>
        <v>0.63445200000000002</v>
      </c>
      <c r="J145" s="7">
        <f t="shared" si="50"/>
        <v>0</v>
      </c>
      <c r="K145" s="7"/>
      <c r="L145" s="7"/>
      <c r="M145" s="1">
        <f t="shared" si="49"/>
        <v>0</v>
      </c>
    </row>
    <row r="146" spans="1:13" ht="19.5" customHeight="1">
      <c r="A146" s="11"/>
      <c r="B146" s="78"/>
      <c r="C146" s="21" t="s">
        <v>30</v>
      </c>
      <c r="D146" s="22" t="s">
        <v>24</v>
      </c>
      <c r="E146" s="8">
        <v>9.7000000000000003E-3</v>
      </c>
      <c r="F146" s="7"/>
      <c r="G146" s="7"/>
      <c r="H146" s="7"/>
      <c r="I146" s="7">
        <f>E142*E146</f>
        <v>0.22542799999999999</v>
      </c>
      <c r="J146" s="7">
        <f t="shared" ref="J146" si="51">F146*I146</f>
        <v>0</v>
      </c>
      <c r="K146" s="7"/>
      <c r="L146" s="7"/>
      <c r="M146" s="1">
        <f t="shared" si="49"/>
        <v>0</v>
      </c>
    </row>
    <row r="147" spans="1:13" ht="19.5" customHeight="1">
      <c r="A147" s="11"/>
      <c r="B147" s="78"/>
      <c r="C147" s="32" t="s">
        <v>36</v>
      </c>
      <c r="D147" s="22" t="s">
        <v>40</v>
      </c>
      <c r="E147" s="8">
        <v>1.22</v>
      </c>
      <c r="F147" s="7"/>
      <c r="G147" s="7"/>
      <c r="H147" s="7"/>
      <c r="I147" s="7"/>
      <c r="J147" s="7"/>
      <c r="K147" s="7">
        <f>E142*E147</f>
        <v>28.352799999999998</v>
      </c>
      <c r="L147" s="7">
        <f>F147*K147</f>
        <v>0</v>
      </c>
      <c r="M147" s="1">
        <f t="shared" si="49"/>
        <v>0</v>
      </c>
    </row>
    <row r="148" spans="1:13" ht="19.5" customHeight="1">
      <c r="A148" s="11"/>
      <c r="B148" s="79"/>
      <c r="C148" s="4" t="s">
        <v>5</v>
      </c>
      <c r="D148" s="22" t="s">
        <v>40</v>
      </c>
      <c r="E148" s="8">
        <v>7.0000000000000007E-2</v>
      </c>
      <c r="F148" s="7"/>
      <c r="G148" s="7"/>
      <c r="H148" s="7"/>
      <c r="I148" s="7"/>
      <c r="J148" s="7"/>
      <c r="K148" s="7">
        <f>E142*E148</f>
        <v>1.6268</v>
      </c>
      <c r="L148" s="7">
        <f>F148*K148</f>
        <v>0</v>
      </c>
      <c r="M148" s="1">
        <f t="shared" si="49"/>
        <v>0</v>
      </c>
    </row>
    <row r="149" spans="1:13" ht="29.25" customHeight="1">
      <c r="A149" s="11"/>
      <c r="B149" s="58"/>
      <c r="C149" s="61" t="s">
        <v>115</v>
      </c>
      <c r="D149" s="22"/>
      <c r="E149" s="8"/>
      <c r="F149" s="7"/>
      <c r="G149" s="7"/>
      <c r="H149" s="7"/>
      <c r="I149" s="7"/>
      <c r="J149" s="7"/>
      <c r="K149" s="7"/>
      <c r="L149" s="7"/>
      <c r="M149" s="1"/>
    </row>
    <row r="150" spans="1:13" ht="40.5" customHeight="1">
      <c r="A150" s="11">
        <f>A142+1</f>
        <v>23</v>
      </c>
      <c r="B150" s="68"/>
      <c r="C150" s="12" t="s">
        <v>122</v>
      </c>
      <c r="D150" s="62" t="s">
        <v>85</v>
      </c>
      <c r="E150" s="13">
        <v>3</v>
      </c>
      <c r="F150" s="7"/>
      <c r="G150" s="7"/>
      <c r="H150" s="7"/>
      <c r="I150" s="7"/>
      <c r="J150" s="7"/>
      <c r="K150" s="7"/>
      <c r="L150" s="7"/>
      <c r="M150" s="2">
        <f>SUM(M151:M157)</f>
        <v>0</v>
      </c>
    </row>
    <row r="151" spans="1:13" ht="19.5" customHeight="1">
      <c r="A151" s="11"/>
      <c r="B151" s="68"/>
      <c r="C151" s="4" t="s">
        <v>31</v>
      </c>
      <c r="D151" s="5" t="s">
        <v>4</v>
      </c>
      <c r="E151" s="8">
        <v>3.23</v>
      </c>
      <c r="F151" s="7"/>
      <c r="G151" s="7">
        <f>E151*E150</f>
        <v>9.69</v>
      </c>
      <c r="H151" s="7">
        <f>F151*G151</f>
        <v>0</v>
      </c>
      <c r="I151" s="7"/>
      <c r="J151" s="7"/>
      <c r="K151" s="7"/>
      <c r="L151" s="7"/>
      <c r="M151" s="1">
        <f t="shared" ref="M151:M157" si="52">H151+J151+L151</f>
        <v>0</v>
      </c>
    </row>
    <row r="152" spans="1:13" ht="19.5" customHeight="1">
      <c r="A152" s="11"/>
      <c r="B152" s="68"/>
      <c r="C152" s="32" t="s">
        <v>87</v>
      </c>
      <c r="D152" s="5" t="s">
        <v>24</v>
      </c>
      <c r="E152" s="8">
        <v>0.15</v>
      </c>
      <c r="F152" s="7"/>
      <c r="G152" s="7"/>
      <c r="H152" s="7"/>
      <c r="I152" s="7">
        <f>E150*E152</f>
        <v>0.44999999999999996</v>
      </c>
      <c r="J152" s="7">
        <f t="shared" ref="J152:J153" si="53">I152*F152</f>
        <v>0</v>
      </c>
      <c r="K152" s="7"/>
      <c r="L152" s="7"/>
      <c r="M152" s="1">
        <f t="shared" si="52"/>
        <v>0</v>
      </c>
    </row>
    <row r="153" spans="1:13" ht="19.5" customHeight="1">
      <c r="A153" s="11"/>
      <c r="B153" s="68"/>
      <c r="C153" s="32" t="s">
        <v>88</v>
      </c>
      <c r="D153" s="5" t="s">
        <v>24</v>
      </c>
      <c r="E153" s="8">
        <v>0.28599999999999998</v>
      </c>
      <c r="F153" s="7"/>
      <c r="G153" s="7"/>
      <c r="H153" s="7"/>
      <c r="I153" s="7">
        <f>E150*E153</f>
        <v>0.85799999999999987</v>
      </c>
      <c r="J153" s="7">
        <f t="shared" si="53"/>
        <v>0</v>
      </c>
      <c r="K153" s="7"/>
      <c r="L153" s="7"/>
      <c r="M153" s="1">
        <f t="shared" si="52"/>
        <v>0</v>
      </c>
    </row>
    <row r="154" spans="1:13" ht="19.5" customHeight="1">
      <c r="A154" s="11"/>
      <c r="B154" s="68"/>
      <c r="C154" s="32" t="s">
        <v>89</v>
      </c>
      <c r="D154" s="22" t="s">
        <v>40</v>
      </c>
      <c r="E154" s="8">
        <v>0.2</v>
      </c>
      <c r="F154" s="7"/>
      <c r="G154" s="7"/>
      <c r="H154" s="7"/>
      <c r="I154" s="7"/>
      <c r="J154" s="7"/>
      <c r="K154" s="7">
        <f>E150*E154</f>
        <v>0.60000000000000009</v>
      </c>
      <c r="L154" s="7">
        <f>K154*F154</f>
        <v>0</v>
      </c>
      <c r="M154" s="1">
        <f t="shared" si="52"/>
        <v>0</v>
      </c>
    </row>
    <row r="155" spans="1:13" ht="19.5" customHeight="1">
      <c r="A155" s="11"/>
      <c r="B155" s="68"/>
      <c r="C155" s="4" t="s">
        <v>90</v>
      </c>
      <c r="D155" s="5" t="s">
        <v>1</v>
      </c>
      <c r="E155" s="8">
        <f>0.01728</f>
        <v>1.728E-2</v>
      </c>
      <c r="F155" s="7"/>
      <c r="G155" s="7"/>
      <c r="H155" s="7"/>
      <c r="I155" s="7"/>
      <c r="J155" s="7"/>
      <c r="K155" s="7">
        <f>E150*E155</f>
        <v>5.1839999999999997E-2</v>
      </c>
      <c r="L155" s="7">
        <f>K155*F155</f>
        <v>0</v>
      </c>
      <c r="M155" s="1">
        <f t="shared" si="52"/>
        <v>0</v>
      </c>
    </row>
    <row r="156" spans="1:13" ht="19.5" customHeight="1">
      <c r="A156" s="11"/>
      <c r="B156" s="68"/>
      <c r="C156" s="4" t="s">
        <v>123</v>
      </c>
      <c r="D156" s="5" t="s">
        <v>91</v>
      </c>
      <c r="E156" s="8">
        <v>1</v>
      </c>
      <c r="F156" s="7"/>
      <c r="G156" s="7"/>
      <c r="H156" s="7"/>
      <c r="I156" s="7"/>
      <c r="J156" s="7"/>
      <c r="K156" s="7">
        <f>E150*E156</f>
        <v>3</v>
      </c>
      <c r="L156" s="7">
        <f>K156*F156</f>
        <v>0</v>
      </c>
      <c r="M156" s="1">
        <f t="shared" si="52"/>
        <v>0</v>
      </c>
    </row>
    <row r="157" spans="1:13" ht="19.5" customHeight="1">
      <c r="A157" s="11"/>
      <c r="B157" s="68"/>
      <c r="C157" s="4" t="s">
        <v>35</v>
      </c>
      <c r="D157" s="5" t="s">
        <v>26</v>
      </c>
      <c r="E157" s="8">
        <v>0.64900000000000002</v>
      </c>
      <c r="F157" s="7"/>
      <c r="G157" s="7"/>
      <c r="H157" s="7"/>
      <c r="I157" s="7"/>
      <c r="J157" s="7"/>
      <c r="K157" s="7">
        <f>E150*E157</f>
        <v>1.9470000000000001</v>
      </c>
      <c r="L157" s="7">
        <f>K157*F157</f>
        <v>0</v>
      </c>
      <c r="M157" s="1">
        <f t="shared" si="52"/>
        <v>0</v>
      </c>
    </row>
    <row r="158" spans="1:13" ht="38.25" customHeight="1">
      <c r="A158" s="11">
        <f>A150+1</f>
        <v>24</v>
      </c>
      <c r="B158" s="68"/>
      <c r="C158" s="12" t="s">
        <v>124</v>
      </c>
      <c r="D158" s="62" t="s">
        <v>85</v>
      </c>
      <c r="E158" s="13">
        <v>3</v>
      </c>
      <c r="F158" s="7"/>
      <c r="G158" s="7"/>
      <c r="H158" s="7"/>
      <c r="I158" s="7"/>
      <c r="J158" s="7"/>
      <c r="K158" s="7"/>
      <c r="L158" s="7"/>
      <c r="M158" s="2">
        <f>SUM(M159:M165)</f>
        <v>0</v>
      </c>
    </row>
    <row r="159" spans="1:13" ht="19.5" customHeight="1">
      <c r="A159" s="11"/>
      <c r="B159" s="68"/>
      <c r="C159" s="4" t="s">
        <v>31</v>
      </c>
      <c r="D159" s="5" t="s">
        <v>4</v>
      </c>
      <c r="E159" s="8">
        <v>3.23</v>
      </c>
      <c r="F159" s="7"/>
      <c r="G159" s="7">
        <f>E159*E158</f>
        <v>9.69</v>
      </c>
      <c r="H159" s="7">
        <f>F159*G159</f>
        <v>0</v>
      </c>
      <c r="I159" s="7"/>
      <c r="J159" s="7"/>
      <c r="K159" s="7"/>
      <c r="L159" s="7"/>
      <c r="M159" s="1">
        <f t="shared" ref="M159:M165" si="54">H159+J159+L159</f>
        <v>0</v>
      </c>
    </row>
    <row r="160" spans="1:13" ht="19.5" customHeight="1">
      <c r="A160" s="11"/>
      <c r="B160" s="68"/>
      <c r="C160" s="32" t="s">
        <v>87</v>
      </c>
      <c r="D160" s="5" t="s">
        <v>24</v>
      </c>
      <c r="E160" s="8">
        <v>0.15</v>
      </c>
      <c r="F160" s="7"/>
      <c r="G160" s="7"/>
      <c r="H160" s="7"/>
      <c r="I160" s="7">
        <f>E158*E160</f>
        <v>0.44999999999999996</v>
      </c>
      <c r="J160" s="7">
        <f t="shared" ref="J160:J161" si="55">I160*F160</f>
        <v>0</v>
      </c>
      <c r="K160" s="7"/>
      <c r="L160" s="7"/>
      <c r="M160" s="1">
        <f t="shared" si="54"/>
        <v>0</v>
      </c>
    </row>
    <row r="161" spans="1:13" ht="19.5" customHeight="1">
      <c r="A161" s="11"/>
      <c r="B161" s="68"/>
      <c r="C161" s="32" t="s">
        <v>88</v>
      </c>
      <c r="D161" s="5" t="s">
        <v>24</v>
      </c>
      <c r="E161" s="8">
        <v>0.28599999999999998</v>
      </c>
      <c r="F161" s="7"/>
      <c r="G161" s="7"/>
      <c r="H161" s="7"/>
      <c r="I161" s="7">
        <f>E158*E161</f>
        <v>0.85799999999999987</v>
      </c>
      <c r="J161" s="7">
        <f t="shared" si="55"/>
        <v>0</v>
      </c>
      <c r="K161" s="7"/>
      <c r="L161" s="7"/>
      <c r="M161" s="1">
        <f t="shared" si="54"/>
        <v>0</v>
      </c>
    </row>
    <row r="162" spans="1:13" ht="19.5" customHeight="1">
      <c r="A162" s="11"/>
      <c r="B162" s="68"/>
      <c r="C162" s="32" t="s">
        <v>89</v>
      </c>
      <c r="D162" s="22" t="s">
        <v>40</v>
      </c>
      <c r="E162" s="8">
        <v>0.2</v>
      </c>
      <c r="F162" s="7"/>
      <c r="G162" s="7"/>
      <c r="H162" s="7"/>
      <c r="I162" s="7"/>
      <c r="J162" s="7"/>
      <c r="K162" s="7">
        <f>E158*E162</f>
        <v>0.60000000000000009</v>
      </c>
      <c r="L162" s="7">
        <f>K162*F162</f>
        <v>0</v>
      </c>
      <c r="M162" s="1">
        <f t="shared" si="54"/>
        <v>0</v>
      </c>
    </row>
    <row r="163" spans="1:13" ht="19.5" customHeight="1">
      <c r="A163" s="11"/>
      <c r="B163" s="68"/>
      <c r="C163" s="4" t="s">
        <v>90</v>
      </c>
      <c r="D163" s="5" t="s">
        <v>1</v>
      </c>
      <c r="E163" s="8">
        <f>0.01728</f>
        <v>1.728E-2</v>
      </c>
      <c r="F163" s="7"/>
      <c r="G163" s="7"/>
      <c r="H163" s="7"/>
      <c r="I163" s="7"/>
      <c r="J163" s="7"/>
      <c r="K163" s="7">
        <f>E158*E163</f>
        <v>5.1839999999999997E-2</v>
      </c>
      <c r="L163" s="7">
        <f>K163*F163</f>
        <v>0</v>
      </c>
      <c r="M163" s="1">
        <f t="shared" si="54"/>
        <v>0</v>
      </c>
    </row>
    <row r="164" spans="1:13" ht="19.5" customHeight="1">
      <c r="A164" s="11"/>
      <c r="B164" s="68"/>
      <c r="C164" s="4" t="s">
        <v>125</v>
      </c>
      <c r="D164" s="5" t="s">
        <v>91</v>
      </c>
      <c r="E164" s="8">
        <v>1</v>
      </c>
      <c r="F164" s="7"/>
      <c r="G164" s="7"/>
      <c r="H164" s="7"/>
      <c r="I164" s="7"/>
      <c r="J164" s="7"/>
      <c r="K164" s="7">
        <f>E158*E164</f>
        <v>3</v>
      </c>
      <c r="L164" s="7">
        <f>K164*F164</f>
        <v>0</v>
      </c>
      <c r="M164" s="1">
        <f t="shared" si="54"/>
        <v>0</v>
      </c>
    </row>
    <row r="165" spans="1:13" ht="19.5" customHeight="1">
      <c r="A165" s="11"/>
      <c r="B165" s="68"/>
      <c r="C165" s="4" t="s">
        <v>35</v>
      </c>
      <c r="D165" s="5" t="s">
        <v>26</v>
      </c>
      <c r="E165" s="8">
        <v>0.64900000000000002</v>
      </c>
      <c r="F165" s="7"/>
      <c r="G165" s="7"/>
      <c r="H165" s="7"/>
      <c r="I165" s="7"/>
      <c r="J165" s="7"/>
      <c r="K165" s="7">
        <f>E158*E165</f>
        <v>1.9470000000000001</v>
      </c>
      <c r="L165" s="7">
        <f>K165*F165</f>
        <v>0</v>
      </c>
      <c r="M165" s="1">
        <f t="shared" si="54"/>
        <v>0</v>
      </c>
    </row>
    <row r="166" spans="1:13" ht="40.5" customHeight="1">
      <c r="A166" s="11">
        <f>A158+1</f>
        <v>25</v>
      </c>
      <c r="B166" s="68"/>
      <c r="C166" s="12" t="s">
        <v>126</v>
      </c>
      <c r="D166" s="62" t="s">
        <v>85</v>
      </c>
      <c r="E166" s="13">
        <v>3</v>
      </c>
      <c r="F166" s="7"/>
      <c r="G166" s="7"/>
      <c r="H166" s="7"/>
      <c r="I166" s="7"/>
      <c r="J166" s="7"/>
      <c r="K166" s="7"/>
      <c r="L166" s="7"/>
      <c r="M166" s="2">
        <f>SUM(M167:M173)</f>
        <v>0</v>
      </c>
    </row>
    <row r="167" spans="1:13" ht="19.5" customHeight="1">
      <c r="A167" s="11"/>
      <c r="B167" s="68"/>
      <c r="C167" s="4" t="s">
        <v>31</v>
      </c>
      <c r="D167" s="5" t="s">
        <v>4</v>
      </c>
      <c r="E167" s="8">
        <v>3.23</v>
      </c>
      <c r="F167" s="7"/>
      <c r="G167" s="7">
        <f>E167*E166</f>
        <v>9.69</v>
      </c>
      <c r="H167" s="7">
        <f>F167*G167</f>
        <v>0</v>
      </c>
      <c r="I167" s="7"/>
      <c r="J167" s="7"/>
      <c r="K167" s="7"/>
      <c r="L167" s="7"/>
      <c r="M167" s="1">
        <f t="shared" ref="M167:M173" si="56">H167+J167+L167</f>
        <v>0</v>
      </c>
    </row>
    <row r="168" spans="1:13" ht="19.5" customHeight="1">
      <c r="A168" s="11"/>
      <c r="B168" s="68"/>
      <c r="C168" s="32" t="s">
        <v>87</v>
      </c>
      <c r="D168" s="5" t="s">
        <v>24</v>
      </c>
      <c r="E168" s="8">
        <v>0.15</v>
      </c>
      <c r="F168" s="7"/>
      <c r="G168" s="7"/>
      <c r="H168" s="7"/>
      <c r="I168" s="7">
        <f>E166*E168</f>
        <v>0.44999999999999996</v>
      </c>
      <c r="J168" s="7">
        <f t="shared" ref="J168:J169" si="57">I168*F168</f>
        <v>0</v>
      </c>
      <c r="K168" s="7"/>
      <c r="L168" s="7"/>
      <c r="M168" s="1">
        <f t="shared" si="56"/>
        <v>0</v>
      </c>
    </row>
    <row r="169" spans="1:13" ht="19.5" customHeight="1">
      <c r="A169" s="11"/>
      <c r="B169" s="68"/>
      <c r="C169" s="32" t="s">
        <v>88</v>
      </c>
      <c r="D169" s="5" t="s">
        <v>24</v>
      </c>
      <c r="E169" s="8">
        <v>0.28599999999999998</v>
      </c>
      <c r="F169" s="7"/>
      <c r="G169" s="7"/>
      <c r="H169" s="7"/>
      <c r="I169" s="7">
        <f>E166*E169</f>
        <v>0.85799999999999987</v>
      </c>
      <c r="J169" s="7">
        <f t="shared" si="57"/>
        <v>0</v>
      </c>
      <c r="K169" s="7"/>
      <c r="L169" s="7"/>
      <c r="M169" s="1">
        <f t="shared" si="56"/>
        <v>0</v>
      </c>
    </row>
    <row r="170" spans="1:13" ht="19.5" customHeight="1">
      <c r="A170" s="11"/>
      <c r="B170" s="68"/>
      <c r="C170" s="32" t="s">
        <v>89</v>
      </c>
      <c r="D170" s="22" t="s">
        <v>40</v>
      </c>
      <c r="E170" s="8">
        <v>0.2</v>
      </c>
      <c r="F170" s="7"/>
      <c r="G170" s="7"/>
      <c r="H170" s="7"/>
      <c r="I170" s="7"/>
      <c r="J170" s="7"/>
      <c r="K170" s="7">
        <f>E166*E170</f>
        <v>0.60000000000000009</v>
      </c>
      <c r="L170" s="7">
        <f>K170*F170</f>
        <v>0</v>
      </c>
      <c r="M170" s="1">
        <f t="shared" si="56"/>
        <v>0</v>
      </c>
    </row>
    <row r="171" spans="1:13" ht="19.5" customHeight="1">
      <c r="A171" s="11"/>
      <c r="B171" s="68"/>
      <c r="C171" s="4" t="s">
        <v>90</v>
      </c>
      <c r="D171" s="5" t="s">
        <v>1</v>
      </c>
      <c r="E171" s="8">
        <f>0.01728</f>
        <v>1.728E-2</v>
      </c>
      <c r="F171" s="7"/>
      <c r="G171" s="7"/>
      <c r="H171" s="7"/>
      <c r="I171" s="7"/>
      <c r="J171" s="7"/>
      <c r="K171" s="7">
        <f>E166*E171</f>
        <v>5.1839999999999997E-2</v>
      </c>
      <c r="L171" s="7">
        <f>K171*F171</f>
        <v>0</v>
      </c>
      <c r="M171" s="1">
        <f t="shared" si="56"/>
        <v>0</v>
      </c>
    </row>
    <row r="172" spans="1:13" ht="19.5" customHeight="1">
      <c r="A172" s="11"/>
      <c r="B172" s="68"/>
      <c r="C172" s="4" t="s">
        <v>127</v>
      </c>
      <c r="D172" s="5" t="s">
        <v>91</v>
      </c>
      <c r="E172" s="8">
        <v>1</v>
      </c>
      <c r="F172" s="7"/>
      <c r="G172" s="7"/>
      <c r="H172" s="7"/>
      <c r="I172" s="7"/>
      <c r="J172" s="7"/>
      <c r="K172" s="7">
        <f>E166*E172</f>
        <v>3</v>
      </c>
      <c r="L172" s="7">
        <f>K172*F172</f>
        <v>0</v>
      </c>
      <c r="M172" s="1">
        <f t="shared" si="56"/>
        <v>0</v>
      </c>
    </row>
    <row r="173" spans="1:13" ht="19.5" customHeight="1">
      <c r="A173" s="11"/>
      <c r="B173" s="68"/>
      <c r="C173" s="4" t="s">
        <v>35</v>
      </c>
      <c r="D173" s="5" t="s">
        <v>26</v>
      </c>
      <c r="E173" s="8">
        <v>0.64900000000000002</v>
      </c>
      <c r="F173" s="7"/>
      <c r="G173" s="7"/>
      <c r="H173" s="7"/>
      <c r="I173" s="7"/>
      <c r="J173" s="7"/>
      <c r="K173" s="7">
        <f>E166*E173</f>
        <v>1.9470000000000001</v>
      </c>
      <c r="L173" s="7">
        <f>K173*F173</f>
        <v>0</v>
      </c>
      <c r="M173" s="1">
        <f t="shared" si="56"/>
        <v>0</v>
      </c>
    </row>
    <row r="174" spans="1:13" ht="36.75" customHeight="1">
      <c r="A174" s="11">
        <f>A166+1</f>
        <v>26</v>
      </c>
      <c r="B174" s="68"/>
      <c r="C174" s="12" t="s">
        <v>128</v>
      </c>
      <c r="D174" s="62" t="s">
        <v>85</v>
      </c>
      <c r="E174" s="13">
        <v>2</v>
      </c>
      <c r="F174" s="7"/>
      <c r="G174" s="7"/>
      <c r="H174" s="7"/>
      <c r="I174" s="7"/>
      <c r="J174" s="7"/>
      <c r="K174" s="7"/>
      <c r="L174" s="7"/>
      <c r="M174" s="2">
        <f>SUM(M175:M181)</f>
        <v>0</v>
      </c>
    </row>
    <row r="175" spans="1:13" ht="19.5" customHeight="1">
      <c r="A175" s="11"/>
      <c r="B175" s="68"/>
      <c r="C175" s="4" t="s">
        <v>31</v>
      </c>
      <c r="D175" s="5" t="s">
        <v>4</v>
      </c>
      <c r="E175" s="8">
        <v>3.23</v>
      </c>
      <c r="F175" s="7"/>
      <c r="G175" s="7">
        <f>E175*E174</f>
        <v>6.46</v>
      </c>
      <c r="H175" s="7">
        <f>F175*G175</f>
        <v>0</v>
      </c>
      <c r="I175" s="7"/>
      <c r="J175" s="7"/>
      <c r="K175" s="7"/>
      <c r="L175" s="7"/>
      <c r="M175" s="1">
        <f t="shared" ref="M175:M181" si="58">H175+J175+L175</f>
        <v>0</v>
      </c>
    </row>
    <row r="176" spans="1:13" ht="19.5" customHeight="1">
      <c r="A176" s="11"/>
      <c r="B176" s="68"/>
      <c r="C176" s="32" t="s">
        <v>87</v>
      </c>
      <c r="D176" s="5" t="s">
        <v>24</v>
      </c>
      <c r="E176" s="8">
        <v>0.15</v>
      </c>
      <c r="F176" s="7"/>
      <c r="G176" s="7"/>
      <c r="H176" s="7"/>
      <c r="I176" s="7">
        <f>E174*E176</f>
        <v>0.3</v>
      </c>
      <c r="J176" s="7">
        <f t="shared" ref="J176:J177" si="59">I176*F176</f>
        <v>0</v>
      </c>
      <c r="K176" s="7"/>
      <c r="L176" s="7"/>
      <c r="M176" s="1">
        <f t="shared" si="58"/>
        <v>0</v>
      </c>
    </row>
    <row r="177" spans="1:13" ht="19.5" customHeight="1">
      <c r="A177" s="11"/>
      <c r="B177" s="68"/>
      <c r="C177" s="32" t="s">
        <v>88</v>
      </c>
      <c r="D177" s="5" t="s">
        <v>24</v>
      </c>
      <c r="E177" s="8">
        <v>0.28599999999999998</v>
      </c>
      <c r="F177" s="7"/>
      <c r="G177" s="7"/>
      <c r="H177" s="7"/>
      <c r="I177" s="7">
        <f>E174*E177</f>
        <v>0.57199999999999995</v>
      </c>
      <c r="J177" s="7">
        <f t="shared" si="59"/>
        <v>0</v>
      </c>
      <c r="K177" s="7"/>
      <c r="L177" s="7"/>
      <c r="M177" s="1">
        <f t="shared" si="58"/>
        <v>0</v>
      </c>
    </row>
    <row r="178" spans="1:13" ht="19.5" customHeight="1">
      <c r="A178" s="11"/>
      <c r="B178" s="68"/>
      <c r="C178" s="32" t="s">
        <v>89</v>
      </c>
      <c r="D178" s="22" t="s">
        <v>40</v>
      </c>
      <c r="E178" s="8">
        <v>0.2</v>
      </c>
      <c r="F178" s="7"/>
      <c r="G178" s="7"/>
      <c r="H178" s="7"/>
      <c r="I178" s="7"/>
      <c r="J178" s="7"/>
      <c r="K178" s="7">
        <f>E174*E178</f>
        <v>0.4</v>
      </c>
      <c r="L178" s="7">
        <f>K178*F178</f>
        <v>0</v>
      </c>
      <c r="M178" s="1">
        <f t="shared" si="58"/>
        <v>0</v>
      </c>
    </row>
    <row r="179" spans="1:13" ht="19.5" customHeight="1">
      <c r="A179" s="11"/>
      <c r="B179" s="68"/>
      <c r="C179" s="4" t="s">
        <v>90</v>
      </c>
      <c r="D179" s="5" t="s">
        <v>1</v>
      </c>
      <c r="E179" s="8">
        <f>0.01728</f>
        <v>1.728E-2</v>
      </c>
      <c r="F179" s="7"/>
      <c r="G179" s="7"/>
      <c r="H179" s="7"/>
      <c r="I179" s="7"/>
      <c r="J179" s="7"/>
      <c r="K179" s="7">
        <f>E174*E179</f>
        <v>3.456E-2</v>
      </c>
      <c r="L179" s="7">
        <f>K179*F179</f>
        <v>0</v>
      </c>
      <c r="M179" s="1">
        <f t="shared" si="58"/>
        <v>0</v>
      </c>
    </row>
    <row r="180" spans="1:13" ht="19.5" customHeight="1">
      <c r="A180" s="11"/>
      <c r="B180" s="68"/>
      <c r="C180" s="4" t="s">
        <v>129</v>
      </c>
      <c r="D180" s="5" t="s">
        <v>91</v>
      </c>
      <c r="E180" s="8">
        <v>1</v>
      </c>
      <c r="F180" s="7"/>
      <c r="G180" s="7"/>
      <c r="H180" s="7"/>
      <c r="I180" s="7"/>
      <c r="J180" s="7"/>
      <c r="K180" s="7">
        <f>E174*E180</f>
        <v>2</v>
      </c>
      <c r="L180" s="7">
        <f>K180*F180</f>
        <v>0</v>
      </c>
      <c r="M180" s="1">
        <f t="shared" si="58"/>
        <v>0</v>
      </c>
    </row>
    <row r="181" spans="1:13" ht="19.5" customHeight="1">
      <c r="A181" s="11"/>
      <c r="B181" s="68"/>
      <c r="C181" s="4" t="s">
        <v>35</v>
      </c>
      <c r="D181" s="5" t="s">
        <v>26</v>
      </c>
      <c r="E181" s="8">
        <v>0.64900000000000002</v>
      </c>
      <c r="F181" s="7"/>
      <c r="G181" s="7"/>
      <c r="H181" s="7"/>
      <c r="I181" s="7"/>
      <c r="J181" s="7"/>
      <c r="K181" s="7">
        <f>E174*E181</f>
        <v>1.298</v>
      </c>
      <c r="L181" s="7">
        <f>K181*F181</f>
        <v>0</v>
      </c>
      <c r="M181" s="1">
        <f t="shared" si="58"/>
        <v>0</v>
      </c>
    </row>
    <row r="182" spans="1:13" ht="34.5" customHeight="1">
      <c r="A182" s="11">
        <f>A174+1</f>
        <v>27</v>
      </c>
      <c r="B182" s="68"/>
      <c r="C182" s="12" t="s">
        <v>130</v>
      </c>
      <c r="D182" s="62" t="s">
        <v>85</v>
      </c>
      <c r="E182" s="13">
        <v>5</v>
      </c>
      <c r="F182" s="7"/>
      <c r="G182" s="7"/>
      <c r="H182" s="7"/>
      <c r="I182" s="7"/>
      <c r="J182" s="7"/>
      <c r="K182" s="7"/>
      <c r="L182" s="7"/>
      <c r="M182" s="2">
        <f>SUM(M183:M189)</f>
        <v>0</v>
      </c>
    </row>
    <row r="183" spans="1:13" ht="19.5" customHeight="1">
      <c r="A183" s="11"/>
      <c r="B183" s="68"/>
      <c r="C183" s="4" t="s">
        <v>31</v>
      </c>
      <c r="D183" s="5" t="s">
        <v>4</v>
      </c>
      <c r="E183" s="8">
        <v>3.23</v>
      </c>
      <c r="F183" s="7"/>
      <c r="G183" s="7">
        <f>E183*E182</f>
        <v>16.149999999999999</v>
      </c>
      <c r="H183" s="7">
        <f>F183*G183</f>
        <v>0</v>
      </c>
      <c r="I183" s="7"/>
      <c r="J183" s="7"/>
      <c r="K183" s="7"/>
      <c r="L183" s="7"/>
      <c r="M183" s="1">
        <f t="shared" ref="M183:M189" si="60">H183+J183+L183</f>
        <v>0</v>
      </c>
    </row>
    <row r="184" spans="1:13" ht="19.5" customHeight="1">
      <c r="A184" s="11"/>
      <c r="B184" s="68"/>
      <c r="C184" s="32" t="s">
        <v>87</v>
      </c>
      <c r="D184" s="5" t="s">
        <v>24</v>
      </c>
      <c r="E184" s="8">
        <v>0.15</v>
      </c>
      <c r="F184" s="7"/>
      <c r="G184" s="7"/>
      <c r="H184" s="7"/>
      <c r="I184" s="7">
        <f>E182*E184</f>
        <v>0.75</v>
      </c>
      <c r="J184" s="7">
        <f t="shared" ref="J184:J185" si="61">I184*F184</f>
        <v>0</v>
      </c>
      <c r="K184" s="7"/>
      <c r="L184" s="7"/>
      <c r="M184" s="1">
        <f t="shared" si="60"/>
        <v>0</v>
      </c>
    </row>
    <row r="185" spans="1:13" ht="19.5" customHeight="1">
      <c r="A185" s="11"/>
      <c r="B185" s="68"/>
      <c r="C185" s="32" t="s">
        <v>88</v>
      </c>
      <c r="D185" s="5" t="s">
        <v>24</v>
      </c>
      <c r="E185" s="8">
        <v>0.28599999999999998</v>
      </c>
      <c r="F185" s="7"/>
      <c r="G185" s="7"/>
      <c r="H185" s="7"/>
      <c r="I185" s="7">
        <f>E182*E185</f>
        <v>1.43</v>
      </c>
      <c r="J185" s="7">
        <f t="shared" si="61"/>
        <v>0</v>
      </c>
      <c r="K185" s="7"/>
      <c r="L185" s="7"/>
      <c r="M185" s="1">
        <f t="shared" si="60"/>
        <v>0</v>
      </c>
    </row>
    <row r="186" spans="1:13" ht="19.5" customHeight="1">
      <c r="A186" s="11"/>
      <c r="B186" s="68"/>
      <c r="C186" s="32" t="s">
        <v>89</v>
      </c>
      <c r="D186" s="22" t="s">
        <v>40</v>
      </c>
      <c r="E186" s="8">
        <v>0.2</v>
      </c>
      <c r="F186" s="7"/>
      <c r="G186" s="7"/>
      <c r="H186" s="7"/>
      <c r="I186" s="7"/>
      <c r="J186" s="7"/>
      <c r="K186" s="7">
        <f>E182*E186</f>
        <v>1</v>
      </c>
      <c r="L186" s="7">
        <f>K186*F186</f>
        <v>0</v>
      </c>
      <c r="M186" s="1">
        <f t="shared" si="60"/>
        <v>0</v>
      </c>
    </row>
    <row r="187" spans="1:13" ht="19.5" customHeight="1">
      <c r="A187" s="11"/>
      <c r="B187" s="68"/>
      <c r="C187" s="4" t="s">
        <v>90</v>
      </c>
      <c r="D187" s="5" t="s">
        <v>1</v>
      </c>
      <c r="E187" s="8">
        <f>0.01728</f>
        <v>1.728E-2</v>
      </c>
      <c r="F187" s="7"/>
      <c r="G187" s="7"/>
      <c r="H187" s="7"/>
      <c r="I187" s="7"/>
      <c r="J187" s="7"/>
      <c r="K187" s="7">
        <f>E182*E187</f>
        <v>8.6400000000000005E-2</v>
      </c>
      <c r="L187" s="7">
        <f>K187*F187</f>
        <v>0</v>
      </c>
      <c r="M187" s="1">
        <f t="shared" si="60"/>
        <v>0</v>
      </c>
    </row>
    <row r="188" spans="1:13" ht="19.5" customHeight="1">
      <c r="A188" s="11"/>
      <c r="B188" s="68"/>
      <c r="C188" s="4" t="s">
        <v>131</v>
      </c>
      <c r="D188" s="5" t="s">
        <v>91</v>
      </c>
      <c r="E188" s="8">
        <v>1</v>
      </c>
      <c r="F188" s="7"/>
      <c r="G188" s="7"/>
      <c r="H188" s="7"/>
      <c r="I188" s="7"/>
      <c r="J188" s="7"/>
      <c r="K188" s="7">
        <f>E182*E188</f>
        <v>5</v>
      </c>
      <c r="L188" s="7">
        <f>K188*F188</f>
        <v>0</v>
      </c>
      <c r="M188" s="1">
        <f t="shared" si="60"/>
        <v>0</v>
      </c>
    </row>
    <row r="189" spans="1:13" ht="19.5" customHeight="1">
      <c r="A189" s="11"/>
      <c r="B189" s="68"/>
      <c r="C189" s="4" t="s">
        <v>35</v>
      </c>
      <c r="D189" s="5" t="s">
        <v>26</v>
      </c>
      <c r="E189" s="8">
        <v>0.64900000000000002</v>
      </c>
      <c r="F189" s="7"/>
      <c r="G189" s="7"/>
      <c r="H189" s="7"/>
      <c r="I189" s="7"/>
      <c r="J189" s="7"/>
      <c r="K189" s="7">
        <f>E182*E189</f>
        <v>3.2450000000000001</v>
      </c>
      <c r="L189" s="7">
        <f>K189*F189</f>
        <v>0</v>
      </c>
      <c r="M189" s="1">
        <f t="shared" si="60"/>
        <v>0</v>
      </c>
    </row>
    <row r="190" spans="1:13" ht="37.5" customHeight="1">
      <c r="A190" s="11">
        <f>A182+1</f>
        <v>28</v>
      </c>
      <c r="B190" s="68"/>
      <c r="C190" s="12" t="s">
        <v>132</v>
      </c>
      <c r="D190" s="62" t="s">
        <v>85</v>
      </c>
      <c r="E190" s="13">
        <v>6</v>
      </c>
      <c r="F190" s="7"/>
      <c r="G190" s="7"/>
      <c r="H190" s="7"/>
      <c r="I190" s="7"/>
      <c r="J190" s="7"/>
      <c r="K190" s="7"/>
      <c r="L190" s="7"/>
      <c r="M190" s="2">
        <f>SUM(M191:M197)</f>
        <v>0</v>
      </c>
    </row>
    <row r="191" spans="1:13" ht="19.5" customHeight="1">
      <c r="A191" s="11"/>
      <c r="B191" s="68"/>
      <c r="C191" s="4" t="s">
        <v>31</v>
      </c>
      <c r="D191" s="5" t="s">
        <v>4</v>
      </c>
      <c r="E191" s="8">
        <v>3.23</v>
      </c>
      <c r="F191" s="7"/>
      <c r="G191" s="7">
        <f>E191*E190</f>
        <v>19.38</v>
      </c>
      <c r="H191" s="7">
        <f>F191*G191</f>
        <v>0</v>
      </c>
      <c r="I191" s="7"/>
      <c r="J191" s="7"/>
      <c r="K191" s="7"/>
      <c r="L191" s="7"/>
      <c r="M191" s="1">
        <f t="shared" ref="M191:M197" si="62">H191+J191+L191</f>
        <v>0</v>
      </c>
    </row>
    <row r="192" spans="1:13" ht="19.5" customHeight="1">
      <c r="A192" s="11"/>
      <c r="B192" s="68"/>
      <c r="C192" s="32" t="s">
        <v>87</v>
      </c>
      <c r="D192" s="5" t="s">
        <v>24</v>
      </c>
      <c r="E192" s="8">
        <v>0.15</v>
      </c>
      <c r="F192" s="7"/>
      <c r="G192" s="7"/>
      <c r="H192" s="7"/>
      <c r="I192" s="7">
        <f>E190*E192</f>
        <v>0.89999999999999991</v>
      </c>
      <c r="J192" s="7">
        <f t="shared" ref="J192:J193" si="63">I192*F192</f>
        <v>0</v>
      </c>
      <c r="K192" s="7"/>
      <c r="L192" s="7"/>
      <c r="M192" s="1">
        <f t="shared" si="62"/>
        <v>0</v>
      </c>
    </row>
    <row r="193" spans="1:13" ht="19.5" customHeight="1">
      <c r="A193" s="11"/>
      <c r="B193" s="68"/>
      <c r="C193" s="32" t="s">
        <v>88</v>
      </c>
      <c r="D193" s="5" t="s">
        <v>24</v>
      </c>
      <c r="E193" s="8">
        <v>0.28599999999999998</v>
      </c>
      <c r="F193" s="7"/>
      <c r="G193" s="7"/>
      <c r="H193" s="7"/>
      <c r="I193" s="7">
        <f>E190*E193</f>
        <v>1.7159999999999997</v>
      </c>
      <c r="J193" s="7">
        <f t="shared" si="63"/>
        <v>0</v>
      </c>
      <c r="K193" s="7"/>
      <c r="L193" s="7"/>
      <c r="M193" s="1">
        <f t="shared" si="62"/>
        <v>0</v>
      </c>
    </row>
    <row r="194" spans="1:13" ht="19.5" customHeight="1">
      <c r="A194" s="11"/>
      <c r="B194" s="68"/>
      <c r="C194" s="32" t="s">
        <v>89</v>
      </c>
      <c r="D194" s="22" t="s">
        <v>40</v>
      </c>
      <c r="E194" s="8">
        <v>0.2</v>
      </c>
      <c r="F194" s="7"/>
      <c r="G194" s="7"/>
      <c r="H194" s="7"/>
      <c r="I194" s="7"/>
      <c r="J194" s="7"/>
      <c r="K194" s="7">
        <f>E190*E194</f>
        <v>1.2000000000000002</v>
      </c>
      <c r="L194" s="7">
        <f>K194*F194</f>
        <v>0</v>
      </c>
      <c r="M194" s="1">
        <f t="shared" si="62"/>
        <v>0</v>
      </c>
    </row>
    <row r="195" spans="1:13" ht="19.5" customHeight="1">
      <c r="A195" s="11"/>
      <c r="B195" s="68"/>
      <c r="C195" s="4" t="s">
        <v>90</v>
      </c>
      <c r="D195" s="5" t="s">
        <v>1</v>
      </c>
      <c r="E195" s="8">
        <f>0.01728</f>
        <v>1.728E-2</v>
      </c>
      <c r="F195" s="7"/>
      <c r="G195" s="7"/>
      <c r="H195" s="7"/>
      <c r="I195" s="7"/>
      <c r="J195" s="7"/>
      <c r="K195" s="7">
        <f>E190*E195</f>
        <v>0.10367999999999999</v>
      </c>
      <c r="L195" s="7">
        <f>K195*F195</f>
        <v>0</v>
      </c>
      <c r="M195" s="1">
        <f t="shared" si="62"/>
        <v>0</v>
      </c>
    </row>
    <row r="196" spans="1:13" ht="19.5" customHeight="1">
      <c r="A196" s="11"/>
      <c r="B196" s="68"/>
      <c r="C196" s="4" t="s">
        <v>133</v>
      </c>
      <c r="D196" s="5" t="s">
        <v>91</v>
      </c>
      <c r="E196" s="8">
        <v>1</v>
      </c>
      <c r="F196" s="7"/>
      <c r="G196" s="7"/>
      <c r="H196" s="7"/>
      <c r="I196" s="7"/>
      <c r="J196" s="7"/>
      <c r="K196" s="7">
        <f>E190*E196</f>
        <v>6</v>
      </c>
      <c r="L196" s="7">
        <f>K196*F196</f>
        <v>0</v>
      </c>
      <c r="M196" s="1">
        <f t="shared" si="62"/>
        <v>0</v>
      </c>
    </row>
    <row r="197" spans="1:13" ht="19.5" customHeight="1">
      <c r="A197" s="11"/>
      <c r="B197" s="68"/>
      <c r="C197" s="4" t="s">
        <v>35</v>
      </c>
      <c r="D197" s="5" t="s">
        <v>26</v>
      </c>
      <c r="E197" s="8">
        <v>0.64900000000000002</v>
      </c>
      <c r="F197" s="7"/>
      <c r="G197" s="7"/>
      <c r="H197" s="7"/>
      <c r="I197" s="7"/>
      <c r="J197" s="7"/>
      <c r="K197" s="7">
        <f>E190*E197</f>
        <v>3.8940000000000001</v>
      </c>
      <c r="L197" s="7">
        <f>K197*F197</f>
        <v>0</v>
      </c>
      <c r="M197" s="1">
        <f t="shared" si="62"/>
        <v>0</v>
      </c>
    </row>
    <row r="198" spans="1:13" ht="36.75" customHeight="1">
      <c r="A198" s="11">
        <f>A150+1</f>
        <v>24</v>
      </c>
      <c r="B198" s="68"/>
      <c r="C198" s="12" t="s">
        <v>84</v>
      </c>
      <c r="D198" s="53" t="s">
        <v>86</v>
      </c>
      <c r="E198" s="13">
        <v>1.3944000000000001</v>
      </c>
      <c r="F198" s="7"/>
      <c r="G198" s="7"/>
      <c r="H198" s="7"/>
      <c r="I198" s="7"/>
      <c r="J198" s="7"/>
      <c r="K198" s="7"/>
      <c r="L198" s="7"/>
      <c r="M198" s="2">
        <f>SUM(M199:M202)</f>
        <v>0</v>
      </c>
    </row>
    <row r="199" spans="1:13" ht="19.5" customHeight="1">
      <c r="A199" s="11"/>
      <c r="B199" s="68"/>
      <c r="C199" s="4" t="s">
        <v>31</v>
      </c>
      <c r="D199" s="5" t="s">
        <v>4</v>
      </c>
      <c r="E199" s="7">
        <v>3.25</v>
      </c>
      <c r="F199" s="7"/>
      <c r="G199" s="7">
        <f>E198*E199</f>
        <v>4.5318000000000005</v>
      </c>
      <c r="H199" s="7">
        <f>F199*G199</f>
        <v>0</v>
      </c>
      <c r="I199" s="7"/>
      <c r="J199" s="7"/>
      <c r="K199" s="7"/>
      <c r="L199" s="7"/>
      <c r="M199" s="1">
        <f>H199+J199+L199</f>
        <v>0</v>
      </c>
    </row>
    <row r="200" spans="1:13" ht="19.5" customHeight="1">
      <c r="A200" s="11"/>
      <c r="B200" s="68"/>
      <c r="C200" s="4" t="s">
        <v>92</v>
      </c>
      <c r="D200" s="5" t="s">
        <v>24</v>
      </c>
      <c r="E200" s="7">
        <v>0.88</v>
      </c>
      <c r="F200" s="7"/>
      <c r="G200" s="7"/>
      <c r="H200" s="7"/>
      <c r="I200" s="7">
        <f>E198*E200</f>
        <v>1.2270720000000002</v>
      </c>
      <c r="J200" s="7">
        <f t="shared" ref="J200:J201" si="64">I200*F200</f>
        <v>0</v>
      </c>
      <c r="K200" s="7"/>
      <c r="L200" s="7"/>
      <c r="M200" s="1">
        <f t="shared" ref="M200:M202" si="65">H200+J200+L200</f>
        <v>0</v>
      </c>
    </row>
    <row r="201" spans="1:13" ht="19.5" customHeight="1">
      <c r="A201" s="11"/>
      <c r="B201" s="68"/>
      <c r="C201" s="4" t="s">
        <v>25</v>
      </c>
      <c r="D201" s="5" t="s">
        <v>26</v>
      </c>
      <c r="E201" s="7">
        <v>3.52</v>
      </c>
      <c r="F201" s="7"/>
      <c r="G201" s="7"/>
      <c r="H201" s="7"/>
      <c r="I201" s="7">
        <f>E198*E201</f>
        <v>4.9082880000000007</v>
      </c>
      <c r="J201" s="7">
        <f t="shared" si="64"/>
        <v>0</v>
      </c>
      <c r="K201" s="7"/>
      <c r="L201" s="7"/>
      <c r="M201" s="1">
        <f t="shared" si="65"/>
        <v>0</v>
      </c>
    </row>
    <row r="202" spans="1:13" ht="19.5" customHeight="1">
      <c r="A202" s="11"/>
      <c r="B202" s="68"/>
      <c r="C202" s="4" t="s">
        <v>93</v>
      </c>
      <c r="D202" s="22" t="s">
        <v>48</v>
      </c>
      <c r="E202" s="7">
        <v>42</v>
      </c>
      <c r="F202" s="7"/>
      <c r="G202" s="7"/>
      <c r="H202" s="7"/>
      <c r="I202" s="7"/>
      <c r="J202" s="7"/>
      <c r="K202" s="7">
        <f>E198*E202</f>
        <v>58.564800000000005</v>
      </c>
      <c r="L202" s="7">
        <f t="shared" ref="L202" si="66">F202*K202</f>
        <v>0</v>
      </c>
      <c r="M202" s="1">
        <f t="shared" si="65"/>
        <v>0</v>
      </c>
    </row>
    <row r="203" spans="1:13">
      <c r="A203" s="11"/>
      <c r="B203" s="11"/>
      <c r="C203" s="25" t="s">
        <v>17</v>
      </c>
      <c r="D203" s="23"/>
      <c r="E203" s="23"/>
      <c r="F203" s="17"/>
      <c r="G203" s="26"/>
      <c r="H203" s="17"/>
      <c r="I203" s="27"/>
      <c r="J203" s="28"/>
      <c r="K203" s="18"/>
      <c r="L203" s="18"/>
      <c r="M203" s="3">
        <f>M7+M9+M15+M20+M23+M32+M35+M43+M46+M54+M62+M71+M74+M112+M121+M127+M140+M142+M150+M198+M83+M90+M104+M190+M182+M174+M166+M158+M115</f>
        <v>0</v>
      </c>
    </row>
    <row r="204" spans="1:13">
      <c r="A204" s="29"/>
      <c r="B204" s="29"/>
      <c r="C204" s="25" t="s">
        <v>18</v>
      </c>
      <c r="D204" s="30"/>
      <c r="E204" s="31"/>
      <c r="F204" s="31"/>
      <c r="G204" s="31"/>
      <c r="H204" s="31"/>
      <c r="I204" s="31"/>
      <c r="J204" s="31"/>
      <c r="K204" s="31"/>
      <c r="L204" s="31"/>
      <c r="M204" s="3">
        <f>M203*D204</f>
        <v>0</v>
      </c>
    </row>
    <row r="205" spans="1:13">
      <c r="A205" s="29"/>
      <c r="B205" s="29"/>
      <c r="C205" s="25" t="s">
        <v>17</v>
      </c>
      <c r="D205" s="34"/>
      <c r="E205" s="31"/>
      <c r="F205" s="31"/>
      <c r="G205" s="31"/>
      <c r="H205" s="31"/>
      <c r="I205" s="31"/>
      <c r="J205" s="31"/>
      <c r="K205" s="31"/>
      <c r="L205" s="31"/>
      <c r="M205" s="3">
        <f>M203+M204</f>
        <v>0</v>
      </c>
    </row>
    <row r="206" spans="1:13">
      <c r="A206" s="29"/>
      <c r="B206" s="29"/>
      <c r="C206" s="25" t="s">
        <v>19</v>
      </c>
      <c r="D206" s="30"/>
      <c r="E206" s="31"/>
      <c r="F206" s="31"/>
      <c r="G206" s="31"/>
      <c r="H206" s="31"/>
      <c r="I206" s="31"/>
      <c r="J206" s="31"/>
      <c r="K206" s="31"/>
      <c r="L206" s="31"/>
      <c r="M206" s="3">
        <f>M205*D206</f>
        <v>0</v>
      </c>
    </row>
    <row r="207" spans="1:13">
      <c r="A207" s="29"/>
      <c r="B207" s="29"/>
      <c r="C207" s="25" t="s">
        <v>17</v>
      </c>
      <c r="D207" s="34"/>
      <c r="E207" s="31"/>
      <c r="F207" s="31"/>
      <c r="G207" s="31"/>
      <c r="H207" s="31"/>
      <c r="I207" s="31"/>
      <c r="J207" s="31"/>
      <c r="K207" s="31"/>
      <c r="L207" s="31"/>
      <c r="M207" s="3">
        <f>M205+M206</f>
        <v>0</v>
      </c>
    </row>
    <row r="208" spans="1:13">
      <c r="A208" s="29"/>
      <c r="B208" s="29"/>
      <c r="C208" s="25" t="s">
        <v>22</v>
      </c>
      <c r="D208" s="30">
        <v>0.03</v>
      </c>
      <c r="E208" s="31"/>
      <c r="F208" s="31"/>
      <c r="G208" s="31"/>
      <c r="H208" s="31"/>
      <c r="I208" s="31"/>
      <c r="J208" s="31"/>
      <c r="K208" s="31"/>
      <c r="L208" s="31"/>
      <c r="M208" s="3">
        <f>M207*D208</f>
        <v>0</v>
      </c>
    </row>
    <row r="209" spans="1:13">
      <c r="A209" s="29"/>
      <c r="B209" s="29"/>
      <c r="C209" s="25" t="s">
        <v>17</v>
      </c>
      <c r="D209" s="34"/>
      <c r="E209" s="31"/>
      <c r="F209" s="31"/>
      <c r="G209" s="31"/>
      <c r="H209" s="31"/>
      <c r="I209" s="31"/>
      <c r="J209" s="31"/>
      <c r="K209" s="31"/>
      <c r="L209" s="31"/>
      <c r="M209" s="3">
        <f>M207+M208</f>
        <v>0</v>
      </c>
    </row>
    <row r="210" spans="1:13">
      <c r="A210" s="29"/>
      <c r="B210" s="29"/>
      <c r="C210" s="25" t="s">
        <v>20</v>
      </c>
      <c r="D210" s="30">
        <v>0.18</v>
      </c>
      <c r="E210" s="31"/>
      <c r="F210" s="31"/>
      <c r="G210" s="31"/>
      <c r="H210" s="31"/>
      <c r="I210" s="31"/>
      <c r="J210" s="31"/>
      <c r="K210" s="31"/>
      <c r="L210" s="31"/>
      <c r="M210" s="3">
        <f>M209*D210</f>
        <v>0</v>
      </c>
    </row>
    <row r="211" spans="1:13">
      <c r="A211" s="29"/>
      <c r="B211" s="29"/>
      <c r="C211" s="25" t="s">
        <v>21</v>
      </c>
      <c r="D211" s="34"/>
      <c r="E211" s="31"/>
      <c r="F211" s="31"/>
      <c r="G211" s="31"/>
      <c r="H211" s="31"/>
      <c r="I211" s="31"/>
      <c r="J211" s="31"/>
      <c r="K211" s="31"/>
      <c r="L211" s="31"/>
      <c r="M211" s="3">
        <f>M209+M210</f>
        <v>0</v>
      </c>
    </row>
    <row r="216" spans="1:13">
      <c r="M216" s="36"/>
    </row>
  </sheetData>
  <autoFilter ref="A5:M214"/>
  <mergeCells count="40">
    <mergeCell ref="B83:B89"/>
    <mergeCell ref="B90:B103"/>
    <mergeCell ref="B104:B110"/>
    <mergeCell ref="B198:B202"/>
    <mergeCell ref="B112:B114"/>
    <mergeCell ref="B140:B141"/>
    <mergeCell ref="B142:B148"/>
    <mergeCell ref="B150:B157"/>
    <mergeCell ref="B121:B126"/>
    <mergeCell ref="B115:B120"/>
    <mergeCell ref="B158:B165"/>
    <mergeCell ref="B166:B173"/>
    <mergeCell ref="B174:B181"/>
    <mergeCell ref="B182:B189"/>
    <mergeCell ref="B190:B197"/>
    <mergeCell ref="B71:B73"/>
    <mergeCell ref="B74:B81"/>
    <mergeCell ref="B127:B139"/>
    <mergeCell ref="A1:M1"/>
    <mergeCell ref="A2:A4"/>
    <mergeCell ref="B2:B4"/>
    <mergeCell ref="C2:C4"/>
    <mergeCell ref="D2:D4"/>
    <mergeCell ref="E2:E4"/>
    <mergeCell ref="F2:F4"/>
    <mergeCell ref="G2:L2"/>
    <mergeCell ref="M2:M4"/>
    <mergeCell ref="G3:H3"/>
    <mergeCell ref="B62:B70"/>
    <mergeCell ref="I3:J3"/>
    <mergeCell ref="K3:L3"/>
    <mergeCell ref="B9:B14"/>
    <mergeCell ref="B54:B60"/>
    <mergeCell ref="B15:B19"/>
    <mergeCell ref="B20:B21"/>
    <mergeCell ref="B23:B31"/>
    <mergeCell ref="B32:B34"/>
    <mergeCell ref="B35:B42"/>
    <mergeCell ref="B43:B45"/>
    <mergeCell ref="B46:B53"/>
  </mergeCells>
  <printOptions horizontalCentered="1"/>
  <pageMargins left="0.19685039370078741" right="0.19685039370078741" top="0.31496062992125984" bottom="7.874015748031496E-2" header="0.19685039370078741" footer="0.19685039370078741"/>
  <pageSetup paperSize="9" scale="60" orientation="landscape" horizontalDpi="1200" verticalDpi="1200" r:id="rId1"/>
  <rowBreaks count="3" manualBreakCount="3">
    <brk id="34" max="12" man="1"/>
    <brk id="70" max="12" man="1"/>
    <brk id="1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1</vt:lpstr>
      <vt:lpstr>'1'!Print_Area</vt:lpstr>
      <vt:lpstr>Summary!Print_Area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2018-07-12T10:52:38Z</dcterms:modified>
</cp:coreProperties>
</file>