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10" windowWidth="11700" windowHeight="5430" tabRatio="598" firstSheet="1" activeTab="1"/>
  </bookViews>
  <sheets>
    <sheet name="gare kan." sheetId="1" state="hidden" r:id="rId1"/>
    <sheet name="სამშ" sheetId="2" r:id="rId2"/>
  </sheets>
  <definedNames>
    <definedName name="_xlnm.Print_Area" localSheetId="1">'სამშ'!$A$1:$M$217</definedName>
  </definedNames>
  <calcPr fullCalcOnLoad="1"/>
</workbook>
</file>

<file path=xl/sharedStrings.xml><?xml version="1.0" encoding="utf-8"?>
<sst xmlns="http://schemas.openxmlformats.org/spreadsheetml/2006/main" count="650" uniqueCount="307">
  <si>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</si>
  <si>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</si>
  <si>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</si>
  <si>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</si>
  <si>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</si>
  <si>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</si>
  <si>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</si>
  <si>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</si>
  <si>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</si>
  <si>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</si>
  <si>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</si>
  <si>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</si>
  <si>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</si>
  <si>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</si>
  <si>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</si>
  <si>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</si>
  <si>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</si>
  <si>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</si>
  <si>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</si>
  <si>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</si>
  <si>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</si>
  <si>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</si>
  <si>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</si>
  <si>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</si>
  <si>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</si>
  <si>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</si>
  <si>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</si>
  <si>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</si>
  <si>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</si>
  <si>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</si>
  <si>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</si>
  <si>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</si>
  <si>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</si>
  <si>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</si>
  <si>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</si>
  <si>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</si>
  <si>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kg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</si>
  <si>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</si>
  <si>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</si>
  <si>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</si>
  <si>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</si>
  <si>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</si>
  <si>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</si>
  <si>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</si>
  <si>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</si>
  <si>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</si>
  <si>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</si>
  <si>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</si>
  <si>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</si>
  <si>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</si>
  <si>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</si>
  <si>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</si>
  <si>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</si>
  <si>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</si>
  <si>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</si>
  <si>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</si>
  <si>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</si>
  <si>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</si>
  <si>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</si>
  <si>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</si>
  <si>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</si>
  <si>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</si>
  <si>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</si>
  <si>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</si>
  <si>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</si>
  <si>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</si>
  <si>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</si>
  <si>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</si>
  <si>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</si>
  <si>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</si>
  <si>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</si>
  <si>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</si>
  <si>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</si>
  <si>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</si>
  <si>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</si>
  <si>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</si>
  <si>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</si>
  <si>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</si>
  <si>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</si>
  <si>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</si>
  <si>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</si>
  <si>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</si>
  <si>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</si>
  <si>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</si>
  <si>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</si>
  <si>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</si>
  <si>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</si>
  <si>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</si>
  <si>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</si>
  <si>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</si>
  <si>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</si>
  <si>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</si>
  <si>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</si>
  <si>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</si>
  <si>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</si>
  <si>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</si>
  <si>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</si>
  <si>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</si>
  <si>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</si>
  <si>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</si>
  <si>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</si>
  <si>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</si>
  <si>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</si>
  <si>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</si>
  <si>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</si>
  <si>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</si>
  <si>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</si>
  <si>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</si>
  <si>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</si>
  <si>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</si>
  <si>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</si>
  <si>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</si>
  <si>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</si>
  <si>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</si>
  <si>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</si>
  <si>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</si>
  <si>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</si>
  <si>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</si>
  <si>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</si>
  <si>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</si>
  <si>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</si>
  <si>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</si>
  <si>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</si>
  <si>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</si>
  <si>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</si>
  <si>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</si>
  <si>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</si>
  <si>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</si>
  <si>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</si>
  <si>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</si>
  <si>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</si>
  <si>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</si>
  <si>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sul jami (lari)</t>
  </si>
  <si>
    <t>erTeulis Rirebuleba</t>
  </si>
  <si>
    <t>masala</t>
  </si>
  <si>
    <t>xelfasi</t>
  </si>
  <si>
    <t>manqana-meqanizmebi da transporti</t>
  </si>
  <si>
    <t>ლ</t>
  </si>
  <si>
    <t>kub.m.</t>
  </si>
  <si>
    <t>ჯამი</t>
  </si>
  <si>
    <t>ზედნადები ხარჯები</t>
  </si>
  <si>
    <t>გეგმიური დაგროვება</t>
  </si>
  <si>
    <t>გაუთვალისწინებელი ხარჯი</t>
  </si>
  <si>
    <t>პრეტენდენტი ორგანიზაცია</t>
  </si>
  <si>
    <t>ხელმოწერა  ბ.ა</t>
  </si>
  <si>
    <t>შენიშვნა:</t>
  </si>
  <si>
    <t>დაუშვებელია პრეტენდენტის  მიერ ხარჯთაღრიცხვაში გაუთვალისწინებელი ხარჯების პროცენტული მაჩვენებლის შეცვლა (3%)</t>
  </si>
  <si>
    <t xml:space="preserve"> ხარჯთაღრიცხვა  განფასებულ იყოს რესურსული მეთოდით, (მათ შორის საქართველოს მთავრობის 2014 წლის 14 იანვრის #55 დადგენილების დანართის მე-2 პუნქტის მოთხოვნათა გათვალისწინებით).</t>
  </si>
  <si>
    <t>ხარჯთაღრიცხვაში ცდომილებად არ ჩაითვლება შემთხვევა,  თუ PDF ფორმატში წარმოდგენილ ხარჯთაღრიცხვაში რაოდენობისა და ერთეულის ფასის ნამრავლი იქნება არასწორი და ცდომილება გამოწვეული იქნება რიცხვ(ებ)ის  ფორმატში დამრგვალების გამო. (აღნიშნული გადამოწმდება პრეტენდენტის მიერ Excel-ის ფორმატში წარმოდგენილ ხარჯთაღრიცხვაში)</t>
  </si>
  <si>
    <t>სატენდერო განცხადება და დოკუმენტაციის ხარჯთაღრიცხვის ფორმა (დანართი #2) შედგენილია დ.ღ.გ-ს გარეშე. შესაბამისად, პრეტენდენტი ვალდებულია იმისდამიუხედავად არის თა არა დღგ-ს გადამხდელად რეგისტრირებული, ხარჯთაღრიცხვა წარმოადგინოს დანართის შესაბამისად დღგ-ს გარეშე (იმ შემთხვევაში, თუ გამარჯვებულ პრეტენდენტზე ხელშეკრულების გაფორმების მომენტისათვის ერთიან ელექტრონულ სისტემაში გენერირებულ იქნება ინფორმაცია მისი დ.ღ.გ-ს გადამხდელად რეგისტრაციის შესახებ, ხელშეკრულების საერთო ღირებულებაში განისაზღვრება ხარჯთაღრიცხვით/დაზუსტებული ხარჯთაღრიცხვით დაფიქსირებული საბოლოო ჯამური ფასის შესაბამისი დ.ღ.გ. ).</t>
  </si>
  <si>
    <t>დანართი #2</t>
  </si>
  <si>
    <t>ხარჯთააღრიცხვა</t>
  </si>
  <si>
    <t>1--81</t>
  </si>
  <si>
    <t>teritoriis მომზადება სპეცტექნიკის  შესასვლელად</t>
  </si>
  <si>
    <t>m.კბ</t>
  </si>
  <si>
    <t>Sromis danaxarji</t>
  </si>
  <si>
    <t>სრფ</t>
  </si>
  <si>
    <t>სამშენებლო ნარჩენების  გატანა 7 კმ მანძილზე</t>
  </si>
  <si>
    <t>ტ</t>
  </si>
  <si>
    <t>kalk</t>
  </si>
  <si>
    <t>ფეკალის amotumbva სარდაფებიდან, ჭებიდან  tumboiani manqaniT</t>
  </si>
  <si>
    <t>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kbm</t>
  </si>
  <si>
    <t>sabaz</t>
  </si>
  <si>
    <t>tumboiani wneviT sarecxi avtomanqana</t>
  </si>
  <si>
    <t>m/sT</t>
  </si>
  <si>
    <t>სამშ. ნ. და წეს 23_15</t>
  </si>
  <si>
    <t>საკანალიზაციო  სისტემის  გაწმენდა  გამორეცხვა                     (ჭებს  შორის არსებული  მილსადენებისა და ქუჩაზე კოლექტორის   ჩათვლით)</t>
  </si>
  <si>
    <t>100   მ</t>
  </si>
  <si>
    <t>შრომითი  დანახარჯები</t>
  </si>
  <si>
    <t>კაც/სთ</t>
  </si>
  <si>
    <t xml:space="preserve"> tumboiani wneviT sarecxi avtomanqana</t>
  </si>
  <si>
    <t>სხვა  მასალები</t>
  </si>
  <si>
    <t>საბაზრო</t>
  </si>
  <si>
    <t>არსებული დ-150 მმ საკანალიზაციო მილების დემონტაჟი სარდაფებში</t>
  </si>
  <si>
    <t>გ/მ</t>
  </si>
  <si>
    <t>შრომითი დანახარჯი</t>
  </si>
  <si>
    <t>1-80-3</t>
  </si>
  <si>
    <t>გრუნტის გათხრა ხელით  არხში დ-200 მმ მილის ამოსაღებად 67*1*1</t>
  </si>
  <si>
    <r>
      <t xml:space="preserve"> მ</t>
    </r>
    <r>
      <rPr>
        <b/>
        <i/>
        <vertAlign val="superscript"/>
        <sz val="9"/>
        <rFont val="Sylfaen"/>
        <family val="1"/>
      </rPr>
      <t>3</t>
    </r>
  </si>
  <si>
    <t>არსებული დ-200 მმ საკანალიზაციო მილების დემონტაჟი არხიდან</t>
  </si>
  <si>
    <t>27--9--4 t.n p 3,1 3,2 k=1,05 k=1,2</t>
  </si>
  <si>
    <t xml:space="preserve">arsebuli ჭების rkina- betonis  konstruqciebis  daSla sangrevi CaquCiT                                                                                  </t>
  </si>
  <si>
    <t>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kbm</t>
  </si>
  <si>
    <t>SromiTi danaxarjebi</t>
  </si>
  <si>
    <t>k/sT</t>
  </si>
  <si>
    <t>sangrevi CaquCi</t>
  </si>
  <si>
    <t>სამშენებლო ნარჩენების და დემონტირებული  მილების ხელით  დატვირთვა ავტოთვითმცლელზე</t>
  </si>
  <si>
    <r>
      <t>მ</t>
    </r>
    <r>
      <rPr>
        <b/>
        <i/>
        <vertAlign val="superscript"/>
        <sz val="9"/>
        <rFont val="Sylfaen"/>
        <family val="1"/>
      </rPr>
      <t>3</t>
    </r>
  </si>
  <si>
    <t>შრომითი რესურსი</t>
  </si>
  <si>
    <t>ს.ნ და წ .IV-2-84 8-16-1</t>
  </si>
  <si>
    <t>საკანალიზაციო  დ-150 მმ-იანი მილებისათვის საყრდენების  ამოშენება ბეტონის  საკედლე ბლოკებით  8 კვანძი</t>
  </si>
  <si>
    <t xml:space="preserve">შრომის დანახარჯი </t>
  </si>
  <si>
    <t>მანქანები</t>
  </si>
  <si>
    <t>ლარი</t>
  </si>
  <si>
    <t xml:space="preserve">ცემენტის ხსნარი </t>
  </si>
  <si>
    <t xml:space="preserve">სატიხრე ბლოკი 39X19X19სმ  </t>
  </si>
  <si>
    <t>ც</t>
  </si>
  <si>
    <t xml:space="preserve">სხვა მასალები </t>
  </si>
  <si>
    <t>ს.ნ. და წ. IV-2-82ტ -3 ცხ 16.1--4</t>
  </si>
  <si>
    <t>პლასმასის სქელკედლიანი საკანალიზაციო მილის მოწყობა სარდაფებში  დიამეტრით 150 მმ (სამაგრი დეტალებით)</t>
  </si>
  <si>
    <t>მან/სთ</t>
  </si>
  <si>
    <t>გვ.20;                პ.84</t>
  </si>
  <si>
    <r>
      <t xml:space="preserve">პლამასის სქელკედლიანი საკანალიზაციო  მილი </t>
    </r>
    <r>
      <rPr>
        <b/>
        <i/>
        <sz val="10"/>
        <rFont val="Sylfaen"/>
        <family val="1"/>
      </rPr>
      <t xml:space="preserve">d-150მმ </t>
    </r>
  </si>
  <si>
    <t>სამაგრი დეტალები ფერადი თუნუქის ფურცელი სისქე 0,5მმმ</t>
  </si>
  <si>
    <r>
      <t>მ</t>
    </r>
    <r>
      <rPr>
        <b/>
        <i/>
        <vertAlign val="superscript"/>
        <sz val="9"/>
        <rFont val="Sylfaen"/>
        <family val="1"/>
      </rPr>
      <t>2</t>
    </r>
  </si>
  <si>
    <t>ბეტონის ლურსმანი</t>
  </si>
  <si>
    <t>კგ</t>
  </si>
  <si>
    <t xml:space="preserve">ლარი </t>
  </si>
  <si>
    <t>22-34-2</t>
  </si>
  <si>
    <t xml:space="preserve"> fasonuri detalebis -muxlebis da samkapebis montaJi sardafebSi</t>
  </si>
  <si>
    <t>muSa-mSeneblebis Sromis danaxarji</t>
  </si>
  <si>
    <t>SesaduRebeli agregati</t>
  </si>
  <si>
    <t>sxva manqanebi</t>
  </si>
  <si>
    <t>materialuri resursebi</t>
  </si>
  <si>
    <t>სამშ ნ და წეს 16-21-2</t>
  </si>
  <si>
    <t xml:space="preserve">არსებულ  საკანალიზაციო  დგარებთან  </t>
  </si>
  <si>
    <t>მიერთ.</t>
  </si>
  <si>
    <t>8-3-3</t>
  </si>
  <si>
    <t xml:space="preserve">qviSa-xreSovani narevi saTvalTvalo Webis Ziris qveS sisqiT 10sm (Cayra xeliT da Semkvriveba vibro satkepniT) k=1,22 </t>
  </si>
  <si>
    <t>m3</t>
  </si>
  <si>
    <t>qviSa-xreSovani narevi</t>
  </si>
  <si>
    <t>ს.ნ. და წ. IV-2-82ტ -3 ცხ                  16.1--4</t>
  </si>
  <si>
    <t>გოფრირებული გარე საკანალიზაციო  მილის მოწყობა  დიამეტრით 200 მმ  №1-დან №8 ჭამდე (სამაგრი დეტალებით)</t>
  </si>
  <si>
    <t xml:space="preserve"> fasonuri detalebis -გადამყვანების და მუხლის მოწყობა გარე კანალიზაციისათვის</t>
  </si>
  <si>
    <t>muSis SromiTi danaxarji</t>
  </si>
  <si>
    <r>
      <t xml:space="preserve"> kanalizaciis muxli                  </t>
    </r>
    <r>
      <rPr>
        <i/>
        <sz val="11"/>
        <rFont val="Arial"/>
        <family val="2"/>
      </rPr>
      <t>d=200</t>
    </r>
    <r>
      <rPr>
        <i/>
        <sz val="11"/>
        <rFont val="AcadNusx"/>
        <family val="0"/>
      </rPr>
      <t>mm - 45 grad.</t>
    </r>
  </si>
  <si>
    <r>
      <t xml:space="preserve"> kanalizaciis გადამყვანი </t>
    </r>
    <r>
      <rPr>
        <i/>
        <sz val="11"/>
        <rFont val="Arial"/>
        <family val="2"/>
      </rPr>
      <t>d=200X200</t>
    </r>
    <r>
      <rPr>
        <i/>
        <sz val="11"/>
        <rFont val="AcadNusx"/>
        <family val="0"/>
      </rPr>
      <t>mm</t>
    </r>
  </si>
  <si>
    <t xml:space="preserve"> rkina-betonis  Wis rgolebidan milebis saTavisebis gamotexva sangrevi CaquCiT                                (d-200 mm. milebisaTvis)                                                                                  </t>
  </si>
  <si>
    <t>სამშ. ნ. და წ     46-22-1</t>
  </si>
  <si>
    <t>ნახვრეტების  ამოვსება  ბეტონით</t>
  </si>
  <si>
    <t>კბმ</t>
  </si>
  <si>
    <t>არმატურა</t>
  </si>
  <si>
    <t>ბეტონი</t>
  </si>
  <si>
    <t>ფიცარი  ჩამოგანული                                   Iv კატ.  25-32მმ</t>
  </si>
  <si>
    <t xml:space="preserve"> 23-12-3</t>
  </si>
  <si>
    <t>რკ/ბ ასაწყობი დ-1000მმ h=1მ ჭის ჩადგმა  ძირზე  ბეტონით მიმმართველი ღარის მოწყობით</t>
  </si>
  <si>
    <t>ა) შრომის ხარჯი</t>
  </si>
  <si>
    <t>კ/სთ</t>
  </si>
  <si>
    <t>ბ) სხვადასხვა მანქანები</t>
  </si>
  <si>
    <t>gv27;     p.101</t>
  </si>
  <si>
    <t>გ) ანაკრები რ/ბ ჭის რგოლები                             დ-1000მ h=1მ</t>
  </si>
  <si>
    <t>gv28;     p.136</t>
  </si>
  <si>
    <t>დ) რკ/ბ ჭის ძირი მიმმართველი ღარის მოწყობით</t>
  </si>
  <si>
    <t>ბეტონი ბმ-300</t>
  </si>
  <si>
    <t>მ.კბ</t>
  </si>
  <si>
    <t>წებოცემენტი წყალმედეგი, ყინვაგამძლე</t>
  </si>
  <si>
    <t>gv27;     p.108</t>
  </si>
  <si>
    <t>ე) რკ/ბ ფილა თუჯის ხუფით                          1000*1000 მმ.</t>
  </si>
  <si>
    <t>კომპ</t>
  </si>
  <si>
    <t>ვ) სხვადასხვა მასალები</t>
  </si>
  <si>
    <t>8-4-4 miy.</t>
  </si>
  <si>
    <t xml:space="preserve">Wis kedlebis Sida da gare zedapirebze da Zirze hidrosaizolacio masalis _Kკალმატრონის xsnaris გამოყენებით  0,8kg/m2 </t>
  </si>
  <si>
    <t>m2</t>
  </si>
  <si>
    <t>გვ35;              პ.457</t>
  </si>
  <si>
    <r>
      <rPr>
        <i/>
        <sz val="11"/>
        <rFont val="Cambria"/>
        <family val="1"/>
      </rPr>
      <t>KALMATRON -</t>
    </r>
    <r>
      <rPr>
        <i/>
        <sz val="11"/>
        <rFont val="AcadNusx"/>
        <family val="0"/>
      </rPr>
      <t xml:space="preserve"> </t>
    </r>
    <r>
      <rPr>
        <i/>
        <sz val="11"/>
        <rFont val="Cambria"/>
        <family val="1"/>
      </rPr>
      <t>F                                    ბეტონში გასარევად</t>
    </r>
  </si>
  <si>
    <t>s.n. da w.                  22-20   cx.10     k=1,3</t>
  </si>
  <si>
    <t xml:space="preserve">  damontaJebuli milsadenebis, hidravlikuri gamocda gaJonvaze</t>
  </si>
  <si>
    <t>grZ.m.</t>
  </si>
  <si>
    <t>qloriani wyali</t>
  </si>
  <si>
    <t>sxvadasxva masalebi</t>
  </si>
  <si>
    <t>გრუნტის მიყრა თხრილში ხელით მილზე წინასწარ ქვიშა ხრეშის დაყრით</t>
  </si>
  <si>
    <t>ქვიშა-ხრეში ფრაქციული 20-40</t>
  </si>
  <si>
    <t>16-7(4)</t>
  </si>
  <si>
    <t>სარდაფებში არსებული წყალსადენის მილგაყვანილობის დემონტაჟი ძირითადი გამავალი მილი და განშტოებები დგარებამდე</t>
  </si>
  <si>
    <t>შრომის რესურსი (0,476X0,75)</t>
  </si>
  <si>
    <t>მანქანა დანადგარები (0,188X0,75)</t>
  </si>
  <si>
    <t>16-7(4) კ=1,06</t>
  </si>
  <si>
    <t>პლასტმასის წყლის მილგაყვანილობის მონტაჟი</t>
  </si>
  <si>
    <t>შრომის რესურსი (0,476X1,06)</t>
  </si>
  <si>
    <t>მანქანა დანადგარები (0,188X1,06)</t>
  </si>
  <si>
    <t>მარეტიალური რესურსი</t>
  </si>
  <si>
    <t>სრფ 18/34</t>
  </si>
  <si>
    <t>პლასტმასის წყლის მილი Ф-50           10 ატმ.</t>
  </si>
  <si>
    <t>პლასტმასის წყლის მილი Ф-40</t>
  </si>
  <si>
    <t>სრფ 53/210</t>
  </si>
  <si>
    <t>მილის სამაგრი Ф-50</t>
  </si>
  <si>
    <t>16-11(1)</t>
  </si>
  <si>
    <t>ფასონური დეტალების მოწყობა</t>
  </si>
  <si>
    <t>შრომის რესურსი</t>
  </si>
  <si>
    <t>მანქანა დანადგარები</t>
  </si>
  <si>
    <t>სრფ                 63 /733</t>
  </si>
  <si>
    <t>მუფთა Ф-50</t>
  </si>
  <si>
    <t>სრფ                 63 /732</t>
  </si>
  <si>
    <t>მუფთა Ф-40</t>
  </si>
  <si>
    <t>57/436</t>
  </si>
  <si>
    <t>გადამყვანი  Ф-50*40</t>
  </si>
  <si>
    <t>16-12(1)</t>
  </si>
  <si>
    <t>ვენტილის მონტაჟი</t>
  </si>
  <si>
    <t>ვენტილი Ф-50 შარნირზე</t>
  </si>
  <si>
    <t>50/55</t>
  </si>
  <si>
    <t>ვენტილი Ф-40 შარნირზე</t>
  </si>
  <si>
    <t>სხვა მასალები</t>
  </si>
  <si>
    <t xml:space="preserve">                         22-38(3)</t>
  </si>
  <si>
    <t>ხაზის დაერთება არსებულ ქსელთან</t>
  </si>
  <si>
    <t>ადგ.</t>
  </si>
  <si>
    <r>
      <t xml:space="preserve">plastmasis kanalizaciis muxli </t>
    </r>
    <r>
      <rPr>
        <b/>
        <i/>
        <sz val="11"/>
        <rFont val="Arial"/>
        <family val="2"/>
      </rPr>
      <t>d=150</t>
    </r>
    <r>
      <rPr>
        <b/>
        <i/>
        <sz val="11"/>
        <rFont val="AcadNusx"/>
        <family val="0"/>
      </rPr>
      <t>mm - 90 grad.</t>
    </r>
  </si>
  <si>
    <r>
      <t xml:space="preserve">plastmasis kanalizaciis muxli </t>
    </r>
    <r>
      <rPr>
        <b/>
        <i/>
        <sz val="11"/>
        <rFont val="Arial"/>
        <family val="2"/>
      </rPr>
      <t>d=150</t>
    </r>
    <r>
      <rPr>
        <b/>
        <i/>
        <sz val="11"/>
        <rFont val="AcadNusx"/>
        <family val="0"/>
      </rPr>
      <t>mm - 45 grad.</t>
    </r>
  </si>
  <si>
    <r>
      <t xml:space="preserve">plastmasis kanalizaciis samkapi </t>
    </r>
    <r>
      <rPr>
        <b/>
        <i/>
        <sz val="11"/>
        <rFont val="Arial"/>
        <family val="2"/>
      </rPr>
      <t>d=150X150</t>
    </r>
    <r>
      <rPr>
        <b/>
        <i/>
        <sz val="11"/>
        <rFont val="AcadNusx"/>
        <family val="0"/>
      </rPr>
      <t>mm</t>
    </r>
  </si>
  <si>
    <r>
      <t xml:space="preserve">პლამასის სქელკედლიანი საკანალიზაციო  მილი </t>
    </r>
    <r>
      <rPr>
        <b/>
        <i/>
        <sz val="10"/>
        <rFont val="Sylfaen"/>
        <family val="1"/>
      </rPr>
      <t xml:space="preserve">d-200 მმ. </t>
    </r>
  </si>
  <si>
    <r>
      <t xml:space="preserve">სრფ </t>
    </r>
    <r>
      <rPr>
        <b/>
        <i/>
        <sz val="10"/>
        <rFont val="Calibri"/>
        <family val="2"/>
      </rPr>
      <t>18/33</t>
    </r>
  </si>
  <si>
    <r>
      <t>სამკაპი პლასტმასის 50</t>
    </r>
    <r>
      <rPr>
        <i/>
        <sz val="11"/>
        <rFont val="AcadNusx"/>
        <family val="0"/>
      </rPr>
      <t>X</t>
    </r>
    <r>
      <rPr>
        <i/>
        <sz val="11"/>
        <rFont val="Calibri"/>
        <family val="1"/>
      </rPr>
      <t xml:space="preserve">50 </t>
    </r>
  </si>
  <si>
    <r>
      <t>სამკაპი პლასტმასის 50</t>
    </r>
    <r>
      <rPr>
        <i/>
        <sz val="11"/>
        <rFont val="AcadNusx"/>
        <family val="0"/>
      </rPr>
      <t>X40</t>
    </r>
  </si>
  <si>
    <t>თავი #1 -- შიდა კანალიზაციის ქსელის რეაბილიტაცია</t>
  </si>
  <si>
    <t>თავი #2 --  ჭების მოწყობა</t>
  </si>
  <si>
    <t>თავი #3 -- შიდა წყალმომარაგების ქსელის რეაბილიტაცია</t>
  </si>
  <si>
    <t>სულ  ჯამი</t>
  </si>
  <si>
    <t>დაბა თამარისში #13 მრავალბინიანი საცხოვრებელი სახლის სარდაფების დაზიანებული წყლისა და კანალიზაციის ქსელის სარეაბილიტაციო სამუშაოების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</si>
</sst>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99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b/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9"/>
      <name val="AcadNusx"/>
      <family val="0"/>
    </font>
    <font>
      <b/>
      <sz val="12"/>
      <name val="AcadNusx"/>
      <family val="0"/>
    </font>
    <font>
      <b/>
      <sz val="10"/>
      <name val="Times New Roman"/>
      <family val="1"/>
    </font>
    <font>
      <b/>
      <i/>
      <sz val="11"/>
      <name val="AcadNusx"/>
      <family val="0"/>
    </font>
    <font>
      <sz val="10"/>
      <name val="Arial Cyr"/>
      <family val="0"/>
    </font>
    <font>
      <sz val="8"/>
      <name val="AcadNusx"/>
      <family val="0"/>
    </font>
    <font>
      <b/>
      <i/>
      <sz val="10"/>
      <name val="AKAD NUSX"/>
      <family val="0"/>
    </font>
    <font>
      <b/>
      <i/>
      <sz val="9"/>
      <name val="Arial"/>
      <family val="2"/>
    </font>
    <font>
      <i/>
      <sz val="10"/>
      <name val="AcadNusx"/>
      <family val="0"/>
    </font>
    <font>
      <b/>
      <i/>
      <sz val="10"/>
      <name val="AcadNusx"/>
      <family val="0"/>
    </font>
    <font>
      <i/>
      <sz val="9"/>
      <color indexed="8"/>
      <name val="AcadNusx"/>
      <family val="0"/>
    </font>
    <font>
      <i/>
      <sz val="11"/>
      <name val="AcadNusx"/>
      <family val="0"/>
    </font>
    <font>
      <i/>
      <sz val="11"/>
      <name val="Arial"/>
      <family val="2"/>
    </font>
    <font>
      <i/>
      <sz val="9"/>
      <name val="AcadNusx"/>
      <family val="0"/>
    </font>
    <font>
      <b/>
      <i/>
      <sz val="9"/>
      <name val="Sylfaen"/>
      <family val="1"/>
    </font>
    <font>
      <b/>
      <i/>
      <sz val="10"/>
      <name val="Sylfaen"/>
      <family val="1"/>
    </font>
    <font>
      <b/>
      <i/>
      <sz val="9"/>
      <name val="LitNusx"/>
      <family val="2"/>
    </font>
    <font>
      <b/>
      <i/>
      <sz val="9"/>
      <color indexed="8"/>
      <name val="AcadNusx"/>
      <family val="0"/>
    </font>
    <font>
      <i/>
      <sz val="10"/>
      <color indexed="12"/>
      <name val="AcadNusx"/>
      <family val="0"/>
    </font>
    <font>
      <i/>
      <sz val="10"/>
      <name val="Sylfaen"/>
      <family val="1"/>
    </font>
    <font>
      <i/>
      <sz val="9"/>
      <name val="Sylfaen"/>
      <family val="1"/>
    </font>
    <font>
      <b/>
      <i/>
      <vertAlign val="superscript"/>
      <sz val="9"/>
      <name val="Sylfaen"/>
      <family val="1"/>
    </font>
    <font>
      <b/>
      <i/>
      <sz val="10"/>
      <color indexed="8"/>
      <name val="AcadNusx"/>
      <family val="0"/>
    </font>
    <font>
      <i/>
      <sz val="12"/>
      <name val="AcadNusx"/>
      <family val="0"/>
    </font>
    <font>
      <b/>
      <i/>
      <sz val="10"/>
      <color indexed="10"/>
      <name val="AcadNusx"/>
      <family val="0"/>
    </font>
    <font>
      <b/>
      <i/>
      <sz val="12"/>
      <name val="Sylfaen"/>
      <family val="1"/>
    </font>
    <font>
      <i/>
      <sz val="8"/>
      <name val="Sylfaen"/>
      <family val="1"/>
    </font>
    <font>
      <i/>
      <sz val="11"/>
      <name val="Cambria"/>
      <family val="1"/>
    </font>
    <font>
      <b/>
      <i/>
      <sz val="10"/>
      <name val="LitNusx"/>
      <family val="0"/>
    </font>
    <font>
      <sz val="12"/>
      <name val="Acad Nusx Geo"/>
      <family val="2"/>
    </font>
    <font>
      <i/>
      <sz val="10"/>
      <name val="LitNusx"/>
      <family val="0"/>
    </font>
    <font>
      <b/>
      <i/>
      <sz val="11"/>
      <name val="Arial"/>
      <family val="2"/>
    </font>
    <font>
      <b/>
      <i/>
      <sz val="8"/>
      <name val="Sylfaen"/>
      <family val="1"/>
    </font>
    <font>
      <b/>
      <i/>
      <sz val="11"/>
      <name val="LitNusx"/>
      <family val="0"/>
    </font>
    <font>
      <b/>
      <i/>
      <sz val="10"/>
      <name val="Calibri"/>
      <family val="2"/>
    </font>
    <font>
      <i/>
      <sz val="11"/>
      <name val="Calibri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KAD NUSX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KAD NUSX"/>
      <family val="0"/>
    </font>
    <font>
      <i/>
      <sz val="10"/>
      <name val="Calibri"/>
      <family val="2"/>
    </font>
    <font>
      <b/>
      <i/>
      <sz val="11"/>
      <name val="Calibri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KAD NUSX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KAD NUSX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5" applyNumberFormat="0" applyFill="0" applyAlignment="0" applyProtection="0"/>
    <xf numFmtId="0" fontId="93" fillId="31" borderId="0" applyNumberFormat="0" applyBorder="0" applyAlignment="0" applyProtection="0"/>
    <xf numFmtId="0" fontId="0" fillId="32" borderId="6" applyNumberFormat="0" applyFont="0" applyAlignment="0" applyProtection="0"/>
    <xf numFmtId="0" fontId="94" fillId="27" borderId="7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/>
    </xf>
    <xf numFmtId="182" fontId="14" fillId="33" borderId="9" xfId="0" applyNumberFormat="1" applyFont="1" applyFill="1" applyBorder="1" applyAlignment="1">
      <alignment horizontal="center" vertical="center" wrapText="1"/>
    </xf>
    <xf numFmtId="2" fontId="14" fillId="33" borderId="9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1" fontId="14" fillId="33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top" wrapText="1"/>
    </xf>
    <xf numFmtId="0" fontId="14" fillId="0" borderId="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2" fontId="15" fillId="33" borderId="9" xfId="0" applyNumberFormat="1" applyFont="1" applyFill="1" applyBorder="1" applyAlignment="1">
      <alignment horizontal="center" vertical="center" wrapText="1"/>
    </xf>
    <xf numFmtId="182" fontId="14" fillId="0" borderId="9" xfId="0" applyNumberFormat="1" applyFont="1" applyFill="1" applyBorder="1" applyAlignment="1">
      <alignment horizontal="center" vertical="center" wrapText="1"/>
    </xf>
    <xf numFmtId="181" fontId="14" fillId="0" borderId="9" xfId="0" applyNumberFormat="1" applyFont="1" applyFill="1" applyBorder="1" applyAlignment="1">
      <alignment horizontal="center" vertical="center" wrapText="1"/>
    </xf>
    <xf numFmtId="181" fontId="15" fillId="0" borderId="9" xfId="0" applyNumberFormat="1" applyFont="1" applyFill="1" applyBorder="1" applyAlignment="1">
      <alignment horizontal="center" vertical="center" wrapText="1"/>
    </xf>
    <xf numFmtId="180" fontId="14" fillId="0" borderId="9" xfId="0" applyNumberFormat="1" applyFont="1" applyFill="1" applyBorder="1" applyAlignment="1">
      <alignment horizontal="center" vertical="center" wrapText="1"/>
    </xf>
    <xf numFmtId="182" fontId="15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2" fontId="13" fillId="0" borderId="9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181" fontId="14" fillId="33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82" fontId="0" fillId="0" borderId="9" xfId="0" applyNumberFormat="1" applyFont="1" applyBorder="1" applyAlignment="1">
      <alignment/>
    </xf>
    <xf numFmtId="182" fontId="0" fillId="0" borderId="9" xfId="0" applyNumberFormat="1" applyBorder="1" applyAlignment="1">
      <alignment/>
    </xf>
    <xf numFmtId="182" fontId="13" fillId="0" borderId="9" xfId="0" applyNumberFormat="1" applyFont="1" applyBorder="1" applyAlignment="1">
      <alignment/>
    </xf>
    <xf numFmtId="182" fontId="0" fillId="0" borderId="9" xfId="0" applyNumberFormat="1" applyFill="1" applyBorder="1" applyAlignment="1">
      <alignment/>
    </xf>
    <xf numFmtId="182" fontId="14" fillId="33" borderId="9" xfId="0" applyNumberFormat="1" applyFont="1" applyFill="1" applyBorder="1" applyAlignment="1">
      <alignment horizontal="center" vertical="top" wrapText="1"/>
    </xf>
    <xf numFmtId="182" fontId="14" fillId="0" borderId="9" xfId="0" applyNumberFormat="1" applyFont="1" applyBorder="1" applyAlignment="1">
      <alignment vertical="center" wrapText="1"/>
    </xf>
    <xf numFmtId="2" fontId="13" fillId="0" borderId="9" xfId="0" applyNumberFormat="1" applyFont="1" applyBorder="1" applyAlignment="1">
      <alignment/>
    </xf>
    <xf numFmtId="182" fontId="21" fillId="33" borderId="9" xfId="0" applyNumberFormat="1" applyFont="1" applyFill="1" applyBorder="1" applyAlignment="1">
      <alignment vertical="center" wrapText="1"/>
    </xf>
    <xf numFmtId="182" fontId="14" fillId="33" borderId="9" xfId="0" applyNumberFormat="1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center" vertical="center" textRotation="90" wrapText="1"/>
    </xf>
    <xf numFmtId="49" fontId="14" fillId="0" borderId="10" xfId="0" applyNumberFormat="1" applyFont="1" applyBorder="1" applyAlignment="1">
      <alignment horizontal="center" vertical="center" textRotation="90" wrapText="1"/>
    </xf>
    <xf numFmtId="2" fontId="14" fillId="0" borderId="10" xfId="0" applyNumberFormat="1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181" fontId="15" fillId="0" borderId="11" xfId="0" applyNumberFormat="1" applyFont="1" applyFill="1" applyBorder="1" applyAlignment="1">
      <alignment horizontal="center" vertical="center" wrapText="1"/>
    </xf>
    <xf numFmtId="182" fontId="0" fillId="0" borderId="11" xfId="0" applyNumberForma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49" fontId="15" fillId="33" borderId="12" xfId="0" applyNumberFormat="1" applyFont="1" applyFill="1" applyBorder="1" applyAlignment="1">
      <alignment horizontal="center" vertical="center" wrapText="1"/>
    </xf>
    <xf numFmtId="49" fontId="15" fillId="33" borderId="13" xfId="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top" wrapText="1"/>
    </xf>
    <xf numFmtId="1" fontId="23" fillId="0" borderId="13" xfId="0" applyNumberFormat="1" applyFont="1" applyBorder="1" applyAlignment="1" quotePrefix="1">
      <alignment horizontal="center" vertical="top" wrapText="1"/>
    </xf>
    <xf numFmtId="0" fontId="23" fillId="0" borderId="13" xfId="0" applyNumberFormat="1" applyFont="1" applyBorder="1" applyAlignment="1" quotePrefix="1">
      <alignment horizontal="center" vertical="top" wrapText="1"/>
    </xf>
    <xf numFmtId="1" fontId="23" fillId="33" borderId="14" xfId="0" applyNumberFormat="1" applyFont="1" applyFill="1" applyBorder="1" applyAlignment="1" quotePrefix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49" fontId="23" fillId="34" borderId="11" xfId="0" applyNumberFormat="1" applyFont="1" applyFill="1" applyBorder="1" applyAlignment="1">
      <alignment horizontal="center" vertical="top" wrapText="1"/>
    </xf>
    <xf numFmtId="1" fontId="23" fillId="34" borderId="11" xfId="0" applyNumberFormat="1" applyFont="1" applyFill="1" applyBorder="1" applyAlignment="1" quotePrefix="1">
      <alignment horizontal="center" vertical="top" wrapText="1"/>
    </xf>
    <xf numFmtId="0" fontId="23" fillId="34" borderId="11" xfId="0" applyNumberFormat="1" applyFont="1" applyFill="1" applyBorder="1" applyAlignment="1" quotePrefix="1">
      <alignment horizontal="center" vertical="top" wrapText="1"/>
    </xf>
    <xf numFmtId="1" fontId="23" fillId="34" borderId="11" xfId="0" applyNumberFormat="1" applyFont="1" applyFill="1" applyBorder="1" applyAlignment="1" quotePrefix="1">
      <alignment horizontal="center" vertical="center" wrapText="1"/>
    </xf>
    <xf numFmtId="0" fontId="13" fillId="0" borderId="9" xfId="0" applyFont="1" applyBorder="1" applyAlignment="1">
      <alignment horizontal="right"/>
    </xf>
    <xf numFmtId="9" fontId="98" fillId="0" borderId="9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2" fontId="14" fillId="0" borderId="0" xfId="0" applyNumberFormat="1" applyFont="1" applyBorder="1" applyAlignment="1">
      <alignment horizontal="center" vertical="center" wrapText="1"/>
    </xf>
    <xf numFmtId="182" fontId="14" fillId="33" borderId="0" xfId="0" applyNumberFormat="1" applyFont="1" applyFill="1" applyBorder="1" applyAlignment="1">
      <alignment horizontal="center" vertical="center" wrapText="1"/>
    </xf>
    <xf numFmtId="182" fontId="13" fillId="0" borderId="0" xfId="0" applyNumberFormat="1" applyFont="1" applyBorder="1" applyAlignment="1">
      <alignment/>
    </xf>
    <xf numFmtId="182" fontId="15" fillId="33" borderId="0" xfId="0" applyNumberFormat="1" applyFont="1" applyFill="1" applyBorder="1" applyAlignment="1">
      <alignment horizontal="center" vertical="center" wrapText="1"/>
    </xf>
    <xf numFmtId="182" fontId="15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 vertical="center"/>
    </xf>
    <xf numFmtId="2" fontId="29" fillId="0" borderId="9" xfId="63" applyNumberFormat="1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63" applyFont="1" applyFill="1" applyBorder="1" applyAlignment="1">
      <alignment horizontal="center" vertical="center" wrapText="1"/>
      <protection/>
    </xf>
    <xf numFmtId="2" fontId="33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center" vertical="center"/>
    </xf>
    <xf numFmtId="2" fontId="33" fillId="0" borderId="9" xfId="0" applyNumberFormat="1" applyFont="1" applyFill="1" applyBorder="1" applyAlignment="1">
      <alignment horizontal="center" vertical="center"/>
    </xf>
    <xf numFmtId="0" fontId="35" fillId="0" borderId="9" xfId="0" applyNumberFormat="1" applyFont="1" applyFill="1" applyBorder="1" applyAlignment="1">
      <alignment horizontal="center" vertical="top" wrapText="1"/>
    </xf>
    <xf numFmtId="0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left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center" vertical="center" wrapText="1"/>
    </xf>
    <xf numFmtId="2" fontId="39" fillId="0" borderId="9" xfId="0" applyNumberFormat="1" applyFont="1" applyFill="1" applyBorder="1" applyAlignment="1">
      <alignment horizontal="center" vertical="center" wrapText="1"/>
    </xf>
    <xf numFmtId="2" fontId="30" fillId="0" borderId="9" xfId="0" applyNumberFormat="1" applyFont="1" applyFill="1" applyBorder="1" applyAlignment="1">
      <alignment horizontal="center" vertical="center" wrapText="1"/>
    </xf>
    <xf numFmtId="180" fontId="33" fillId="0" borderId="9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center" vertical="center" wrapText="1"/>
    </xf>
    <xf numFmtId="180" fontId="29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left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1" fontId="44" fillId="0" borderId="9" xfId="0" applyNumberFormat="1" applyFont="1" applyFill="1" applyBorder="1" applyAlignment="1">
      <alignment horizontal="center" vertical="center" wrapText="1"/>
    </xf>
    <xf numFmtId="181" fontId="30" fillId="0" borderId="9" xfId="0" applyNumberFormat="1" applyFont="1" applyFill="1" applyBorder="1" applyAlignment="1">
      <alignment horizontal="center" vertical="center" wrapText="1"/>
    </xf>
    <xf numFmtId="16" fontId="45" fillId="0" borderId="9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2" fontId="29" fillId="0" borderId="15" xfId="0" applyNumberFormat="1" applyFont="1" applyFill="1" applyBorder="1" applyAlignment="1">
      <alignment horizontal="center" vertical="center" wrapText="1"/>
    </xf>
    <xf numFmtId="2" fontId="29" fillId="0" borderId="9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9" xfId="0" applyNumberFormat="1" applyFont="1" applyFill="1" applyBorder="1" applyAlignment="1">
      <alignment vertical="center" wrapText="1"/>
    </xf>
    <xf numFmtId="0" fontId="40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40" fillId="0" borderId="9" xfId="0" applyNumberFormat="1" applyFont="1" applyFill="1" applyBorder="1" applyAlignment="1" applyProtection="1">
      <alignment horizontal="center" vertical="center" wrapText="1"/>
      <protection locked="0"/>
    </xf>
    <xf numFmtId="180" fontId="4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9" xfId="63" applyFont="1" applyFill="1" applyBorder="1" applyAlignment="1">
      <alignment horizontal="left" vertical="center" wrapText="1"/>
      <protection/>
    </xf>
    <xf numFmtId="0" fontId="32" fillId="0" borderId="9" xfId="63" applyNumberFormat="1" applyFont="1" applyFill="1" applyBorder="1" applyAlignment="1">
      <alignment horizontal="center" vertical="center"/>
      <protection/>
    </xf>
    <xf numFmtId="0" fontId="32" fillId="0" borderId="9" xfId="0" applyFont="1" applyFill="1" applyBorder="1" applyAlignment="1">
      <alignment horizontal="center" vertical="center" wrapText="1"/>
    </xf>
    <xf numFmtId="180" fontId="46" fillId="0" borderId="9" xfId="0" applyNumberFormat="1" applyFont="1" applyFill="1" applyBorder="1" applyAlignment="1">
      <alignment horizontal="center" vertical="center" wrapText="1"/>
    </xf>
    <xf numFmtId="2" fontId="40" fillId="0" borderId="9" xfId="0" applyNumberFormat="1" applyFont="1" applyFill="1" applyBorder="1" applyAlignment="1">
      <alignment horizontal="center" vertical="center" wrapText="1"/>
    </xf>
    <xf numFmtId="180" fontId="40" fillId="0" borderId="9" xfId="0" applyNumberFormat="1" applyFont="1" applyFill="1" applyBorder="1" applyAlignment="1">
      <alignment horizontal="center" vertical="center" wrapText="1"/>
    </xf>
    <xf numFmtId="49" fontId="29" fillId="0" borderId="9" xfId="63" applyNumberFormat="1" applyFont="1" applyFill="1" applyBorder="1" applyAlignment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181" fontId="33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2" fontId="52" fillId="0" borderId="9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 wrapText="1"/>
    </xf>
    <xf numFmtId="180" fontId="36" fillId="0" borderId="9" xfId="0" applyNumberFormat="1" applyFont="1" applyFill="1" applyBorder="1" applyAlignment="1" applyProtection="1">
      <alignment horizontal="center" vertical="center" wrapText="1"/>
      <protection locked="0"/>
    </xf>
    <xf numFmtId="16" fontId="30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2" fontId="3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180" fontId="56" fillId="0" borderId="9" xfId="0" applyNumberFormat="1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 wrapText="1"/>
    </xf>
    <xf numFmtId="2" fontId="54" fillId="0" borderId="9" xfId="0" applyNumberFormat="1" applyFont="1" applyFill="1" applyBorder="1" applyAlignment="1">
      <alignment horizontal="center" vertical="center" wrapText="1"/>
    </xf>
    <xf numFmtId="2" fontId="52" fillId="0" borderId="9" xfId="0" applyNumberFormat="1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2" fontId="78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2" fontId="56" fillId="0" borderId="9" xfId="0" applyNumberFormat="1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2" fontId="78" fillId="0" borderId="9" xfId="0" applyNumberFormat="1" applyFont="1" applyFill="1" applyBorder="1" applyAlignment="1">
      <alignment horizontal="center" vertical="center" wrapText="1"/>
    </xf>
    <xf numFmtId="2" fontId="56" fillId="0" borderId="9" xfId="0" applyNumberFormat="1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top" wrapText="1"/>
    </xf>
    <xf numFmtId="182" fontId="15" fillId="34" borderId="9" xfId="0" applyNumberFormat="1" applyFont="1" applyFill="1" applyBorder="1" applyAlignment="1">
      <alignment horizontal="center" vertical="center" wrapText="1"/>
    </xf>
    <xf numFmtId="182" fontId="13" fillId="34" borderId="9" xfId="0" applyNumberFormat="1" applyFont="1" applyFill="1" applyBorder="1" applyAlignment="1">
      <alignment/>
    </xf>
    <xf numFmtId="2" fontId="27" fillId="34" borderId="9" xfId="0" applyNumberFormat="1" applyFont="1" applyFill="1" applyBorder="1" applyAlignment="1">
      <alignment horizontal="center" vertical="center"/>
    </xf>
    <xf numFmtId="182" fontId="14" fillId="34" borderId="9" xfId="0" applyNumberFormat="1" applyFont="1" applyFill="1" applyBorder="1" applyAlignment="1">
      <alignment horizontal="center" vertical="center" wrapText="1"/>
    </xf>
    <xf numFmtId="182" fontId="0" fillId="34" borderId="9" xfId="0" applyNumberFormat="1" applyFont="1" applyFill="1" applyBorder="1" applyAlignment="1">
      <alignment/>
    </xf>
    <xf numFmtId="2" fontId="13" fillId="34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36" fillId="0" borderId="15" xfId="0" applyFont="1" applyFill="1" applyBorder="1" applyAlignment="1">
      <alignment horizontal="center" vertical="top" wrapText="1"/>
    </xf>
    <xf numFmtId="0" fontId="36" fillId="0" borderId="22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top" wrapText="1"/>
    </xf>
    <xf numFmtId="0" fontId="28" fillId="0" borderId="20" xfId="0" applyFont="1" applyFill="1" applyBorder="1" applyAlignment="1">
      <alignment horizontal="center" vertical="top"/>
    </xf>
    <xf numFmtId="0" fontId="28" fillId="0" borderId="26" xfId="0" applyFont="1" applyFill="1" applyBorder="1" applyAlignment="1">
      <alignment horizontal="center" vertical="top"/>
    </xf>
    <xf numFmtId="0" fontId="28" fillId="0" borderId="27" xfId="0" applyFont="1" applyFill="1" applyBorder="1" applyAlignment="1">
      <alignment horizontal="center" vertical="top"/>
    </xf>
    <xf numFmtId="0" fontId="0" fillId="0" borderId="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2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3" fillId="0" borderId="31" xfId="0" applyFont="1" applyBorder="1" applyAlignment="1">
      <alignment horizontal="center"/>
    </xf>
    <xf numFmtId="0" fontId="13" fillId="0" borderId="9" xfId="0" applyFont="1" applyBorder="1" applyAlignment="1">
      <alignment horizontal="right"/>
    </xf>
    <xf numFmtId="0" fontId="13" fillId="0" borderId="32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49" fontId="14" fillId="33" borderId="23" xfId="0" applyNumberFormat="1" applyFont="1" applyFill="1" applyBorder="1" applyAlignment="1">
      <alignment horizontal="center" vertical="center" textRotation="90" wrapText="1"/>
    </xf>
    <xf numFmtId="49" fontId="14" fillId="33" borderId="10" xfId="0" applyNumberFormat="1" applyFont="1" applyFill="1" applyBorder="1" applyAlignment="1">
      <alignment horizontal="center" vertical="center" textRotation="90" wrapText="1"/>
    </xf>
    <xf numFmtId="49" fontId="14" fillId="33" borderId="23" xfId="0" applyNumberFormat="1" applyFont="1" applyFill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right"/>
    </xf>
    <xf numFmtId="0" fontId="15" fillId="33" borderId="21" xfId="0" applyFont="1" applyFill="1" applyBorder="1" applyAlignment="1">
      <alignment horizontal="right"/>
    </xf>
    <xf numFmtId="0" fontId="35" fillId="0" borderId="15" xfId="0" applyNumberFormat="1" applyFont="1" applyFill="1" applyBorder="1" applyAlignment="1">
      <alignment horizontal="center" vertical="top" wrapText="1"/>
    </xf>
    <xf numFmtId="0" fontId="35" fillId="0" borderId="22" xfId="0" applyNumberFormat="1" applyFont="1" applyFill="1" applyBorder="1" applyAlignment="1">
      <alignment horizontal="center" vertical="top" wrapText="1"/>
    </xf>
    <xf numFmtId="0" fontId="35" fillId="0" borderId="11" xfId="0" applyNumberFormat="1" applyFont="1" applyFill="1" applyBorder="1" applyAlignment="1">
      <alignment horizontal="center" vertical="top" wrapText="1"/>
    </xf>
    <xf numFmtId="0" fontId="24" fillId="33" borderId="0" xfId="0" applyFont="1" applyFill="1" applyAlignment="1">
      <alignment horizontal="center" wrapText="1"/>
    </xf>
    <xf numFmtId="49" fontId="15" fillId="33" borderId="18" xfId="0" applyNumberFormat="1" applyFont="1" applyFill="1" applyBorder="1" applyAlignment="1">
      <alignment horizontal="center" vertical="center" wrapText="1"/>
    </xf>
    <xf numFmtId="49" fontId="15" fillId="33" borderId="17" xfId="0" applyNumberFormat="1" applyFont="1" applyFill="1" applyBorder="1" applyAlignment="1">
      <alignment horizontal="center" vertical="center" wrapText="1"/>
    </xf>
    <xf numFmtId="49" fontId="15" fillId="33" borderId="23" xfId="0" applyNumberFormat="1" applyFont="1" applyFill="1" applyBorder="1" applyAlignment="1">
      <alignment horizontal="center" vertical="center" textRotation="90" wrapText="1"/>
    </xf>
    <xf numFmtId="49" fontId="15" fillId="33" borderId="10" xfId="0" applyNumberFormat="1" applyFont="1" applyFill="1" applyBorder="1" applyAlignment="1">
      <alignment horizontal="center" vertical="center" textRotation="90" wrapText="1"/>
    </xf>
    <xf numFmtId="49" fontId="15" fillId="33" borderId="23" xfId="0" applyNumberFormat="1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5" fillId="35" borderId="11" xfId="0" applyNumberFormat="1" applyFont="1" applyFill="1" applyBorder="1" applyAlignment="1">
      <alignment horizontal="center" vertical="center" wrapText="1"/>
    </xf>
    <xf numFmtId="2" fontId="14" fillId="33" borderId="24" xfId="0" applyNumberFormat="1" applyFont="1" applyFill="1" applyBorder="1" applyAlignment="1">
      <alignment horizontal="center" vertical="center" textRotation="90" wrapText="1"/>
    </xf>
    <xf numFmtId="2" fontId="14" fillId="33" borderId="30" xfId="0" applyNumberFormat="1" applyFont="1" applyFill="1" applyBorder="1" applyAlignment="1">
      <alignment horizontal="center" vertical="center" textRotation="90" wrapText="1"/>
    </xf>
    <xf numFmtId="0" fontId="22" fillId="33" borderId="0" xfId="0" applyFont="1" applyFill="1" applyAlignment="1">
      <alignment horizontal="right"/>
    </xf>
    <xf numFmtId="0" fontId="18" fillId="33" borderId="0" xfId="0" applyFont="1" applyFill="1" applyAlignment="1">
      <alignment horizontal="center"/>
    </xf>
    <xf numFmtId="0" fontId="14" fillId="0" borderId="23" xfId="0" applyNumberFormat="1" applyFont="1" applyBorder="1" applyAlignment="1">
      <alignment horizontal="center" vertical="center" wrapText="1"/>
    </xf>
    <xf numFmtId="0" fontId="28" fillId="0" borderId="20" xfId="63" applyFont="1" applyFill="1" applyBorder="1" applyAlignment="1">
      <alignment horizontal="center" vertical="top" wrapText="1"/>
      <protection/>
    </xf>
    <xf numFmtId="0" fontId="28" fillId="0" borderId="27" xfId="63" applyFont="1" applyFill="1" applyBorder="1" applyAlignment="1">
      <alignment horizontal="center" vertical="top" wrapText="1"/>
      <protection/>
    </xf>
    <xf numFmtId="1" fontId="37" fillId="0" borderId="15" xfId="0" applyNumberFormat="1" applyFont="1" applyFill="1" applyBorder="1" applyAlignment="1">
      <alignment horizontal="center" vertical="top" wrapText="1"/>
    </xf>
    <xf numFmtId="1" fontId="37" fillId="0" borderId="22" xfId="0" applyNumberFormat="1" applyFont="1" applyFill="1" applyBorder="1" applyAlignment="1">
      <alignment horizontal="center" vertical="top" wrapText="1"/>
    </xf>
    <xf numFmtId="1" fontId="37" fillId="0" borderId="11" xfId="0" applyNumberFormat="1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5" fillId="0" borderId="22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 wrapText="1"/>
    </xf>
    <xf numFmtId="0" fontId="56" fillId="0" borderId="15" xfId="0" applyFont="1" applyFill="1" applyBorder="1" applyAlignment="1">
      <alignment horizontal="center" vertical="top" wrapText="1"/>
    </xf>
    <xf numFmtId="0" fontId="56" fillId="0" borderId="22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_დემონტაჟი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207" t="s">
        <v>57</v>
      </c>
      <c r="B1" s="207"/>
      <c r="C1" s="207"/>
      <c r="D1" s="207"/>
      <c r="E1" s="207"/>
      <c r="F1" s="207"/>
      <c r="G1" s="207"/>
      <c r="H1" s="207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208" t="s">
        <v>112</v>
      </c>
      <c r="B3" s="208"/>
      <c r="C3" s="208"/>
      <c r="D3" s="208"/>
      <c r="E3" s="208"/>
      <c r="F3" s="208"/>
      <c r="G3" s="208"/>
      <c r="H3" s="208"/>
    </row>
    <row r="4" spans="1:8" ht="17.25" customHeight="1">
      <c r="A4" s="209" t="s">
        <v>103</v>
      </c>
      <c r="B4" s="209"/>
      <c r="C4" s="209"/>
      <c r="D4" s="209"/>
      <c r="E4" s="209"/>
      <c r="F4" s="209"/>
      <c r="G4" s="209"/>
      <c r="H4" s="209"/>
    </row>
    <row r="5" spans="1:8" ht="15.7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210"/>
      <c r="B6" s="210"/>
      <c r="C6" s="210"/>
      <c r="D6" s="210"/>
      <c r="E6" s="210"/>
      <c r="F6" s="210"/>
      <c r="G6" s="210"/>
      <c r="H6" s="210"/>
    </row>
    <row r="7" spans="1:8" ht="15.75">
      <c r="A7" s="211" t="s">
        <v>75</v>
      </c>
      <c r="B7" s="211"/>
      <c r="C7" s="211"/>
      <c r="D7" s="211"/>
      <c r="E7" s="34" t="e">
        <f>H132</f>
        <v>#REF!</v>
      </c>
      <c r="F7" s="27" t="s">
        <v>0</v>
      </c>
      <c r="G7" s="25"/>
      <c r="H7" s="25"/>
    </row>
    <row r="8" spans="1:8" ht="15.75">
      <c r="A8" s="211" t="s">
        <v>76</v>
      </c>
      <c r="B8" s="211"/>
      <c r="C8" s="211"/>
      <c r="D8" s="211"/>
      <c r="E8" s="34" t="e">
        <f>H125</f>
        <v>#REF!</v>
      </c>
      <c r="F8" s="27" t="s">
        <v>0</v>
      </c>
      <c r="G8" s="25"/>
      <c r="H8" s="25"/>
    </row>
    <row r="9" spans="1:8" ht="15.75">
      <c r="A9" s="214" t="s">
        <v>77</v>
      </c>
      <c r="B9" s="214"/>
      <c r="C9" s="214"/>
      <c r="D9" s="214"/>
      <c r="E9" s="34" t="e">
        <f>E8/4.6</f>
        <v>#REF!</v>
      </c>
      <c r="F9" s="30" t="s">
        <v>35</v>
      </c>
      <c r="G9" s="29"/>
      <c r="H9" s="29"/>
    </row>
    <row r="10" spans="1:8" ht="15">
      <c r="A10" s="215" t="s">
        <v>113</v>
      </c>
      <c r="B10" s="215"/>
      <c r="C10" s="215"/>
      <c r="D10" s="215"/>
      <c r="E10" s="215"/>
      <c r="F10" s="215"/>
      <c r="G10" s="215"/>
      <c r="H10" s="215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216" t="s">
        <v>1</v>
      </c>
      <c r="B12" s="217" t="s">
        <v>19</v>
      </c>
      <c r="C12" s="218" t="s">
        <v>20</v>
      </c>
      <c r="D12" s="219" t="s">
        <v>8</v>
      </c>
      <c r="E12" s="220" t="s">
        <v>16</v>
      </c>
      <c r="F12" s="220"/>
      <c r="G12" s="221" t="s">
        <v>2</v>
      </c>
      <c r="H12" s="221"/>
    </row>
    <row r="13" spans="1:8" ht="49.5">
      <c r="A13" s="216"/>
      <c r="B13" s="217"/>
      <c r="C13" s="218"/>
      <c r="D13" s="219"/>
      <c r="E13" s="7" t="s">
        <v>8</v>
      </c>
      <c r="F13" s="7" t="s">
        <v>18</v>
      </c>
      <c r="G13" s="7" t="s">
        <v>17</v>
      </c>
      <c r="H13" s="18" t="s">
        <v>9</v>
      </c>
    </row>
    <row r="14" spans="1:8" ht="12.7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19">
        <v>8</v>
      </c>
    </row>
    <row r="15" spans="1:8" s="14" customFormat="1" ht="49.5" customHeight="1">
      <c r="A15" s="3" t="s">
        <v>10</v>
      </c>
      <c r="B15" s="3" t="s">
        <v>90</v>
      </c>
      <c r="C15" s="5" t="s">
        <v>114</v>
      </c>
      <c r="D15" s="3" t="s">
        <v>48</v>
      </c>
      <c r="E15" s="12"/>
      <c r="F15" s="17">
        <v>30</v>
      </c>
      <c r="G15" s="12"/>
      <c r="H15" s="33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38</v>
      </c>
      <c r="C16" s="16" t="s">
        <v>89</v>
      </c>
      <c r="D16" s="4" t="s">
        <v>49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4.25">
      <c r="A17" s="10">
        <f t="shared" si="0"/>
        <v>1.2000000000000002</v>
      </c>
      <c r="B17" s="4"/>
      <c r="C17" s="16" t="s">
        <v>91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107</v>
      </c>
      <c r="D18" s="4" t="s">
        <v>48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4.25">
      <c r="A19" s="10">
        <f t="shared" si="0"/>
        <v>1.4000000000000004</v>
      </c>
      <c r="B19" s="4"/>
      <c r="C19" s="16" t="s">
        <v>84</v>
      </c>
      <c r="D19" s="4" t="s">
        <v>50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4.25">
      <c r="A20" s="10">
        <f t="shared" si="0"/>
        <v>1.5000000000000004</v>
      </c>
      <c r="B20" s="4"/>
      <c r="C20" s="16" t="s">
        <v>85</v>
      </c>
      <c r="D20" s="4" t="s">
        <v>50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4.25">
      <c r="A21" s="10">
        <f t="shared" si="0"/>
        <v>1.6000000000000005</v>
      </c>
      <c r="B21" s="4"/>
      <c r="C21" s="16" t="s">
        <v>37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11</v>
      </c>
      <c r="B22" s="3" t="s">
        <v>90</v>
      </c>
      <c r="C22" s="5" t="s">
        <v>104</v>
      </c>
      <c r="D22" s="3" t="s">
        <v>48</v>
      </c>
      <c r="E22" s="12"/>
      <c r="F22" s="17">
        <v>24</v>
      </c>
      <c r="G22" s="12"/>
      <c r="H22" s="33">
        <f>H23+H24++H25+H26++H27++H28</f>
        <v>120.92035840000001</v>
      </c>
    </row>
    <row r="23" spans="1:8" ht="14.25">
      <c r="A23" s="10">
        <f aca="true" t="shared" si="2" ref="A23:A28">A22+0.1</f>
        <v>2.1</v>
      </c>
      <c r="B23" s="4" t="s">
        <v>38</v>
      </c>
      <c r="C23" s="16" t="s">
        <v>89</v>
      </c>
      <c r="D23" s="4" t="s">
        <v>49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4.25">
      <c r="A24" s="10">
        <f t="shared" si="2"/>
        <v>2.2</v>
      </c>
      <c r="B24" s="4"/>
      <c r="C24" s="16" t="s">
        <v>91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58</v>
      </c>
      <c r="D25" s="4" t="s">
        <v>48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4.25">
      <c r="A26" s="10">
        <f t="shared" si="2"/>
        <v>2.4000000000000004</v>
      </c>
      <c r="B26" s="4"/>
      <c r="C26" s="16" t="s">
        <v>59</v>
      </c>
      <c r="D26" s="4" t="s">
        <v>50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4.25">
      <c r="A27" s="10">
        <f t="shared" si="2"/>
        <v>2.5000000000000004</v>
      </c>
      <c r="B27" s="4"/>
      <c r="C27" s="16" t="s">
        <v>60</v>
      </c>
      <c r="D27" s="4" t="s">
        <v>50</v>
      </c>
      <c r="E27" s="10"/>
      <c r="F27" s="10">
        <v>4</v>
      </c>
      <c r="G27" s="8">
        <v>8.5</v>
      </c>
      <c r="H27" s="21">
        <f t="shared" si="3"/>
        <v>34</v>
      </c>
    </row>
    <row r="28" spans="1:8" ht="14.25">
      <c r="A28" s="10">
        <f t="shared" si="2"/>
        <v>2.6000000000000005</v>
      </c>
      <c r="B28" s="4"/>
      <c r="C28" s="16" t="s">
        <v>37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12</v>
      </c>
      <c r="B29" s="3" t="s">
        <v>90</v>
      </c>
      <c r="C29" s="5" t="s">
        <v>81</v>
      </c>
      <c r="D29" s="3" t="s">
        <v>48</v>
      </c>
      <c r="E29" s="12"/>
      <c r="F29" s="17">
        <v>32</v>
      </c>
      <c r="G29" s="12"/>
      <c r="H29" s="33">
        <f>H30+H31++H32++H33++H34++H35</f>
        <v>106.03781120000001</v>
      </c>
    </row>
    <row r="30" spans="1:8" ht="14.25">
      <c r="A30" s="10">
        <f aca="true" t="shared" si="4" ref="A30:A35">A29+0.1</f>
        <v>3.1</v>
      </c>
      <c r="B30" s="4" t="s">
        <v>38</v>
      </c>
      <c r="C30" s="16" t="s">
        <v>89</v>
      </c>
      <c r="D30" s="4" t="s">
        <v>49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4.25">
      <c r="A31" s="10">
        <f t="shared" si="4"/>
        <v>3.2</v>
      </c>
      <c r="B31" s="4"/>
      <c r="C31" s="16" t="s">
        <v>91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4.25">
      <c r="A32" s="10">
        <f t="shared" si="4"/>
        <v>3.3000000000000003</v>
      </c>
      <c r="B32" s="4"/>
      <c r="C32" s="16" t="s">
        <v>61</v>
      </c>
      <c r="D32" s="4" t="s">
        <v>48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4.25">
      <c r="A33" s="10">
        <f t="shared" si="4"/>
        <v>3.4000000000000004</v>
      </c>
      <c r="B33" s="4"/>
      <c r="C33" s="16" t="s">
        <v>62</v>
      </c>
      <c r="D33" s="4" t="s">
        <v>50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4.25">
      <c r="A34" s="10">
        <f t="shared" si="4"/>
        <v>3.5000000000000004</v>
      </c>
      <c r="B34" s="4"/>
      <c r="C34" s="16" t="s">
        <v>63</v>
      </c>
      <c r="D34" s="4" t="s">
        <v>50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4.25">
      <c r="A35" s="10">
        <f t="shared" si="4"/>
        <v>3.6000000000000005</v>
      </c>
      <c r="B35" s="4"/>
      <c r="C35" s="16" t="s">
        <v>37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13</v>
      </c>
      <c r="B36" s="3" t="s">
        <v>115</v>
      </c>
      <c r="C36" s="5" t="s">
        <v>117</v>
      </c>
      <c r="D36" s="3" t="s">
        <v>21</v>
      </c>
      <c r="E36" s="12"/>
      <c r="F36" s="17">
        <v>1</v>
      </c>
      <c r="G36" s="12"/>
      <c r="H36" s="33">
        <f>H37++H38++H39++H40</f>
        <v>20.748</v>
      </c>
    </row>
    <row r="37" spans="1:8" ht="14.25">
      <c r="A37" s="10">
        <f>A36+0.1</f>
        <v>4.1</v>
      </c>
      <c r="B37" s="4"/>
      <c r="C37" s="16" t="s">
        <v>87</v>
      </c>
      <c r="D37" s="4" t="s">
        <v>49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4.25">
      <c r="A38" s="10">
        <f>A37+0.1</f>
        <v>4.199999999999999</v>
      </c>
      <c r="B38" s="4"/>
      <c r="C38" s="16" t="s">
        <v>44</v>
      </c>
      <c r="D38" s="4" t="s">
        <v>39</v>
      </c>
      <c r="E38" s="8">
        <v>0.03</v>
      </c>
      <c r="F38" s="9">
        <f>E38*F36</f>
        <v>0.03</v>
      </c>
      <c r="G38" s="8">
        <v>3.2</v>
      </c>
      <c r="H38" s="39">
        <f>F38*G38</f>
        <v>0.096</v>
      </c>
    </row>
    <row r="39" spans="1:8" ht="14.25">
      <c r="A39" s="10">
        <f>A38+0.1</f>
        <v>4.299999999999999</v>
      </c>
      <c r="B39" s="4"/>
      <c r="C39" s="16" t="s">
        <v>116</v>
      </c>
      <c r="D39" s="4" t="s">
        <v>48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4.25">
      <c r="A40" s="10">
        <f>A39+0.1</f>
        <v>4.399999999999999</v>
      </c>
      <c r="B40" s="4"/>
      <c r="C40" s="16" t="s">
        <v>37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14</v>
      </c>
      <c r="B41" s="3" t="s">
        <v>115</v>
      </c>
      <c r="C41" s="5" t="s">
        <v>118</v>
      </c>
      <c r="D41" s="3" t="s">
        <v>21</v>
      </c>
      <c r="E41" s="12"/>
      <c r="F41" s="17">
        <v>1</v>
      </c>
      <c r="G41" s="12"/>
      <c r="H41" s="33">
        <f>H42+H43+H44++H45</f>
        <v>38.748</v>
      </c>
    </row>
    <row r="42" spans="1:8" ht="14.25">
      <c r="A42" s="10">
        <f>A41+0.1</f>
        <v>5.1</v>
      </c>
      <c r="B42" s="4"/>
      <c r="C42" s="16" t="s">
        <v>87</v>
      </c>
      <c r="D42" s="4" t="s">
        <v>49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4.25">
      <c r="A43" s="10">
        <f>A42+0.1</f>
        <v>5.199999999999999</v>
      </c>
      <c r="B43" s="4"/>
      <c r="C43" s="16" t="s">
        <v>44</v>
      </c>
      <c r="D43" s="4" t="s">
        <v>39</v>
      </c>
      <c r="E43" s="8">
        <v>0.03</v>
      </c>
      <c r="F43" s="9">
        <f>E43*F41</f>
        <v>0.03</v>
      </c>
      <c r="G43" s="8">
        <v>3.2</v>
      </c>
      <c r="H43" s="39">
        <f>F43*G43</f>
        <v>0.096</v>
      </c>
    </row>
    <row r="44" spans="1:8" ht="14.25">
      <c r="A44" s="10">
        <f>A43+0.1</f>
        <v>5.299999999999999</v>
      </c>
      <c r="B44" s="4"/>
      <c r="C44" s="16" t="s">
        <v>118</v>
      </c>
      <c r="D44" s="4" t="s">
        <v>48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4.25">
      <c r="A45" s="10">
        <f>A44+0.1</f>
        <v>5.399999999999999</v>
      </c>
      <c r="B45" s="4"/>
      <c r="C45" s="16" t="s">
        <v>37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15</v>
      </c>
      <c r="B46" s="3" t="s">
        <v>115</v>
      </c>
      <c r="C46" s="5" t="s">
        <v>94</v>
      </c>
      <c r="D46" s="3" t="s">
        <v>21</v>
      </c>
      <c r="E46" s="12"/>
      <c r="F46" s="17">
        <v>1</v>
      </c>
      <c r="G46" s="12"/>
      <c r="H46" s="33">
        <f>H47+H48++H49++H50</f>
        <v>20.748</v>
      </c>
    </row>
    <row r="47" spans="1:8" ht="14.25">
      <c r="A47" s="10">
        <f>A46+0.1</f>
        <v>6.1</v>
      </c>
      <c r="B47" s="4"/>
      <c r="C47" s="16" t="s">
        <v>87</v>
      </c>
      <c r="D47" s="4" t="s">
        <v>49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4.25">
      <c r="A48" s="10">
        <f>A47+0.1</f>
        <v>6.199999999999999</v>
      </c>
      <c r="B48" s="4"/>
      <c r="C48" s="16" t="s">
        <v>44</v>
      </c>
      <c r="D48" s="4" t="s">
        <v>39</v>
      </c>
      <c r="E48" s="8">
        <v>0.03</v>
      </c>
      <c r="F48" s="9">
        <f>E48*F46</f>
        <v>0.03</v>
      </c>
      <c r="G48" s="8">
        <v>3.2</v>
      </c>
      <c r="H48" s="39">
        <f>F48*G48</f>
        <v>0.096</v>
      </c>
    </row>
    <row r="49" spans="1:8" ht="14.25">
      <c r="A49" s="10">
        <f>A48+0.1</f>
        <v>6.299999999999999</v>
      </c>
      <c r="B49" s="4"/>
      <c r="C49" s="16" t="s">
        <v>94</v>
      </c>
      <c r="D49" s="4" t="s">
        <v>48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4.25">
      <c r="A50" s="10">
        <f>A49+0.1</f>
        <v>6.399999999999999</v>
      </c>
      <c r="B50" s="4"/>
      <c r="C50" s="16" t="s">
        <v>37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38.25">
      <c r="A51" s="3" t="s">
        <v>3</v>
      </c>
      <c r="B51" s="3" t="s">
        <v>64</v>
      </c>
      <c r="C51" s="5" t="s">
        <v>65</v>
      </c>
      <c r="D51" s="3" t="s">
        <v>48</v>
      </c>
      <c r="E51" s="12"/>
      <c r="F51" s="17">
        <v>86</v>
      </c>
      <c r="G51" s="12"/>
      <c r="H51" s="33">
        <f>H52+H53</f>
        <v>35.514559999999996</v>
      </c>
      <c r="I51" s="32"/>
    </row>
    <row r="52" spans="1:8" ht="18" customHeight="1">
      <c r="A52" s="10">
        <f>A51+0.1</f>
        <v>7.1</v>
      </c>
      <c r="B52" s="4"/>
      <c r="C52" s="16" t="s">
        <v>86</v>
      </c>
      <c r="D52" s="4" t="s">
        <v>49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37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4</v>
      </c>
      <c r="B54" s="3" t="s">
        <v>92</v>
      </c>
      <c r="C54" s="5" t="s">
        <v>121</v>
      </c>
      <c r="D54" s="3" t="s">
        <v>70</v>
      </c>
      <c r="E54" s="12"/>
      <c r="F54" s="17">
        <v>1</v>
      </c>
      <c r="G54" s="12"/>
      <c r="H54" s="33">
        <f>H55+H56++H57++H58++H59</f>
        <v>566.3100000000001</v>
      </c>
    </row>
    <row r="55" spans="1:8" ht="12.75">
      <c r="A55" s="10">
        <f>A54+0.1</f>
        <v>8.1</v>
      </c>
      <c r="B55" s="4"/>
      <c r="C55" s="31" t="s">
        <v>93</v>
      </c>
      <c r="D55" s="4" t="s">
        <v>49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1" t="s">
        <v>83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2.75">
      <c r="A57" s="10">
        <f>A56+0.1</f>
        <v>8.299999999999999</v>
      </c>
      <c r="B57" s="4"/>
      <c r="C57" s="22" t="s">
        <v>119</v>
      </c>
      <c r="D57" s="4" t="s">
        <v>41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2.75">
      <c r="A58" s="10">
        <f>A57+0.1</f>
        <v>8.399999999999999</v>
      </c>
      <c r="B58" s="4"/>
      <c r="C58" s="22" t="s">
        <v>120</v>
      </c>
      <c r="D58" s="4" t="s">
        <v>21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1" t="s">
        <v>37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5</v>
      </c>
      <c r="B60" s="3" t="s">
        <v>34</v>
      </c>
      <c r="C60" s="5" t="s">
        <v>73</v>
      </c>
      <c r="D60" s="3" t="s">
        <v>21</v>
      </c>
      <c r="E60" s="17"/>
      <c r="F60" s="17">
        <v>10</v>
      </c>
      <c r="G60" s="17"/>
      <c r="H60" s="33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42</v>
      </c>
      <c r="D61" s="4" t="s">
        <v>35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43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8" t="s">
        <v>66</v>
      </c>
      <c r="D63" s="4"/>
      <c r="E63" s="8"/>
      <c r="F63" s="10"/>
      <c r="G63" s="8"/>
      <c r="H63" s="21"/>
    </row>
    <row r="64" spans="1:8" s="14" customFormat="1" ht="45" customHeight="1">
      <c r="A64" s="3" t="s">
        <v>6</v>
      </c>
      <c r="B64" s="3" t="s">
        <v>67</v>
      </c>
      <c r="C64" s="5" t="s">
        <v>68</v>
      </c>
      <c r="D64" s="3" t="s">
        <v>48</v>
      </c>
      <c r="E64" s="12"/>
      <c r="F64" s="17">
        <v>22</v>
      </c>
      <c r="G64" s="12"/>
      <c r="H64" s="33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78</v>
      </c>
      <c r="D65" s="4" t="s">
        <v>49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4.25">
      <c r="A66" s="10">
        <f>A65+0.1</f>
        <v>10.2</v>
      </c>
      <c r="B66" s="4"/>
      <c r="C66" s="16" t="s">
        <v>79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4.25">
      <c r="A67" s="10">
        <f>A66+0.1</f>
        <v>10.299999999999999</v>
      </c>
      <c r="B67" s="4"/>
      <c r="C67" s="16" t="s">
        <v>88</v>
      </c>
      <c r="D67" s="4" t="s">
        <v>40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4.25">
      <c r="A68" s="10">
        <f>A67+0.1</f>
        <v>10.399999999999999</v>
      </c>
      <c r="B68" s="4"/>
      <c r="C68" s="16" t="s">
        <v>69</v>
      </c>
      <c r="D68" s="4" t="s">
        <v>50</v>
      </c>
      <c r="E68" s="8"/>
      <c r="F68" s="10">
        <v>14</v>
      </c>
      <c r="G68" s="8">
        <v>5</v>
      </c>
      <c r="H68" s="21">
        <f>F68*G68</f>
        <v>70</v>
      </c>
    </row>
    <row r="69" spans="1:8" ht="14.25">
      <c r="A69" s="10">
        <f>A68+0.1</f>
        <v>10.499999999999998</v>
      </c>
      <c r="B69" s="3"/>
      <c r="C69" s="16" t="s">
        <v>37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45</v>
      </c>
      <c r="B70" s="3" t="s">
        <v>51</v>
      </c>
      <c r="C70" s="5" t="s">
        <v>52</v>
      </c>
      <c r="D70" s="3" t="s">
        <v>48</v>
      </c>
      <c r="E70" s="12"/>
      <c r="F70" s="17">
        <v>20</v>
      </c>
      <c r="G70" s="12"/>
      <c r="H70" s="33">
        <f>H71+H72++H73+H74+H75</f>
        <v>224.448</v>
      </c>
    </row>
    <row r="71" spans="1:8" ht="14.25">
      <c r="A71" s="10">
        <f>A70+0.1</f>
        <v>11.1</v>
      </c>
      <c r="B71" s="4"/>
      <c r="C71" s="16" t="s">
        <v>53</v>
      </c>
      <c r="D71" s="4" t="s">
        <v>49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4.25">
      <c r="A72" s="10">
        <f>A71+0.1</f>
        <v>11.2</v>
      </c>
      <c r="B72" s="4"/>
      <c r="C72" s="16" t="s">
        <v>54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55</v>
      </c>
      <c r="D73" s="4" t="s">
        <v>40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4.25">
      <c r="A74" s="10">
        <f>A73+0.1</f>
        <v>11.399999999999999</v>
      </c>
      <c r="B74" s="4"/>
      <c r="C74" s="16" t="s">
        <v>56</v>
      </c>
      <c r="D74" s="4" t="s">
        <v>50</v>
      </c>
      <c r="E74" s="8"/>
      <c r="F74" s="10">
        <v>20</v>
      </c>
      <c r="G74" s="8">
        <v>3.5</v>
      </c>
      <c r="H74" s="21">
        <f>F74*G74</f>
        <v>70</v>
      </c>
    </row>
    <row r="75" spans="1:8" ht="14.25">
      <c r="A75" s="10">
        <f>A74+0.1</f>
        <v>11.499999999999998</v>
      </c>
      <c r="B75" s="4"/>
      <c r="C75" s="16" t="s">
        <v>37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22</v>
      </c>
      <c r="B76" s="3" t="s">
        <v>97</v>
      </c>
      <c r="C76" s="5" t="s">
        <v>122</v>
      </c>
      <c r="D76" s="3" t="s">
        <v>70</v>
      </c>
      <c r="E76" s="12"/>
      <c r="F76" s="17">
        <v>4</v>
      </c>
      <c r="G76" s="12"/>
      <c r="H76" s="33">
        <f>H77++H78++H79++H80</f>
        <v>537.2479999999999</v>
      </c>
    </row>
    <row r="77" spans="1:8" ht="14.25">
      <c r="A77" s="10">
        <f>A76+0.1</f>
        <v>12.1</v>
      </c>
      <c r="B77" s="4"/>
      <c r="C77" s="16" t="s">
        <v>95</v>
      </c>
      <c r="D77" s="4" t="s">
        <v>49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4.25">
      <c r="A78" s="10">
        <f>A77+0.1</f>
        <v>12.2</v>
      </c>
      <c r="B78" s="4"/>
      <c r="C78" s="16" t="s">
        <v>96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4.25">
      <c r="A79" s="10">
        <f>A78+0.1</f>
        <v>12.299999999999999</v>
      </c>
      <c r="B79" s="4"/>
      <c r="C79" s="16" t="s">
        <v>123</v>
      </c>
      <c r="D79" s="4" t="s">
        <v>41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4.25">
      <c r="A80" s="10">
        <f>A79+0.1</f>
        <v>12.399999999999999</v>
      </c>
      <c r="B80" s="4"/>
      <c r="C80" s="16" t="s">
        <v>37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23</v>
      </c>
      <c r="B81" s="3" t="s">
        <v>98</v>
      </c>
      <c r="C81" s="5" t="s">
        <v>124</v>
      </c>
      <c r="D81" s="3" t="s">
        <v>70</v>
      </c>
      <c r="E81" s="12"/>
      <c r="F81" s="17">
        <v>4</v>
      </c>
      <c r="G81" s="12"/>
      <c r="H81" s="33">
        <f>H82+H83+H84+H85++H86++H87</f>
        <v>762.24</v>
      </c>
    </row>
    <row r="82" spans="1:8" ht="14.25">
      <c r="A82" s="10">
        <f aca="true" t="shared" si="6" ref="A82:A87">A81+0.1</f>
        <v>13.1</v>
      </c>
      <c r="B82" s="4"/>
      <c r="C82" s="16" t="s">
        <v>99</v>
      </c>
      <c r="D82" s="4" t="s">
        <v>49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100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125</v>
      </c>
      <c r="D84" s="4" t="s">
        <v>41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82</v>
      </c>
      <c r="D85" s="4" t="s">
        <v>21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71</v>
      </c>
      <c r="D86" s="4" t="s">
        <v>21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4.25">
      <c r="A87" s="10">
        <f t="shared" si="6"/>
        <v>13.599999999999998</v>
      </c>
      <c r="B87" s="4"/>
      <c r="C87" s="16" t="s">
        <v>37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24</v>
      </c>
      <c r="B88" s="3" t="s">
        <v>97</v>
      </c>
      <c r="C88" s="5" t="s">
        <v>126</v>
      </c>
      <c r="D88" s="3" t="s">
        <v>70</v>
      </c>
      <c r="E88" s="12"/>
      <c r="F88" s="17">
        <v>1</v>
      </c>
      <c r="G88" s="12"/>
      <c r="H88" s="33">
        <f>H89++H90++H91++H92</f>
        <v>154.31199999999998</v>
      </c>
    </row>
    <row r="89" spans="1:8" ht="14.25">
      <c r="A89" s="10">
        <f>A88+0.1</f>
        <v>14.1</v>
      </c>
      <c r="B89" s="4"/>
      <c r="C89" s="16" t="s">
        <v>95</v>
      </c>
      <c r="D89" s="4" t="s">
        <v>49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4.25">
      <c r="A90" s="10">
        <f>A89+0.1</f>
        <v>14.2</v>
      </c>
      <c r="B90" s="4"/>
      <c r="C90" s="16" t="s">
        <v>96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4.25">
      <c r="A91" s="10">
        <f>A90+0.1</f>
        <v>14.299999999999999</v>
      </c>
      <c r="B91" s="4"/>
      <c r="C91" s="16" t="s">
        <v>109</v>
      </c>
      <c r="D91" s="4" t="s">
        <v>41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4.25">
      <c r="A92" s="10">
        <f>A91+0.1</f>
        <v>14.399999999999999</v>
      </c>
      <c r="B92" s="4"/>
      <c r="C92" s="16" t="s">
        <v>37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46</v>
      </c>
      <c r="B93" s="3" t="s">
        <v>98</v>
      </c>
      <c r="C93" s="5" t="s">
        <v>127</v>
      </c>
      <c r="D93" s="3" t="s">
        <v>70</v>
      </c>
      <c r="E93" s="12"/>
      <c r="F93" s="17">
        <v>2</v>
      </c>
      <c r="G93" s="12"/>
      <c r="H93" s="33">
        <f>H94+H95+H96+H97++H98++H99</f>
        <v>401.12</v>
      </c>
    </row>
    <row r="94" spans="1:8" ht="14.25">
      <c r="A94" s="10">
        <f aca="true" t="shared" si="8" ref="A94:A99">A93+0.1</f>
        <v>15.1</v>
      </c>
      <c r="B94" s="4"/>
      <c r="C94" s="16" t="s">
        <v>99</v>
      </c>
      <c r="D94" s="4" t="s">
        <v>49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100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129</v>
      </c>
      <c r="D96" s="4" t="s">
        <v>41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82</v>
      </c>
      <c r="D97" s="4" t="s">
        <v>21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71</v>
      </c>
      <c r="D98" s="4" t="s">
        <v>21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4.25">
      <c r="A99" s="10">
        <f t="shared" si="8"/>
        <v>15.599999999999998</v>
      </c>
      <c r="B99" s="4"/>
      <c r="C99" s="16" t="s">
        <v>37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27</v>
      </c>
      <c r="B100" s="3" t="s">
        <v>98</v>
      </c>
      <c r="C100" s="5" t="s">
        <v>128</v>
      </c>
      <c r="D100" s="3" t="s">
        <v>70</v>
      </c>
      <c r="E100" s="12"/>
      <c r="F100" s="17">
        <v>1</v>
      </c>
      <c r="G100" s="12"/>
      <c r="H100" s="33">
        <f>H101+H102++H103++H104++H105</f>
        <v>152.56</v>
      </c>
    </row>
    <row r="101" spans="1:8" ht="14.25">
      <c r="A101" s="10">
        <f>A100+0.1</f>
        <v>16.1</v>
      </c>
      <c r="B101" s="4"/>
      <c r="C101" s="16" t="s">
        <v>99</v>
      </c>
      <c r="D101" s="4" t="s">
        <v>49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100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128</v>
      </c>
      <c r="D103" s="4" t="s">
        <v>41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82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4.25">
      <c r="A105" s="10">
        <f>A104+0.1</f>
        <v>16.500000000000007</v>
      </c>
      <c r="B105" s="4"/>
      <c r="C105" s="16" t="s">
        <v>37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28</v>
      </c>
      <c r="B106" s="3" t="s">
        <v>72</v>
      </c>
      <c r="C106" s="5" t="s">
        <v>101</v>
      </c>
      <c r="D106" s="3" t="s">
        <v>50</v>
      </c>
      <c r="E106" s="12"/>
      <c r="F106" s="17">
        <v>7</v>
      </c>
      <c r="G106" s="12"/>
      <c r="H106" s="33">
        <f>H107+H108+H109+H110</f>
        <v>125.013</v>
      </c>
    </row>
    <row r="107" spans="1:8" ht="14.25">
      <c r="A107" s="10">
        <f>A106+0.1</f>
        <v>17.1</v>
      </c>
      <c r="B107" s="4"/>
      <c r="C107" s="16" t="s">
        <v>80</v>
      </c>
      <c r="D107" s="4" t="s">
        <v>49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4.25">
      <c r="A108" s="10">
        <f>A107+0.1</f>
        <v>17.200000000000003</v>
      </c>
      <c r="B108" s="4"/>
      <c r="C108" s="16" t="s">
        <v>47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102</v>
      </c>
      <c r="D109" s="4" t="s">
        <v>50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4.25">
      <c r="A110" s="10">
        <f>A109+0.1</f>
        <v>17.400000000000006</v>
      </c>
      <c r="B110" s="4"/>
      <c r="C110" s="16" t="s">
        <v>37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29</v>
      </c>
      <c r="B111" s="3" t="s">
        <v>72</v>
      </c>
      <c r="C111" s="5" t="s">
        <v>130</v>
      </c>
      <c r="D111" s="3" t="s">
        <v>50</v>
      </c>
      <c r="E111" s="12"/>
      <c r="F111" s="17">
        <v>2</v>
      </c>
      <c r="G111" s="12"/>
      <c r="H111" s="33">
        <f>H112+H113+H114+H115</f>
        <v>154.65120000000002</v>
      </c>
    </row>
    <row r="112" spans="1:8" ht="14.25">
      <c r="A112" s="10">
        <f>A111+0.1</f>
        <v>18.1</v>
      </c>
      <c r="B112" s="4"/>
      <c r="C112" s="16" t="s">
        <v>131</v>
      </c>
      <c r="D112" s="4" t="s">
        <v>49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4.25">
      <c r="A113" s="10">
        <f>A112+0.1</f>
        <v>18.200000000000003</v>
      </c>
      <c r="B113" s="4"/>
      <c r="C113" s="16" t="s">
        <v>47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130</v>
      </c>
      <c r="D114" s="4" t="s">
        <v>50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4.25">
      <c r="A115" s="10">
        <f>A114+0.1</f>
        <v>18.400000000000006</v>
      </c>
      <c r="B115" s="4"/>
      <c r="C115" s="16" t="s">
        <v>37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30</v>
      </c>
      <c r="B116" s="3" t="s">
        <v>72</v>
      </c>
      <c r="C116" s="5" t="s">
        <v>111</v>
      </c>
      <c r="D116" s="3" t="s">
        <v>50</v>
      </c>
      <c r="E116" s="12"/>
      <c r="F116" s="17">
        <v>3</v>
      </c>
      <c r="G116" s="12"/>
      <c r="H116" s="33">
        <f>H117+H118+H119+H120</f>
        <v>908.577</v>
      </c>
    </row>
    <row r="117" spans="1:8" ht="14.25">
      <c r="A117" s="10">
        <f>A116+0.1</f>
        <v>19.1</v>
      </c>
      <c r="B117" s="4"/>
      <c r="C117" s="16" t="s">
        <v>80</v>
      </c>
      <c r="D117" s="4" t="s">
        <v>49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4.25">
      <c r="A118" s="10">
        <f>A117+0.1</f>
        <v>19.200000000000003</v>
      </c>
      <c r="B118" s="4"/>
      <c r="C118" s="16" t="s">
        <v>47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110</v>
      </c>
      <c r="D119" s="4" t="s">
        <v>50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4.25">
      <c r="A120" s="10">
        <f>A119+0.1</f>
        <v>19.400000000000006</v>
      </c>
      <c r="B120" s="4"/>
      <c r="C120" s="16" t="s">
        <v>37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31</v>
      </c>
      <c r="B121" s="3" t="s">
        <v>34</v>
      </c>
      <c r="C121" s="5" t="s">
        <v>73</v>
      </c>
      <c r="D121" s="3" t="s">
        <v>21</v>
      </c>
      <c r="E121" s="17"/>
      <c r="F121" s="17">
        <v>8</v>
      </c>
      <c r="G121" s="17"/>
      <c r="H121" s="33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42</v>
      </c>
      <c r="D122" s="4" t="s">
        <v>35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43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2.75">
      <c r="A124" s="3"/>
      <c r="B124" s="4"/>
      <c r="C124" s="3" t="s">
        <v>25</v>
      </c>
      <c r="D124" s="3" t="s">
        <v>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32</v>
      </c>
      <c r="D126" s="3" t="s">
        <v>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108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105</v>
      </c>
      <c r="D129" s="3" t="s">
        <v>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106</v>
      </c>
      <c r="D131" s="3" t="s">
        <v>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33</v>
      </c>
      <c r="D132" s="3" t="s">
        <v>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212" t="s">
        <v>74</v>
      </c>
      <c r="B136" s="212"/>
      <c r="C136" s="212"/>
      <c r="D136" s="212"/>
      <c r="E136" s="212"/>
      <c r="F136" s="212"/>
      <c r="G136" s="212"/>
      <c r="H136" s="212"/>
      <c r="I136" s="23"/>
    </row>
    <row r="139" spans="3:10" ht="15" customHeight="1">
      <c r="C139" s="213"/>
      <c r="D139" s="213"/>
      <c r="E139" s="213"/>
      <c r="F139" s="213"/>
      <c r="G139" s="213"/>
      <c r="H139" s="213"/>
      <c r="I139" s="213"/>
      <c r="J139" s="213"/>
    </row>
  </sheetData>
  <sheetProtection/>
  <mergeCells count="16"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  <mergeCell ref="A1:H1"/>
    <mergeCell ref="A3:H3"/>
    <mergeCell ref="A4:H4"/>
    <mergeCell ref="A6:H6"/>
    <mergeCell ref="A7:D7"/>
    <mergeCell ref="A8:D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2"/>
  <sheetViews>
    <sheetView tabSelected="1" zoomScaleSheetLayoutView="100" zoomScalePageLayoutView="0" workbookViewId="0" topLeftCell="A1">
      <selection activeCell="A3" sqref="A3:M3"/>
    </sheetView>
  </sheetViews>
  <sheetFormatPr defaultColWidth="9.00390625" defaultRowHeight="12.75"/>
  <cols>
    <col min="1" max="1" width="3.375" style="0" customWidth="1"/>
    <col min="2" max="2" width="11.375" style="0" customWidth="1"/>
    <col min="3" max="3" width="40.00390625" style="0" customWidth="1"/>
    <col min="4" max="4" width="10.875" style="0" customWidth="1"/>
    <col min="5" max="6" width="8.75390625" style="0" customWidth="1"/>
    <col min="7" max="7" width="8.375" style="46" customWidth="1"/>
    <col min="8" max="8" width="8.75390625" style="0" customWidth="1"/>
    <col min="9" max="9" width="8.00390625" style="0" customWidth="1"/>
    <col min="10" max="10" width="9.00390625" style="0" customWidth="1"/>
    <col min="11" max="11" width="8.125" style="0" customWidth="1"/>
    <col min="13" max="13" width="9.625" style="57" customWidth="1"/>
  </cols>
  <sheetData>
    <row r="1" spans="1:8" ht="15.75">
      <c r="A1" s="251"/>
      <c r="B1" s="251"/>
      <c r="C1" s="251"/>
      <c r="D1" s="251"/>
      <c r="E1" s="251"/>
      <c r="F1" s="251"/>
      <c r="G1" s="251"/>
      <c r="H1" s="251"/>
    </row>
    <row r="2" spans="1:13" ht="13.5" customHeight="1">
      <c r="A2" s="261" t="s">
        <v>150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40.5" customHeight="1">
      <c r="A3" s="275" t="s">
        <v>306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18" customHeight="1" thickBot="1">
      <c r="A4" s="262" t="s">
        <v>151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</row>
    <row r="5" spans="1:13" ht="29.25" customHeight="1">
      <c r="A5" s="252" t="s">
        <v>1</v>
      </c>
      <c r="B5" s="254" t="s">
        <v>19</v>
      </c>
      <c r="C5" s="256" t="s">
        <v>20</v>
      </c>
      <c r="D5" s="242" t="s">
        <v>8</v>
      </c>
      <c r="E5" s="244" t="s">
        <v>16</v>
      </c>
      <c r="F5" s="244"/>
      <c r="G5" s="245" t="s">
        <v>134</v>
      </c>
      <c r="H5" s="245"/>
      <c r="I5" s="263" t="s">
        <v>135</v>
      </c>
      <c r="J5" s="263"/>
      <c r="K5" s="263" t="s">
        <v>136</v>
      </c>
      <c r="L5" s="263"/>
      <c r="M5" s="259" t="s">
        <v>132</v>
      </c>
    </row>
    <row r="6" spans="1:13" ht="63.75" customHeight="1" thickBot="1">
      <c r="A6" s="253"/>
      <c r="B6" s="255"/>
      <c r="C6" s="257"/>
      <c r="D6" s="243"/>
      <c r="E6" s="71" t="s">
        <v>8</v>
      </c>
      <c r="F6" s="71" t="s">
        <v>18</v>
      </c>
      <c r="G6" s="72" t="s">
        <v>133</v>
      </c>
      <c r="H6" s="73" t="s">
        <v>7</v>
      </c>
      <c r="I6" s="72" t="s">
        <v>133</v>
      </c>
      <c r="J6" s="73" t="s">
        <v>7</v>
      </c>
      <c r="K6" s="72" t="s">
        <v>133</v>
      </c>
      <c r="L6" s="73" t="s">
        <v>7</v>
      </c>
      <c r="M6" s="260"/>
    </row>
    <row r="7" spans="1:13" ht="14.25" thickBot="1">
      <c r="A7" s="79" t="s">
        <v>10</v>
      </c>
      <c r="B7" s="80" t="s">
        <v>11</v>
      </c>
      <c r="C7" s="80" t="s">
        <v>12</v>
      </c>
      <c r="D7" s="80" t="s">
        <v>13</v>
      </c>
      <c r="E7" s="80" t="s">
        <v>14</v>
      </c>
      <c r="F7" s="80" t="s">
        <v>15</v>
      </c>
      <c r="G7" s="80" t="s">
        <v>3</v>
      </c>
      <c r="H7" s="81">
        <v>8</v>
      </c>
      <c r="I7" s="82" t="s">
        <v>5</v>
      </c>
      <c r="J7" s="83">
        <v>10</v>
      </c>
      <c r="K7" s="84">
        <v>11</v>
      </c>
      <c r="L7" s="83">
        <v>12</v>
      </c>
      <c r="M7" s="85">
        <v>13</v>
      </c>
    </row>
    <row r="8" spans="1:13" ht="13.5">
      <c r="A8" s="258" t="s">
        <v>302</v>
      </c>
      <c r="B8" s="258"/>
      <c r="C8" s="258"/>
      <c r="D8" s="258"/>
      <c r="E8" s="258"/>
      <c r="F8" s="258"/>
      <c r="G8" s="86"/>
      <c r="H8" s="87"/>
      <c r="I8" s="88"/>
      <c r="J8" s="89"/>
      <c r="K8" s="90"/>
      <c r="L8" s="89"/>
      <c r="M8" s="91"/>
    </row>
    <row r="9" spans="1:13" ht="27">
      <c r="A9" s="264">
        <v>1</v>
      </c>
      <c r="B9" s="114" t="s">
        <v>152</v>
      </c>
      <c r="C9" s="115" t="s">
        <v>153</v>
      </c>
      <c r="D9" s="116" t="s">
        <v>154</v>
      </c>
      <c r="E9" s="117"/>
      <c r="F9" s="174">
        <v>30</v>
      </c>
      <c r="G9" s="36"/>
      <c r="H9" s="36"/>
      <c r="I9" s="62"/>
      <c r="J9" s="62"/>
      <c r="K9" s="62"/>
      <c r="L9" s="62"/>
      <c r="M9" s="55"/>
    </row>
    <row r="10" spans="1:13" ht="15.75">
      <c r="A10" s="265"/>
      <c r="B10" s="114"/>
      <c r="C10" s="119" t="s">
        <v>155</v>
      </c>
      <c r="D10" s="120" t="s">
        <v>35</v>
      </c>
      <c r="E10" s="121">
        <v>1.21</v>
      </c>
      <c r="F10" s="121">
        <f>F9*E10</f>
        <v>36.3</v>
      </c>
      <c r="G10" s="36"/>
      <c r="H10" s="36"/>
      <c r="I10" s="62"/>
      <c r="J10" s="62"/>
      <c r="K10" s="62"/>
      <c r="L10" s="62"/>
      <c r="M10" s="55"/>
    </row>
    <row r="11" spans="1:13" ht="30">
      <c r="A11" s="122">
        <v>2</v>
      </c>
      <c r="B11" s="123" t="s">
        <v>156</v>
      </c>
      <c r="C11" s="124" t="s">
        <v>157</v>
      </c>
      <c r="D11" s="125" t="s">
        <v>158</v>
      </c>
      <c r="E11" s="123"/>
      <c r="F11" s="123">
        <f>F9*1.8</f>
        <v>54</v>
      </c>
      <c r="G11" s="36"/>
      <c r="H11" s="36"/>
      <c r="I11" s="62"/>
      <c r="J11" s="62"/>
      <c r="K11" s="62"/>
      <c r="L11" s="62"/>
      <c r="M11" s="55"/>
    </row>
    <row r="12" spans="1:13" ht="27">
      <c r="A12" s="266">
        <v>3</v>
      </c>
      <c r="B12" s="126" t="s">
        <v>159</v>
      </c>
      <c r="C12" s="127" t="s">
        <v>160</v>
      </c>
      <c r="D12" s="128" t="s">
        <v>161</v>
      </c>
      <c r="E12" s="129"/>
      <c r="F12" s="130">
        <v>0.8</v>
      </c>
      <c r="G12" s="36"/>
      <c r="H12" s="36"/>
      <c r="I12" s="62"/>
      <c r="J12" s="62"/>
      <c r="K12" s="62"/>
      <c r="L12" s="62"/>
      <c r="M12" s="55"/>
    </row>
    <row r="13" spans="1:13" ht="15.75">
      <c r="A13" s="267"/>
      <c r="B13" s="126" t="s">
        <v>162</v>
      </c>
      <c r="C13" s="119" t="s">
        <v>155</v>
      </c>
      <c r="D13" s="120" t="s">
        <v>35</v>
      </c>
      <c r="E13" s="131">
        <v>8</v>
      </c>
      <c r="F13" s="121">
        <f>F12*E13</f>
        <v>6.4</v>
      </c>
      <c r="G13" s="36"/>
      <c r="H13" s="36"/>
      <c r="I13" s="62"/>
      <c r="J13" s="62"/>
      <c r="K13" s="62"/>
      <c r="L13" s="62"/>
      <c r="M13" s="55"/>
    </row>
    <row r="14" spans="1:13" ht="13.5">
      <c r="A14" s="268"/>
      <c r="B14" s="126" t="s">
        <v>162</v>
      </c>
      <c r="C14" s="132" t="s">
        <v>163</v>
      </c>
      <c r="D14" s="133" t="s">
        <v>164</v>
      </c>
      <c r="E14" s="134"/>
      <c r="F14" s="134">
        <v>8</v>
      </c>
      <c r="G14" s="36"/>
      <c r="H14" s="36"/>
      <c r="I14" s="62"/>
      <c r="J14" s="62"/>
      <c r="K14" s="62"/>
      <c r="L14" s="62"/>
      <c r="M14" s="55"/>
    </row>
    <row r="15" spans="1:13" ht="60">
      <c r="A15" s="269">
        <v>4</v>
      </c>
      <c r="B15" s="135" t="s">
        <v>165</v>
      </c>
      <c r="C15" s="136" t="s">
        <v>166</v>
      </c>
      <c r="D15" s="137" t="s">
        <v>167</v>
      </c>
      <c r="E15" s="172"/>
      <c r="F15" s="139">
        <v>0.95</v>
      </c>
      <c r="G15" s="36"/>
      <c r="H15" s="36"/>
      <c r="I15" s="62"/>
      <c r="J15" s="62"/>
      <c r="K15" s="62"/>
      <c r="L15" s="62"/>
      <c r="M15" s="55"/>
    </row>
    <row r="16" spans="1:13" ht="15">
      <c r="A16" s="270"/>
      <c r="B16" s="138"/>
      <c r="C16" s="140" t="s">
        <v>168</v>
      </c>
      <c r="D16" s="173" t="s">
        <v>169</v>
      </c>
      <c r="E16" s="172">
        <v>8.5</v>
      </c>
      <c r="F16" s="164">
        <v>15.47</v>
      </c>
      <c r="G16" s="36"/>
      <c r="H16" s="36"/>
      <c r="I16" s="62"/>
      <c r="J16" s="62"/>
      <c r="K16" s="62"/>
      <c r="L16" s="62"/>
      <c r="M16" s="55"/>
    </row>
    <row r="17" spans="1:13" ht="13.5">
      <c r="A17" s="270"/>
      <c r="B17" s="126" t="s">
        <v>162</v>
      </c>
      <c r="C17" s="132" t="s">
        <v>170</v>
      </c>
      <c r="D17" s="133" t="s">
        <v>164</v>
      </c>
      <c r="E17" s="134"/>
      <c r="F17" s="134">
        <v>8</v>
      </c>
      <c r="G17" s="36"/>
      <c r="H17" s="36"/>
      <c r="I17" s="62"/>
      <c r="J17" s="62"/>
      <c r="K17" s="62"/>
      <c r="L17" s="62"/>
      <c r="M17" s="55"/>
    </row>
    <row r="18" spans="1:13" ht="15">
      <c r="A18" s="271"/>
      <c r="B18" s="138"/>
      <c r="C18" s="140" t="s">
        <v>171</v>
      </c>
      <c r="D18" s="173" t="s">
        <v>137</v>
      </c>
      <c r="E18" s="172">
        <v>0.28</v>
      </c>
      <c r="F18" s="165">
        <v>0.5</v>
      </c>
      <c r="G18" s="36"/>
      <c r="H18" s="36"/>
      <c r="I18" s="62"/>
      <c r="J18" s="62"/>
      <c r="K18" s="62"/>
      <c r="L18" s="62"/>
      <c r="M18" s="55"/>
    </row>
    <row r="19" spans="1:13" ht="30">
      <c r="A19" s="248">
        <v>5</v>
      </c>
      <c r="B19" s="123" t="s">
        <v>172</v>
      </c>
      <c r="C19" s="124" t="s">
        <v>173</v>
      </c>
      <c r="D19" s="125" t="s">
        <v>174</v>
      </c>
      <c r="E19" s="141"/>
      <c r="F19" s="175">
        <v>160</v>
      </c>
      <c r="G19" s="36"/>
      <c r="H19" s="36"/>
      <c r="I19" s="62"/>
      <c r="J19" s="62"/>
      <c r="K19" s="62"/>
      <c r="L19" s="62"/>
      <c r="M19" s="55"/>
    </row>
    <row r="20" spans="1:13" ht="15">
      <c r="A20" s="250"/>
      <c r="B20" s="141"/>
      <c r="C20" s="142" t="s">
        <v>175</v>
      </c>
      <c r="D20" s="125" t="s">
        <v>174</v>
      </c>
      <c r="E20" s="141">
        <v>1</v>
      </c>
      <c r="F20" s="141">
        <f>F19*E20</f>
        <v>160</v>
      </c>
      <c r="G20" s="36"/>
      <c r="H20" s="36"/>
      <c r="I20" s="62"/>
      <c r="J20" s="62"/>
      <c r="K20" s="62"/>
      <c r="L20" s="62"/>
      <c r="M20" s="55"/>
    </row>
    <row r="21" spans="1:13" ht="30">
      <c r="A21" s="248">
        <v>6</v>
      </c>
      <c r="B21" s="123" t="s">
        <v>176</v>
      </c>
      <c r="C21" s="124" t="s">
        <v>177</v>
      </c>
      <c r="D21" s="125" t="s">
        <v>178</v>
      </c>
      <c r="E21" s="141"/>
      <c r="F21" s="123">
        <v>67</v>
      </c>
      <c r="G21" s="36"/>
      <c r="H21" s="36"/>
      <c r="I21" s="62"/>
      <c r="J21" s="62"/>
      <c r="K21" s="62"/>
      <c r="L21" s="62"/>
      <c r="M21" s="55"/>
    </row>
    <row r="22" spans="1:13" ht="15">
      <c r="A22" s="250"/>
      <c r="B22" s="141"/>
      <c r="C22" s="142" t="s">
        <v>175</v>
      </c>
      <c r="D22" s="125" t="s">
        <v>169</v>
      </c>
      <c r="E22" s="141">
        <v>2.06</v>
      </c>
      <c r="F22" s="141">
        <f>F21*E22</f>
        <v>138.02</v>
      </c>
      <c r="G22" s="36"/>
      <c r="H22" s="36"/>
      <c r="I22" s="62"/>
      <c r="J22" s="62"/>
      <c r="K22" s="62"/>
      <c r="L22" s="62"/>
      <c r="M22" s="55"/>
    </row>
    <row r="23" spans="1:13" ht="30">
      <c r="A23" s="248">
        <v>7</v>
      </c>
      <c r="B23" s="123" t="s">
        <v>172</v>
      </c>
      <c r="C23" s="124" t="s">
        <v>179</v>
      </c>
      <c r="D23" s="125" t="s">
        <v>174</v>
      </c>
      <c r="E23" s="141"/>
      <c r="F23" s="175">
        <v>65</v>
      </c>
      <c r="G23" s="36"/>
      <c r="H23" s="36"/>
      <c r="I23" s="62"/>
      <c r="J23" s="62"/>
      <c r="K23" s="62"/>
      <c r="L23" s="62"/>
      <c r="M23" s="55"/>
    </row>
    <row r="24" spans="1:13" ht="15">
      <c r="A24" s="250"/>
      <c r="B24" s="141"/>
      <c r="C24" s="142" t="s">
        <v>175</v>
      </c>
      <c r="D24" s="125" t="s">
        <v>174</v>
      </c>
      <c r="E24" s="141">
        <v>1</v>
      </c>
      <c r="F24" s="141">
        <f>F23*E24</f>
        <v>65</v>
      </c>
      <c r="G24" s="36"/>
      <c r="H24" s="36"/>
      <c r="I24" s="62"/>
      <c r="J24" s="62"/>
      <c r="K24" s="62"/>
      <c r="L24" s="62"/>
      <c r="M24" s="55"/>
    </row>
    <row r="25" spans="1:13" ht="54">
      <c r="A25" s="266">
        <v>8</v>
      </c>
      <c r="B25" s="126" t="s">
        <v>180</v>
      </c>
      <c r="C25" s="143" t="s">
        <v>181</v>
      </c>
      <c r="D25" s="144" t="s">
        <v>182</v>
      </c>
      <c r="E25" s="145"/>
      <c r="F25" s="146">
        <f>8.5/100</f>
        <v>0.085</v>
      </c>
      <c r="G25" s="36"/>
      <c r="H25" s="36"/>
      <c r="I25" s="62"/>
      <c r="J25" s="62"/>
      <c r="K25" s="62"/>
      <c r="L25" s="62"/>
      <c r="M25" s="55"/>
    </row>
    <row r="26" spans="1:13" ht="13.5">
      <c r="A26" s="267"/>
      <c r="B26" s="147"/>
      <c r="C26" s="148" t="s">
        <v>183</v>
      </c>
      <c r="D26" s="149" t="s">
        <v>184</v>
      </c>
      <c r="E26" s="150">
        <f>160*1.2*1.05</f>
        <v>201.60000000000002</v>
      </c>
      <c r="F26" s="151">
        <f>F25*E26</f>
        <v>17.136000000000003</v>
      </c>
      <c r="G26" s="36"/>
      <c r="H26" s="36"/>
      <c r="I26" s="62"/>
      <c r="J26" s="62"/>
      <c r="K26" s="62"/>
      <c r="L26" s="62"/>
      <c r="M26" s="55"/>
    </row>
    <row r="27" spans="1:13" ht="13.5">
      <c r="A27" s="268"/>
      <c r="B27" s="152"/>
      <c r="C27" s="149" t="s">
        <v>185</v>
      </c>
      <c r="D27" s="149" t="s">
        <v>164</v>
      </c>
      <c r="E27" s="151">
        <f>77.5*1.2*1.05</f>
        <v>97.65</v>
      </c>
      <c r="F27" s="151">
        <f>F25*E27</f>
        <v>8.300250000000002</v>
      </c>
      <c r="G27" s="36"/>
      <c r="H27" s="36"/>
      <c r="I27" s="62"/>
      <c r="J27" s="62"/>
      <c r="K27" s="62"/>
      <c r="L27" s="62"/>
      <c r="M27" s="55"/>
    </row>
    <row r="28" spans="1:13" ht="45">
      <c r="A28" s="248">
        <v>9</v>
      </c>
      <c r="B28" s="123" t="s">
        <v>172</v>
      </c>
      <c r="C28" s="124" t="s">
        <v>186</v>
      </c>
      <c r="D28" s="125" t="s">
        <v>187</v>
      </c>
      <c r="E28" s="123"/>
      <c r="F28" s="123">
        <v>40</v>
      </c>
      <c r="G28" s="36"/>
      <c r="H28" s="36"/>
      <c r="I28" s="62"/>
      <c r="J28" s="62"/>
      <c r="K28" s="62"/>
      <c r="L28" s="62"/>
      <c r="M28" s="55"/>
    </row>
    <row r="29" spans="1:13" ht="15">
      <c r="A29" s="250"/>
      <c r="B29" s="141"/>
      <c r="C29" s="142" t="s">
        <v>188</v>
      </c>
      <c r="D29" s="125" t="s">
        <v>187</v>
      </c>
      <c r="E29" s="141">
        <v>1</v>
      </c>
      <c r="F29" s="141">
        <f>E29*F28</f>
        <v>40</v>
      </c>
      <c r="G29" s="36"/>
      <c r="H29" s="36"/>
      <c r="I29" s="62"/>
      <c r="J29" s="62"/>
      <c r="K29" s="62"/>
      <c r="L29" s="62"/>
      <c r="M29" s="55"/>
    </row>
    <row r="30" spans="1:13" ht="30">
      <c r="A30" s="122">
        <v>10</v>
      </c>
      <c r="B30" s="123" t="s">
        <v>156</v>
      </c>
      <c r="C30" s="124" t="s">
        <v>157</v>
      </c>
      <c r="D30" s="125" t="s">
        <v>158</v>
      </c>
      <c r="E30" s="123"/>
      <c r="F30" s="123">
        <f>F28*1.8</f>
        <v>72</v>
      </c>
      <c r="G30" s="36"/>
      <c r="H30" s="36"/>
      <c r="I30" s="62"/>
      <c r="J30" s="62"/>
      <c r="K30" s="62"/>
      <c r="L30" s="62"/>
      <c r="M30" s="55"/>
    </row>
    <row r="31" spans="1:13" ht="60">
      <c r="A31" s="248">
        <v>11</v>
      </c>
      <c r="B31" s="123" t="s">
        <v>189</v>
      </c>
      <c r="C31" s="124" t="s">
        <v>190</v>
      </c>
      <c r="D31" s="125" t="s">
        <v>187</v>
      </c>
      <c r="E31" s="153"/>
      <c r="F31" s="153">
        <v>4.06</v>
      </c>
      <c r="G31" s="36"/>
      <c r="H31" s="36"/>
      <c r="I31" s="62"/>
      <c r="J31" s="62"/>
      <c r="K31" s="62"/>
      <c r="L31" s="62"/>
      <c r="M31" s="55"/>
    </row>
    <row r="32" spans="1:13" ht="15">
      <c r="A32" s="249"/>
      <c r="B32" s="154"/>
      <c r="C32" s="142" t="s">
        <v>191</v>
      </c>
      <c r="D32" s="125" t="s">
        <v>169</v>
      </c>
      <c r="E32" s="155">
        <v>3.16</v>
      </c>
      <c r="F32" s="156">
        <f>F31*E32</f>
        <v>12.8296</v>
      </c>
      <c r="G32" s="36"/>
      <c r="H32" s="36"/>
      <c r="I32" s="62"/>
      <c r="J32" s="62"/>
      <c r="K32" s="62"/>
      <c r="L32" s="62"/>
      <c r="M32" s="55"/>
    </row>
    <row r="33" spans="1:13" ht="15">
      <c r="A33" s="249"/>
      <c r="B33" s="154"/>
      <c r="C33" s="142" t="s">
        <v>192</v>
      </c>
      <c r="D33" s="125" t="s">
        <v>193</v>
      </c>
      <c r="E33" s="155">
        <v>0.88</v>
      </c>
      <c r="F33" s="156">
        <f>F31*E33</f>
        <v>3.5727999999999995</v>
      </c>
      <c r="G33" s="36"/>
      <c r="H33" s="36"/>
      <c r="I33" s="62"/>
      <c r="J33" s="62"/>
      <c r="K33" s="62"/>
      <c r="L33" s="62"/>
      <c r="M33" s="55"/>
    </row>
    <row r="34" spans="1:13" ht="15">
      <c r="A34" s="249"/>
      <c r="B34" s="141"/>
      <c r="C34" s="142" t="s">
        <v>194</v>
      </c>
      <c r="D34" s="125" t="s">
        <v>187</v>
      </c>
      <c r="E34" s="155">
        <v>0.17</v>
      </c>
      <c r="F34" s="156">
        <f>F31*E34</f>
        <v>0.6902</v>
      </c>
      <c r="G34" s="36"/>
      <c r="H34" s="36"/>
      <c r="I34" s="62"/>
      <c r="J34" s="62"/>
      <c r="K34" s="62"/>
      <c r="L34" s="62"/>
      <c r="M34" s="55"/>
    </row>
    <row r="35" spans="1:13" ht="15">
      <c r="A35" s="249"/>
      <c r="B35" s="141"/>
      <c r="C35" s="142" t="s">
        <v>195</v>
      </c>
      <c r="D35" s="125" t="s">
        <v>196</v>
      </c>
      <c r="E35" s="155">
        <v>65</v>
      </c>
      <c r="F35" s="157">
        <f>E35*F31</f>
        <v>263.9</v>
      </c>
      <c r="G35" s="36"/>
      <c r="H35" s="36"/>
      <c r="I35" s="62"/>
      <c r="J35" s="62"/>
      <c r="K35" s="62"/>
      <c r="L35" s="62"/>
      <c r="M35" s="55"/>
    </row>
    <row r="36" spans="1:13" ht="15">
      <c r="A36" s="250"/>
      <c r="B36" s="141"/>
      <c r="C36" s="142" t="s">
        <v>197</v>
      </c>
      <c r="D36" s="125" t="s">
        <v>193</v>
      </c>
      <c r="E36" s="155">
        <v>0.12</v>
      </c>
      <c r="F36" s="155">
        <f>F31*E36</f>
        <v>0.4871999999999999</v>
      </c>
      <c r="G36" s="36"/>
      <c r="H36" s="36"/>
      <c r="I36" s="62"/>
      <c r="J36" s="62"/>
      <c r="K36" s="62"/>
      <c r="L36" s="62"/>
      <c r="M36" s="55"/>
    </row>
    <row r="37" spans="1:13" ht="60">
      <c r="A37" s="248">
        <v>12</v>
      </c>
      <c r="B37" s="123" t="s">
        <v>198</v>
      </c>
      <c r="C37" s="124" t="s">
        <v>199</v>
      </c>
      <c r="D37" s="125" t="s">
        <v>174</v>
      </c>
      <c r="E37" s="153"/>
      <c r="F37" s="153">
        <v>160</v>
      </c>
      <c r="G37" s="36"/>
      <c r="H37" s="36"/>
      <c r="I37" s="62"/>
      <c r="J37" s="62"/>
      <c r="K37" s="62"/>
      <c r="L37" s="62"/>
      <c r="M37" s="55"/>
    </row>
    <row r="38" spans="1:13" ht="15">
      <c r="A38" s="249"/>
      <c r="B38" s="141"/>
      <c r="C38" s="142" t="s">
        <v>191</v>
      </c>
      <c r="D38" s="125" t="s">
        <v>169</v>
      </c>
      <c r="E38" s="155">
        <v>0.82</v>
      </c>
      <c r="F38" s="155">
        <f>F37*E38</f>
        <v>131.2</v>
      </c>
      <c r="G38" s="36"/>
      <c r="H38" s="36"/>
      <c r="I38" s="62"/>
      <c r="J38" s="62"/>
      <c r="K38" s="62"/>
      <c r="L38" s="62"/>
      <c r="M38" s="55"/>
    </row>
    <row r="39" spans="1:13" ht="15">
      <c r="A39" s="249"/>
      <c r="B39" s="141"/>
      <c r="C39" s="142" t="s">
        <v>192</v>
      </c>
      <c r="D39" s="125" t="s">
        <v>200</v>
      </c>
      <c r="E39" s="155">
        <v>0.0805</v>
      </c>
      <c r="F39" s="155">
        <f>F37*E39</f>
        <v>12.88</v>
      </c>
      <c r="G39" s="36"/>
      <c r="H39" s="36"/>
      <c r="I39" s="62"/>
      <c r="J39" s="62"/>
      <c r="K39" s="62"/>
      <c r="L39" s="62"/>
      <c r="M39" s="55"/>
    </row>
    <row r="40" spans="1:13" ht="30">
      <c r="A40" s="249"/>
      <c r="B40" s="141" t="s">
        <v>201</v>
      </c>
      <c r="C40" s="142" t="s">
        <v>202</v>
      </c>
      <c r="D40" s="125" t="s">
        <v>174</v>
      </c>
      <c r="E40" s="155">
        <v>1.01</v>
      </c>
      <c r="F40" s="155">
        <f>F37*E40</f>
        <v>161.6</v>
      </c>
      <c r="G40" s="36"/>
      <c r="H40" s="36"/>
      <c r="I40" s="62"/>
      <c r="J40" s="62"/>
      <c r="K40" s="62"/>
      <c r="L40" s="62"/>
      <c r="M40" s="55"/>
    </row>
    <row r="41" spans="1:13" ht="30">
      <c r="A41" s="249"/>
      <c r="B41" s="141"/>
      <c r="C41" s="142" t="s">
        <v>203</v>
      </c>
      <c r="D41" s="125" t="s">
        <v>204</v>
      </c>
      <c r="E41" s="155"/>
      <c r="F41" s="155">
        <v>5.6</v>
      </c>
      <c r="G41" s="36"/>
      <c r="H41" s="36"/>
      <c r="I41" s="62"/>
      <c r="J41" s="62"/>
      <c r="K41" s="62"/>
      <c r="L41" s="62"/>
      <c r="M41" s="55"/>
    </row>
    <row r="42" spans="1:13" ht="15">
      <c r="A42" s="249"/>
      <c r="B42" s="141"/>
      <c r="C42" s="142" t="s">
        <v>205</v>
      </c>
      <c r="D42" s="125" t="s">
        <v>206</v>
      </c>
      <c r="E42" s="155"/>
      <c r="F42" s="155">
        <v>2</v>
      </c>
      <c r="G42" s="36"/>
      <c r="H42" s="36"/>
      <c r="I42" s="62"/>
      <c r="J42" s="62"/>
      <c r="K42" s="62"/>
      <c r="L42" s="62"/>
      <c r="M42" s="55"/>
    </row>
    <row r="43" spans="1:13" ht="15">
      <c r="A43" s="250"/>
      <c r="B43" s="141"/>
      <c r="C43" s="142" t="s">
        <v>197</v>
      </c>
      <c r="D43" s="125" t="s">
        <v>207</v>
      </c>
      <c r="E43" s="155">
        <v>0.12</v>
      </c>
      <c r="F43" s="155">
        <f>F37*E43</f>
        <v>19.2</v>
      </c>
      <c r="G43" s="36"/>
      <c r="H43" s="36"/>
      <c r="I43" s="62"/>
      <c r="J43" s="62"/>
      <c r="K43" s="62"/>
      <c r="L43" s="62"/>
      <c r="M43" s="55"/>
    </row>
    <row r="44" spans="1:13" ht="47.25">
      <c r="A44" s="228">
        <v>13</v>
      </c>
      <c r="B44" s="114" t="s">
        <v>208</v>
      </c>
      <c r="C44" s="158" t="s">
        <v>209</v>
      </c>
      <c r="D44" s="159" t="s">
        <v>21</v>
      </c>
      <c r="E44" s="159"/>
      <c r="F44" s="121">
        <f>F48+F49+F50</f>
        <v>48</v>
      </c>
      <c r="G44" s="36"/>
      <c r="H44" s="36"/>
      <c r="I44" s="62"/>
      <c r="J44" s="62"/>
      <c r="K44" s="62"/>
      <c r="L44" s="62"/>
      <c r="M44" s="55"/>
    </row>
    <row r="45" spans="1:13" ht="31.5">
      <c r="A45" s="229"/>
      <c r="B45" s="149"/>
      <c r="C45" s="119" t="s">
        <v>210</v>
      </c>
      <c r="D45" s="159" t="s">
        <v>35</v>
      </c>
      <c r="E45" s="121">
        <v>0.61</v>
      </c>
      <c r="F45" s="121">
        <f>F44*E45</f>
        <v>29.28</v>
      </c>
      <c r="G45" s="36"/>
      <c r="H45" s="36"/>
      <c r="I45" s="62"/>
      <c r="J45" s="62"/>
      <c r="K45" s="62"/>
      <c r="L45" s="62"/>
      <c r="M45" s="55"/>
    </row>
    <row r="46" spans="1:13" ht="15.75">
      <c r="A46" s="229"/>
      <c r="B46" s="149"/>
      <c r="C46" s="160" t="s">
        <v>211</v>
      </c>
      <c r="D46" s="161" t="s">
        <v>39</v>
      </c>
      <c r="E46" s="121">
        <v>0.33</v>
      </c>
      <c r="F46" s="121">
        <f>F44*E46</f>
        <v>15.84</v>
      </c>
      <c r="G46" s="36"/>
      <c r="H46" s="36"/>
      <c r="I46" s="62"/>
      <c r="J46" s="62"/>
      <c r="K46" s="62"/>
      <c r="L46" s="62"/>
      <c r="M46" s="55"/>
    </row>
    <row r="47" spans="1:13" ht="15.75">
      <c r="A47" s="229"/>
      <c r="B47" s="149"/>
      <c r="C47" s="160" t="s">
        <v>212</v>
      </c>
      <c r="D47" s="161" t="s">
        <v>0</v>
      </c>
      <c r="E47" s="121">
        <v>0.01</v>
      </c>
      <c r="F47" s="121">
        <f>F44*E47</f>
        <v>0.48</v>
      </c>
      <c r="G47" s="36"/>
      <c r="H47" s="36"/>
      <c r="I47" s="62"/>
      <c r="J47" s="62"/>
      <c r="K47" s="62"/>
      <c r="L47" s="62"/>
      <c r="M47" s="55"/>
    </row>
    <row r="48" spans="1:13" ht="31.5">
      <c r="A48" s="229"/>
      <c r="B48" s="149"/>
      <c r="C48" s="158" t="s">
        <v>295</v>
      </c>
      <c r="D48" s="159" t="s">
        <v>21</v>
      </c>
      <c r="E48" s="121"/>
      <c r="F48" s="121">
        <v>16</v>
      </c>
      <c r="G48" s="36"/>
      <c r="H48" s="36"/>
      <c r="I48" s="62"/>
      <c r="J48" s="62"/>
      <c r="K48" s="62"/>
      <c r="L48" s="62"/>
      <c r="M48" s="55"/>
    </row>
    <row r="49" spans="1:13" ht="31.5">
      <c r="A49" s="229"/>
      <c r="B49" s="149"/>
      <c r="C49" s="158" t="s">
        <v>296</v>
      </c>
      <c r="D49" s="159" t="s">
        <v>21</v>
      </c>
      <c r="E49" s="121"/>
      <c r="F49" s="121">
        <v>16</v>
      </c>
      <c r="G49" s="36"/>
      <c r="H49" s="36"/>
      <c r="I49" s="62"/>
      <c r="J49" s="62"/>
      <c r="K49" s="62"/>
      <c r="L49" s="62"/>
      <c r="M49" s="55"/>
    </row>
    <row r="50" spans="1:13" ht="31.5">
      <c r="A50" s="229"/>
      <c r="B50" s="149"/>
      <c r="C50" s="158" t="s">
        <v>297</v>
      </c>
      <c r="D50" s="159" t="s">
        <v>21</v>
      </c>
      <c r="E50" s="121"/>
      <c r="F50" s="121">
        <v>16</v>
      </c>
      <c r="G50" s="36"/>
      <c r="H50" s="36"/>
      <c r="I50" s="62"/>
      <c r="J50" s="62"/>
      <c r="K50" s="62"/>
      <c r="L50" s="62"/>
      <c r="M50" s="55"/>
    </row>
    <row r="51" spans="1:13" ht="15.75">
      <c r="A51" s="230"/>
      <c r="B51" s="149"/>
      <c r="C51" s="119" t="s">
        <v>37</v>
      </c>
      <c r="D51" s="159" t="s">
        <v>0</v>
      </c>
      <c r="E51" s="121">
        <v>0.04</v>
      </c>
      <c r="F51" s="121">
        <f>F44*E51</f>
        <v>1.92</v>
      </c>
      <c r="G51" s="36"/>
      <c r="H51" s="36"/>
      <c r="I51" s="62"/>
      <c r="J51" s="62"/>
      <c r="K51" s="62"/>
      <c r="L51" s="62"/>
      <c r="M51" s="55"/>
    </row>
    <row r="52" spans="1:13" ht="45">
      <c r="A52" s="269">
        <v>14</v>
      </c>
      <c r="B52" s="135" t="s">
        <v>214</v>
      </c>
      <c r="C52" s="135" t="s">
        <v>215</v>
      </c>
      <c r="D52" s="139" t="s">
        <v>216</v>
      </c>
      <c r="E52" s="172"/>
      <c r="F52" s="163">
        <v>8</v>
      </c>
      <c r="G52" s="36"/>
      <c r="H52" s="36"/>
      <c r="I52" s="62"/>
      <c r="J52" s="62"/>
      <c r="K52" s="62"/>
      <c r="L52" s="62"/>
      <c r="M52" s="55"/>
    </row>
    <row r="53" spans="1:13" ht="15">
      <c r="A53" s="270"/>
      <c r="B53" s="138"/>
      <c r="C53" s="138" t="s">
        <v>168</v>
      </c>
      <c r="D53" s="172" t="s">
        <v>169</v>
      </c>
      <c r="E53" s="172">
        <v>9.46</v>
      </c>
      <c r="F53" s="164">
        <f>E53*F52</f>
        <v>75.68</v>
      </c>
      <c r="G53" s="36"/>
      <c r="H53" s="36"/>
      <c r="I53" s="62"/>
      <c r="J53" s="62"/>
      <c r="K53" s="62"/>
      <c r="L53" s="62"/>
      <c r="M53" s="55"/>
    </row>
    <row r="54" spans="1:13" ht="15">
      <c r="A54" s="270"/>
      <c r="B54" s="138"/>
      <c r="C54" s="138" t="s">
        <v>192</v>
      </c>
      <c r="D54" s="172" t="s">
        <v>137</v>
      </c>
      <c r="E54" s="172">
        <v>0.03</v>
      </c>
      <c r="F54" s="164">
        <f>E54*F52</f>
        <v>0.24</v>
      </c>
      <c r="G54" s="36"/>
      <c r="H54" s="36"/>
      <c r="I54" s="62"/>
      <c r="J54" s="62"/>
      <c r="K54" s="62"/>
      <c r="L54" s="62"/>
      <c r="M54" s="55"/>
    </row>
    <row r="55" spans="1:13" ht="15">
      <c r="A55" s="271"/>
      <c r="B55" s="138"/>
      <c r="C55" s="138" t="s">
        <v>171</v>
      </c>
      <c r="D55" s="172" t="s">
        <v>137</v>
      </c>
      <c r="E55" s="172">
        <v>1.94</v>
      </c>
      <c r="F55" s="165">
        <f>E55*F52</f>
        <v>15.52</v>
      </c>
      <c r="G55" s="36"/>
      <c r="H55" s="36"/>
      <c r="I55" s="62"/>
      <c r="J55" s="62"/>
      <c r="K55" s="62"/>
      <c r="L55" s="62"/>
      <c r="M55" s="55"/>
    </row>
    <row r="56" spans="1:13" ht="78.75">
      <c r="A56" s="228">
        <v>15</v>
      </c>
      <c r="B56" s="166" t="s">
        <v>217</v>
      </c>
      <c r="C56" s="119" t="s">
        <v>218</v>
      </c>
      <c r="D56" s="159" t="s">
        <v>219</v>
      </c>
      <c r="E56" s="159"/>
      <c r="F56" s="118">
        <f>65*0.1*0.5</f>
        <v>3.25</v>
      </c>
      <c r="G56" s="36"/>
      <c r="H56" s="36"/>
      <c r="I56" s="62"/>
      <c r="J56" s="62"/>
      <c r="K56" s="62"/>
      <c r="L56" s="62"/>
      <c r="M56" s="55"/>
    </row>
    <row r="57" spans="1:13" ht="31.5">
      <c r="A57" s="229"/>
      <c r="B57" s="149"/>
      <c r="C57" s="119" t="s">
        <v>210</v>
      </c>
      <c r="D57" s="159" t="s">
        <v>35</v>
      </c>
      <c r="E57" s="121">
        <v>0.85</v>
      </c>
      <c r="F57" s="121">
        <f>F56*E57</f>
        <v>2.7624999999999997</v>
      </c>
      <c r="G57" s="36"/>
      <c r="H57" s="36"/>
      <c r="I57" s="62"/>
      <c r="J57" s="62"/>
      <c r="K57" s="62"/>
      <c r="L57" s="62"/>
      <c r="M57" s="55"/>
    </row>
    <row r="58" spans="1:13" ht="15.75">
      <c r="A58" s="229"/>
      <c r="B58" s="149"/>
      <c r="C58" s="119" t="s">
        <v>212</v>
      </c>
      <c r="D58" s="159" t="s">
        <v>0</v>
      </c>
      <c r="E58" s="121">
        <v>0.56</v>
      </c>
      <c r="F58" s="121">
        <f>F56*E58</f>
        <v>1.8200000000000003</v>
      </c>
      <c r="G58" s="36"/>
      <c r="H58" s="36"/>
      <c r="I58" s="62"/>
      <c r="J58" s="62"/>
      <c r="K58" s="62"/>
      <c r="L58" s="62"/>
      <c r="M58" s="55"/>
    </row>
    <row r="59" spans="1:13" ht="15.75">
      <c r="A59" s="229"/>
      <c r="B59" s="149"/>
      <c r="C59" s="119" t="s">
        <v>220</v>
      </c>
      <c r="D59" s="159" t="s">
        <v>219</v>
      </c>
      <c r="E59" s="121"/>
      <c r="F59" s="121">
        <f>F56</f>
        <v>3.25</v>
      </c>
      <c r="G59" s="36"/>
      <c r="H59" s="36"/>
      <c r="I59" s="62"/>
      <c r="J59" s="62"/>
      <c r="K59" s="62"/>
      <c r="L59" s="62"/>
      <c r="M59" s="55"/>
    </row>
    <row r="60" spans="1:13" ht="15.75">
      <c r="A60" s="230"/>
      <c r="B60" s="149"/>
      <c r="C60" s="119" t="s">
        <v>37</v>
      </c>
      <c r="D60" s="159" t="s">
        <v>0</v>
      </c>
      <c r="E60" s="121">
        <v>0.04</v>
      </c>
      <c r="F60" s="121">
        <f>F56*E60</f>
        <v>0.13</v>
      </c>
      <c r="G60" s="36"/>
      <c r="H60" s="36"/>
      <c r="I60" s="62"/>
      <c r="J60" s="62"/>
      <c r="K60" s="62"/>
      <c r="L60" s="62"/>
      <c r="M60" s="55"/>
    </row>
    <row r="61" spans="1:13" ht="60">
      <c r="A61" s="248">
        <v>16</v>
      </c>
      <c r="B61" s="167" t="s">
        <v>221</v>
      </c>
      <c r="C61" s="124" t="s">
        <v>222</v>
      </c>
      <c r="D61" s="125" t="s">
        <v>174</v>
      </c>
      <c r="E61" s="153"/>
      <c r="F61" s="176">
        <v>65</v>
      </c>
      <c r="G61" s="36"/>
      <c r="H61" s="36"/>
      <c r="I61" s="62"/>
      <c r="J61" s="62"/>
      <c r="K61" s="62"/>
      <c r="L61" s="62"/>
      <c r="M61" s="55"/>
    </row>
    <row r="62" spans="1:13" ht="15">
      <c r="A62" s="249"/>
      <c r="B62" s="141"/>
      <c r="C62" s="142" t="s">
        <v>191</v>
      </c>
      <c r="D62" s="125" t="s">
        <v>169</v>
      </c>
      <c r="E62" s="155">
        <v>0.82</v>
      </c>
      <c r="F62" s="155">
        <f>F61*E62</f>
        <v>53.3</v>
      </c>
      <c r="G62" s="36"/>
      <c r="H62" s="36"/>
      <c r="I62" s="62"/>
      <c r="J62" s="62"/>
      <c r="K62" s="62"/>
      <c r="L62" s="62"/>
      <c r="M62" s="55"/>
    </row>
    <row r="63" spans="1:13" ht="15">
      <c r="A63" s="249"/>
      <c r="B63" s="141"/>
      <c r="C63" s="142" t="s">
        <v>192</v>
      </c>
      <c r="D63" s="125" t="s">
        <v>200</v>
      </c>
      <c r="E63" s="155">
        <v>0.0805</v>
      </c>
      <c r="F63" s="155">
        <f>F61*E63</f>
        <v>5.2325</v>
      </c>
      <c r="G63" s="36"/>
      <c r="H63" s="36"/>
      <c r="I63" s="62"/>
      <c r="J63" s="62"/>
      <c r="K63" s="62"/>
      <c r="L63" s="62"/>
      <c r="M63" s="55"/>
    </row>
    <row r="64" spans="1:13" ht="30">
      <c r="A64" s="249"/>
      <c r="B64" s="141"/>
      <c r="C64" s="142" t="s">
        <v>298</v>
      </c>
      <c r="D64" s="125" t="s">
        <v>174</v>
      </c>
      <c r="E64" s="155">
        <v>1.01</v>
      </c>
      <c r="F64" s="155">
        <f>F61*E64</f>
        <v>65.65</v>
      </c>
      <c r="G64" s="36"/>
      <c r="H64" s="36"/>
      <c r="I64" s="62"/>
      <c r="J64" s="62"/>
      <c r="K64" s="62"/>
      <c r="L64" s="62"/>
      <c r="M64" s="55"/>
    </row>
    <row r="65" spans="1:13" ht="15">
      <c r="A65" s="250"/>
      <c r="B65" s="141"/>
      <c r="C65" s="142" t="s">
        <v>197</v>
      </c>
      <c r="D65" s="125" t="s">
        <v>207</v>
      </c>
      <c r="E65" s="155">
        <v>0.12</v>
      </c>
      <c r="F65" s="155">
        <f>F61*E65</f>
        <v>7.8</v>
      </c>
      <c r="G65" s="36"/>
      <c r="H65" s="36"/>
      <c r="I65" s="62"/>
      <c r="J65" s="62"/>
      <c r="K65" s="62"/>
      <c r="L65" s="62"/>
      <c r="M65" s="55"/>
    </row>
    <row r="66" spans="1:13" ht="40.5">
      <c r="A66" s="228">
        <v>17</v>
      </c>
      <c r="B66" s="114" t="s">
        <v>208</v>
      </c>
      <c r="C66" s="115" t="s">
        <v>223</v>
      </c>
      <c r="D66" s="159" t="s">
        <v>21</v>
      </c>
      <c r="E66" s="159"/>
      <c r="F66" s="121">
        <f>F70+F71</f>
        <v>10</v>
      </c>
      <c r="G66" s="36"/>
      <c r="H66" s="36"/>
      <c r="I66" s="62"/>
      <c r="J66" s="62"/>
      <c r="K66" s="62"/>
      <c r="L66" s="62"/>
      <c r="M66" s="55"/>
    </row>
    <row r="67" spans="1:13" ht="15.75">
      <c r="A67" s="229"/>
      <c r="B67" s="149"/>
      <c r="C67" s="119" t="s">
        <v>224</v>
      </c>
      <c r="D67" s="159" t="s">
        <v>35</v>
      </c>
      <c r="E67" s="121">
        <v>0.61</v>
      </c>
      <c r="F67" s="121">
        <f>F66*E67</f>
        <v>6.1</v>
      </c>
      <c r="G67" s="36"/>
      <c r="H67" s="36"/>
      <c r="I67" s="62"/>
      <c r="J67" s="62"/>
      <c r="K67" s="62"/>
      <c r="L67" s="62"/>
      <c r="M67" s="55"/>
    </row>
    <row r="68" spans="1:13" ht="15.75">
      <c r="A68" s="229"/>
      <c r="B68" s="149"/>
      <c r="C68" s="160" t="s">
        <v>211</v>
      </c>
      <c r="D68" s="161" t="s">
        <v>39</v>
      </c>
      <c r="E68" s="121">
        <v>0.33</v>
      </c>
      <c r="F68" s="121">
        <f>F66*E68</f>
        <v>3.3000000000000003</v>
      </c>
      <c r="G68" s="36"/>
      <c r="H68" s="36"/>
      <c r="I68" s="62"/>
      <c r="J68" s="62"/>
      <c r="K68" s="62"/>
      <c r="L68" s="62"/>
      <c r="M68" s="55"/>
    </row>
    <row r="69" spans="1:13" ht="15.75">
      <c r="A69" s="229"/>
      <c r="B69" s="149"/>
      <c r="C69" s="160" t="s">
        <v>212</v>
      </c>
      <c r="D69" s="161" t="s">
        <v>0</v>
      </c>
      <c r="E69" s="121">
        <v>0.01</v>
      </c>
      <c r="F69" s="121">
        <f>F66*E69</f>
        <v>0.1</v>
      </c>
      <c r="G69" s="36"/>
      <c r="H69" s="36"/>
      <c r="I69" s="62"/>
      <c r="J69" s="62"/>
      <c r="K69" s="62"/>
      <c r="L69" s="62"/>
      <c r="M69" s="55"/>
    </row>
    <row r="70" spans="1:13" ht="31.5">
      <c r="A70" s="229"/>
      <c r="B70" s="149"/>
      <c r="C70" s="119" t="s">
        <v>225</v>
      </c>
      <c r="D70" s="159" t="s">
        <v>21</v>
      </c>
      <c r="E70" s="121"/>
      <c r="F70" s="121">
        <v>2</v>
      </c>
      <c r="G70" s="36"/>
      <c r="H70" s="36"/>
      <c r="I70" s="62"/>
      <c r="J70" s="62"/>
      <c r="K70" s="62"/>
      <c r="L70" s="62"/>
      <c r="M70" s="55"/>
    </row>
    <row r="71" spans="1:13" ht="31.5">
      <c r="A71" s="229"/>
      <c r="B71" s="149" t="s">
        <v>172</v>
      </c>
      <c r="C71" s="119" t="s">
        <v>226</v>
      </c>
      <c r="D71" s="159" t="s">
        <v>21</v>
      </c>
      <c r="E71" s="121"/>
      <c r="F71" s="121">
        <v>8</v>
      </c>
      <c r="G71" s="36"/>
      <c r="H71" s="36"/>
      <c r="I71" s="62"/>
      <c r="J71" s="62"/>
      <c r="K71" s="62"/>
      <c r="L71" s="62"/>
      <c r="M71" s="55"/>
    </row>
    <row r="72" spans="1:13" ht="15.75">
      <c r="A72" s="230"/>
      <c r="B72" s="149"/>
      <c r="C72" s="119" t="s">
        <v>37</v>
      </c>
      <c r="D72" s="159" t="s">
        <v>0</v>
      </c>
      <c r="E72" s="121">
        <v>0.04</v>
      </c>
      <c r="F72" s="121">
        <f>F66*E72</f>
        <v>0.4</v>
      </c>
      <c r="G72" s="36"/>
      <c r="H72" s="36"/>
      <c r="I72" s="62"/>
      <c r="J72" s="62"/>
      <c r="K72" s="62"/>
      <c r="L72" s="62"/>
      <c r="M72" s="55"/>
    </row>
    <row r="73" spans="1:13" ht="15.75" customHeight="1">
      <c r="A73" s="258" t="s">
        <v>303</v>
      </c>
      <c r="B73" s="258"/>
      <c r="C73" s="258"/>
      <c r="D73" s="258"/>
      <c r="E73" s="258"/>
      <c r="F73" s="258"/>
      <c r="G73" s="204"/>
      <c r="H73" s="204"/>
      <c r="I73" s="205"/>
      <c r="J73" s="205"/>
      <c r="K73" s="205"/>
      <c r="L73" s="205"/>
      <c r="M73" s="206"/>
    </row>
    <row r="74" spans="1:13" ht="54">
      <c r="A74" s="266">
        <v>1</v>
      </c>
      <c r="B74" s="126" t="s">
        <v>180</v>
      </c>
      <c r="C74" s="143" t="s">
        <v>227</v>
      </c>
      <c r="D74" s="126" t="s">
        <v>182</v>
      </c>
      <c r="E74" s="145"/>
      <c r="F74" s="130">
        <v>0.11</v>
      </c>
      <c r="G74" s="36"/>
      <c r="H74" s="36"/>
      <c r="I74" s="62"/>
      <c r="J74" s="62"/>
      <c r="K74" s="62"/>
      <c r="L74" s="62"/>
      <c r="M74" s="55"/>
    </row>
    <row r="75" spans="1:13" ht="13.5">
      <c r="A75" s="267"/>
      <c r="B75" s="177"/>
      <c r="C75" s="148" t="s">
        <v>183</v>
      </c>
      <c r="D75" s="149" t="s">
        <v>184</v>
      </c>
      <c r="E75" s="150">
        <f>160*1.2*1.05</f>
        <v>201.60000000000002</v>
      </c>
      <c r="F75" s="151">
        <f>F74*E75</f>
        <v>22.176000000000002</v>
      </c>
      <c r="G75" s="36"/>
      <c r="H75" s="36"/>
      <c r="I75" s="62"/>
      <c r="J75" s="62"/>
      <c r="K75" s="62"/>
      <c r="L75" s="62"/>
      <c r="M75" s="55"/>
    </row>
    <row r="76" spans="1:13" ht="13.5">
      <c r="A76" s="268"/>
      <c r="B76" s="149" t="s">
        <v>172</v>
      </c>
      <c r="C76" s="149" t="s">
        <v>185</v>
      </c>
      <c r="D76" s="149" t="s">
        <v>164</v>
      </c>
      <c r="E76" s="151">
        <f>77.5*1.2*1.05</f>
        <v>97.65</v>
      </c>
      <c r="F76" s="151">
        <f>F74*E76</f>
        <v>10.7415</v>
      </c>
      <c r="G76" s="36"/>
      <c r="H76" s="36"/>
      <c r="I76" s="62"/>
      <c r="J76" s="62"/>
      <c r="K76" s="62"/>
      <c r="L76" s="62"/>
      <c r="M76" s="55"/>
    </row>
    <row r="77" spans="1:13" ht="33.75">
      <c r="A77" s="225">
        <v>2</v>
      </c>
      <c r="B77" s="178" t="s">
        <v>228</v>
      </c>
      <c r="C77" s="139" t="s">
        <v>229</v>
      </c>
      <c r="D77" s="139" t="s">
        <v>230</v>
      </c>
      <c r="E77" s="172"/>
      <c r="F77" s="179">
        <f>F74</f>
        <v>0.11</v>
      </c>
      <c r="G77" s="36"/>
      <c r="H77" s="36"/>
      <c r="I77" s="62"/>
      <c r="J77" s="62"/>
      <c r="K77" s="62"/>
      <c r="L77" s="62"/>
      <c r="M77" s="55"/>
    </row>
    <row r="78" spans="1:13" ht="15">
      <c r="A78" s="226"/>
      <c r="B78" s="180"/>
      <c r="C78" s="172" t="s">
        <v>168</v>
      </c>
      <c r="D78" s="172" t="s">
        <v>169</v>
      </c>
      <c r="E78" s="172">
        <v>54.9</v>
      </c>
      <c r="F78" s="164">
        <f>F77*E78</f>
        <v>6.039</v>
      </c>
      <c r="G78" s="36"/>
      <c r="H78" s="36"/>
      <c r="I78" s="62"/>
      <c r="J78" s="62"/>
      <c r="K78" s="62"/>
      <c r="L78" s="62"/>
      <c r="M78" s="55"/>
    </row>
    <row r="79" spans="1:13" ht="15">
      <c r="A79" s="226"/>
      <c r="B79" s="180"/>
      <c r="C79" s="172" t="s">
        <v>192</v>
      </c>
      <c r="D79" s="172" t="s">
        <v>137</v>
      </c>
      <c r="E79" s="172">
        <v>2.07</v>
      </c>
      <c r="F79" s="164">
        <f>E79*F77</f>
        <v>0.22769999999999999</v>
      </c>
      <c r="G79" s="36"/>
      <c r="H79" s="36"/>
      <c r="I79" s="62"/>
      <c r="J79" s="62"/>
      <c r="K79" s="62"/>
      <c r="L79" s="62"/>
      <c r="M79" s="55"/>
    </row>
    <row r="80" spans="1:13" ht="15">
      <c r="A80" s="226"/>
      <c r="B80" s="180" t="s">
        <v>172</v>
      </c>
      <c r="C80" s="172" t="s">
        <v>231</v>
      </c>
      <c r="D80" s="172" t="s">
        <v>158</v>
      </c>
      <c r="E80" s="172">
        <v>0.07</v>
      </c>
      <c r="F80" s="172">
        <f>F77*E80</f>
        <v>0.007700000000000001</v>
      </c>
      <c r="G80" s="36"/>
      <c r="H80" s="36"/>
      <c r="I80" s="62"/>
      <c r="J80" s="62"/>
      <c r="K80" s="62"/>
      <c r="L80" s="62"/>
      <c r="M80" s="55"/>
    </row>
    <row r="81" spans="1:13" ht="15">
      <c r="A81" s="226"/>
      <c r="B81" s="180" t="s">
        <v>172</v>
      </c>
      <c r="C81" s="172" t="s">
        <v>232</v>
      </c>
      <c r="D81" s="172" t="s">
        <v>230</v>
      </c>
      <c r="E81" s="172">
        <v>1.2</v>
      </c>
      <c r="F81" s="139">
        <f>F77*E81</f>
        <v>0.132</v>
      </c>
      <c r="G81" s="36"/>
      <c r="H81" s="36"/>
      <c r="I81" s="62"/>
      <c r="J81" s="62"/>
      <c r="K81" s="62"/>
      <c r="L81" s="62"/>
      <c r="M81" s="55"/>
    </row>
    <row r="82" spans="1:13" ht="30">
      <c r="A82" s="226"/>
      <c r="B82" s="180" t="s">
        <v>172</v>
      </c>
      <c r="C82" s="172" t="s">
        <v>233</v>
      </c>
      <c r="D82" s="172" t="s">
        <v>230</v>
      </c>
      <c r="E82" s="172">
        <v>0.9</v>
      </c>
      <c r="F82" s="172">
        <f>F77*E82</f>
        <v>0.099</v>
      </c>
      <c r="G82" s="36"/>
      <c r="H82" s="36"/>
      <c r="I82" s="62"/>
      <c r="J82" s="62"/>
      <c r="K82" s="62"/>
      <c r="L82" s="62"/>
      <c r="M82" s="55"/>
    </row>
    <row r="83" spans="1:13" ht="15">
      <c r="A83" s="227"/>
      <c r="B83" s="180"/>
      <c r="C83" s="172" t="s">
        <v>171</v>
      </c>
      <c r="D83" s="172" t="s">
        <v>137</v>
      </c>
      <c r="E83" s="172">
        <v>3.9</v>
      </c>
      <c r="F83" s="165">
        <f>F77*E83</f>
        <v>0.429</v>
      </c>
      <c r="G83" s="36"/>
      <c r="H83" s="36"/>
      <c r="I83" s="62"/>
      <c r="J83" s="62"/>
      <c r="K83" s="62"/>
      <c r="L83" s="62"/>
      <c r="M83" s="55"/>
    </row>
    <row r="84" spans="1:13" ht="38.25">
      <c r="A84" s="228">
        <v>3</v>
      </c>
      <c r="B84" s="181" t="s">
        <v>234</v>
      </c>
      <c r="C84" s="182" t="s">
        <v>235</v>
      </c>
      <c r="D84" s="181" t="s">
        <v>196</v>
      </c>
      <c r="E84" s="183"/>
      <c r="F84" s="184">
        <v>8</v>
      </c>
      <c r="G84" s="36"/>
      <c r="H84" s="36"/>
      <c r="I84" s="62"/>
      <c r="J84" s="62"/>
      <c r="K84" s="62"/>
      <c r="L84" s="62"/>
      <c r="M84" s="55"/>
    </row>
    <row r="85" spans="1:13" ht="15">
      <c r="A85" s="229"/>
      <c r="B85" s="181"/>
      <c r="C85" s="185" t="s">
        <v>236</v>
      </c>
      <c r="D85" s="181" t="s">
        <v>237</v>
      </c>
      <c r="E85" s="183">
        <v>5.3</v>
      </c>
      <c r="F85" s="184">
        <f>E85*F84</f>
        <v>42.4</v>
      </c>
      <c r="G85" s="36"/>
      <c r="H85" s="36"/>
      <c r="I85" s="62"/>
      <c r="J85" s="62"/>
      <c r="K85" s="62"/>
      <c r="L85" s="62"/>
      <c r="M85" s="55"/>
    </row>
    <row r="86" spans="1:13" ht="15">
      <c r="A86" s="229"/>
      <c r="B86" s="181"/>
      <c r="C86" s="185" t="s">
        <v>238</v>
      </c>
      <c r="D86" s="181" t="s">
        <v>137</v>
      </c>
      <c r="E86" s="183">
        <v>5.08</v>
      </c>
      <c r="F86" s="184">
        <f>E86*F84</f>
        <v>40.64</v>
      </c>
      <c r="G86" s="36"/>
      <c r="H86" s="36"/>
      <c r="I86" s="62"/>
      <c r="J86" s="62"/>
      <c r="K86" s="62"/>
      <c r="L86" s="62"/>
      <c r="M86" s="55"/>
    </row>
    <row r="87" spans="1:13" ht="25.5">
      <c r="A87" s="229"/>
      <c r="B87" s="181" t="s">
        <v>239</v>
      </c>
      <c r="C87" s="185" t="s">
        <v>240</v>
      </c>
      <c r="D87" s="181" t="s">
        <v>196</v>
      </c>
      <c r="E87" s="183">
        <v>1</v>
      </c>
      <c r="F87" s="184">
        <f>E87*F84</f>
        <v>8</v>
      </c>
      <c r="G87" s="36"/>
      <c r="H87" s="36"/>
      <c r="I87" s="62"/>
      <c r="J87" s="62"/>
      <c r="K87" s="62"/>
      <c r="L87" s="62"/>
      <c r="M87" s="55"/>
    </row>
    <row r="88" spans="1:13" ht="25.5">
      <c r="A88" s="229"/>
      <c r="B88" s="181" t="s">
        <v>241</v>
      </c>
      <c r="C88" s="185" t="s">
        <v>242</v>
      </c>
      <c r="D88" s="181" t="s">
        <v>196</v>
      </c>
      <c r="E88" s="183">
        <v>1</v>
      </c>
      <c r="F88" s="184">
        <f>E88*F84</f>
        <v>8</v>
      </c>
      <c r="G88" s="36"/>
      <c r="H88" s="36"/>
      <c r="I88" s="62"/>
      <c r="J88" s="62"/>
      <c r="K88" s="62"/>
      <c r="L88" s="62"/>
      <c r="M88" s="55"/>
    </row>
    <row r="89" spans="1:13" ht="15">
      <c r="A89" s="229"/>
      <c r="B89" s="181"/>
      <c r="C89" s="185" t="s">
        <v>243</v>
      </c>
      <c r="D89" s="181" t="s">
        <v>244</v>
      </c>
      <c r="E89" s="183">
        <v>0.2</v>
      </c>
      <c r="F89" s="184">
        <f>E89*F84</f>
        <v>1.6</v>
      </c>
      <c r="G89" s="36"/>
      <c r="H89" s="36"/>
      <c r="I89" s="62"/>
      <c r="J89" s="62"/>
      <c r="K89" s="62"/>
      <c r="L89" s="62"/>
      <c r="M89" s="55"/>
    </row>
    <row r="90" spans="1:13" ht="15">
      <c r="A90" s="229"/>
      <c r="B90" s="181"/>
      <c r="C90" s="185" t="s">
        <v>245</v>
      </c>
      <c r="D90" s="181" t="s">
        <v>206</v>
      </c>
      <c r="E90" s="183">
        <v>3</v>
      </c>
      <c r="F90" s="184">
        <f>E90*F84</f>
        <v>24</v>
      </c>
      <c r="G90" s="36"/>
      <c r="H90" s="36"/>
      <c r="I90" s="62"/>
      <c r="J90" s="62"/>
      <c r="K90" s="62"/>
      <c r="L90" s="62"/>
      <c r="M90" s="55"/>
    </row>
    <row r="91" spans="1:13" ht="25.5">
      <c r="A91" s="229"/>
      <c r="B91" s="181" t="s">
        <v>246</v>
      </c>
      <c r="C91" s="185" t="s">
        <v>247</v>
      </c>
      <c r="D91" s="181" t="s">
        <v>248</v>
      </c>
      <c r="E91" s="183">
        <v>1</v>
      </c>
      <c r="F91" s="184">
        <f>E91*F84</f>
        <v>8</v>
      </c>
      <c r="G91" s="36"/>
      <c r="H91" s="36"/>
      <c r="I91" s="62"/>
      <c r="J91" s="62"/>
      <c r="K91" s="62"/>
      <c r="L91" s="62"/>
      <c r="M91" s="55"/>
    </row>
    <row r="92" spans="1:13" ht="15">
      <c r="A92" s="230"/>
      <c r="B92" s="181"/>
      <c r="C92" s="185" t="s">
        <v>249</v>
      </c>
      <c r="D92" s="181" t="s">
        <v>137</v>
      </c>
      <c r="E92" s="183">
        <v>1.03</v>
      </c>
      <c r="F92" s="184">
        <f>E92*F84</f>
        <v>8.24</v>
      </c>
      <c r="G92" s="36"/>
      <c r="H92" s="36"/>
      <c r="I92" s="62"/>
      <c r="J92" s="62"/>
      <c r="K92" s="62"/>
      <c r="L92" s="62"/>
      <c r="M92" s="55"/>
    </row>
    <row r="93" spans="1:13" ht="78.75">
      <c r="A93" s="228">
        <v>4</v>
      </c>
      <c r="B93" s="166" t="s">
        <v>250</v>
      </c>
      <c r="C93" s="158" t="s">
        <v>251</v>
      </c>
      <c r="D93" s="159" t="s">
        <v>252</v>
      </c>
      <c r="E93" s="159"/>
      <c r="F93" s="118">
        <v>16</v>
      </c>
      <c r="G93" s="36"/>
      <c r="H93" s="36"/>
      <c r="I93" s="62"/>
      <c r="J93" s="62"/>
      <c r="K93" s="62"/>
      <c r="L93" s="62"/>
      <c r="M93" s="55"/>
    </row>
    <row r="94" spans="1:13" ht="31.5">
      <c r="A94" s="229"/>
      <c r="B94" s="149"/>
      <c r="C94" s="119" t="s">
        <v>210</v>
      </c>
      <c r="D94" s="159" t="s">
        <v>35</v>
      </c>
      <c r="E94" s="168">
        <v>0.888</v>
      </c>
      <c r="F94" s="121">
        <f>F93*E94</f>
        <v>14.208</v>
      </c>
      <c r="G94" s="36"/>
      <c r="H94" s="36"/>
      <c r="I94" s="62"/>
      <c r="J94" s="62"/>
      <c r="K94" s="62"/>
      <c r="L94" s="62"/>
      <c r="M94" s="55"/>
    </row>
    <row r="95" spans="1:13" ht="16.5" customHeight="1">
      <c r="A95" s="229"/>
      <c r="B95" s="149"/>
      <c r="C95" s="119" t="s">
        <v>212</v>
      </c>
      <c r="D95" s="159" t="s">
        <v>0</v>
      </c>
      <c r="E95" s="168">
        <v>0.021</v>
      </c>
      <c r="F95" s="121">
        <f>F93*E95</f>
        <v>0.336</v>
      </c>
      <c r="G95" s="62"/>
      <c r="H95" s="63"/>
      <c r="I95" s="36"/>
      <c r="J95" s="36"/>
      <c r="K95" s="63"/>
      <c r="L95" s="63"/>
      <c r="M95" s="56"/>
    </row>
    <row r="96" spans="1:13" ht="16.5" customHeight="1">
      <c r="A96" s="229"/>
      <c r="B96" s="149"/>
      <c r="C96" s="162" t="s">
        <v>213</v>
      </c>
      <c r="D96" s="159"/>
      <c r="E96" s="121"/>
      <c r="F96" s="121"/>
      <c r="G96" s="62"/>
      <c r="H96" s="63"/>
      <c r="I96" s="63"/>
      <c r="J96" s="63"/>
      <c r="K96" s="36"/>
      <c r="L96" s="36"/>
      <c r="M96" s="56"/>
    </row>
    <row r="97" spans="1:13" ht="30">
      <c r="A97" s="230"/>
      <c r="B97" s="149" t="s">
        <v>253</v>
      </c>
      <c r="C97" s="162" t="s">
        <v>254</v>
      </c>
      <c r="D97" s="159" t="s">
        <v>36</v>
      </c>
      <c r="E97" s="121"/>
      <c r="F97" s="121">
        <f>F93*0.8*2</f>
        <v>25.6</v>
      </c>
      <c r="G97" s="36"/>
      <c r="H97" s="36"/>
      <c r="I97" s="63"/>
      <c r="J97" s="63"/>
      <c r="K97" s="63"/>
      <c r="L97" s="36"/>
      <c r="M97" s="56"/>
    </row>
    <row r="98" spans="1:13" ht="51">
      <c r="A98" s="266">
        <v>5</v>
      </c>
      <c r="B98" s="169" t="s">
        <v>255</v>
      </c>
      <c r="C98" s="170" t="s">
        <v>256</v>
      </c>
      <c r="D98" s="169" t="s">
        <v>257</v>
      </c>
      <c r="E98" s="169"/>
      <c r="F98" s="186">
        <f>65+160</f>
        <v>225</v>
      </c>
      <c r="G98" s="36"/>
      <c r="H98" s="36"/>
      <c r="I98" s="63"/>
      <c r="J98" s="63"/>
      <c r="K98" s="63"/>
      <c r="L98" s="36"/>
      <c r="M98" s="56"/>
    </row>
    <row r="99" spans="1:13" ht="16.5">
      <c r="A99" s="267"/>
      <c r="B99" s="171"/>
      <c r="C99" s="170" t="s">
        <v>183</v>
      </c>
      <c r="D99" s="171" t="s">
        <v>35</v>
      </c>
      <c r="E99" s="171">
        <v>0.0649</v>
      </c>
      <c r="F99" s="171">
        <f>E99*F98</f>
        <v>14.6025</v>
      </c>
      <c r="G99" s="36"/>
      <c r="H99" s="36"/>
      <c r="I99" s="63"/>
      <c r="J99" s="63"/>
      <c r="K99" s="63"/>
      <c r="L99" s="63"/>
      <c r="M99" s="56"/>
    </row>
    <row r="100" spans="1:13" ht="16.5">
      <c r="A100" s="267"/>
      <c r="B100" s="171"/>
      <c r="C100" s="170" t="s">
        <v>258</v>
      </c>
      <c r="D100" s="171" t="s">
        <v>138</v>
      </c>
      <c r="E100" s="171">
        <v>0.148</v>
      </c>
      <c r="F100" s="171">
        <f>E100*F98</f>
        <v>33.3</v>
      </c>
      <c r="G100" s="47"/>
      <c r="H100" s="47"/>
      <c r="I100" s="47"/>
      <c r="J100" s="69"/>
      <c r="K100" s="70"/>
      <c r="L100" s="36"/>
      <c r="M100" s="55"/>
    </row>
    <row r="101" spans="1:13" ht="16.5" customHeight="1">
      <c r="A101" s="268"/>
      <c r="B101" s="171"/>
      <c r="C101" s="170" t="s">
        <v>259</v>
      </c>
      <c r="D101" s="171" t="s">
        <v>0</v>
      </c>
      <c r="E101" s="171">
        <v>0.00025</v>
      </c>
      <c r="F101" s="171">
        <f>E101*F98</f>
        <v>0.05625</v>
      </c>
      <c r="G101" s="36"/>
      <c r="H101" s="36"/>
      <c r="I101" s="36"/>
      <c r="J101" s="36"/>
      <c r="K101" s="63"/>
      <c r="L101" s="63"/>
      <c r="M101" s="56"/>
    </row>
    <row r="102" spans="1:13" ht="16.5" customHeight="1">
      <c r="A102" s="228">
        <v>6</v>
      </c>
      <c r="B102" s="166" t="s">
        <v>152</v>
      </c>
      <c r="C102" s="115" t="s">
        <v>260</v>
      </c>
      <c r="D102" s="159" t="s">
        <v>154</v>
      </c>
      <c r="E102" s="159"/>
      <c r="F102" s="187">
        <f>100*0.4*0.4</f>
        <v>16</v>
      </c>
      <c r="G102" s="36"/>
      <c r="H102" s="36"/>
      <c r="I102" s="63"/>
      <c r="J102" s="63"/>
      <c r="K102" s="36"/>
      <c r="L102" s="36"/>
      <c r="M102" s="56"/>
    </row>
    <row r="103" spans="1:13" ht="31.5">
      <c r="A103" s="229"/>
      <c r="B103" s="149"/>
      <c r="C103" s="119" t="s">
        <v>210</v>
      </c>
      <c r="D103" s="159" t="s">
        <v>35</v>
      </c>
      <c r="E103" s="121">
        <v>1.21</v>
      </c>
      <c r="F103" s="121">
        <f>F102*E103</f>
        <v>19.36</v>
      </c>
      <c r="G103" s="36"/>
      <c r="H103" s="36"/>
      <c r="I103" s="47"/>
      <c r="J103" s="69"/>
      <c r="K103" s="63"/>
      <c r="L103" s="63"/>
      <c r="M103" s="56"/>
    </row>
    <row r="104" spans="1:13" ht="16.5" customHeight="1">
      <c r="A104" s="230"/>
      <c r="B104" s="149"/>
      <c r="C104" s="119" t="s">
        <v>261</v>
      </c>
      <c r="D104" s="159" t="s">
        <v>244</v>
      </c>
      <c r="E104" s="121"/>
      <c r="F104" s="121">
        <v>16</v>
      </c>
      <c r="G104" s="36"/>
      <c r="H104" s="36"/>
      <c r="I104" s="47"/>
      <c r="J104" s="69"/>
      <c r="K104" s="70"/>
      <c r="L104" s="63"/>
      <c r="M104" s="56"/>
    </row>
    <row r="105" spans="1:13" ht="24.75" customHeight="1">
      <c r="A105" s="258" t="s">
        <v>304</v>
      </c>
      <c r="B105" s="258"/>
      <c r="C105" s="258"/>
      <c r="D105" s="258"/>
      <c r="E105" s="258"/>
      <c r="F105" s="258"/>
      <c r="G105" s="201"/>
      <c r="H105" s="201"/>
      <c r="I105" s="202"/>
      <c r="J105" s="202"/>
      <c r="K105" s="202"/>
      <c r="L105" s="202"/>
      <c r="M105" s="203"/>
    </row>
    <row r="106" spans="1:13" ht="16.5" customHeight="1">
      <c r="A106" s="272">
        <v>1</v>
      </c>
      <c r="B106" s="188" t="s">
        <v>262</v>
      </c>
      <c r="C106" s="189" t="s">
        <v>263</v>
      </c>
      <c r="D106" s="190" t="s">
        <v>174</v>
      </c>
      <c r="E106" s="191"/>
      <c r="F106" s="192">
        <f>F113+F114</f>
        <v>185</v>
      </c>
      <c r="G106" s="36"/>
      <c r="H106" s="36"/>
      <c r="I106" s="36"/>
      <c r="J106" s="36"/>
      <c r="K106" s="63"/>
      <c r="L106" s="63"/>
      <c r="M106" s="56"/>
    </row>
    <row r="107" spans="1:13" ht="16.5" customHeight="1">
      <c r="A107" s="273"/>
      <c r="B107" s="188"/>
      <c r="C107" s="193" t="s">
        <v>264</v>
      </c>
      <c r="D107" s="194" t="s">
        <v>169</v>
      </c>
      <c r="E107" s="194">
        <v>0.357</v>
      </c>
      <c r="F107" s="195">
        <f>F106*E107</f>
        <v>66.045</v>
      </c>
      <c r="G107" s="36"/>
      <c r="H107" s="36"/>
      <c r="I107" s="63"/>
      <c r="J107" s="63"/>
      <c r="K107" s="36"/>
      <c r="L107" s="36"/>
      <c r="M107" s="56"/>
    </row>
    <row r="108" spans="1:13" ht="16.5" customHeight="1">
      <c r="A108" s="273"/>
      <c r="B108" s="188"/>
      <c r="C108" s="193" t="s">
        <v>265</v>
      </c>
      <c r="D108" s="194" t="s">
        <v>193</v>
      </c>
      <c r="E108" s="194">
        <v>0.141</v>
      </c>
      <c r="F108" s="195">
        <f>F106*E108</f>
        <v>26.084999999999997</v>
      </c>
      <c r="G108" s="36"/>
      <c r="H108" s="36"/>
      <c r="I108" s="63"/>
      <c r="J108" s="63"/>
      <c r="K108" s="64"/>
      <c r="L108" s="64"/>
      <c r="M108" s="56"/>
    </row>
    <row r="109" spans="1:13" ht="30">
      <c r="A109" s="272">
        <v>2</v>
      </c>
      <c r="B109" s="188" t="s">
        <v>266</v>
      </c>
      <c r="C109" s="196" t="s">
        <v>267</v>
      </c>
      <c r="D109" s="191" t="s">
        <v>174</v>
      </c>
      <c r="E109" s="191"/>
      <c r="F109" s="192">
        <f>F114+F113</f>
        <v>185</v>
      </c>
      <c r="G109" s="47"/>
      <c r="H109" s="47"/>
      <c r="I109" s="63"/>
      <c r="J109" s="63"/>
      <c r="K109" s="63"/>
      <c r="L109" s="63"/>
      <c r="M109" s="55"/>
    </row>
    <row r="110" spans="1:13" ht="21" customHeight="1">
      <c r="A110" s="273"/>
      <c r="B110" s="188"/>
      <c r="C110" s="193" t="s">
        <v>268</v>
      </c>
      <c r="D110" s="194" t="s">
        <v>169</v>
      </c>
      <c r="E110" s="194">
        <v>0.61</v>
      </c>
      <c r="F110" s="195">
        <f>F109*E110</f>
        <v>112.85</v>
      </c>
      <c r="G110" s="66"/>
      <c r="H110" s="66"/>
      <c r="I110" s="36"/>
      <c r="J110" s="36"/>
      <c r="K110" s="63"/>
      <c r="L110" s="63"/>
      <c r="M110" s="56"/>
    </row>
    <row r="111" spans="1:13" ht="16.5" customHeight="1">
      <c r="A111" s="273"/>
      <c r="B111" s="188"/>
      <c r="C111" s="193" t="s">
        <v>269</v>
      </c>
      <c r="D111" s="194" t="s">
        <v>193</v>
      </c>
      <c r="E111" s="194">
        <v>0.002</v>
      </c>
      <c r="F111" s="195">
        <f>F109*E111</f>
        <v>0.37</v>
      </c>
      <c r="G111" s="66"/>
      <c r="H111" s="66"/>
      <c r="I111" s="63"/>
      <c r="J111" s="63"/>
      <c r="K111" s="36"/>
      <c r="L111" s="36"/>
      <c r="M111" s="56"/>
    </row>
    <row r="112" spans="1:13" ht="16.5" customHeight="1">
      <c r="A112" s="273"/>
      <c r="B112" s="188"/>
      <c r="C112" s="193" t="s">
        <v>270</v>
      </c>
      <c r="D112" s="194"/>
      <c r="E112" s="194"/>
      <c r="F112" s="195"/>
      <c r="G112" s="66"/>
      <c r="H112" s="66"/>
      <c r="I112" s="63"/>
      <c r="J112" s="63"/>
      <c r="K112" s="63"/>
      <c r="L112" s="36"/>
      <c r="M112" s="56"/>
    </row>
    <row r="113" spans="1:13" ht="16.5" customHeight="1">
      <c r="A113" s="273"/>
      <c r="B113" s="188" t="s">
        <v>271</v>
      </c>
      <c r="C113" s="197" t="s">
        <v>272</v>
      </c>
      <c r="D113" s="197" t="s">
        <v>174</v>
      </c>
      <c r="E113" s="197"/>
      <c r="F113" s="198">
        <v>65</v>
      </c>
      <c r="G113" s="66"/>
      <c r="H113" s="66"/>
      <c r="I113" s="63"/>
      <c r="J113" s="63"/>
      <c r="K113" s="63"/>
      <c r="L113" s="36"/>
      <c r="M113" s="56"/>
    </row>
    <row r="114" spans="1:13" ht="16.5" customHeight="1">
      <c r="A114" s="273"/>
      <c r="B114" s="188" t="s">
        <v>299</v>
      </c>
      <c r="C114" s="197" t="s">
        <v>273</v>
      </c>
      <c r="D114" s="197" t="s">
        <v>174</v>
      </c>
      <c r="E114" s="197"/>
      <c r="F114" s="198">
        <v>120</v>
      </c>
      <c r="G114" s="36"/>
      <c r="H114" s="36"/>
      <c r="I114" s="63"/>
      <c r="J114" s="63"/>
      <c r="K114" s="63"/>
      <c r="L114" s="36"/>
      <c r="M114" s="56"/>
    </row>
    <row r="115" spans="1:21" s="14" customFormat="1" ht="15">
      <c r="A115" s="274"/>
      <c r="B115" s="188" t="s">
        <v>274</v>
      </c>
      <c r="C115" s="197" t="s">
        <v>275</v>
      </c>
      <c r="D115" s="197" t="s">
        <v>196</v>
      </c>
      <c r="E115" s="197">
        <v>0.5</v>
      </c>
      <c r="F115" s="199">
        <f>E115*F109</f>
        <v>92.5</v>
      </c>
      <c r="G115" s="47"/>
      <c r="H115" s="47"/>
      <c r="I115" s="64"/>
      <c r="J115" s="64"/>
      <c r="K115" s="64"/>
      <c r="L115" s="64"/>
      <c r="M115" s="55"/>
      <c r="N115" s="59"/>
      <c r="O115" s="61"/>
      <c r="P115" s="61"/>
      <c r="Q115" s="61"/>
      <c r="R115" s="61"/>
      <c r="S115" s="61"/>
      <c r="T115" s="61"/>
      <c r="U115" s="60"/>
    </row>
    <row r="116" spans="1:21" ht="15">
      <c r="A116" s="272">
        <v>3</v>
      </c>
      <c r="B116" s="188" t="s">
        <v>276</v>
      </c>
      <c r="C116" s="196" t="s">
        <v>277</v>
      </c>
      <c r="D116" s="191" t="s">
        <v>196</v>
      </c>
      <c r="E116" s="197"/>
      <c r="F116" s="192">
        <v>62</v>
      </c>
      <c r="G116" s="36"/>
      <c r="H116" s="36"/>
      <c r="I116" s="36"/>
      <c r="J116" s="36"/>
      <c r="K116" s="67"/>
      <c r="L116" s="67"/>
      <c r="M116" s="56"/>
      <c r="N116" s="53"/>
      <c r="O116" s="53"/>
      <c r="P116" s="53"/>
      <c r="Q116" s="53"/>
      <c r="R116" s="53"/>
      <c r="S116" s="53"/>
      <c r="T116" s="53"/>
      <c r="U116" s="53"/>
    </row>
    <row r="117" spans="1:21" ht="13.5" customHeight="1">
      <c r="A117" s="273"/>
      <c r="B117" s="188"/>
      <c r="C117" s="193" t="s">
        <v>278</v>
      </c>
      <c r="D117" s="194" t="s">
        <v>169</v>
      </c>
      <c r="E117" s="194">
        <v>0.91</v>
      </c>
      <c r="F117" s="195">
        <f>F116*E117</f>
        <v>56.42</v>
      </c>
      <c r="G117" s="36"/>
      <c r="H117" s="36"/>
      <c r="I117" s="67"/>
      <c r="J117" s="67"/>
      <c r="K117" s="36"/>
      <c r="L117" s="36"/>
      <c r="M117" s="56"/>
      <c r="N117" s="53"/>
      <c r="O117" s="53"/>
      <c r="P117" s="53"/>
      <c r="Q117" s="53"/>
      <c r="R117" s="53"/>
      <c r="S117" s="53"/>
      <c r="T117" s="53"/>
      <c r="U117" s="53"/>
    </row>
    <row r="118" spans="1:21" ht="15">
      <c r="A118" s="273"/>
      <c r="B118" s="188"/>
      <c r="C118" s="193" t="s">
        <v>279</v>
      </c>
      <c r="D118" s="194" t="s">
        <v>193</v>
      </c>
      <c r="E118" s="194">
        <v>0.12</v>
      </c>
      <c r="F118" s="195">
        <f>F116*E118</f>
        <v>7.4399999999999995</v>
      </c>
      <c r="G118" s="36"/>
      <c r="H118" s="36"/>
      <c r="I118" s="63"/>
      <c r="J118" s="63"/>
      <c r="K118" s="63"/>
      <c r="L118" s="36"/>
      <c r="M118" s="56"/>
      <c r="N118" s="53"/>
      <c r="O118" s="53"/>
      <c r="P118" s="53"/>
      <c r="Q118" s="53"/>
      <c r="R118" s="53"/>
      <c r="S118" s="53"/>
      <c r="T118" s="53"/>
      <c r="U118" s="53"/>
    </row>
    <row r="119" spans="1:21" ht="14.25" customHeight="1">
      <c r="A119" s="273"/>
      <c r="B119" s="188"/>
      <c r="C119" s="193" t="s">
        <v>270</v>
      </c>
      <c r="D119" s="194"/>
      <c r="E119" s="194"/>
      <c r="F119" s="195"/>
      <c r="G119" s="36"/>
      <c r="H119" s="36"/>
      <c r="I119" s="63"/>
      <c r="J119" s="63"/>
      <c r="K119" s="63"/>
      <c r="L119" s="36"/>
      <c r="M119" s="56"/>
      <c r="N119" s="53"/>
      <c r="O119" s="53"/>
      <c r="P119" s="53"/>
      <c r="Q119" s="53"/>
      <c r="R119" s="53"/>
      <c r="S119" s="53"/>
      <c r="T119" s="53"/>
      <c r="U119" s="53"/>
    </row>
    <row r="120" spans="1:21" ht="15.75">
      <c r="A120" s="273"/>
      <c r="B120" s="188" t="s">
        <v>172</v>
      </c>
      <c r="C120" s="197" t="s">
        <v>300</v>
      </c>
      <c r="D120" s="191" t="s">
        <v>196</v>
      </c>
      <c r="E120" s="191"/>
      <c r="F120" s="199">
        <v>16</v>
      </c>
      <c r="G120" s="36"/>
      <c r="H120" s="36"/>
      <c r="I120" s="63"/>
      <c r="J120" s="63"/>
      <c r="K120" s="63"/>
      <c r="L120" s="63"/>
      <c r="M120" s="56"/>
      <c r="N120" s="53"/>
      <c r="O120" s="53"/>
      <c r="P120" s="53"/>
      <c r="Q120" s="53"/>
      <c r="R120" s="53"/>
      <c r="S120" s="53"/>
      <c r="T120" s="53"/>
      <c r="U120" s="53"/>
    </row>
    <row r="121" spans="1:13" ht="15.75">
      <c r="A121" s="273"/>
      <c r="B121" s="188" t="s">
        <v>172</v>
      </c>
      <c r="C121" s="197" t="s">
        <v>301</v>
      </c>
      <c r="D121" s="191" t="s">
        <v>196</v>
      </c>
      <c r="E121" s="191"/>
      <c r="F121" s="199">
        <v>16</v>
      </c>
      <c r="G121" s="52"/>
      <c r="H121" s="47"/>
      <c r="I121" s="64"/>
      <c r="J121" s="64"/>
      <c r="K121" s="64"/>
      <c r="L121" s="64"/>
      <c r="M121" s="55"/>
    </row>
    <row r="122" spans="1:13" ht="13.5" customHeight="1">
      <c r="A122" s="273"/>
      <c r="B122" s="188" t="s">
        <v>280</v>
      </c>
      <c r="C122" s="197" t="s">
        <v>281</v>
      </c>
      <c r="D122" s="191" t="s">
        <v>196</v>
      </c>
      <c r="E122" s="191"/>
      <c r="F122" s="199">
        <v>10</v>
      </c>
      <c r="G122" s="48"/>
      <c r="H122" s="36"/>
      <c r="I122" s="36"/>
      <c r="J122" s="36"/>
      <c r="K122" s="63"/>
      <c r="L122" s="63"/>
      <c r="M122" s="56"/>
    </row>
    <row r="123" spans="1:13" ht="25.5">
      <c r="A123" s="274"/>
      <c r="B123" s="188" t="s">
        <v>282</v>
      </c>
      <c r="C123" s="197" t="s">
        <v>283</v>
      </c>
      <c r="D123" s="191" t="s">
        <v>196</v>
      </c>
      <c r="E123" s="191"/>
      <c r="F123" s="199">
        <v>10</v>
      </c>
      <c r="G123" s="52"/>
      <c r="H123" s="47"/>
      <c r="I123" s="64"/>
      <c r="J123" s="64"/>
      <c r="K123" s="64"/>
      <c r="L123" s="64"/>
      <c r="M123" s="55"/>
    </row>
    <row r="124" spans="1:13" ht="15">
      <c r="A124" s="200"/>
      <c r="B124" s="188" t="s">
        <v>284</v>
      </c>
      <c r="C124" s="197" t="s">
        <v>285</v>
      </c>
      <c r="D124" s="191" t="s">
        <v>196</v>
      </c>
      <c r="E124" s="191"/>
      <c r="F124" s="199">
        <v>10</v>
      </c>
      <c r="G124" s="64"/>
      <c r="H124" s="47"/>
      <c r="I124" s="64"/>
      <c r="J124" s="52"/>
      <c r="K124" s="62"/>
      <c r="L124" s="62"/>
      <c r="M124" s="96"/>
    </row>
    <row r="125" spans="1:13" ht="15">
      <c r="A125" s="272">
        <v>4</v>
      </c>
      <c r="B125" s="188" t="s">
        <v>286</v>
      </c>
      <c r="C125" s="196" t="s">
        <v>287</v>
      </c>
      <c r="D125" s="191" t="s">
        <v>196</v>
      </c>
      <c r="E125" s="191"/>
      <c r="F125" s="192">
        <f>F128+F129</f>
        <v>16</v>
      </c>
      <c r="G125" s="74"/>
      <c r="H125" s="75"/>
      <c r="I125" s="76"/>
      <c r="J125" s="76"/>
      <c r="K125" s="76"/>
      <c r="L125" s="76"/>
      <c r="M125" s="77"/>
    </row>
    <row r="126" spans="1:13" ht="15">
      <c r="A126" s="273"/>
      <c r="B126" s="188"/>
      <c r="C126" s="193" t="s">
        <v>278</v>
      </c>
      <c r="D126" s="194" t="s">
        <v>169</v>
      </c>
      <c r="E126" s="194">
        <v>1.19</v>
      </c>
      <c r="F126" s="195">
        <f>F125*E126</f>
        <v>19.04</v>
      </c>
      <c r="G126" s="43"/>
      <c r="H126" s="49"/>
      <c r="I126" s="45"/>
      <c r="J126" s="44"/>
      <c r="K126" s="45"/>
      <c r="L126" s="44"/>
      <c r="M126" s="40"/>
    </row>
    <row r="127" spans="1:13" ht="15">
      <c r="A127" s="273"/>
      <c r="B127" s="188"/>
      <c r="C127" s="193" t="s">
        <v>279</v>
      </c>
      <c r="D127" s="194" t="s">
        <v>193</v>
      </c>
      <c r="E127" s="194">
        <v>0.05</v>
      </c>
      <c r="F127" s="195">
        <f>F125*E127</f>
        <v>0.8</v>
      </c>
      <c r="G127" s="42"/>
      <c r="H127" s="50"/>
      <c r="I127" s="54"/>
      <c r="J127" s="54"/>
      <c r="K127" s="54"/>
      <c r="L127" s="54"/>
      <c r="M127" s="68"/>
    </row>
    <row r="128" spans="1:13" ht="15">
      <c r="A128" s="273"/>
      <c r="B128" s="188" t="s">
        <v>172</v>
      </c>
      <c r="C128" s="193" t="s">
        <v>288</v>
      </c>
      <c r="D128" s="194" t="s">
        <v>196</v>
      </c>
      <c r="E128" s="194"/>
      <c r="F128" s="195">
        <v>8</v>
      </c>
      <c r="G128" s="38"/>
      <c r="H128" s="49"/>
      <c r="I128" s="65"/>
      <c r="J128" s="65"/>
      <c r="K128" s="36"/>
      <c r="L128" s="36"/>
      <c r="M128" s="58"/>
    </row>
    <row r="129" spans="1:13" ht="15">
      <c r="A129" s="273"/>
      <c r="B129" s="188" t="s">
        <v>289</v>
      </c>
      <c r="C129" s="193" t="s">
        <v>290</v>
      </c>
      <c r="D129" s="194" t="s">
        <v>196</v>
      </c>
      <c r="E129" s="194"/>
      <c r="F129" s="195">
        <v>8</v>
      </c>
      <c r="G129" s="51"/>
      <c r="H129" s="49"/>
      <c r="I129" s="54"/>
      <c r="J129" s="54"/>
      <c r="K129" s="36"/>
      <c r="L129" s="37"/>
      <c r="M129" s="58"/>
    </row>
    <row r="130" spans="1:13" ht="15">
      <c r="A130" s="274"/>
      <c r="B130" s="188"/>
      <c r="C130" s="193" t="s">
        <v>291</v>
      </c>
      <c r="D130" s="194" t="s">
        <v>193</v>
      </c>
      <c r="E130" s="194">
        <v>0.23</v>
      </c>
      <c r="F130" s="195">
        <f>F125*E130</f>
        <v>3.68</v>
      </c>
      <c r="G130" s="41"/>
      <c r="H130" s="49"/>
      <c r="I130" s="54"/>
      <c r="J130" s="54"/>
      <c r="K130" s="36"/>
      <c r="L130" s="37"/>
      <c r="M130" s="58"/>
    </row>
    <row r="131" spans="1:13" ht="30">
      <c r="A131" s="272">
        <v>5</v>
      </c>
      <c r="B131" s="188" t="s">
        <v>292</v>
      </c>
      <c r="C131" s="196" t="s">
        <v>293</v>
      </c>
      <c r="D131" s="191" t="s">
        <v>294</v>
      </c>
      <c r="E131" s="191"/>
      <c r="F131" s="192">
        <v>4</v>
      </c>
      <c r="G131" s="38"/>
      <c r="H131" s="49"/>
      <c r="I131" s="54"/>
      <c r="J131" s="54"/>
      <c r="K131" s="54"/>
      <c r="L131" s="54"/>
      <c r="M131" s="58"/>
    </row>
    <row r="132" spans="1:13" ht="15">
      <c r="A132" s="273"/>
      <c r="B132" s="188"/>
      <c r="C132" s="193" t="s">
        <v>278</v>
      </c>
      <c r="D132" s="194" t="s">
        <v>169</v>
      </c>
      <c r="E132" s="194">
        <v>2.01</v>
      </c>
      <c r="F132" s="195">
        <f>F131*E132</f>
        <v>8.04</v>
      </c>
      <c r="G132" s="43"/>
      <c r="H132" s="50"/>
      <c r="I132" s="54"/>
      <c r="J132" s="54"/>
      <c r="K132" s="54"/>
      <c r="L132" s="54"/>
      <c r="M132" s="68"/>
    </row>
    <row r="133" spans="1:13" ht="15.75" thickBot="1">
      <c r="A133" s="273"/>
      <c r="B133" s="188"/>
      <c r="C133" s="193" t="s">
        <v>279</v>
      </c>
      <c r="D133" s="194" t="s">
        <v>193</v>
      </c>
      <c r="E133" s="194">
        <v>0.03</v>
      </c>
      <c r="F133" s="195">
        <f>F131*E133</f>
        <v>0.12</v>
      </c>
      <c r="G133" s="41"/>
      <c r="H133" s="49"/>
      <c r="I133" s="36"/>
      <c r="J133" s="36"/>
      <c r="K133" s="65"/>
      <c r="L133" s="65"/>
      <c r="M133" s="58"/>
    </row>
    <row r="134" spans="1:13" ht="14.25" thickBot="1">
      <c r="A134" s="246" t="s">
        <v>139</v>
      </c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7"/>
      <c r="M134" s="95"/>
    </row>
    <row r="135" spans="1:13" ht="12.75">
      <c r="A135" s="238" t="s">
        <v>140</v>
      </c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92"/>
      <c r="M135" s="78"/>
    </row>
    <row r="136" spans="1:13" ht="12.75">
      <c r="A136" s="238" t="s">
        <v>139</v>
      </c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55"/>
    </row>
    <row r="137" spans="1:13" ht="12.75">
      <c r="A137" s="238" t="s">
        <v>141</v>
      </c>
      <c r="B137" s="238"/>
      <c r="C137" s="238"/>
      <c r="D137" s="238"/>
      <c r="E137" s="238"/>
      <c r="F137" s="238"/>
      <c r="G137" s="238"/>
      <c r="H137" s="238"/>
      <c r="I137" s="238"/>
      <c r="J137" s="238"/>
      <c r="K137" s="238"/>
      <c r="L137" s="92"/>
      <c r="M137" s="55"/>
    </row>
    <row r="138" spans="1:13" ht="12.75">
      <c r="A138" s="238" t="s">
        <v>139</v>
      </c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55"/>
    </row>
    <row r="139" spans="1:13" ht="13.5" thickBot="1">
      <c r="A139" s="238" t="s">
        <v>142</v>
      </c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93">
        <v>0.03</v>
      </c>
      <c r="M139" s="94"/>
    </row>
    <row r="140" spans="1:13" ht="22.5" customHeight="1" thickBot="1">
      <c r="A140" s="239" t="s">
        <v>305</v>
      </c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1"/>
      <c r="M140" s="95"/>
    </row>
    <row r="141" spans="1:13" ht="12.7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97"/>
    </row>
    <row r="142" spans="1:12" ht="12.75">
      <c r="A142" s="224" t="s">
        <v>143</v>
      </c>
      <c r="B142" s="224"/>
      <c r="C142" s="224"/>
      <c r="D142" s="224"/>
      <c r="E142" s="224"/>
      <c r="F142" s="224"/>
      <c r="I142" s="224" t="s">
        <v>144</v>
      </c>
      <c r="J142" s="224"/>
      <c r="K142" s="224"/>
      <c r="L142" s="224"/>
    </row>
    <row r="144" spans="1:3" ht="13.5" thickBot="1">
      <c r="A144" s="237" t="s">
        <v>145</v>
      </c>
      <c r="B144" s="237"/>
      <c r="C144" s="237"/>
    </row>
    <row r="145" spans="1:13" ht="25.5" customHeight="1">
      <c r="A145" s="99">
        <v>1</v>
      </c>
      <c r="B145" s="222" t="s">
        <v>146</v>
      </c>
      <c r="C145" s="222"/>
      <c r="D145" s="222"/>
      <c r="E145" s="222"/>
      <c r="F145" s="222"/>
      <c r="G145" s="222"/>
      <c r="H145" s="222"/>
      <c r="I145" s="222"/>
      <c r="J145" s="222"/>
      <c r="K145" s="222"/>
      <c r="L145" s="222"/>
      <c r="M145" s="223"/>
    </row>
    <row r="146" spans="1:13" ht="43.5" customHeight="1">
      <c r="A146" s="101">
        <v>2</v>
      </c>
      <c r="B146" s="233" t="s">
        <v>148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4"/>
    </row>
    <row r="147" spans="1:13" ht="71.25" customHeight="1" thickBot="1">
      <c r="A147" s="98">
        <v>3</v>
      </c>
      <c r="B147" s="235" t="s">
        <v>149</v>
      </c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6"/>
    </row>
    <row r="148" spans="1:13" ht="12.7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97"/>
    </row>
    <row r="149" spans="1:13" ht="12.7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97"/>
    </row>
    <row r="150" spans="1:13" ht="12.7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97"/>
    </row>
    <row r="151" spans="1:13" ht="12.7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97"/>
    </row>
    <row r="152" spans="1:13" ht="12.7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97"/>
    </row>
    <row r="153" spans="1:13" ht="12.7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97"/>
    </row>
    <row r="154" spans="1:13" ht="12.7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97"/>
    </row>
    <row r="155" spans="1:13" ht="12.7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97"/>
    </row>
    <row r="156" spans="1:13" ht="12.7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97"/>
    </row>
    <row r="157" spans="1:13" ht="12.7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97"/>
    </row>
    <row r="158" spans="1:13" ht="12.7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97"/>
    </row>
    <row r="159" spans="1:13" ht="12.7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97"/>
    </row>
    <row r="160" spans="1:13" ht="12.7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97"/>
    </row>
    <row r="161" spans="1:13" ht="12.7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97"/>
    </row>
    <row r="162" spans="1:13" ht="12.7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97"/>
    </row>
    <row r="163" spans="1:13" ht="12.7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97"/>
    </row>
    <row r="164" spans="1:13" ht="12.7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97"/>
    </row>
    <row r="165" spans="1:13" ht="12.7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97"/>
    </row>
    <row r="166" spans="1:13" ht="12.7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97"/>
    </row>
    <row r="167" spans="1:13" ht="12.7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97"/>
    </row>
    <row r="168" spans="1:13" ht="12.7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97"/>
    </row>
    <row r="169" spans="1:13" ht="12.7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97"/>
    </row>
    <row r="170" spans="1:13" ht="12.7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97"/>
    </row>
    <row r="171" spans="1:13" ht="12.7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97"/>
    </row>
    <row r="172" spans="1:13" ht="12.7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97"/>
    </row>
    <row r="173" spans="1:13" ht="12.7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97"/>
    </row>
    <row r="174" spans="1:13" ht="12.7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97"/>
    </row>
    <row r="175" spans="1:13" ht="12.7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97"/>
    </row>
    <row r="176" spans="1:13" ht="12.7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97"/>
    </row>
    <row r="177" spans="1:13" ht="12.7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97"/>
    </row>
    <row r="178" spans="1:13" ht="12.7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97"/>
    </row>
    <row r="179" spans="1:13" ht="12.7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97"/>
    </row>
    <row r="180" spans="1:13" ht="12.7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97"/>
    </row>
    <row r="181" spans="1:13" ht="12.7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97"/>
    </row>
    <row r="182" spans="1:13" ht="12.7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97"/>
    </row>
    <row r="183" spans="1:13" ht="12.7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97"/>
    </row>
    <row r="184" spans="1:13" ht="12.7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97"/>
    </row>
    <row r="185" spans="1:13" ht="12.7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97"/>
    </row>
    <row r="186" spans="1:13" ht="12.7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97"/>
    </row>
    <row r="187" spans="1:13" ht="12.7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97"/>
    </row>
    <row r="188" spans="1:13" ht="12.7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97"/>
    </row>
    <row r="189" spans="1:13" ht="12.7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97"/>
    </row>
    <row r="190" spans="1:13" ht="12.7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97"/>
    </row>
    <row r="191" spans="1:13" ht="12.7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97"/>
    </row>
    <row r="192" spans="1:13" ht="12.7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97"/>
    </row>
    <row r="193" spans="1:13" ht="12.7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97"/>
    </row>
    <row r="194" spans="1:13" ht="12.75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97"/>
    </row>
    <row r="195" spans="1:13" ht="12.75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97"/>
    </row>
    <row r="196" spans="1:13" ht="12.75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97"/>
    </row>
    <row r="197" spans="1:13" ht="12.75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97"/>
    </row>
    <row r="198" spans="1:13" ht="12.75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97"/>
    </row>
    <row r="199" spans="1:13" ht="12.75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97"/>
    </row>
    <row r="200" spans="1:13" ht="12.75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97"/>
    </row>
    <row r="201" spans="1:13" ht="12.75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97"/>
    </row>
    <row r="202" spans="1:13" ht="12.75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97"/>
    </row>
    <row r="203" spans="1:13" ht="12.75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97"/>
    </row>
    <row r="204" spans="1:13" ht="12.75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97"/>
    </row>
    <row r="205" spans="1:13" ht="12.75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97"/>
    </row>
    <row r="206" spans="1:13" ht="12.75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97"/>
    </row>
    <row r="207" spans="1:13" ht="12.75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97"/>
    </row>
    <row r="208" spans="1:13" ht="12.75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97"/>
    </row>
    <row r="209" spans="1:13" ht="12.75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97"/>
    </row>
    <row r="210" spans="1:13" ht="12.75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97"/>
    </row>
    <row r="211" spans="1:13" ht="12.75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97"/>
    </row>
    <row r="212" spans="1:13" ht="12.75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97"/>
    </row>
    <row r="213" spans="1:13" ht="12.75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97"/>
    </row>
    <row r="214" spans="1:13" ht="12.75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97"/>
    </row>
    <row r="215" spans="1:13" ht="13.5">
      <c r="A215" s="103"/>
      <c r="B215" s="104"/>
      <c r="C215" s="105"/>
      <c r="D215" s="106"/>
      <c r="E215" s="107"/>
      <c r="F215" s="108"/>
      <c r="G215" s="109"/>
      <c r="H215" s="110"/>
      <c r="I215" s="109"/>
      <c r="J215" s="111"/>
      <c r="K215" s="112"/>
      <c r="L215" s="112"/>
      <c r="M215" s="113"/>
    </row>
    <row r="216" spans="1:13" ht="13.5">
      <c r="A216" s="103"/>
      <c r="B216" s="104"/>
      <c r="C216" s="105"/>
      <c r="D216" s="106"/>
      <c r="E216" s="107"/>
      <c r="F216" s="108"/>
      <c r="G216" s="109"/>
      <c r="H216" s="110"/>
      <c r="I216" s="109"/>
      <c r="J216" s="111"/>
      <c r="K216" s="112"/>
      <c r="L216" s="112"/>
      <c r="M216" s="113"/>
    </row>
    <row r="217" spans="1:13" ht="13.5">
      <c r="A217" s="103"/>
      <c r="B217" s="104"/>
      <c r="C217" s="105"/>
      <c r="D217" s="103"/>
      <c r="E217" s="107"/>
      <c r="F217" s="110"/>
      <c r="G217" s="111"/>
      <c r="H217" s="110"/>
      <c r="I217" s="109"/>
      <c r="J217" s="109"/>
      <c r="K217" s="109"/>
      <c r="L217" s="109"/>
      <c r="M217" s="97"/>
    </row>
    <row r="218" ht="19.5" customHeight="1"/>
    <row r="219" ht="44.25" customHeight="1"/>
    <row r="221" ht="43.5" customHeight="1"/>
    <row r="228" ht="27.75" customHeight="1"/>
    <row r="250" ht="18.75" customHeight="1"/>
    <row r="251" ht="18" customHeight="1"/>
    <row r="255" spans="1:9" ht="12.75">
      <c r="A255" t="s">
        <v>143</v>
      </c>
      <c r="I255" t="s">
        <v>144</v>
      </c>
    </row>
    <row r="258" spans="1:3" ht="13.5" thickBot="1">
      <c r="A258" s="237" t="s">
        <v>145</v>
      </c>
      <c r="B258" s="237"/>
      <c r="C258" s="237"/>
    </row>
    <row r="259" spans="1:13" ht="33" customHeight="1">
      <c r="A259" s="99">
        <v>1</v>
      </c>
      <c r="B259" s="222" t="s">
        <v>146</v>
      </c>
      <c r="C259" s="222"/>
      <c r="D259" s="222"/>
      <c r="E259" s="222"/>
      <c r="F259" s="222"/>
      <c r="G259" s="222"/>
      <c r="H259" s="222"/>
      <c r="I259" s="222"/>
      <c r="J259" s="222"/>
      <c r="K259" s="222"/>
      <c r="L259" s="222"/>
      <c r="M259" s="223"/>
    </row>
    <row r="260" spans="1:13" ht="30.75" customHeight="1">
      <c r="A260" s="100">
        <v>2</v>
      </c>
      <c r="B260" s="231" t="s">
        <v>147</v>
      </c>
      <c r="C260" s="231"/>
      <c r="D260" s="231"/>
      <c r="E260" s="231"/>
      <c r="F260" s="231"/>
      <c r="G260" s="231"/>
      <c r="H260" s="231"/>
      <c r="I260" s="231"/>
      <c r="J260" s="231"/>
      <c r="K260" s="231"/>
      <c r="L260" s="231"/>
      <c r="M260" s="232"/>
    </row>
    <row r="261" spans="1:13" ht="46.5" customHeight="1">
      <c r="A261" s="101">
        <v>3</v>
      </c>
      <c r="B261" s="233" t="s">
        <v>148</v>
      </c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4"/>
    </row>
    <row r="262" spans="1:13" ht="73.5" customHeight="1" thickBot="1">
      <c r="A262" s="98">
        <v>4</v>
      </c>
      <c r="B262" s="235" t="s">
        <v>149</v>
      </c>
      <c r="C262" s="235"/>
      <c r="D262" s="235"/>
      <c r="E262" s="235"/>
      <c r="F262" s="235"/>
      <c r="G262" s="235"/>
      <c r="H262" s="235"/>
      <c r="I262" s="235"/>
      <c r="J262" s="235"/>
      <c r="K262" s="235"/>
      <c r="L262" s="235"/>
      <c r="M262" s="236"/>
    </row>
  </sheetData>
  <sheetProtection/>
  <mergeCells count="60">
    <mergeCell ref="A3:M3"/>
    <mergeCell ref="A93:A97"/>
    <mergeCell ref="A98:A101"/>
    <mergeCell ref="A102:A104"/>
    <mergeCell ref="A106:A108"/>
    <mergeCell ref="A109:A115"/>
    <mergeCell ref="A66:A72"/>
    <mergeCell ref="A74:A76"/>
    <mergeCell ref="A125:A130"/>
    <mergeCell ref="A131:A133"/>
    <mergeCell ref="A105:F105"/>
    <mergeCell ref="A73:F73"/>
    <mergeCell ref="A25:A27"/>
    <mergeCell ref="A28:A29"/>
    <mergeCell ref="A31:A36"/>
    <mergeCell ref="A37:A43"/>
    <mergeCell ref="A44:A51"/>
    <mergeCell ref="A52:A55"/>
    <mergeCell ref="A9:A10"/>
    <mergeCell ref="A12:A14"/>
    <mergeCell ref="A15:A18"/>
    <mergeCell ref="A19:A20"/>
    <mergeCell ref="A21:A22"/>
    <mergeCell ref="A23:A24"/>
    <mergeCell ref="A1:H1"/>
    <mergeCell ref="A5:A6"/>
    <mergeCell ref="B5:B6"/>
    <mergeCell ref="C5:C6"/>
    <mergeCell ref="A8:F8"/>
    <mergeCell ref="M5:M6"/>
    <mergeCell ref="A2:M2"/>
    <mergeCell ref="A4:M4"/>
    <mergeCell ref="I5:J5"/>
    <mergeCell ref="K5:L5"/>
    <mergeCell ref="D5:D6"/>
    <mergeCell ref="E5:F5"/>
    <mergeCell ref="G5:H5"/>
    <mergeCell ref="B146:M146"/>
    <mergeCell ref="B147:M147"/>
    <mergeCell ref="A134:L134"/>
    <mergeCell ref="A135:K135"/>
    <mergeCell ref="A136:L136"/>
    <mergeCell ref="A56:A60"/>
    <mergeCell ref="A61:A65"/>
    <mergeCell ref="B261:M261"/>
    <mergeCell ref="B262:M262"/>
    <mergeCell ref="A258:C258"/>
    <mergeCell ref="A137:K137"/>
    <mergeCell ref="A138:L138"/>
    <mergeCell ref="A139:K139"/>
    <mergeCell ref="A140:L140"/>
    <mergeCell ref="B259:M259"/>
    <mergeCell ref="A144:C144"/>
    <mergeCell ref="B145:M145"/>
    <mergeCell ref="A142:F142"/>
    <mergeCell ref="I142:L142"/>
    <mergeCell ref="A77:A83"/>
    <mergeCell ref="A84:A92"/>
    <mergeCell ref="B260:M260"/>
    <mergeCell ref="A116:A123"/>
  </mergeCells>
  <printOptions/>
  <pageMargins left="0.3937007874015748" right="0.1968503937007874" top="0.1968503937007874" bottom="0.1968503937007874" header="0.22" footer="0.2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Windows User</cp:lastModifiedBy>
  <cp:lastPrinted>2018-07-20T12:05:37Z</cp:lastPrinted>
  <dcterms:created xsi:type="dcterms:W3CDTF">2005-10-04T05:52:32Z</dcterms:created>
  <dcterms:modified xsi:type="dcterms:W3CDTF">2018-07-20T12:15:51Z</dcterms:modified>
  <cp:category/>
  <cp:version/>
  <cp:contentType/>
  <cp:contentStatus/>
</cp:coreProperties>
</file>