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0" windowWidth="11700" windowHeight="5490" tabRatio="598" firstSheet="1" activeTab="1"/>
  </bookViews>
  <sheets>
    <sheet name="gare kan." sheetId="1" state="hidden" r:id="rId1"/>
    <sheet name="სამშ" sheetId="2" r:id="rId2"/>
  </sheets>
  <definedNames>
    <definedName name="_xlnm.Print_Area" localSheetId="1">'სამშ'!$A$1:$M$115</definedName>
  </definedNames>
  <calcPr fullCalcOnLoad="1"/>
</workbook>
</file>

<file path=xl/sharedStrings.xml><?xml version="1.0" encoding="utf-8"?>
<sst xmlns="http://schemas.openxmlformats.org/spreadsheetml/2006/main" count="538" uniqueCount="256">
  <si>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</si>
  <si>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</si>
  <si>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</si>
  <si>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</si>
  <si>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</si>
  <si>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</si>
  <si>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</si>
  <si>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</si>
  <si>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</si>
  <si>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</si>
  <si>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</si>
  <si>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</si>
  <si>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</si>
  <si>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</si>
  <si>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</si>
  <si>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</si>
  <si>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</si>
  <si>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</si>
  <si>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</si>
  <si>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</si>
  <si>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</si>
  <si>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</si>
  <si>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</si>
  <si>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</si>
  <si>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</si>
  <si>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</si>
  <si>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</si>
  <si>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</si>
  <si>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</si>
  <si>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</si>
  <si>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</si>
  <si>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</si>
  <si>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</si>
  <si>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</si>
  <si>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</si>
  <si>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</si>
  <si>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kg</t>
  </si>
  <si>
    <t>sxva masalebi</t>
  </si>
  <si>
    <r>
      <t>m</t>
    </r>
    <r>
      <rPr>
        <vertAlign val="superscript"/>
        <sz val="10"/>
        <rFont val="AcadNusx"/>
        <family val="0"/>
      </rPr>
      <t>2</t>
    </r>
  </si>
  <si>
    <t>sxva masala</t>
  </si>
  <si>
    <r>
      <t>m</t>
    </r>
    <r>
      <rPr>
        <vertAlign val="superscript"/>
        <sz val="10"/>
        <rFont val="AcadNusx"/>
        <family val="0"/>
      </rPr>
      <t>3</t>
    </r>
  </si>
  <si>
    <t xml:space="preserve">sxva masalebi </t>
  </si>
  <si>
    <t>k-1,15</t>
  </si>
  <si>
    <t>man/sT</t>
  </si>
  <si>
    <t>g\m</t>
  </si>
  <si>
    <t>kompl</t>
  </si>
  <si>
    <t>sndawIV-2-84 15-55-9</t>
  </si>
  <si>
    <t>SromiTi danaxarji 0,66X1,15</t>
  </si>
  <si>
    <t>manqanebi 0,4X1,15</t>
  </si>
  <si>
    <t>SromiTi danaxarji</t>
  </si>
  <si>
    <t xml:space="preserve">manqanebi </t>
  </si>
  <si>
    <t>11</t>
  </si>
  <si>
    <t>15</t>
  </si>
  <si>
    <t>manqanebi 0,02X1,15</t>
  </si>
  <si>
    <t>yalibis fari</t>
  </si>
  <si>
    <t>daxerxili xe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</si>
  <si>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</si>
  <si>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</si>
  <si>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</si>
  <si>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</si>
  <si>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</si>
  <si>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</si>
  <si>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</si>
  <si>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</si>
  <si>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</si>
  <si>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eleqtrodi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</si>
  <si>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</si>
  <si>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</si>
  <si>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</si>
  <si>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</si>
  <si>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</si>
  <si>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</si>
  <si>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</si>
  <si>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</si>
  <si>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</si>
  <si>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</si>
  <si>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</si>
  <si>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</si>
  <si>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</si>
  <si>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</si>
  <si>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</si>
  <si>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</si>
  <si>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</si>
  <si>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</si>
  <si>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</si>
  <si>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</si>
  <si>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</si>
  <si>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</si>
  <si>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</si>
  <si>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</si>
  <si>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</si>
  <si>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</si>
  <si>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</si>
  <si>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</si>
  <si>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</si>
  <si>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</si>
  <si>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</si>
  <si>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</si>
  <si>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</si>
  <si>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</si>
  <si>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</si>
  <si>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</si>
  <si>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</si>
  <si>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</si>
  <si>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</si>
  <si>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</si>
  <si>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</si>
  <si>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</si>
  <si>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</si>
  <si>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</si>
  <si>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</si>
  <si>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</si>
  <si>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</si>
  <si>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</si>
  <si>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</si>
  <si>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</si>
  <si>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 xml:space="preserve">SromiTi danaxarji  </t>
  </si>
  <si>
    <t>mili minaboWkovani d-32</t>
  </si>
  <si>
    <t>sndawIV-2-84 6-1-2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</si>
  <si>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</si>
  <si>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</si>
  <si>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</si>
  <si>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</si>
  <si>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</si>
  <si>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t>tn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</si>
  <si>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</si>
  <si>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</si>
  <si>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</si>
  <si>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</si>
  <si>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</si>
  <si>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</si>
  <si>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</si>
  <si>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</si>
  <si>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</si>
  <si>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</si>
  <si>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</si>
  <si>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</si>
  <si>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</si>
  <si>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</si>
  <si>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</si>
  <si>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</si>
  <si>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</si>
  <si>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</si>
  <si>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</si>
  <si>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sndawIV-2-84  t-2 15-168-8 da15-161-2</t>
  </si>
  <si>
    <t>manqanebi 2,7</t>
  </si>
  <si>
    <t>sndawIV-2-84 1-80-3</t>
  </si>
  <si>
    <t>sxvadasxva masalebi</t>
  </si>
  <si>
    <t>kb.m</t>
  </si>
  <si>
    <t>srfk-13</t>
  </si>
  <si>
    <t xml:space="preserve">Sromis danaxarjebi </t>
  </si>
  <si>
    <t>sxva manqana</t>
  </si>
  <si>
    <t>betoni В-15</t>
  </si>
  <si>
    <t>kb.m M</t>
  </si>
  <si>
    <t>kv.m</t>
  </si>
  <si>
    <t>l</t>
  </si>
  <si>
    <t xml:space="preserve">daxerxili xe 3x.40mm </t>
  </si>
  <si>
    <t>kac. sT</t>
  </si>
  <si>
    <t>100 kv.m</t>
  </si>
  <si>
    <t>k. sT</t>
  </si>
  <si>
    <t xml:space="preserve"> sndawIV-2-84 11.-1-6</t>
  </si>
  <si>
    <r>
      <t>100 m</t>
    </r>
    <r>
      <rPr>
        <vertAlign val="superscript"/>
        <sz val="10"/>
        <rFont val="AcadNusx"/>
        <family val="0"/>
      </rPr>
      <t>3</t>
    </r>
  </si>
  <si>
    <t>1-81-3</t>
  </si>
  <si>
    <t xml:space="preserve">SromiTi danaxarji k=1,2 </t>
  </si>
  <si>
    <t>cementis duRabi 1:3</t>
  </si>
  <si>
    <t xml:space="preserve">fiTxi zeTovani-webovani </t>
  </si>
  <si>
    <t>t</t>
  </si>
  <si>
    <t>მ</t>
  </si>
  <si>
    <t>ლარი</t>
  </si>
  <si>
    <t>samSeneblo nagvis datvirTva xeliT</t>
  </si>
  <si>
    <t>m</t>
  </si>
  <si>
    <t>sndawIV-2-84 6-1-6</t>
  </si>
  <si>
    <t>sndawIV-2-84 7-22-1</t>
  </si>
  <si>
    <t xml:space="preserve">liTonis WiSkris
 mowyoba
</t>
  </si>
  <si>
    <t xml:space="preserve">petli </t>
  </si>
  <si>
    <t>sul jami (lari)</t>
  </si>
  <si>
    <t>erTeulis Rirebuleba</t>
  </si>
  <si>
    <t>masala</t>
  </si>
  <si>
    <t>xelfasi</t>
  </si>
  <si>
    <t>manqana-meqanizmebi da transporti</t>
  </si>
  <si>
    <t>ტრანსპორტი</t>
  </si>
  <si>
    <t xml:space="preserve">RorRi m 400 fr.40-70mm  </t>
  </si>
  <si>
    <t xml:space="preserve"> 100 გრძმ</t>
  </si>
  <si>
    <t>შრომითი დანახარჯები</t>
  </si>
  <si>
    <t>კაც/სთ</t>
  </si>
  <si>
    <t>სხვადასხვა მანქანები</t>
  </si>
  <si>
    <t>ც</t>
  </si>
  <si>
    <t>ს.ნ.და წ.12_8_1</t>
  </si>
  <si>
    <t>saRebavi wyalemulsiuri aranakleb `kaparoli~ recxvadi</t>
  </si>
  <si>
    <t>samSeneblo nagvis gatana 5 km-mde 3×1,8</t>
  </si>
  <si>
    <t xml:space="preserve">zidva 5 km-ze </t>
  </si>
  <si>
    <t xml:space="preserve">ბადე 2.5 მმ 50*50  - 7 კვ.მ  </t>
  </si>
  <si>
    <t xml:space="preserve">milis სამაგრი ლითონის </t>
  </si>
  <si>
    <t>7-21-7</t>
  </si>
  <si>
    <t xml:space="preserve">liTonis Robis  mowyoba </t>
  </si>
  <si>
    <t>100 m</t>
  </si>
  <si>
    <t xml:space="preserve">ბადე 2.5 მმ 50*50  - </t>
  </si>
  <si>
    <t>kuTxovana 50*50*3-2,32</t>
  </si>
  <si>
    <t xml:space="preserve">sawvimari  მილი 75 mm plastmasis </t>
  </si>
  <si>
    <t>cementi</t>
  </si>
  <si>
    <t xml:space="preserve">BbaTqaSis mowyoba  gare  kedlebze, adgilebze   Riobis ferdoebis  CaTvliT </t>
  </si>
  <si>
    <t xml:space="preserve">damuSaveba da  SeRebva karis da fanjris ferdoebis CaTvliT gare kedlebze,baTqaSze  </t>
  </si>
  <si>
    <t>webo-cementi</t>
  </si>
  <si>
    <t>46-124</t>
  </si>
  <si>
    <t>Sromis danaxarjebi 88,7×0,5</t>
  </si>
  <si>
    <t>sxva manqana 9,8×0,5</t>
  </si>
  <si>
    <t>sndaw IV-2-84.10-20-4</t>
  </si>
  <si>
    <t>metaloplastmasis karis blokebis mowyoba karis mowyobilobebTan erTad</t>
  </si>
  <si>
    <t>metaloplastmasis karis bloki TeTri</t>
  </si>
  <si>
    <t>RorRis safuZvelis mowyoba sarinelis  qveS 10 sm</t>
  </si>
  <si>
    <t xml:space="preserve">  iatakis mowyoba xelovnuri granitis granitis filebiT</t>
  </si>
  <si>
    <t xml:space="preserve">xelovnuri granitis fila iatakis 20 mm </t>
  </si>
  <si>
    <t>sn da w-IV-2-84 11-25-5</t>
  </si>
  <si>
    <t xml:space="preserve">gruntis damuSaveba xeliT Robis da wiSkrebis betonis 
 saZirkvlisaTvis 
</t>
  </si>
  <si>
    <t>teritoriis mosworeba RorRis fenis  mowyoba</t>
  </si>
  <si>
    <t>100kb.m</t>
  </si>
  <si>
    <t>avtogreideri saSualo</t>
  </si>
  <si>
    <t>manq/sT</t>
  </si>
  <si>
    <t>TviTmavali satkepni 18 tn-mde</t>
  </si>
  <si>
    <t>mosarwyav-mosarecxi manqana</t>
  </si>
  <si>
    <t>RorRi m400 fr. 40-70mm- Semozidva 40 km</t>
  </si>
  <si>
    <t>wyali</t>
  </si>
  <si>
    <t>27-7-2</t>
  </si>
  <si>
    <t xml:space="preserve"> zedmeti gruntis gatana 5 km manZilze</t>
  </si>
  <si>
    <t>liTonis profili kvadratuli mili  50*50*3-4,71</t>
  </si>
  <si>
    <t>liTonis profili kv. Mmili 50*50*3-4,71</t>
  </si>
  <si>
    <t>glinula-  453,6 m</t>
  </si>
  <si>
    <r>
      <t>100 m</t>
    </r>
    <r>
      <rPr>
        <vertAlign val="superscript"/>
        <sz val="9"/>
        <rFont val="AcadNusx"/>
        <family val="0"/>
      </rPr>
      <t>2</t>
    </r>
  </si>
  <si>
    <r>
      <t>m</t>
    </r>
    <r>
      <rPr>
        <vertAlign val="superscript"/>
        <sz val="9"/>
        <rFont val="AcadNusx"/>
        <family val="0"/>
      </rPr>
      <t>2</t>
    </r>
  </si>
  <si>
    <r>
      <t xml:space="preserve">betonis sarinelis mowyoba    betoni </t>
    </r>
    <r>
      <rPr>
        <sz val="9"/>
        <rFont val="Calibri"/>
        <family val="2"/>
      </rPr>
      <t>B</t>
    </r>
    <r>
      <rPr>
        <sz val="9"/>
        <rFont val="AcadNusx"/>
        <family val="0"/>
      </rPr>
      <t>-20 morkinviT 10 sm</t>
    </r>
  </si>
  <si>
    <r>
      <t>100 m</t>
    </r>
    <r>
      <rPr>
        <vertAlign val="superscript"/>
        <sz val="9"/>
        <rFont val="AcadNusx"/>
        <family val="0"/>
      </rPr>
      <t>3</t>
    </r>
  </si>
  <si>
    <r>
      <t xml:space="preserve">betoni </t>
    </r>
    <r>
      <rPr>
        <sz val="9"/>
        <rFont val="Calibri"/>
        <family val="2"/>
      </rPr>
      <t>B-</t>
    </r>
    <r>
      <rPr>
        <sz val="9"/>
        <rFont val="AcadNusx"/>
        <family val="0"/>
      </rPr>
      <t>20</t>
    </r>
  </si>
  <si>
    <r>
      <t>m</t>
    </r>
    <r>
      <rPr>
        <vertAlign val="superscript"/>
        <sz val="9"/>
        <rFont val="AcadNusx"/>
        <family val="0"/>
      </rPr>
      <t>3</t>
    </r>
  </si>
  <si>
    <r>
      <t>cementis tumbo 1m</t>
    </r>
    <r>
      <rPr>
        <vertAlign val="superscript"/>
        <sz val="9"/>
        <rFont val="AcadNusx"/>
        <family val="0"/>
      </rPr>
      <t>3/sT</t>
    </r>
  </si>
  <si>
    <t xml:space="preserve"> arsebuli dazianebuli wyalsatari milis adgilze   დ=75მმ plastmasis მილის მოწყობა  </t>
  </si>
  <si>
    <t xml:space="preserve">xis karis blokebis demontaJi </t>
  </si>
  <si>
    <t xml:space="preserve">betonis В-15 saZirkvlebis mowyoba Robisa da  
WiSkrebisaTvis 
</t>
  </si>
  <si>
    <t>ჯამი</t>
  </si>
  <si>
    <t>ზედნადები ხარჯები</t>
  </si>
  <si>
    <t>გეგმიური დაგროვება</t>
  </si>
  <si>
    <t>გაუთვალისწინებელი ხარჯი</t>
  </si>
  <si>
    <t>სულ თავი N1-ის ჯამი</t>
  </si>
  <si>
    <t>დანართი #2</t>
  </si>
  <si>
    <t>ხარჯთაღრიცხვა</t>
  </si>
  <si>
    <t>თავი #1  სამშენებლო სამუშაოები</t>
  </si>
  <si>
    <t>თავი #2 ტერიტორიის კეთილმოწყობა</t>
  </si>
  <si>
    <t>სულ თავი N2-ის ჯამი</t>
  </si>
  <si>
    <t>სულ ჯამი (თავიN1+თავიN2)</t>
  </si>
  <si>
    <t>პრეტენდენტი ორგანიზაცია</t>
  </si>
  <si>
    <t>ხელმოწერა  ბ.ა</t>
  </si>
  <si>
    <t>შენიშვნა:</t>
  </si>
  <si>
    <t>დაუშვებელია პრეტენდენტის  მიერ ხარჯთაღრიცხვაში გაუთვალისწინებელი ხარჯების პროცენტული მაჩვენებლის შეცვლა (3%)</t>
  </si>
  <si>
    <t xml:space="preserve"> ხარჯთაღრიცხვა  განფასებულ იყოს რესურსული მეთოდით, (მათ შორის საქართველოს მთავრობის 2014 წლის 14 იანვრის #55 დადგენილების დანართის მე-2 პუნქტის მოთხოვნათა გათვალისწინებით).</t>
  </si>
  <si>
    <t>ხარჯთაღრიცხვაში ცდომილებად არ ჩაითვლება შემთხვევა,  თუ PDF ფორმატში წარმოდგენილ ხარჯთაღრიცხვაში რაოდენობისა და ერთეულის ფასის ნამრავლი იქნება არასწორი და ცდომილება გამოწვეული იქნება რიცხვ(ებ)ის  ფორმატში დამრგვალების გამო. (აღნიშნული გადამოწმდება პრეტენდენტის მიერ Excel-ის ფორმატში წარმოდგენილ ხარჯთაღრიცხვაში)</t>
  </si>
  <si>
    <t>სატენდერო განცხადება და დოკუმენტაციის ხარჯთაღრიცხვის ფორმა (დანართი #2) შედგენილია დ.ღ.გ-ს გარეშე. შესაბამისად, პრეტენდენტი ვალდებულია იმისდამიუხედავად არის თა არა დღგ-ს გადამხდელად რეგისტრირებული, ხარჯთაღრიცხვა წარმოადგინოს დანართის შესაბამისად დღგ-ს გარეშე (იმ შემთხვევაში, თუ გამარჯვებულ პრეტენდენტზე ხელშეკრულების გაფორმების მომენტისათვის ერთიან ელექტრონულ სისტემაში გენერირებულ იქნება ინფორმაცია მისი დ.ღ.გ-ს გადამხდელად რეგისტრაციის შესახებ, ხელშეკრულების საერთო ღირებულებაში განისაზღვრება ხარჯთაღრიცხვით/დაზუსტებული ხარჯთაღრიცხვით დაფიქსირებული საბოლოო ჯამური ფასის შესაბამისი დ.ღ.გ. ).</t>
  </si>
  <si>
    <t>სოფელ ტანძიაში   სარიტუალო სახლის (ზედა ტანძია) საერაბილიტაციო სამუშაოების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</si>
</sst>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5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9"/>
      <name val="AcadNusx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9"/>
      <name val="AcadNusx"/>
      <family val="0"/>
    </font>
    <font>
      <sz val="9"/>
      <name val="Times New Roman"/>
      <family val="1"/>
    </font>
    <font>
      <sz val="9"/>
      <name val="AKAD NUSX"/>
      <family val="0"/>
    </font>
    <font>
      <b/>
      <sz val="9"/>
      <name val="AKAD NUSX"/>
      <family val="0"/>
    </font>
    <font>
      <sz val="9"/>
      <name val="Arial"/>
      <family val="2"/>
    </font>
    <font>
      <vertAlign val="superscript"/>
      <sz val="9"/>
      <name val="AcadNusx"/>
      <family val="0"/>
    </font>
    <font>
      <sz val="9"/>
      <name val="Calibri"/>
      <family val="2"/>
    </font>
    <font>
      <sz val="9"/>
      <name val="LitNusx"/>
      <family val="2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KAD NUSX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KAD 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KAD NUSX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KAD NUSX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5" applyNumberFormat="0" applyFill="0" applyAlignment="0" applyProtection="0"/>
    <xf numFmtId="0" fontId="69" fillId="31" borderId="0" applyNumberFormat="0" applyBorder="0" applyAlignment="0" applyProtection="0"/>
    <xf numFmtId="0" fontId="0" fillId="32" borderId="6" applyNumberFormat="0" applyFont="0" applyAlignment="0" applyProtection="0"/>
    <xf numFmtId="0" fontId="70" fillId="27" borderId="7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/>
    </xf>
    <xf numFmtId="180" fontId="14" fillId="33" borderId="9" xfId="0" applyNumberFormat="1" applyFont="1" applyFill="1" applyBorder="1" applyAlignment="1">
      <alignment horizontal="center" vertical="center" wrapText="1"/>
    </xf>
    <xf numFmtId="182" fontId="14" fillId="33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vertical="center" wrapText="1"/>
    </xf>
    <xf numFmtId="2" fontId="14" fillId="33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180" fontId="16" fillId="33" borderId="9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left" vertical="center" wrapText="1"/>
    </xf>
    <xf numFmtId="1" fontId="14" fillId="33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top" wrapText="1"/>
    </xf>
    <xf numFmtId="0" fontId="14" fillId="0" borderId="9" xfId="0" applyNumberFormat="1" applyFont="1" applyFill="1" applyBorder="1" applyAlignment="1">
      <alignment horizontal="center" vertical="top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2" fontId="16" fillId="33" borderId="9" xfId="0" applyNumberFormat="1" applyFont="1" applyFill="1" applyBorder="1" applyAlignment="1">
      <alignment horizontal="center" vertical="center" wrapText="1"/>
    </xf>
    <xf numFmtId="0" fontId="22" fillId="33" borderId="9" xfId="0" applyFont="1" applyFill="1" applyBorder="1" applyAlignment="1">
      <alignment horizontal="center" vertical="center" wrapText="1"/>
    </xf>
    <xf numFmtId="49" fontId="22" fillId="33" borderId="9" xfId="0" applyNumberFormat="1" applyFont="1" applyFill="1" applyBorder="1" applyAlignment="1">
      <alignment horizontal="center" vertical="center" wrapText="1"/>
    </xf>
    <xf numFmtId="0" fontId="22" fillId="33" borderId="9" xfId="0" applyFont="1" applyFill="1" applyBorder="1" applyAlignment="1">
      <alignment vertical="center" wrapText="1"/>
    </xf>
    <xf numFmtId="181" fontId="14" fillId="0" borderId="9" xfId="0" applyNumberFormat="1" applyFont="1" applyFill="1" applyBorder="1" applyAlignment="1">
      <alignment horizontal="center" vertical="center" wrapText="1"/>
    </xf>
    <xf numFmtId="0" fontId="22" fillId="33" borderId="9" xfId="0" applyFont="1" applyFill="1" applyBorder="1" applyAlignment="1" quotePrefix="1">
      <alignment horizontal="center" vertical="center" wrapText="1"/>
    </xf>
    <xf numFmtId="0" fontId="22" fillId="33" borderId="9" xfId="0" applyFont="1" applyFill="1" applyBorder="1" applyAlignment="1">
      <alignment/>
    </xf>
    <xf numFmtId="0" fontId="22" fillId="33" borderId="9" xfId="0" applyFont="1" applyFill="1" applyBorder="1" applyAlignment="1">
      <alignment horizontal="center"/>
    </xf>
    <xf numFmtId="0" fontId="14" fillId="33" borderId="9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181" fontId="16" fillId="0" borderId="9" xfId="0" applyNumberFormat="1" applyFont="1" applyFill="1" applyBorder="1" applyAlignment="1">
      <alignment horizontal="center" vertical="center" wrapText="1"/>
    </xf>
    <xf numFmtId="180" fontId="14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vertical="center" wrapText="1"/>
    </xf>
    <xf numFmtId="180" fontId="16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left" vertical="center" wrapText="1"/>
    </xf>
    <xf numFmtId="182" fontId="16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/>
    </xf>
    <xf numFmtId="0" fontId="14" fillId="0" borderId="9" xfId="0" applyFont="1" applyFill="1" applyBorder="1" applyAlignment="1" quotePrefix="1">
      <alignment horizontal="center" vertical="center" wrapText="1"/>
    </xf>
    <xf numFmtId="2" fontId="16" fillId="33" borderId="0" xfId="0" applyNumberFormat="1" applyFont="1" applyFill="1" applyBorder="1" applyAlignment="1">
      <alignment horizontal="center" vertical="center" wrapText="1"/>
    </xf>
    <xf numFmtId="2" fontId="14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23" fillId="0" borderId="0" xfId="0" applyNumberFormat="1" applyFont="1" applyBorder="1" applyAlignment="1" quotePrefix="1">
      <alignment horizontal="center" vertical="top" wrapText="1"/>
    </xf>
    <xf numFmtId="0" fontId="0" fillId="0" borderId="9" xfId="0" applyBorder="1" applyAlignment="1">
      <alignment/>
    </xf>
    <xf numFmtId="0" fontId="13" fillId="0" borderId="9" xfId="0" applyFont="1" applyBorder="1" applyAlignment="1">
      <alignment/>
    </xf>
    <xf numFmtId="2" fontId="13" fillId="0" borderId="9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3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 vertical="center" wrapText="1"/>
    </xf>
    <xf numFmtId="180" fontId="16" fillId="33" borderId="0" xfId="0" applyNumberFormat="1" applyFont="1" applyFill="1" applyBorder="1" applyAlignment="1">
      <alignment horizontal="center" vertical="center" wrapText="1"/>
    </xf>
    <xf numFmtId="180" fontId="14" fillId="33" borderId="0" xfId="0" applyNumberFormat="1" applyFont="1" applyFill="1" applyBorder="1" applyAlignment="1">
      <alignment horizontal="center" vertical="center" wrapText="1"/>
    </xf>
    <xf numFmtId="49" fontId="14" fillId="33" borderId="0" xfId="0" applyNumberFormat="1" applyFont="1" applyFill="1" applyBorder="1" applyAlignment="1">
      <alignment horizontal="center" vertical="center" wrapText="1"/>
    </xf>
    <xf numFmtId="181" fontId="14" fillId="33" borderId="0" xfId="0" applyNumberFormat="1" applyFont="1" applyFill="1" applyBorder="1" applyAlignment="1">
      <alignment horizontal="center" vertical="center" wrapText="1"/>
    </xf>
    <xf numFmtId="180" fontId="14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 wrapText="1"/>
    </xf>
    <xf numFmtId="2" fontId="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80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82" fontId="0" fillId="0" borderId="9" xfId="0" applyNumberFormat="1" applyFont="1" applyBorder="1" applyAlignment="1">
      <alignment/>
    </xf>
    <xf numFmtId="182" fontId="0" fillId="0" borderId="9" xfId="0" applyNumberFormat="1" applyBorder="1" applyAlignment="1">
      <alignment/>
    </xf>
    <xf numFmtId="182" fontId="0" fillId="0" borderId="9" xfId="0" applyNumberFormat="1" applyFill="1" applyBorder="1" applyAlignment="1">
      <alignment/>
    </xf>
    <xf numFmtId="2" fontId="13" fillId="0" borderId="9" xfId="0" applyNumberFormat="1" applyFont="1" applyBorder="1" applyAlignment="1">
      <alignment/>
    </xf>
    <xf numFmtId="183" fontId="16" fillId="33" borderId="9" xfId="0" applyNumberFormat="1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/>
    </xf>
    <xf numFmtId="2" fontId="14" fillId="33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/>
    </xf>
    <xf numFmtId="182" fontId="22" fillId="33" borderId="9" xfId="0" applyNumberFormat="1" applyFont="1" applyFill="1" applyBorder="1" applyAlignment="1">
      <alignment vertical="center" wrapText="1"/>
    </xf>
    <xf numFmtId="0" fontId="14" fillId="33" borderId="9" xfId="0" applyFont="1" applyFill="1" applyBorder="1" applyAlignment="1">
      <alignment vertical="top" wrapText="1"/>
    </xf>
    <xf numFmtId="0" fontId="14" fillId="33" borderId="9" xfId="0" applyFont="1" applyFill="1" applyBorder="1" applyAlignment="1">
      <alignment horizontal="center" vertical="top" wrapText="1"/>
    </xf>
    <xf numFmtId="180" fontId="14" fillId="0" borderId="9" xfId="0" applyNumberFormat="1" applyFont="1" applyFill="1" applyBorder="1" applyAlignment="1">
      <alignment vertical="center" wrapText="1"/>
    </xf>
    <xf numFmtId="180" fontId="14" fillId="0" borderId="9" xfId="0" applyNumberFormat="1" applyFont="1" applyFill="1" applyBorder="1" applyAlignment="1">
      <alignment horizontal="left" vertical="center" wrapText="1"/>
    </xf>
    <xf numFmtId="14" fontId="22" fillId="33" borderId="9" xfId="0" applyNumberFormat="1" applyFont="1" applyFill="1" applyBorder="1" applyAlignment="1">
      <alignment horizontal="center" vertical="center" wrapText="1"/>
    </xf>
    <xf numFmtId="182" fontId="22" fillId="33" borderId="9" xfId="0" applyNumberFormat="1" applyFont="1" applyFill="1" applyBorder="1" applyAlignment="1">
      <alignment horizontal="center" vertical="center" wrapText="1"/>
    </xf>
    <xf numFmtId="182" fontId="26" fillId="33" borderId="9" xfId="0" applyNumberFormat="1" applyFont="1" applyFill="1" applyBorder="1" applyAlignment="1">
      <alignment horizontal="center" vertical="center" wrapText="1"/>
    </xf>
    <xf numFmtId="182" fontId="22" fillId="0" borderId="9" xfId="0" applyNumberFormat="1" applyFont="1" applyBorder="1" applyAlignment="1">
      <alignment/>
    </xf>
    <xf numFmtId="4" fontId="22" fillId="33" borderId="9" xfId="0" applyNumberFormat="1" applyFont="1" applyFill="1" applyBorder="1" applyAlignment="1">
      <alignment horizontal="center" vertical="center" wrapText="1"/>
    </xf>
    <xf numFmtId="2" fontId="22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2" fillId="33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182" fontId="22" fillId="0" borderId="9" xfId="0" applyNumberFormat="1" applyFont="1" applyFill="1" applyBorder="1" applyAlignment="1">
      <alignment horizontal="center" vertical="center" wrapText="1"/>
    </xf>
    <xf numFmtId="182" fontId="26" fillId="0" borderId="9" xfId="0" applyNumberFormat="1" applyFont="1" applyFill="1" applyBorder="1" applyAlignment="1">
      <alignment horizontal="center" vertical="center" wrapText="1"/>
    </xf>
    <xf numFmtId="182" fontId="28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2" fontId="28" fillId="0" borderId="9" xfId="0" applyNumberFormat="1" applyFont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/>
    </xf>
    <xf numFmtId="182" fontId="22" fillId="33" borderId="9" xfId="0" applyNumberFormat="1" applyFont="1" applyFill="1" applyBorder="1" applyAlignment="1">
      <alignment horizontal="center" vertical="center"/>
    </xf>
    <xf numFmtId="182" fontId="26" fillId="33" borderId="9" xfId="0" applyNumberFormat="1" applyFont="1" applyFill="1" applyBorder="1" applyAlignment="1">
      <alignment horizontal="center" vertical="center"/>
    </xf>
    <xf numFmtId="0" fontId="22" fillId="33" borderId="9" xfId="0" applyFont="1" applyFill="1" applyBorder="1" applyAlignment="1">
      <alignment horizontal="left"/>
    </xf>
    <xf numFmtId="182" fontId="22" fillId="33" borderId="9" xfId="0" applyNumberFormat="1" applyFont="1" applyFill="1" applyBorder="1" applyAlignment="1">
      <alignment horizontal="center"/>
    </xf>
    <xf numFmtId="0" fontId="22" fillId="33" borderId="9" xfId="0" applyFont="1" applyFill="1" applyBorder="1" applyAlignment="1" quotePrefix="1">
      <alignment horizontal="center" vertical="top" wrapText="1"/>
    </xf>
    <xf numFmtId="182" fontId="22" fillId="33" borderId="9" xfId="0" applyNumberFormat="1" applyFont="1" applyFill="1" applyBorder="1" applyAlignment="1">
      <alignment horizontal="center" vertical="top" wrapText="1"/>
    </xf>
    <xf numFmtId="49" fontId="22" fillId="33" borderId="9" xfId="0" applyNumberFormat="1" applyFont="1" applyFill="1" applyBorder="1" applyAlignment="1">
      <alignment horizontal="center" vertical="top" wrapText="1"/>
    </xf>
    <xf numFmtId="182" fontId="22" fillId="33" borderId="9" xfId="0" applyNumberFormat="1" applyFont="1" applyFill="1" applyBorder="1" applyAlignment="1">
      <alignment horizontal="left" vertical="center" wrapText="1"/>
    </xf>
    <xf numFmtId="180" fontId="22" fillId="33" borderId="9" xfId="0" applyNumberFormat="1" applyFont="1" applyFill="1" applyBorder="1" applyAlignment="1">
      <alignment horizontal="center" vertical="center" wrapText="1"/>
    </xf>
    <xf numFmtId="2" fontId="22" fillId="33" borderId="9" xfId="0" applyNumberFormat="1" applyFont="1" applyFill="1" applyBorder="1" applyAlignment="1">
      <alignment horizontal="center" vertical="center" wrapText="1"/>
    </xf>
    <xf numFmtId="2" fontId="26" fillId="33" borderId="9" xfId="0" applyNumberFormat="1" applyFont="1" applyFill="1" applyBorder="1" applyAlignment="1">
      <alignment horizontal="center" vertical="center" wrapText="1"/>
    </xf>
    <xf numFmtId="182" fontId="28" fillId="0" borderId="9" xfId="0" applyNumberFormat="1" applyFont="1" applyFill="1" applyBorder="1" applyAlignment="1">
      <alignment/>
    </xf>
    <xf numFmtId="2" fontId="29" fillId="0" borderId="9" xfId="0" applyNumberFormat="1" applyFont="1" applyFill="1" applyBorder="1" applyAlignment="1">
      <alignment horizontal="center" vertical="center"/>
    </xf>
    <xf numFmtId="2" fontId="28" fillId="0" borderId="9" xfId="0" applyNumberFormat="1" applyFont="1" applyFill="1" applyBorder="1" applyAlignment="1">
      <alignment horizontal="center" vertical="center"/>
    </xf>
    <xf numFmtId="183" fontId="26" fillId="33" borderId="9" xfId="0" applyNumberFormat="1" applyFont="1" applyFill="1" applyBorder="1" applyAlignment="1">
      <alignment horizontal="center" vertical="center" wrapText="1"/>
    </xf>
    <xf numFmtId="49" fontId="22" fillId="33" borderId="9" xfId="0" applyNumberFormat="1" applyFont="1" applyFill="1" applyBorder="1" applyAlignment="1">
      <alignment horizontal="left" vertical="center" wrapText="1"/>
    </xf>
    <xf numFmtId="182" fontId="29" fillId="0" borderId="9" xfId="0" applyNumberFormat="1" applyFont="1" applyBorder="1" applyAlignment="1">
      <alignment/>
    </xf>
    <xf numFmtId="182" fontId="22" fillId="0" borderId="9" xfId="0" applyNumberFormat="1" applyFont="1" applyBorder="1" applyAlignment="1">
      <alignment vertical="center" wrapText="1"/>
    </xf>
    <xf numFmtId="2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vertical="top" wrapText="1"/>
    </xf>
    <xf numFmtId="0" fontId="22" fillId="0" borderId="9" xfId="0" applyFont="1" applyBorder="1" applyAlignment="1">
      <alignment horizontal="center" vertical="center"/>
    </xf>
    <xf numFmtId="182" fontId="22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0" fontId="22" fillId="0" borderId="9" xfId="0" applyFont="1" applyBorder="1" applyAlignment="1">
      <alignment horizontal="left"/>
    </xf>
    <xf numFmtId="182" fontId="22" fillId="0" borderId="9" xfId="0" applyNumberFormat="1" applyFont="1" applyBorder="1" applyAlignment="1">
      <alignment horizontal="center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182" fontId="22" fillId="0" borderId="9" xfId="0" applyNumberFormat="1" applyFont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182" fontId="14" fillId="33" borderId="9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vertical="center" textRotation="90" wrapText="1"/>
    </xf>
    <xf numFmtId="49" fontId="14" fillId="33" borderId="9" xfId="0" applyNumberFormat="1" applyFont="1" applyFill="1" applyBorder="1" applyAlignment="1">
      <alignment horizontal="center" vertical="center" wrapText="1"/>
    </xf>
    <xf numFmtId="0" fontId="22" fillId="33" borderId="11" xfId="63" applyFont="1" applyFill="1" applyBorder="1" applyAlignment="1">
      <alignment horizontal="center" vertical="center" wrapText="1"/>
      <protection/>
    </xf>
    <xf numFmtId="0" fontId="22" fillId="33" borderId="11" xfId="0" applyFont="1" applyFill="1" applyBorder="1" applyAlignment="1">
      <alignment horizontal="center" vertical="center" wrapText="1"/>
    </xf>
    <xf numFmtId="182" fontId="22" fillId="33" borderId="11" xfId="0" applyNumberFormat="1" applyFont="1" applyFill="1" applyBorder="1" applyAlignment="1">
      <alignment horizontal="center" vertical="center" wrapText="1"/>
    </xf>
    <xf numFmtId="182" fontId="26" fillId="33" borderId="11" xfId="0" applyNumberFormat="1" applyFont="1" applyFill="1" applyBorder="1" applyAlignment="1">
      <alignment horizontal="center" vertical="center" wrapText="1"/>
    </xf>
    <xf numFmtId="182" fontId="22" fillId="0" borderId="11" xfId="0" applyNumberFormat="1" applyFont="1" applyBorder="1" applyAlignment="1">
      <alignment/>
    </xf>
    <xf numFmtId="2" fontId="26" fillId="0" borderId="11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textRotation="90" wrapText="1"/>
    </xf>
    <xf numFmtId="2" fontId="14" fillId="0" borderId="10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right"/>
    </xf>
    <xf numFmtId="2" fontId="13" fillId="0" borderId="11" xfId="0" applyNumberFormat="1" applyFont="1" applyBorder="1" applyAlignment="1">
      <alignment horizontal="center" vertical="center"/>
    </xf>
    <xf numFmtId="9" fontId="74" fillId="0" borderId="9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49" fontId="16" fillId="33" borderId="14" xfId="0" applyNumberFormat="1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top" wrapText="1"/>
    </xf>
    <xf numFmtId="1" fontId="24" fillId="0" borderId="14" xfId="0" applyNumberFormat="1" applyFont="1" applyBorder="1" applyAlignment="1" quotePrefix="1">
      <alignment horizontal="center" vertical="top" wrapText="1"/>
    </xf>
    <xf numFmtId="0" fontId="24" fillId="0" borderId="14" xfId="0" applyNumberFormat="1" applyFont="1" applyBorder="1" applyAlignment="1" quotePrefix="1">
      <alignment horizontal="center" vertical="top" wrapText="1"/>
    </xf>
    <xf numFmtId="1" fontId="24" fillId="33" borderId="15" xfId="0" applyNumberFormat="1" applyFont="1" applyFill="1" applyBorder="1" applyAlignment="1" quotePrefix="1">
      <alignment horizontal="center" vertical="center" wrapText="1"/>
    </xf>
    <xf numFmtId="49" fontId="16" fillId="34" borderId="9" xfId="0" applyNumberFormat="1" applyFont="1" applyFill="1" applyBorder="1" applyAlignment="1">
      <alignment horizontal="center" vertical="center" wrapText="1"/>
    </xf>
    <xf numFmtId="0" fontId="16" fillId="34" borderId="9" xfId="0" applyFont="1" applyFill="1" applyBorder="1" applyAlignment="1">
      <alignment horizontal="center" vertical="center" wrapText="1"/>
    </xf>
    <xf numFmtId="49" fontId="24" fillId="34" borderId="9" xfId="0" applyNumberFormat="1" applyFont="1" applyFill="1" applyBorder="1" applyAlignment="1">
      <alignment horizontal="center" vertical="top" wrapText="1"/>
    </xf>
    <xf numFmtId="1" fontId="24" fillId="34" borderId="9" xfId="0" applyNumberFormat="1" applyFont="1" applyFill="1" applyBorder="1" applyAlignment="1" quotePrefix="1">
      <alignment horizontal="center" vertical="top" wrapText="1"/>
    </xf>
    <xf numFmtId="0" fontId="24" fillId="34" borderId="9" xfId="0" applyNumberFormat="1" applyFont="1" applyFill="1" applyBorder="1" applyAlignment="1" quotePrefix="1">
      <alignment horizontal="center" vertical="top" wrapText="1"/>
    </xf>
    <xf numFmtId="1" fontId="24" fillId="34" borderId="9" xfId="0" applyNumberFormat="1" applyFont="1" applyFill="1" applyBorder="1" applyAlignment="1" quotePrefix="1">
      <alignment horizontal="center" vertical="center" wrapText="1"/>
    </xf>
    <xf numFmtId="49" fontId="16" fillId="33" borderId="16" xfId="0" applyNumberFormat="1" applyFont="1" applyFill="1" applyBorder="1" applyAlignment="1">
      <alignment horizontal="center" vertical="center" wrapText="1"/>
    </xf>
    <xf numFmtId="182" fontId="29" fillId="34" borderId="9" xfId="0" applyNumberFormat="1" applyFont="1" applyFill="1" applyBorder="1" applyAlignment="1">
      <alignment/>
    </xf>
    <xf numFmtId="182" fontId="26" fillId="34" borderId="9" xfId="0" applyNumberFormat="1" applyFont="1" applyFill="1" applyBorder="1" applyAlignment="1">
      <alignment horizontal="center" vertical="center" wrapText="1"/>
    </xf>
    <xf numFmtId="182" fontId="28" fillId="34" borderId="9" xfId="0" applyNumberFormat="1" applyFont="1" applyFill="1" applyBorder="1" applyAlignment="1">
      <alignment/>
    </xf>
    <xf numFmtId="2" fontId="28" fillId="34" borderId="9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22" xfId="0" applyNumberForma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3" fillId="0" borderId="25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0" fillId="0" borderId="26" xfId="0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6" fillId="33" borderId="9" xfId="0" applyFont="1" applyFill="1" applyBorder="1" applyAlignment="1">
      <alignment horizontal="right"/>
    </xf>
    <xf numFmtId="0" fontId="16" fillId="33" borderId="28" xfId="0" applyFont="1" applyFill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28" xfId="0" applyFont="1" applyBorder="1" applyAlignment="1">
      <alignment horizontal="right"/>
    </xf>
    <xf numFmtId="0" fontId="13" fillId="0" borderId="32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49" fontId="16" fillId="35" borderId="9" xfId="0" applyNumberFormat="1" applyFont="1" applyFill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9" xfId="0" applyNumberFormat="1" applyFont="1" applyFill="1" applyBorder="1" applyAlignment="1">
      <alignment horizontal="center" vertical="center" wrapText="1"/>
    </xf>
    <xf numFmtId="49" fontId="16" fillId="33" borderId="30" xfId="0" applyNumberFormat="1" applyFont="1" applyFill="1" applyBorder="1" applyAlignment="1">
      <alignment horizontal="center" vertical="center" textRotation="90" wrapText="1"/>
    </xf>
    <xf numFmtId="49" fontId="16" fillId="33" borderId="10" xfId="0" applyNumberFormat="1" applyFont="1" applyFill="1" applyBorder="1" applyAlignment="1">
      <alignment horizontal="center" vertical="center" textRotation="90" wrapText="1"/>
    </xf>
    <xf numFmtId="49" fontId="16" fillId="33" borderId="3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2" fontId="14" fillId="33" borderId="31" xfId="0" applyNumberFormat="1" applyFont="1" applyFill="1" applyBorder="1" applyAlignment="1">
      <alignment horizontal="center" vertical="center" textRotation="90" wrapText="1"/>
    </xf>
    <xf numFmtId="2" fontId="14" fillId="33" borderId="22" xfId="0" applyNumberFormat="1" applyFont="1" applyFill="1" applyBorder="1" applyAlignment="1">
      <alignment horizontal="center" vertical="center" textRotation="90" wrapText="1"/>
    </xf>
    <xf numFmtId="0" fontId="34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/>
    </xf>
    <xf numFmtId="0" fontId="14" fillId="0" borderId="30" xfId="0" applyNumberFormat="1" applyFont="1" applyBorder="1" applyAlignment="1">
      <alignment horizontal="center" vertical="center" wrapText="1"/>
    </xf>
    <xf numFmtId="49" fontId="14" fillId="33" borderId="30" xfId="0" applyNumberFormat="1" applyFont="1" applyFill="1" applyBorder="1" applyAlignment="1">
      <alignment horizontal="center" vertical="center" textRotation="90" wrapText="1"/>
    </xf>
    <xf numFmtId="49" fontId="14" fillId="33" borderId="10" xfId="0" applyNumberFormat="1" applyFont="1" applyFill="1" applyBorder="1" applyAlignment="1">
      <alignment horizontal="center" vertical="center" textRotation="90" wrapText="1"/>
    </xf>
    <xf numFmtId="49" fontId="14" fillId="33" borderId="3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_22-BAR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217" t="s">
        <v>66</v>
      </c>
      <c r="B1" s="217"/>
      <c r="C1" s="217"/>
      <c r="D1" s="217"/>
      <c r="E1" s="217"/>
      <c r="F1" s="217"/>
      <c r="G1" s="217"/>
      <c r="H1" s="217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218" t="s">
        <v>123</v>
      </c>
      <c r="B3" s="218"/>
      <c r="C3" s="218"/>
      <c r="D3" s="218"/>
      <c r="E3" s="218"/>
      <c r="F3" s="218"/>
      <c r="G3" s="218"/>
      <c r="H3" s="218"/>
    </row>
    <row r="4" spans="1:8" ht="17.25" customHeight="1">
      <c r="A4" s="219" t="s">
        <v>112</v>
      </c>
      <c r="B4" s="219"/>
      <c r="C4" s="219"/>
      <c r="D4" s="219"/>
      <c r="E4" s="219"/>
      <c r="F4" s="219"/>
      <c r="G4" s="219"/>
      <c r="H4" s="219"/>
    </row>
    <row r="5" spans="1:8" ht="15.75" hidden="1">
      <c r="A5" s="28"/>
      <c r="B5" s="28"/>
      <c r="C5" s="28"/>
      <c r="D5" s="28"/>
      <c r="E5" s="28"/>
      <c r="F5" s="28"/>
      <c r="G5" s="28"/>
      <c r="H5" s="28"/>
    </row>
    <row r="6" spans="1:8" ht="15" hidden="1">
      <c r="A6" s="220"/>
      <c r="B6" s="220"/>
      <c r="C6" s="220"/>
      <c r="D6" s="220"/>
      <c r="E6" s="220"/>
      <c r="F6" s="220"/>
      <c r="G6" s="220"/>
      <c r="H6" s="220"/>
    </row>
    <row r="7" spans="1:8" ht="15.75">
      <c r="A7" s="221" t="s">
        <v>84</v>
      </c>
      <c r="B7" s="221"/>
      <c r="C7" s="221"/>
      <c r="D7" s="221"/>
      <c r="E7" s="35" t="e">
        <f>H132</f>
        <v>#REF!</v>
      </c>
      <c r="F7" s="28" t="s">
        <v>0</v>
      </c>
      <c r="G7" s="26"/>
      <c r="H7" s="26"/>
    </row>
    <row r="8" spans="1:8" ht="15.75">
      <c r="A8" s="221" t="s">
        <v>85</v>
      </c>
      <c r="B8" s="221"/>
      <c r="C8" s="221"/>
      <c r="D8" s="221"/>
      <c r="E8" s="35" t="e">
        <f>H125</f>
        <v>#REF!</v>
      </c>
      <c r="F8" s="28" t="s">
        <v>0</v>
      </c>
      <c r="G8" s="26"/>
      <c r="H8" s="26"/>
    </row>
    <row r="9" spans="1:8" ht="15.75">
      <c r="A9" s="209" t="s">
        <v>86</v>
      </c>
      <c r="B9" s="209"/>
      <c r="C9" s="209"/>
      <c r="D9" s="209"/>
      <c r="E9" s="35" t="e">
        <f>E8/4.6</f>
        <v>#REF!</v>
      </c>
      <c r="F9" s="31" t="s">
        <v>35</v>
      </c>
      <c r="G9" s="30"/>
      <c r="H9" s="30"/>
    </row>
    <row r="10" spans="1:8" ht="15">
      <c r="A10" s="210" t="s">
        <v>125</v>
      </c>
      <c r="B10" s="210"/>
      <c r="C10" s="210"/>
      <c r="D10" s="210"/>
      <c r="E10" s="210"/>
      <c r="F10" s="210"/>
      <c r="G10" s="210"/>
      <c r="H10" s="210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211" t="s">
        <v>1</v>
      </c>
      <c r="B12" s="212" t="s">
        <v>19</v>
      </c>
      <c r="C12" s="213" t="s">
        <v>20</v>
      </c>
      <c r="D12" s="214" t="s">
        <v>8</v>
      </c>
      <c r="E12" s="215" t="s">
        <v>16</v>
      </c>
      <c r="F12" s="215"/>
      <c r="G12" s="216" t="s">
        <v>2</v>
      </c>
      <c r="H12" s="216"/>
    </row>
    <row r="13" spans="1:8" ht="49.5">
      <c r="A13" s="211"/>
      <c r="B13" s="212"/>
      <c r="C13" s="213"/>
      <c r="D13" s="214"/>
      <c r="E13" s="7" t="s">
        <v>8</v>
      </c>
      <c r="F13" s="7" t="s">
        <v>18</v>
      </c>
      <c r="G13" s="7" t="s">
        <v>17</v>
      </c>
      <c r="H13" s="19" t="s">
        <v>9</v>
      </c>
    </row>
    <row r="14" spans="1:8" ht="12.7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20">
        <v>8</v>
      </c>
    </row>
    <row r="15" spans="1:8" s="14" customFormat="1" ht="49.5" customHeight="1">
      <c r="A15" s="3" t="s">
        <v>10</v>
      </c>
      <c r="B15" s="3" t="s">
        <v>99</v>
      </c>
      <c r="C15" s="5" t="s">
        <v>126</v>
      </c>
      <c r="D15" s="3" t="s">
        <v>56</v>
      </c>
      <c r="E15" s="12"/>
      <c r="F15" s="17">
        <v>30</v>
      </c>
      <c r="G15" s="12"/>
      <c r="H15" s="34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42</v>
      </c>
      <c r="C16" s="16" t="s">
        <v>98</v>
      </c>
      <c r="D16" s="4" t="s">
        <v>57</v>
      </c>
      <c r="E16" s="8">
        <v>0.12</v>
      </c>
      <c r="F16" s="10">
        <f>E16*F15</f>
        <v>3.5999999999999996</v>
      </c>
      <c r="G16" s="8">
        <v>4.6</v>
      </c>
      <c r="H16" s="22">
        <f aca="true" t="shared" si="1" ref="H16:H21">F16*G16</f>
        <v>16.56</v>
      </c>
    </row>
    <row r="17" spans="1:8" ht="14.25">
      <c r="A17" s="10">
        <f t="shared" si="0"/>
        <v>1.2000000000000002</v>
      </c>
      <c r="B17" s="4"/>
      <c r="C17" s="16" t="s">
        <v>100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2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117</v>
      </c>
      <c r="D18" s="4" t="s">
        <v>56</v>
      </c>
      <c r="E18" s="9">
        <v>1.01</v>
      </c>
      <c r="F18" s="10">
        <f>E18*F15</f>
        <v>30.3</v>
      </c>
      <c r="G18" s="8">
        <v>4.1</v>
      </c>
      <c r="H18" s="22">
        <f t="shared" si="1"/>
        <v>124.22999999999999</v>
      </c>
    </row>
    <row r="19" spans="1:8" ht="14.25">
      <c r="A19" s="10">
        <f t="shared" si="0"/>
        <v>1.4000000000000004</v>
      </c>
      <c r="B19" s="4"/>
      <c r="C19" s="16" t="s">
        <v>93</v>
      </c>
      <c r="D19" s="4" t="s">
        <v>58</v>
      </c>
      <c r="E19" s="10"/>
      <c r="F19" s="10">
        <v>13</v>
      </c>
      <c r="G19" s="8">
        <v>0.8</v>
      </c>
      <c r="H19" s="22">
        <f t="shared" si="1"/>
        <v>10.4</v>
      </c>
    </row>
    <row r="20" spans="1:8" ht="14.25">
      <c r="A20" s="10">
        <f t="shared" si="0"/>
        <v>1.5000000000000004</v>
      </c>
      <c r="B20" s="4"/>
      <c r="C20" s="16" t="s">
        <v>94</v>
      </c>
      <c r="D20" s="4" t="s">
        <v>58</v>
      </c>
      <c r="E20" s="10"/>
      <c r="F20" s="10">
        <v>3</v>
      </c>
      <c r="G20" s="8">
        <v>10.2</v>
      </c>
      <c r="H20" s="22">
        <f t="shared" si="1"/>
        <v>30.599999999999998</v>
      </c>
    </row>
    <row r="21" spans="1:8" ht="14.25">
      <c r="A21" s="10">
        <f t="shared" si="0"/>
        <v>1.6000000000000005</v>
      </c>
      <c r="B21" s="4"/>
      <c r="C21" s="16" t="s">
        <v>37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2">
        <f t="shared" si="1"/>
        <v>1.5804479999999999</v>
      </c>
    </row>
    <row r="22" spans="1:8" s="14" customFormat="1" ht="46.5" customHeight="1">
      <c r="A22" s="3" t="s">
        <v>11</v>
      </c>
      <c r="B22" s="3" t="s">
        <v>99</v>
      </c>
      <c r="C22" s="5" t="s">
        <v>113</v>
      </c>
      <c r="D22" s="3" t="s">
        <v>56</v>
      </c>
      <c r="E22" s="12"/>
      <c r="F22" s="17">
        <v>24</v>
      </c>
      <c r="G22" s="12"/>
      <c r="H22" s="34">
        <f>H23+H24++H25+H26++H27++H28</f>
        <v>120.92035840000001</v>
      </c>
    </row>
    <row r="23" spans="1:8" ht="14.25">
      <c r="A23" s="10">
        <f aca="true" t="shared" si="2" ref="A23:A28">A22+0.1</f>
        <v>2.1</v>
      </c>
      <c r="B23" s="4" t="s">
        <v>42</v>
      </c>
      <c r="C23" s="16" t="s">
        <v>98</v>
      </c>
      <c r="D23" s="4" t="s">
        <v>57</v>
      </c>
      <c r="E23" s="8">
        <v>0.12</v>
      </c>
      <c r="F23" s="10">
        <f>E23*F22</f>
        <v>2.88</v>
      </c>
      <c r="G23" s="8">
        <v>4.6</v>
      </c>
      <c r="H23" s="22">
        <f aca="true" t="shared" si="3" ref="H23:H28">F23*G23</f>
        <v>13.248</v>
      </c>
    </row>
    <row r="24" spans="1:8" ht="14.25">
      <c r="A24" s="10">
        <f t="shared" si="2"/>
        <v>2.2</v>
      </c>
      <c r="B24" s="4"/>
      <c r="C24" s="16" t="s">
        <v>100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2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67</v>
      </c>
      <c r="D25" s="4" t="s">
        <v>56</v>
      </c>
      <c r="E25" s="9">
        <v>1.01</v>
      </c>
      <c r="F25" s="10">
        <f>E25*F22</f>
        <v>24.240000000000002</v>
      </c>
      <c r="G25" s="8">
        <v>2.5</v>
      </c>
      <c r="H25" s="22">
        <f t="shared" si="3"/>
        <v>60.60000000000001</v>
      </c>
    </row>
    <row r="26" spans="1:8" ht="14.25">
      <c r="A26" s="10">
        <f t="shared" si="2"/>
        <v>2.4000000000000004</v>
      </c>
      <c r="B26" s="4"/>
      <c r="C26" s="16" t="s">
        <v>68</v>
      </c>
      <c r="D26" s="4" t="s">
        <v>58</v>
      </c>
      <c r="E26" s="10"/>
      <c r="F26" s="10">
        <v>12</v>
      </c>
      <c r="G26" s="8">
        <v>0.6</v>
      </c>
      <c r="H26" s="22">
        <f t="shared" si="3"/>
        <v>7.199999999999999</v>
      </c>
    </row>
    <row r="27" spans="1:8" ht="14.25">
      <c r="A27" s="10">
        <f t="shared" si="2"/>
        <v>2.5000000000000004</v>
      </c>
      <c r="B27" s="4"/>
      <c r="C27" s="16" t="s">
        <v>69</v>
      </c>
      <c r="D27" s="4" t="s">
        <v>58</v>
      </c>
      <c r="E27" s="10"/>
      <c r="F27" s="10">
        <v>4</v>
      </c>
      <c r="G27" s="8">
        <v>8.5</v>
      </c>
      <c r="H27" s="22">
        <f t="shared" si="3"/>
        <v>34</v>
      </c>
    </row>
    <row r="28" spans="1:8" ht="14.25">
      <c r="A28" s="10">
        <f t="shared" si="2"/>
        <v>2.6000000000000005</v>
      </c>
      <c r="B28" s="4"/>
      <c r="C28" s="16" t="s">
        <v>37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2">
        <f t="shared" si="3"/>
        <v>1.2643584</v>
      </c>
    </row>
    <row r="29" spans="1:8" s="14" customFormat="1" ht="45" customHeight="1">
      <c r="A29" s="3" t="s">
        <v>12</v>
      </c>
      <c r="B29" s="3" t="s">
        <v>99</v>
      </c>
      <c r="C29" s="5" t="s">
        <v>90</v>
      </c>
      <c r="D29" s="3" t="s">
        <v>56</v>
      </c>
      <c r="E29" s="12"/>
      <c r="F29" s="17">
        <v>32</v>
      </c>
      <c r="G29" s="12"/>
      <c r="H29" s="34">
        <f>H30+H31++H32++H33++H34++H35</f>
        <v>106.03781120000001</v>
      </c>
    </row>
    <row r="30" spans="1:8" ht="14.25">
      <c r="A30" s="10">
        <f aca="true" t="shared" si="4" ref="A30:A35">A29+0.1</f>
        <v>3.1</v>
      </c>
      <c r="B30" s="4" t="s">
        <v>42</v>
      </c>
      <c r="C30" s="16" t="s">
        <v>98</v>
      </c>
      <c r="D30" s="4" t="s">
        <v>57</v>
      </c>
      <c r="E30" s="8">
        <v>0.12</v>
      </c>
      <c r="F30" s="10">
        <f>E30*F29</f>
        <v>3.84</v>
      </c>
      <c r="G30" s="8">
        <v>4.6</v>
      </c>
      <c r="H30" s="22">
        <f aca="true" t="shared" si="5" ref="H30:H35">F30*G30</f>
        <v>17.663999999999998</v>
      </c>
    </row>
    <row r="31" spans="1:8" ht="14.25">
      <c r="A31" s="10">
        <f t="shared" si="4"/>
        <v>3.2</v>
      </c>
      <c r="B31" s="4"/>
      <c r="C31" s="16" t="s">
        <v>100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2">
        <f t="shared" si="5"/>
        <v>6.144</v>
      </c>
    </row>
    <row r="32" spans="1:8" ht="14.25">
      <c r="A32" s="10">
        <f t="shared" si="4"/>
        <v>3.3000000000000003</v>
      </c>
      <c r="B32" s="4"/>
      <c r="C32" s="16" t="s">
        <v>70</v>
      </c>
      <c r="D32" s="4" t="s">
        <v>56</v>
      </c>
      <c r="E32" s="9">
        <v>1.01</v>
      </c>
      <c r="F32" s="10">
        <f>E32*F29</f>
        <v>32.32</v>
      </c>
      <c r="G32" s="8">
        <v>1.7</v>
      </c>
      <c r="H32" s="22">
        <f t="shared" si="5"/>
        <v>54.943999999999996</v>
      </c>
    </row>
    <row r="33" spans="1:8" ht="14.25">
      <c r="A33" s="10">
        <f t="shared" si="4"/>
        <v>3.4000000000000004</v>
      </c>
      <c r="B33" s="4"/>
      <c r="C33" s="16" t="s">
        <v>71</v>
      </c>
      <c r="D33" s="4" t="s">
        <v>58</v>
      </c>
      <c r="E33" s="10"/>
      <c r="F33" s="10">
        <v>13</v>
      </c>
      <c r="G33" s="8">
        <v>0.4</v>
      </c>
      <c r="H33" s="22">
        <f t="shared" si="5"/>
        <v>5.2</v>
      </c>
    </row>
    <row r="34" spans="1:8" ht="14.25">
      <c r="A34" s="10">
        <f t="shared" si="4"/>
        <v>3.5000000000000004</v>
      </c>
      <c r="B34" s="4"/>
      <c r="C34" s="16" t="s">
        <v>72</v>
      </c>
      <c r="D34" s="4" t="s">
        <v>58</v>
      </c>
      <c r="E34" s="10"/>
      <c r="F34" s="10">
        <v>3</v>
      </c>
      <c r="G34" s="8">
        <v>6.8</v>
      </c>
      <c r="H34" s="22">
        <f t="shared" si="5"/>
        <v>20.4</v>
      </c>
    </row>
    <row r="35" spans="1:8" ht="14.25">
      <c r="A35" s="10">
        <f t="shared" si="4"/>
        <v>3.6000000000000005</v>
      </c>
      <c r="B35" s="4"/>
      <c r="C35" s="16" t="s">
        <v>37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2">
        <f t="shared" si="5"/>
        <v>1.6858111999999998</v>
      </c>
    </row>
    <row r="36" spans="1:8" s="14" customFormat="1" ht="45" customHeight="1">
      <c r="A36" s="3" t="s">
        <v>13</v>
      </c>
      <c r="B36" s="3" t="s">
        <v>127</v>
      </c>
      <c r="C36" s="5" t="s">
        <v>129</v>
      </c>
      <c r="D36" s="3" t="s">
        <v>21</v>
      </c>
      <c r="E36" s="12"/>
      <c r="F36" s="17">
        <v>1</v>
      </c>
      <c r="G36" s="12"/>
      <c r="H36" s="34">
        <f>H37++H38++H39++H40</f>
        <v>20.748</v>
      </c>
    </row>
    <row r="37" spans="1:8" ht="14.25">
      <c r="A37" s="10">
        <f>A36+0.1</f>
        <v>4.1</v>
      </c>
      <c r="B37" s="4"/>
      <c r="C37" s="16" t="s">
        <v>96</v>
      </c>
      <c r="D37" s="4" t="s">
        <v>57</v>
      </c>
      <c r="E37" s="8">
        <v>1.54</v>
      </c>
      <c r="F37" s="10">
        <f>E37*F36</f>
        <v>1.54</v>
      </c>
      <c r="G37" s="8">
        <v>4.6</v>
      </c>
      <c r="H37" s="22">
        <f>F37*G37</f>
        <v>7.084</v>
      </c>
    </row>
    <row r="38" spans="1:8" ht="14.25">
      <c r="A38" s="10">
        <f>A37+0.1</f>
        <v>4.199999999999999</v>
      </c>
      <c r="B38" s="4"/>
      <c r="C38" s="16" t="s">
        <v>50</v>
      </c>
      <c r="D38" s="4" t="s">
        <v>43</v>
      </c>
      <c r="E38" s="8">
        <v>0.03</v>
      </c>
      <c r="F38" s="9">
        <f>E38*F36</f>
        <v>0.03</v>
      </c>
      <c r="G38" s="8">
        <v>3.2</v>
      </c>
      <c r="H38" s="44">
        <f>F38*G38</f>
        <v>0.096</v>
      </c>
    </row>
    <row r="39" spans="1:8" ht="14.25">
      <c r="A39" s="10">
        <f>A38+0.1</f>
        <v>4.299999999999999</v>
      </c>
      <c r="B39" s="4"/>
      <c r="C39" s="16" t="s">
        <v>128</v>
      </c>
      <c r="D39" s="4" t="s">
        <v>56</v>
      </c>
      <c r="E39" s="9">
        <v>1</v>
      </c>
      <c r="F39" s="10">
        <f>E39*F36</f>
        <v>1</v>
      </c>
      <c r="G39" s="8">
        <v>12</v>
      </c>
      <c r="H39" s="22">
        <f>F39*G39</f>
        <v>12</v>
      </c>
    </row>
    <row r="40" spans="1:8" ht="14.25">
      <c r="A40" s="10">
        <f>A39+0.1</f>
        <v>4.399999999999999</v>
      </c>
      <c r="B40" s="4"/>
      <c r="C40" s="16" t="s">
        <v>37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2">
        <f>F40*G40</f>
        <v>1.568</v>
      </c>
    </row>
    <row r="41" spans="1:8" s="14" customFormat="1" ht="45" customHeight="1">
      <c r="A41" s="3" t="s">
        <v>14</v>
      </c>
      <c r="B41" s="3" t="s">
        <v>127</v>
      </c>
      <c r="C41" s="5" t="s">
        <v>130</v>
      </c>
      <c r="D41" s="3" t="s">
        <v>21</v>
      </c>
      <c r="E41" s="12"/>
      <c r="F41" s="17">
        <v>1</v>
      </c>
      <c r="G41" s="12"/>
      <c r="H41" s="34">
        <f>H42+H43+H44++H45</f>
        <v>38.748</v>
      </c>
    </row>
    <row r="42" spans="1:8" ht="14.25">
      <c r="A42" s="10">
        <f>A41+0.1</f>
        <v>5.1</v>
      </c>
      <c r="B42" s="4"/>
      <c r="C42" s="16" t="s">
        <v>96</v>
      </c>
      <c r="D42" s="4" t="s">
        <v>57</v>
      </c>
      <c r="E42" s="8">
        <v>1.54</v>
      </c>
      <c r="F42" s="10">
        <f>E42*F41</f>
        <v>1.54</v>
      </c>
      <c r="G42" s="8">
        <v>4.6</v>
      </c>
      <c r="H42" s="22">
        <f>F42*G42</f>
        <v>7.084</v>
      </c>
    </row>
    <row r="43" spans="1:8" ht="14.25">
      <c r="A43" s="10">
        <f>A42+0.1</f>
        <v>5.199999999999999</v>
      </c>
      <c r="B43" s="4"/>
      <c r="C43" s="16" t="s">
        <v>50</v>
      </c>
      <c r="D43" s="4" t="s">
        <v>43</v>
      </c>
      <c r="E43" s="8">
        <v>0.03</v>
      </c>
      <c r="F43" s="9">
        <f>E43*F41</f>
        <v>0.03</v>
      </c>
      <c r="G43" s="8">
        <v>3.2</v>
      </c>
      <c r="H43" s="44">
        <f>F43*G43</f>
        <v>0.096</v>
      </c>
    </row>
    <row r="44" spans="1:8" ht="14.25">
      <c r="A44" s="10">
        <f>A43+0.1</f>
        <v>5.299999999999999</v>
      </c>
      <c r="B44" s="4"/>
      <c r="C44" s="16" t="s">
        <v>130</v>
      </c>
      <c r="D44" s="4" t="s">
        <v>56</v>
      </c>
      <c r="E44" s="9">
        <v>1</v>
      </c>
      <c r="F44" s="10">
        <f>E44*F41</f>
        <v>1</v>
      </c>
      <c r="G44" s="8">
        <v>30</v>
      </c>
      <c r="H44" s="22">
        <f>F44*G44</f>
        <v>30</v>
      </c>
    </row>
    <row r="45" spans="1:8" ht="14.25">
      <c r="A45" s="10">
        <f>A44+0.1</f>
        <v>5.399999999999999</v>
      </c>
      <c r="B45" s="4"/>
      <c r="C45" s="16" t="s">
        <v>37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2">
        <f>F45*G45</f>
        <v>1.568</v>
      </c>
    </row>
    <row r="46" spans="1:8" s="14" customFormat="1" ht="42" customHeight="1">
      <c r="A46" s="3" t="s">
        <v>15</v>
      </c>
      <c r="B46" s="3" t="s">
        <v>127</v>
      </c>
      <c r="C46" s="5" t="s">
        <v>103</v>
      </c>
      <c r="D46" s="3" t="s">
        <v>21</v>
      </c>
      <c r="E46" s="12"/>
      <c r="F46" s="17">
        <v>1</v>
      </c>
      <c r="G46" s="12"/>
      <c r="H46" s="34">
        <f>H47+H48++H49++H50</f>
        <v>20.748</v>
      </c>
    </row>
    <row r="47" spans="1:8" ht="14.25">
      <c r="A47" s="10">
        <f>A46+0.1</f>
        <v>6.1</v>
      </c>
      <c r="B47" s="4"/>
      <c r="C47" s="16" t="s">
        <v>96</v>
      </c>
      <c r="D47" s="4" t="s">
        <v>57</v>
      </c>
      <c r="E47" s="8">
        <v>1.54</v>
      </c>
      <c r="F47" s="10">
        <f>E47*F46</f>
        <v>1.54</v>
      </c>
      <c r="G47" s="8">
        <v>4.6</v>
      </c>
      <c r="H47" s="22">
        <f>F47*G47</f>
        <v>7.084</v>
      </c>
    </row>
    <row r="48" spans="1:8" ht="14.25">
      <c r="A48" s="10">
        <f>A47+0.1</f>
        <v>6.199999999999999</v>
      </c>
      <c r="B48" s="4"/>
      <c r="C48" s="16" t="s">
        <v>50</v>
      </c>
      <c r="D48" s="4" t="s">
        <v>43</v>
      </c>
      <c r="E48" s="8">
        <v>0.03</v>
      </c>
      <c r="F48" s="9">
        <f>E48*F46</f>
        <v>0.03</v>
      </c>
      <c r="G48" s="8">
        <v>3.2</v>
      </c>
      <c r="H48" s="44">
        <f>F48*G48</f>
        <v>0.096</v>
      </c>
    </row>
    <row r="49" spans="1:8" ht="14.25">
      <c r="A49" s="10">
        <f>A48+0.1</f>
        <v>6.299999999999999</v>
      </c>
      <c r="B49" s="4"/>
      <c r="C49" s="16" t="s">
        <v>103</v>
      </c>
      <c r="D49" s="4" t="s">
        <v>56</v>
      </c>
      <c r="E49" s="9">
        <v>1</v>
      </c>
      <c r="F49" s="10">
        <f>E49*F46</f>
        <v>1</v>
      </c>
      <c r="G49" s="8">
        <v>12</v>
      </c>
      <c r="H49" s="22">
        <f>F49*G49</f>
        <v>12</v>
      </c>
    </row>
    <row r="50" spans="1:8" ht="14.25">
      <c r="A50" s="10">
        <f>A49+0.1</f>
        <v>6.399999999999999</v>
      </c>
      <c r="B50" s="4"/>
      <c r="C50" s="16" t="s">
        <v>37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2">
        <f>F50*G50</f>
        <v>1.568</v>
      </c>
    </row>
    <row r="51" spans="1:9" s="14" customFormat="1" ht="38.25">
      <c r="A51" s="3" t="s">
        <v>3</v>
      </c>
      <c r="B51" s="3" t="s">
        <v>73</v>
      </c>
      <c r="C51" s="5" t="s">
        <v>74</v>
      </c>
      <c r="D51" s="3" t="s">
        <v>56</v>
      </c>
      <c r="E51" s="12"/>
      <c r="F51" s="17">
        <v>86</v>
      </c>
      <c r="G51" s="12"/>
      <c r="H51" s="34">
        <f>H52+H53</f>
        <v>35.514559999999996</v>
      </c>
      <c r="I51" s="33"/>
    </row>
    <row r="52" spans="1:8" ht="18" customHeight="1">
      <c r="A52" s="10">
        <f>A51+0.1</f>
        <v>7.1</v>
      </c>
      <c r="B52" s="4"/>
      <c r="C52" s="16" t="s">
        <v>95</v>
      </c>
      <c r="D52" s="4" t="s">
        <v>57</v>
      </c>
      <c r="E52" s="8">
        <v>0.06</v>
      </c>
      <c r="F52" s="10">
        <f>E52*F51</f>
        <v>5.16</v>
      </c>
      <c r="G52" s="8">
        <v>4.6</v>
      </c>
      <c r="H52" s="22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37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2">
        <f>F53*G53</f>
        <v>11.778559999999999</v>
      </c>
    </row>
    <row r="54" spans="1:8" s="14" customFormat="1" ht="51.75" customHeight="1">
      <c r="A54" s="3" t="s">
        <v>4</v>
      </c>
      <c r="B54" s="3" t="s">
        <v>101</v>
      </c>
      <c r="C54" s="5" t="s">
        <v>133</v>
      </c>
      <c r="D54" s="3" t="s">
        <v>79</v>
      </c>
      <c r="E54" s="12"/>
      <c r="F54" s="17">
        <v>1</v>
      </c>
      <c r="G54" s="12"/>
      <c r="H54" s="34">
        <f>H55+H56++H57++H58++H59</f>
        <v>566.3100000000001</v>
      </c>
    </row>
    <row r="55" spans="1:8" ht="12.75">
      <c r="A55" s="10">
        <f>A54+0.1</f>
        <v>8.1</v>
      </c>
      <c r="B55" s="4"/>
      <c r="C55" s="32" t="s">
        <v>102</v>
      </c>
      <c r="D55" s="4" t="s">
        <v>57</v>
      </c>
      <c r="E55" s="8">
        <v>19.09</v>
      </c>
      <c r="F55" s="10">
        <f>E55*F54</f>
        <v>19.09</v>
      </c>
      <c r="G55" s="8">
        <v>4.6</v>
      </c>
      <c r="H55" s="22">
        <f>F55*G55</f>
        <v>87.814</v>
      </c>
    </row>
    <row r="56" spans="1:8" ht="15" customHeight="1">
      <c r="A56" s="10">
        <f>A55+0.1</f>
        <v>8.2</v>
      </c>
      <c r="B56" s="4"/>
      <c r="C56" s="32" t="s">
        <v>92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2">
        <f>F56*G56</f>
        <v>1.4400000000000002</v>
      </c>
    </row>
    <row r="57" spans="1:8" ht="12.75">
      <c r="A57" s="10">
        <f>A56+0.1</f>
        <v>8.299999999999999</v>
      </c>
      <c r="B57" s="4"/>
      <c r="C57" s="23" t="s">
        <v>131</v>
      </c>
      <c r="D57" s="4" t="s">
        <v>45</v>
      </c>
      <c r="E57" s="10">
        <v>1</v>
      </c>
      <c r="F57" s="10">
        <f>E57*F54</f>
        <v>1</v>
      </c>
      <c r="G57" s="8">
        <v>430</v>
      </c>
      <c r="H57" s="22">
        <f>F57*G57</f>
        <v>430</v>
      </c>
    </row>
    <row r="58" spans="1:8" ht="12.75">
      <c r="A58" s="10">
        <f>A57+0.1</f>
        <v>8.399999999999999</v>
      </c>
      <c r="B58" s="4"/>
      <c r="C58" s="23" t="s">
        <v>132</v>
      </c>
      <c r="D58" s="4" t="s">
        <v>21</v>
      </c>
      <c r="E58" s="10"/>
      <c r="F58" s="10">
        <v>1</v>
      </c>
      <c r="G58" s="8">
        <v>42</v>
      </c>
      <c r="H58" s="22">
        <f>F58*G58</f>
        <v>42</v>
      </c>
    </row>
    <row r="59" spans="1:8" ht="15.75" customHeight="1">
      <c r="A59" s="10">
        <f>A58+0.1</f>
        <v>8.499999999999998</v>
      </c>
      <c r="B59" s="4"/>
      <c r="C59" s="32" t="s">
        <v>37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2">
        <f>F59*G59</f>
        <v>5.056000000000001</v>
      </c>
    </row>
    <row r="60" spans="1:8" s="14" customFormat="1" ht="52.5" customHeight="1">
      <c r="A60" s="3" t="s">
        <v>5</v>
      </c>
      <c r="B60" s="3" t="s">
        <v>34</v>
      </c>
      <c r="C60" s="5" t="s">
        <v>82</v>
      </c>
      <c r="D60" s="3" t="s">
        <v>21</v>
      </c>
      <c r="E60" s="17"/>
      <c r="F60" s="17">
        <v>10</v>
      </c>
      <c r="G60" s="17"/>
      <c r="H60" s="34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47</v>
      </c>
      <c r="D61" s="4" t="s">
        <v>35</v>
      </c>
      <c r="E61" s="9">
        <v>0.76</v>
      </c>
      <c r="F61" s="10">
        <f>E61*F60</f>
        <v>7.6</v>
      </c>
      <c r="G61" s="8">
        <v>4.6</v>
      </c>
      <c r="H61" s="22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48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2">
        <f>F62*G62</f>
        <v>14.720000000000002</v>
      </c>
    </row>
    <row r="63" spans="1:8" ht="16.5" customHeight="1">
      <c r="A63" s="4"/>
      <c r="B63" s="4"/>
      <c r="C63" s="29" t="s">
        <v>75</v>
      </c>
      <c r="D63" s="4"/>
      <c r="E63" s="8"/>
      <c r="F63" s="10"/>
      <c r="G63" s="8"/>
      <c r="H63" s="22"/>
    </row>
    <row r="64" spans="1:8" s="14" customFormat="1" ht="45" customHeight="1">
      <c r="A64" s="3" t="s">
        <v>6</v>
      </c>
      <c r="B64" s="3" t="s">
        <v>76</v>
      </c>
      <c r="C64" s="5" t="s">
        <v>77</v>
      </c>
      <c r="D64" s="3" t="s">
        <v>56</v>
      </c>
      <c r="E64" s="12"/>
      <c r="F64" s="17">
        <v>22</v>
      </c>
      <c r="G64" s="12"/>
      <c r="H64" s="34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87</v>
      </c>
      <c r="D65" s="4" t="s">
        <v>57</v>
      </c>
      <c r="E65" s="8">
        <v>0.67</v>
      </c>
      <c r="F65" s="10">
        <f>E65*F64</f>
        <v>14.74</v>
      </c>
      <c r="G65" s="8">
        <v>4.6</v>
      </c>
      <c r="H65" s="22">
        <f>F65*G65</f>
        <v>67.804</v>
      </c>
    </row>
    <row r="66" spans="1:8" ht="14.25">
      <c r="A66" s="10">
        <f>A65+0.1</f>
        <v>10.2</v>
      </c>
      <c r="B66" s="4"/>
      <c r="C66" s="16" t="s">
        <v>88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2">
        <f>F66*G66</f>
        <v>0.0704</v>
      </c>
    </row>
    <row r="67" spans="1:8" ht="14.25">
      <c r="A67" s="10">
        <f>A66+0.1</f>
        <v>10.299999999999999</v>
      </c>
      <c r="B67" s="4"/>
      <c r="C67" s="16" t="s">
        <v>97</v>
      </c>
      <c r="D67" s="4" t="s">
        <v>44</v>
      </c>
      <c r="E67" s="10">
        <v>1</v>
      </c>
      <c r="F67" s="10">
        <f>E67*F64</f>
        <v>22</v>
      </c>
      <c r="G67" s="8">
        <v>5.1</v>
      </c>
      <c r="H67" s="22">
        <f>F67*G67</f>
        <v>112.19999999999999</v>
      </c>
    </row>
    <row r="68" spans="1:8" ht="14.25">
      <c r="A68" s="10">
        <f>A67+0.1</f>
        <v>10.399999999999999</v>
      </c>
      <c r="B68" s="4"/>
      <c r="C68" s="16" t="s">
        <v>78</v>
      </c>
      <c r="D68" s="4" t="s">
        <v>58</v>
      </c>
      <c r="E68" s="8"/>
      <c r="F68" s="10">
        <v>14</v>
      </c>
      <c r="G68" s="8">
        <v>5</v>
      </c>
      <c r="H68" s="22">
        <f>F68*G68</f>
        <v>70</v>
      </c>
    </row>
    <row r="69" spans="1:8" ht="14.25">
      <c r="A69" s="10">
        <f>A68+0.1</f>
        <v>10.499999999999998</v>
      </c>
      <c r="B69" s="3"/>
      <c r="C69" s="16" t="s">
        <v>37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2">
        <f>F69*G69</f>
        <v>14.6432</v>
      </c>
    </row>
    <row r="70" spans="1:8" s="14" customFormat="1" ht="45" customHeight="1">
      <c r="A70" s="3" t="s">
        <v>51</v>
      </c>
      <c r="B70" s="3" t="s">
        <v>59</v>
      </c>
      <c r="C70" s="5" t="s">
        <v>60</v>
      </c>
      <c r="D70" s="3" t="s">
        <v>56</v>
      </c>
      <c r="E70" s="12"/>
      <c r="F70" s="17">
        <v>20</v>
      </c>
      <c r="G70" s="12"/>
      <c r="H70" s="34">
        <f>H71+H72++H73+H74+H75</f>
        <v>224.448</v>
      </c>
    </row>
    <row r="71" spans="1:8" ht="14.25">
      <c r="A71" s="10">
        <f>A70+0.1</f>
        <v>11.1</v>
      </c>
      <c r="B71" s="4"/>
      <c r="C71" s="16" t="s">
        <v>61</v>
      </c>
      <c r="D71" s="4" t="s">
        <v>57</v>
      </c>
      <c r="E71" s="8">
        <v>0.7</v>
      </c>
      <c r="F71" s="10">
        <f>E71*F70</f>
        <v>14</v>
      </c>
      <c r="G71" s="8">
        <v>4.6</v>
      </c>
      <c r="H71" s="22">
        <f>F71*G71</f>
        <v>64.39999999999999</v>
      </c>
    </row>
    <row r="72" spans="1:8" ht="14.25">
      <c r="A72" s="10">
        <f>A71+0.1</f>
        <v>11.2</v>
      </c>
      <c r="B72" s="4"/>
      <c r="C72" s="16" t="s">
        <v>62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2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63</v>
      </c>
      <c r="D73" s="4" t="s">
        <v>44</v>
      </c>
      <c r="E73" s="10">
        <v>1</v>
      </c>
      <c r="F73" s="10">
        <f>E73*F70</f>
        <v>20</v>
      </c>
      <c r="G73" s="8">
        <v>4</v>
      </c>
      <c r="H73" s="22">
        <f>F73*G73</f>
        <v>80</v>
      </c>
    </row>
    <row r="74" spans="1:8" ht="14.25">
      <c r="A74" s="10">
        <f>A73+0.1</f>
        <v>11.399999999999999</v>
      </c>
      <c r="B74" s="4"/>
      <c r="C74" s="16" t="s">
        <v>64</v>
      </c>
      <c r="D74" s="4" t="s">
        <v>58</v>
      </c>
      <c r="E74" s="8"/>
      <c r="F74" s="10">
        <v>20</v>
      </c>
      <c r="G74" s="8">
        <v>3.5</v>
      </c>
      <c r="H74" s="22">
        <f>F74*G74</f>
        <v>70</v>
      </c>
    </row>
    <row r="75" spans="1:8" ht="14.25">
      <c r="A75" s="10">
        <f>A74+0.1</f>
        <v>11.499999999999998</v>
      </c>
      <c r="B75" s="4"/>
      <c r="C75" s="16" t="s">
        <v>37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2">
        <f>F75*G75</f>
        <v>9.984000000000002</v>
      </c>
    </row>
    <row r="76" spans="1:8" s="14" customFormat="1" ht="48" customHeight="1">
      <c r="A76" s="3" t="s">
        <v>22</v>
      </c>
      <c r="B76" s="3" t="s">
        <v>106</v>
      </c>
      <c r="C76" s="5" t="s">
        <v>134</v>
      </c>
      <c r="D76" s="3" t="s">
        <v>79</v>
      </c>
      <c r="E76" s="12"/>
      <c r="F76" s="17">
        <v>4</v>
      </c>
      <c r="G76" s="12"/>
      <c r="H76" s="34">
        <f>H77++H78++H79++H80</f>
        <v>537.2479999999999</v>
      </c>
    </row>
    <row r="77" spans="1:8" ht="14.25">
      <c r="A77" s="10">
        <f>A76+0.1</f>
        <v>12.1</v>
      </c>
      <c r="B77" s="4"/>
      <c r="C77" s="16" t="s">
        <v>104</v>
      </c>
      <c r="D77" s="4" t="s">
        <v>57</v>
      </c>
      <c r="E77" s="8">
        <v>4.2</v>
      </c>
      <c r="F77" s="10">
        <f>E77*F76</f>
        <v>16.8</v>
      </c>
      <c r="G77" s="8">
        <v>4.6</v>
      </c>
      <c r="H77" s="22">
        <f>F77*G77</f>
        <v>77.28</v>
      </c>
    </row>
    <row r="78" spans="1:8" ht="14.25">
      <c r="A78" s="10">
        <f>A77+0.1</f>
        <v>12.2</v>
      </c>
      <c r="B78" s="4"/>
      <c r="C78" s="16" t="s">
        <v>105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2">
        <f>F78*G78</f>
        <v>4.096</v>
      </c>
    </row>
    <row r="79" spans="1:8" ht="14.25">
      <c r="A79" s="10">
        <f>A78+0.1</f>
        <v>12.299999999999999</v>
      </c>
      <c r="B79" s="4"/>
      <c r="C79" s="16" t="s">
        <v>135</v>
      </c>
      <c r="D79" s="4" t="s">
        <v>45</v>
      </c>
      <c r="E79" s="8">
        <v>1</v>
      </c>
      <c r="F79" s="10">
        <f>E79*F76</f>
        <v>4</v>
      </c>
      <c r="G79" s="10">
        <v>110</v>
      </c>
      <c r="H79" s="22">
        <f>F79*G79</f>
        <v>440</v>
      </c>
    </row>
    <row r="80" spans="1:8" ht="14.25">
      <c r="A80" s="10">
        <f>A79+0.1</f>
        <v>12.399999999999999</v>
      </c>
      <c r="B80" s="4"/>
      <c r="C80" s="16" t="s">
        <v>37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2">
        <f>F80*G80</f>
        <v>15.872</v>
      </c>
    </row>
    <row r="81" spans="1:8" s="14" customFormat="1" ht="52.5" customHeight="1">
      <c r="A81" s="3" t="s">
        <v>23</v>
      </c>
      <c r="B81" s="3" t="s">
        <v>107</v>
      </c>
      <c r="C81" s="5" t="s">
        <v>136</v>
      </c>
      <c r="D81" s="3" t="s">
        <v>79</v>
      </c>
      <c r="E81" s="12"/>
      <c r="F81" s="17">
        <v>4</v>
      </c>
      <c r="G81" s="12"/>
      <c r="H81" s="34">
        <f>H82+H83+H84+H85++H86++H87</f>
        <v>762.24</v>
      </c>
    </row>
    <row r="82" spans="1:8" ht="14.25">
      <c r="A82" s="10">
        <f aca="true" t="shared" si="6" ref="A82:A87">A81+0.1</f>
        <v>13.1</v>
      </c>
      <c r="B82" s="4"/>
      <c r="C82" s="16" t="s">
        <v>108</v>
      </c>
      <c r="D82" s="4" t="s">
        <v>57</v>
      </c>
      <c r="E82" s="8">
        <v>7.88</v>
      </c>
      <c r="F82" s="10">
        <f>E82*F81</f>
        <v>31.52</v>
      </c>
      <c r="G82" s="8">
        <v>4.6</v>
      </c>
      <c r="H82" s="22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109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2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137</v>
      </c>
      <c r="D84" s="4" t="s">
        <v>45</v>
      </c>
      <c r="E84" s="8">
        <v>1</v>
      </c>
      <c r="F84" s="10">
        <f>E84*F81</f>
        <v>4</v>
      </c>
      <c r="G84" s="8">
        <v>110</v>
      </c>
      <c r="H84" s="22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91</v>
      </c>
      <c r="D85" s="4" t="s">
        <v>21</v>
      </c>
      <c r="E85" s="8">
        <v>1</v>
      </c>
      <c r="F85" s="10">
        <f>E85*F81</f>
        <v>4</v>
      </c>
      <c r="G85" s="8">
        <v>25</v>
      </c>
      <c r="H85" s="22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80</v>
      </c>
      <c r="D86" s="4" t="s">
        <v>21</v>
      </c>
      <c r="E86" s="8">
        <v>2</v>
      </c>
      <c r="F86" s="10">
        <f>E86*F81</f>
        <v>8</v>
      </c>
      <c r="G86" s="8">
        <v>9</v>
      </c>
      <c r="H86" s="22">
        <f t="shared" si="7"/>
        <v>72</v>
      </c>
    </row>
    <row r="87" spans="1:8" ht="14.25">
      <c r="A87" s="10">
        <f t="shared" si="6"/>
        <v>13.599999999999998</v>
      </c>
      <c r="B87" s="4"/>
      <c r="C87" s="16" t="s">
        <v>37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2">
        <f t="shared" si="7"/>
        <v>4.736</v>
      </c>
    </row>
    <row r="88" spans="1:8" s="14" customFormat="1" ht="45" customHeight="1">
      <c r="A88" s="3" t="s">
        <v>24</v>
      </c>
      <c r="B88" s="3" t="s">
        <v>106</v>
      </c>
      <c r="C88" s="5" t="s">
        <v>138</v>
      </c>
      <c r="D88" s="3" t="s">
        <v>79</v>
      </c>
      <c r="E88" s="12"/>
      <c r="F88" s="17">
        <v>1</v>
      </c>
      <c r="G88" s="12"/>
      <c r="H88" s="34">
        <f>H89++H90++H91++H92</f>
        <v>154.31199999999998</v>
      </c>
    </row>
    <row r="89" spans="1:8" ht="14.25">
      <c r="A89" s="10">
        <f>A88+0.1</f>
        <v>14.1</v>
      </c>
      <c r="B89" s="4"/>
      <c r="C89" s="16" t="s">
        <v>104</v>
      </c>
      <c r="D89" s="4" t="s">
        <v>57</v>
      </c>
      <c r="E89" s="8">
        <v>4.2</v>
      </c>
      <c r="F89" s="10">
        <f>E89*F88</f>
        <v>4.2</v>
      </c>
      <c r="G89" s="8">
        <v>4.6</v>
      </c>
      <c r="H89" s="22">
        <f>F89*G89</f>
        <v>19.32</v>
      </c>
    </row>
    <row r="90" spans="1:8" ht="14.25">
      <c r="A90" s="10">
        <f>A89+0.1</f>
        <v>14.2</v>
      </c>
      <c r="B90" s="4"/>
      <c r="C90" s="16" t="s">
        <v>105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2">
        <f>F90*G90</f>
        <v>1.024</v>
      </c>
    </row>
    <row r="91" spans="1:8" ht="14.25">
      <c r="A91" s="10">
        <f>A90+0.1</f>
        <v>14.299999999999999</v>
      </c>
      <c r="B91" s="4"/>
      <c r="C91" s="16" t="s">
        <v>120</v>
      </c>
      <c r="D91" s="4" t="s">
        <v>45</v>
      </c>
      <c r="E91" s="8">
        <v>1</v>
      </c>
      <c r="F91" s="10">
        <f>E91*F88</f>
        <v>1</v>
      </c>
      <c r="G91" s="10">
        <v>130</v>
      </c>
      <c r="H91" s="22">
        <f>F91*G91</f>
        <v>130</v>
      </c>
    </row>
    <row r="92" spans="1:8" ht="14.25">
      <c r="A92" s="10">
        <f>A91+0.1</f>
        <v>14.399999999999999</v>
      </c>
      <c r="B92" s="4"/>
      <c r="C92" s="16" t="s">
        <v>37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2">
        <f>F92*G92</f>
        <v>3.968</v>
      </c>
    </row>
    <row r="93" spans="1:8" s="14" customFormat="1" ht="45.75" customHeight="1">
      <c r="A93" s="3" t="s">
        <v>52</v>
      </c>
      <c r="B93" s="3" t="s">
        <v>107</v>
      </c>
      <c r="C93" s="5" t="s">
        <v>139</v>
      </c>
      <c r="D93" s="3" t="s">
        <v>79</v>
      </c>
      <c r="E93" s="12"/>
      <c r="F93" s="17">
        <v>2</v>
      </c>
      <c r="G93" s="12"/>
      <c r="H93" s="34">
        <f>H94+H95+H96+H97++H98++H99</f>
        <v>401.12</v>
      </c>
    </row>
    <row r="94" spans="1:8" ht="14.25">
      <c r="A94" s="10">
        <f aca="true" t="shared" si="8" ref="A94:A99">A93+0.1</f>
        <v>15.1</v>
      </c>
      <c r="B94" s="4"/>
      <c r="C94" s="16" t="s">
        <v>108</v>
      </c>
      <c r="D94" s="4" t="s">
        <v>57</v>
      </c>
      <c r="E94" s="8">
        <v>7.88</v>
      </c>
      <c r="F94" s="10">
        <f>E94*F93</f>
        <v>15.76</v>
      </c>
      <c r="G94" s="8">
        <v>4.6</v>
      </c>
      <c r="H94" s="22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109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2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141</v>
      </c>
      <c r="D96" s="4" t="s">
        <v>45</v>
      </c>
      <c r="E96" s="8">
        <v>1</v>
      </c>
      <c r="F96" s="10">
        <f>E96*F93</f>
        <v>2</v>
      </c>
      <c r="G96" s="8">
        <v>120</v>
      </c>
      <c r="H96" s="22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91</v>
      </c>
      <c r="D97" s="4" t="s">
        <v>21</v>
      </c>
      <c r="E97" s="8">
        <v>1</v>
      </c>
      <c r="F97" s="10">
        <f>E97*F93</f>
        <v>2</v>
      </c>
      <c r="G97" s="8">
        <v>25</v>
      </c>
      <c r="H97" s="22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80</v>
      </c>
      <c r="D98" s="4" t="s">
        <v>21</v>
      </c>
      <c r="E98" s="8">
        <v>2</v>
      </c>
      <c r="F98" s="10">
        <f>E98*F93</f>
        <v>4</v>
      </c>
      <c r="G98" s="8">
        <v>9</v>
      </c>
      <c r="H98" s="22">
        <f t="shared" si="9"/>
        <v>36</v>
      </c>
    </row>
    <row r="99" spans="1:8" ht="14.25">
      <c r="A99" s="10">
        <f t="shared" si="8"/>
        <v>15.599999999999998</v>
      </c>
      <c r="B99" s="4"/>
      <c r="C99" s="16" t="s">
        <v>37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2">
        <f t="shared" si="9"/>
        <v>2.368</v>
      </c>
    </row>
    <row r="100" spans="1:8" s="14" customFormat="1" ht="47.25" customHeight="1">
      <c r="A100" s="3" t="s">
        <v>27</v>
      </c>
      <c r="B100" s="3" t="s">
        <v>107</v>
      </c>
      <c r="C100" s="5" t="s">
        <v>140</v>
      </c>
      <c r="D100" s="3" t="s">
        <v>79</v>
      </c>
      <c r="E100" s="12"/>
      <c r="F100" s="17">
        <v>1</v>
      </c>
      <c r="G100" s="12"/>
      <c r="H100" s="34">
        <f>H101+H102++H103++H104++H105</f>
        <v>152.56</v>
      </c>
    </row>
    <row r="101" spans="1:8" ht="14.25">
      <c r="A101" s="10">
        <f>A100+0.1</f>
        <v>16.1</v>
      </c>
      <c r="B101" s="4"/>
      <c r="C101" s="16" t="s">
        <v>108</v>
      </c>
      <c r="D101" s="4" t="s">
        <v>57</v>
      </c>
      <c r="E101" s="8">
        <v>7.88</v>
      </c>
      <c r="F101" s="10">
        <f>E101*F100</f>
        <v>7.88</v>
      </c>
      <c r="G101" s="8">
        <v>4.6</v>
      </c>
      <c r="H101" s="22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109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2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140</v>
      </c>
      <c r="D103" s="4" t="s">
        <v>45</v>
      </c>
      <c r="E103" s="8">
        <v>1</v>
      </c>
      <c r="F103" s="10">
        <f>E103*F100</f>
        <v>1</v>
      </c>
      <c r="G103" s="8">
        <v>90</v>
      </c>
      <c r="H103" s="22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91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2">
        <f>F104*G104</f>
        <v>25</v>
      </c>
    </row>
    <row r="105" spans="1:8" ht="14.25">
      <c r="A105" s="10">
        <f>A104+0.1</f>
        <v>16.500000000000007</v>
      </c>
      <c r="B105" s="4"/>
      <c r="C105" s="16" t="s">
        <v>37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2">
        <f>F105*G105</f>
        <v>1.184</v>
      </c>
    </row>
    <row r="106" spans="1:8" s="14" customFormat="1" ht="48" customHeight="1">
      <c r="A106" s="3" t="s">
        <v>28</v>
      </c>
      <c r="B106" s="3" t="s">
        <v>81</v>
      </c>
      <c r="C106" s="5" t="s">
        <v>110</v>
      </c>
      <c r="D106" s="3" t="s">
        <v>58</v>
      </c>
      <c r="E106" s="12"/>
      <c r="F106" s="17">
        <v>7</v>
      </c>
      <c r="G106" s="12"/>
      <c r="H106" s="34">
        <f>H107+H108+H109+H110</f>
        <v>125.013</v>
      </c>
    </row>
    <row r="107" spans="1:8" ht="14.25">
      <c r="A107" s="10">
        <f>A106+0.1</f>
        <v>17.1</v>
      </c>
      <c r="B107" s="4"/>
      <c r="C107" s="16" t="s">
        <v>89</v>
      </c>
      <c r="D107" s="4" t="s">
        <v>57</v>
      </c>
      <c r="E107" s="8">
        <v>0.529</v>
      </c>
      <c r="F107" s="10">
        <f>E107*F106</f>
        <v>3.7030000000000003</v>
      </c>
      <c r="G107" s="8">
        <v>4.6</v>
      </c>
      <c r="H107" s="22">
        <f>F107*G107</f>
        <v>17.0338</v>
      </c>
    </row>
    <row r="108" spans="1:8" ht="14.25">
      <c r="A108" s="10">
        <f>A107+0.1</f>
        <v>17.200000000000003</v>
      </c>
      <c r="B108" s="4"/>
      <c r="C108" s="16" t="s">
        <v>53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2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111</v>
      </c>
      <c r="D109" s="4" t="s">
        <v>58</v>
      </c>
      <c r="E109" s="8">
        <v>1</v>
      </c>
      <c r="F109" s="10">
        <f>E109*F106</f>
        <v>7</v>
      </c>
      <c r="G109" s="10">
        <v>15</v>
      </c>
      <c r="H109" s="22">
        <f>F109*G109</f>
        <v>105</v>
      </c>
    </row>
    <row r="110" spans="1:8" ht="14.25">
      <c r="A110" s="10">
        <f>A109+0.1</f>
        <v>17.400000000000006</v>
      </c>
      <c r="B110" s="4"/>
      <c r="C110" s="16" t="s">
        <v>37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2">
        <f>F110*G110</f>
        <v>2.4640000000000004</v>
      </c>
    </row>
    <row r="111" spans="1:8" s="14" customFormat="1" ht="45" customHeight="1">
      <c r="A111" s="3" t="s">
        <v>29</v>
      </c>
      <c r="B111" s="3" t="s">
        <v>81</v>
      </c>
      <c r="C111" s="5" t="s">
        <v>142</v>
      </c>
      <c r="D111" s="3" t="s">
        <v>58</v>
      </c>
      <c r="E111" s="12"/>
      <c r="F111" s="17">
        <v>2</v>
      </c>
      <c r="G111" s="12"/>
      <c r="H111" s="34">
        <f>H112+H113+H114+H115</f>
        <v>154.65120000000002</v>
      </c>
    </row>
    <row r="112" spans="1:8" ht="14.25">
      <c r="A112" s="10">
        <f>A111+0.1</f>
        <v>18.1</v>
      </c>
      <c r="B112" s="4"/>
      <c r="C112" s="16" t="s">
        <v>143</v>
      </c>
      <c r="D112" s="4" t="s">
        <v>57</v>
      </c>
      <c r="E112" s="8">
        <v>1.5</v>
      </c>
      <c r="F112" s="10">
        <f>E112*F111</f>
        <v>3</v>
      </c>
      <c r="G112" s="8">
        <v>4.6</v>
      </c>
      <c r="H112" s="22">
        <f>F112*G112</f>
        <v>13.799999999999999</v>
      </c>
    </row>
    <row r="113" spans="1:8" ht="14.25">
      <c r="A113" s="10">
        <f>A112+0.1</f>
        <v>18.200000000000003</v>
      </c>
      <c r="B113" s="4"/>
      <c r="C113" s="16" t="s">
        <v>53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2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142</v>
      </c>
      <c r="D114" s="4" t="s">
        <v>58</v>
      </c>
      <c r="E114" s="8">
        <v>1</v>
      </c>
      <c r="F114" s="10">
        <f>E114*F111</f>
        <v>2</v>
      </c>
      <c r="G114" s="10">
        <v>70</v>
      </c>
      <c r="H114" s="22">
        <f>F114*G114</f>
        <v>140</v>
      </c>
    </row>
    <row r="115" spans="1:8" ht="14.25">
      <c r="A115" s="10">
        <f>A114+0.1</f>
        <v>18.400000000000006</v>
      </c>
      <c r="B115" s="4"/>
      <c r="C115" s="16" t="s">
        <v>37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2">
        <f>F115*G115</f>
        <v>0.7040000000000001</v>
      </c>
    </row>
    <row r="116" spans="1:8" s="14" customFormat="1" ht="45" customHeight="1">
      <c r="A116" s="3" t="s">
        <v>30</v>
      </c>
      <c r="B116" s="3" t="s">
        <v>81</v>
      </c>
      <c r="C116" s="5" t="s">
        <v>122</v>
      </c>
      <c r="D116" s="3" t="s">
        <v>58</v>
      </c>
      <c r="E116" s="12"/>
      <c r="F116" s="17">
        <v>3</v>
      </c>
      <c r="G116" s="12"/>
      <c r="H116" s="34">
        <f>H117+H118+H119+H120</f>
        <v>908.577</v>
      </c>
    </row>
    <row r="117" spans="1:8" ht="14.25">
      <c r="A117" s="10">
        <f>A116+0.1</f>
        <v>19.1</v>
      </c>
      <c r="B117" s="4"/>
      <c r="C117" s="16" t="s">
        <v>89</v>
      </c>
      <c r="D117" s="4" t="s">
        <v>57</v>
      </c>
      <c r="E117" s="8">
        <v>0.529</v>
      </c>
      <c r="F117" s="10">
        <f>E117*F116</f>
        <v>1.5870000000000002</v>
      </c>
      <c r="G117" s="8">
        <v>4.6</v>
      </c>
      <c r="H117" s="22">
        <f>F117*G117</f>
        <v>7.3002</v>
      </c>
    </row>
    <row r="118" spans="1:8" ht="14.25">
      <c r="A118" s="10">
        <f>A117+0.1</f>
        <v>19.200000000000003</v>
      </c>
      <c r="B118" s="4"/>
      <c r="C118" s="16" t="s">
        <v>53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2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121</v>
      </c>
      <c r="D119" s="4" t="s">
        <v>58</v>
      </c>
      <c r="E119" s="8">
        <v>1</v>
      </c>
      <c r="F119" s="10">
        <f>E119*F116</f>
        <v>3</v>
      </c>
      <c r="G119" s="10">
        <v>300</v>
      </c>
      <c r="H119" s="22">
        <f>F119*G119</f>
        <v>900</v>
      </c>
    </row>
    <row r="120" spans="1:8" ht="14.25">
      <c r="A120" s="10">
        <f>A119+0.1</f>
        <v>19.400000000000006</v>
      </c>
      <c r="B120" s="4"/>
      <c r="C120" s="16" t="s">
        <v>37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2">
        <f>F120*G120</f>
        <v>1.056</v>
      </c>
    </row>
    <row r="121" spans="1:8" s="14" customFormat="1" ht="52.5" customHeight="1">
      <c r="A121" s="3" t="s">
        <v>31</v>
      </c>
      <c r="B121" s="3" t="s">
        <v>34</v>
      </c>
      <c r="C121" s="5" t="s">
        <v>82</v>
      </c>
      <c r="D121" s="3" t="s">
        <v>21</v>
      </c>
      <c r="E121" s="17"/>
      <c r="F121" s="17">
        <v>8</v>
      </c>
      <c r="G121" s="17"/>
      <c r="H121" s="34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47</v>
      </c>
      <c r="D122" s="4" t="s">
        <v>35</v>
      </c>
      <c r="E122" s="9">
        <v>0.76</v>
      </c>
      <c r="F122" s="10">
        <f>E122*F121</f>
        <v>6.08</v>
      </c>
      <c r="G122" s="8">
        <v>4.6</v>
      </c>
      <c r="H122" s="22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48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2">
        <f>F123*G123</f>
        <v>11.776000000000002</v>
      </c>
    </row>
    <row r="124" spans="1:10" ht="12.75">
      <c r="A124" s="3"/>
      <c r="B124" s="4"/>
      <c r="C124" s="3" t="s">
        <v>25</v>
      </c>
      <c r="D124" s="3" t="s">
        <v>0</v>
      </c>
      <c r="E124" s="12"/>
      <c r="F124" s="12"/>
      <c r="G124" s="15"/>
      <c r="H124" s="34" t="e">
        <f>H121++#REF!++#REF!+H116++H111+H106++H81++H76+#REF!+H70++H64++#REF!++H51++H29++H22++H15</f>
        <v>#REF!</v>
      </c>
      <c r="I124" s="25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34" t="e">
        <f>H122+#REF!+#REF!+H117+H112+H107+H82+H77+#REF!+H71+H65+#REF!+#REF!+H52+H30+H23+H16</f>
        <v>#REF!</v>
      </c>
      <c r="I125" s="36"/>
      <c r="J125" s="14"/>
    </row>
    <row r="126" spans="1:10" ht="27.75" customHeight="1">
      <c r="A126" s="3"/>
      <c r="B126" s="4"/>
      <c r="C126" s="3" t="s">
        <v>32</v>
      </c>
      <c r="D126" s="3" t="s">
        <v>0</v>
      </c>
      <c r="E126" s="12"/>
      <c r="F126" s="12"/>
      <c r="G126" s="12"/>
      <c r="H126" s="34" t="e">
        <f>H124-H125</f>
        <v>#REF!</v>
      </c>
      <c r="I126" s="14"/>
      <c r="J126" s="14"/>
    </row>
    <row r="127" spans="1:10" ht="15">
      <c r="A127" s="3"/>
      <c r="B127" s="4"/>
      <c r="C127" s="5" t="s">
        <v>119</v>
      </c>
      <c r="D127" s="5"/>
      <c r="E127" s="11"/>
      <c r="F127" s="11"/>
      <c r="G127" s="11"/>
      <c r="H127" s="22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4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114</v>
      </c>
      <c r="D129" s="3" t="s">
        <v>0</v>
      </c>
      <c r="E129" s="12"/>
      <c r="F129" s="12"/>
      <c r="G129" s="12"/>
      <c r="H129" s="34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4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115</v>
      </c>
      <c r="D131" s="3" t="s">
        <v>0</v>
      </c>
      <c r="E131" s="12"/>
      <c r="F131" s="12"/>
      <c r="G131" s="12"/>
      <c r="H131" s="34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33</v>
      </c>
      <c r="D132" s="3" t="s">
        <v>0</v>
      </c>
      <c r="E132" s="8"/>
      <c r="F132" s="8"/>
      <c r="G132" s="21"/>
      <c r="H132" s="34" t="e">
        <f>H130+H131</f>
        <v>#REF!</v>
      </c>
    </row>
    <row r="135" spans="1:7" ht="15">
      <c r="A135" s="27"/>
      <c r="B135" s="27"/>
      <c r="C135" s="27"/>
      <c r="D135" s="27"/>
      <c r="E135" s="27"/>
      <c r="F135" s="27"/>
      <c r="G135" s="27"/>
    </row>
    <row r="136" spans="1:9" ht="15" customHeight="1">
      <c r="A136" s="207" t="s">
        <v>83</v>
      </c>
      <c r="B136" s="207"/>
      <c r="C136" s="207"/>
      <c r="D136" s="207"/>
      <c r="E136" s="207"/>
      <c r="F136" s="207"/>
      <c r="G136" s="207"/>
      <c r="H136" s="207"/>
      <c r="I136" s="24"/>
    </row>
    <row r="139" spans="3:10" ht="15" customHeight="1">
      <c r="C139" s="208"/>
      <c r="D139" s="208"/>
      <c r="E139" s="208"/>
      <c r="F139" s="208"/>
      <c r="G139" s="208"/>
      <c r="H139" s="208"/>
      <c r="I139" s="208"/>
      <c r="J139" s="208"/>
    </row>
  </sheetData>
  <sheetProtection/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5"/>
  <sheetViews>
    <sheetView tabSelected="1" zoomScaleSheetLayoutView="100" zoomScalePageLayoutView="0" workbookViewId="0" topLeftCell="A1">
      <selection activeCell="B2" sqref="B2:M2"/>
    </sheetView>
  </sheetViews>
  <sheetFormatPr defaultColWidth="9.00390625" defaultRowHeight="12.75"/>
  <cols>
    <col min="1" max="1" width="3.375" style="0" customWidth="1"/>
    <col min="2" max="2" width="9.625" style="0" customWidth="1"/>
    <col min="3" max="3" width="40.75390625" style="0" customWidth="1"/>
    <col min="4" max="4" width="7.375" style="0" customWidth="1"/>
    <col min="5" max="6" width="8.75390625" style="0" customWidth="1"/>
    <col min="7" max="7" width="9.625" style="57" customWidth="1"/>
    <col min="8" max="8" width="8.75390625" style="0" customWidth="1"/>
    <col min="9" max="9" width="8.00390625" style="0" customWidth="1"/>
    <col min="10" max="10" width="10.00390625" style="0" customWidth="1"/>
    <col min="11" max="11" width="9.75390625" style="0" customWidth="1"/>
    <col min="13" max="13" width="9.625" style="90" customWidth="1"/>
    <col min="14" max="14" width="10.25390625" style="0" bestFit="1" customWidth="1"/>
    <col min="15" max="15" width="40.625" style="0" customWidth="1"/>
  </cols>
  <sheetData>
    <row r="1" spans="1:13" ht="23.25" customHeight="1">
      <c r="A1" s="256" t="s">
        <v>242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21" customHeight="1">
      <c r="A2" s="67"/>
      <c r="B2" s="257" t="s">
        <v>255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8" customHeight="1" thickBot="1">
      <c r="A3" s="258" t="s">
        <v>243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8" ht="16.5" customHeight="1" hidden="1">
      <c r="A4" s="245"/>
      <c r="B4" s="245"/>
      <c r="C4" s="245"/>
      <c r="D4" s="245"/>
      <c r="E4" s="245"/>
      <c r="F4" s="245"/>
      <c r="G4" s="245"/>
      <c r="H4" s="245"/>
    </row>
    <row r="5" spans="1:13" ht="29.25" customHeight="1">
      <c r="A5" s="246" t="s">
        <v>1</v>
      </c>
      <c r="B5" s="248" t="s">
        <v>19</v>
      </c>
      <c r="C5" s="250" t="s">
        <v>20</v>
      </c>
      <c r="D5" s="260" t="s">
        <v>8</v>
      </c>
      <c r="E5" s="262" t="s">
        <v>16</v>
      </c>
      <c r="F5" s="262"/>
      <c r="G5" s="244" t="s">
        <v>177</v>
      </c>
      <c r="H5" s="244"/>
      <c r="I5" s="259" t="s">
        <v>178</v>
      </c>
      <c r="J5" s="259"/>
      <c r="K5" s="259" t="s">
        <v>179</v>
      </c>
      <c r="L5" s="259"/>
      <c r="M5" s="254" t="s">
        <v>175</v>
      </c>
    </row>
    <row r="6" spans="1:15" ht="63" customHeight="1" thickBot="1">
      <c r="A6" s="247"/>
      <c r="B6" s="249"/>
      <c r="C6" s="251"/>
      <c r="D6" s="261"/>
      <c r="E6" s="167" t="s">
        <v>8</v>
      </c>
      <c r="F6" s="167" t="s">
        <v>18</v>
      </c>
      <c r="G6" s="175" t="s">
        <v>176</v>
      </c>
      <c r="H6" s="176" t="s">
        <v>7</v>
      </c>
      <c r="I6" s="175" t="s">
        <v>176</v>
      </c>
      <c r="J6" s="176" t="s">
        <v>7</v>
      </c>
      <c r="K6" s="175" t="s">
        <v>176</v>
      </c>
      <c r="L6" s="176" t="s">
        <v>7</v>
      </c>
      <c r="M6" s="255"/>
      <c r="N6" s="47"/>
      <c r="O6" s="85"/>
    </row>
    <row r="7" spans="1:15" ht="13.5">
      <c r="A7" s="195" t="s">
        <v>10</v>
      </c>
      <c r="B7" s="183" t="s">
        <v>11</v>
      </c>
      <c r="C7" s="183" t="s">
        <v>12</v>
      </c>
      <c r="D7" s="183" t="s">
        <v>13</v>
      </c>
      <c r="E7" s="183" t="s">
        <v>14</v>
      </c>
      <c r="F7" s="183" t="s">
        <v>15</v>
      </c>
      <c r="G7" s="183" t="s">
        <v>3</v>
      </c>
      <c r="H7" s="184">
        <v>8</v>
      </c>
      <c r="I7" s="185" t="s">
        <v>5</v>
      </c>
      <c r="J7" s="186">
        <v>10</v>
      </c>
      <c r="K7" s="187">
        <v>11</v>
      </c>
      <c r="L7" s="186">
        <v>12</v>
      </c>
      <c r="M7" s="188">
        <v>13</v>
      </c>
      <c r="N7" s="86"/>
      <c r="O7" s="85"/>
    </row>
    <row r="8" spans="1:15" ht="13.5">
      <c r="A8" s="243" t="s">
        <v>244</v>
      </c>
      <c r="B8" s="243"/>
      <c r="C8" s="243"/>
      <c r="D8" s="243"/>
      <c r="E8" s="243"/>
      <c r="F8" s="243"/>
      <c r="G8" s="189"/>
      <c r="H8" s="190"/>
      <c r="I8" s="191"/>
      <c r="J8" s="192"/>
      <c r="K8" s="193"/>
      <c r="L8" s="192"/>
      <c r="M8" s="194"/>
      <c r="N8" s="86"/>
      <c r="O8" s="85"/>
    </row>
    <row r="9" spans="1:13" ht="40.5" customHeight="1">
      <c r="A9" s="169">
        <v>1</v>
      </c>
      <c r="B9" s="170" t="s">
        <v>187</v>
      </c>
      <c r="C9" s="170" t="s">
        <v>234</v>
      </c>
      <c r="D9" s="170" t="s">
        <v>182</v>
      </c>
      <c r="E9" s="171"/>
      <c r="F9" s="172">
        <v>0.18</v>
      </c>
      <c r="G9" s="172"/>
      <c r="H9" s="172"/>
      <c r="I9" s="173"/>
      <c r="J9" s="173"/>
      <c r="K9" s="173"/>
      <c r="L9" s="173"/>
      <c r="M9" s="174"/>
    </row>
    <row r="10" spans="1:13" ht="15.75" customHeight="1">
      <c r="A10" s="59"/>
      <c r="B10" s="59"/>
      <c r="C10" s="59" t="s">
        <v>183</v>
      </c>
      <c r="D10" s="123" t="s">
        <v>184</v>
      </c>
      <c r="E10" s="120">
        <v>28.6</v>
      </c>
      <c r="F10" s="120">
        <f>E10*F9</f>
        <v>5.148</v>
      </c>
      <c r="G10" s="122"/>
      <c r="H10" s="122"/>
      <c r="I10" s="121"/>
      <c r="J10" s="120"/>
      <c r="K10" s="122"/>
      <c r="L10" s="122"/>
      <c r="M10" s="124"/>
    </row>
    <row r="11" spans="1:13" ht="16.5" customHeight="1">
      <c r="A11" s="59"/>
      <c r="B11" s="59"/>
      <c r="C11" s="59" t="s">
        <v>185</v>
      </c>
      <c r="D11" s="59" t="s">
        <v>168</v>
      </c>
      <c r="E11" s="120">
        <v>0.41</v>
      </c>
      <c r="F11" s="120">
        <f>E11*F9</f>
        <v>0.07379999999999999</v>
      </c>
      <c r="G11" s="122"/>
      <c r="H11" s="122"/>
      <c r="I11" s="122"/>
      <c r="J11" s="122"/>
      <c r="K11" s="120"/>
      <c r="L11" s="120"/>
      <c r="M11" s="124"/>
    </row>
    <row r="12" spans="1:13" ht="16.5" customHeight="1">
      <c r="A12" s="59"/>
      <c r="B12" s="119"/>
      <c r="C12" s="59" t="s">
        <v>192</v>
      </c>
      <c r="D12" s="59" t="s">
        <v>186</v>
      </c>
      <c r="E12" s="120">
        <v>100</v>
      </c>
      <c r="F12" s="120">
        <f>E12*F9</f>
        <v>18</v>
      </c>
      <c r="G12" s="120"/>
      <c r="H12" s="120"/>
      <c r="I12" s="122"/>
      <c r="J12" s="122"/>
      <c r="K12" s="122"/>
      <c r="L12" s="120"/>
      <c r="M12" s="124"/>
    </row>
    <row r="13" spans="1:13" ht="14.25" customHeight="1">
      <c r="A13" s="59"/>
      <c r="B13" s="119"/>
      <c r="C13" s="59" t="s">
        <v>198</v>
      </c>
      <c r="D13" s="59" t="s">
        <v>167</v>
      </c>
      <c r="E13" s="120">
        <v>100</v>
      </c>
      <c r="F13" s="120">
        <f>E13*F9</f>
        <v>18</v>
      </c>
      <c r="G13" s="120"/>
      <c r="H13" s="120"/>
      <c r="I13" s="122"/>
      <c r="J13" s="122"/>
      <c r="K13" s="122"/>
      <c r="L13" s="120"/>
      <c r="M13" s="124"/>
    </row>
    <row r="14" spans="1:13" ht="23.25" customHeight="1">
      <c r="A14" s="125">
        <v>2</v>
      </c>
      <c r="B14" s="126" t="s">
        <v>203</v>
      </c>
      <c r="C14" s="127" t="s">
        <v>235</v>
      </c>
      <c r="D14" s="128" t="s">
        <v>158</v>
      </c>
      <c r="E14" s="129"/>
      <c r="F14" s="121">
        <v>0.04</v>
      </c>
      <c r="G14" s="130"/>
      <c r="H14" s="121"/>
      <c r="I14" s="131"/>
      <c r="J14" s="131"/>
      <c r="K14" s="131"/>
      <c r="L14" s="131"/>
      <c r="M14" s="132"/>
    </row>
    <row r="15" spans="1:13" ht="16.5" customHeight="1">
      <c r="A15" s="125"/>
      <c r="B15" s="133"/>
      <c r="C15" s="134" t="s">
        <v>204</v>
      </c>
      <c r="D15" s="125" t="s">
        <v>35</v>
      </c>
      <c r="E15" s="129">
        <v>44.35</v>
      </c>
      <c r="F15" s="120">
        <f>F14*E15</f>
        <v>1.774</v>
      </c>
      <c r="G15" s="120"/>
      <c r="H15" s="120"/>
      <c r="I15" s="120"/>
      <c r="J15" s="120"/>
      <c r="K15" s="131"/>
      <c r="L15" s="131"/>
      <c r="M15" s="135"/>
    </row>
    <row r="16" spans="1:13" ht="16.5" customHeight="1">
      <c r="A16" s="125"/>
      <c r="B16" s="133"/>
      <c r="C16" s="134" t="s">
        <v>205</v>
      </c>
      <c r="D16" s="125" t="s">
        <v>0</v>
      </c>
      <c r="E16" s="129">
        <v>4.9</v>
      </c>
      <c r="F16" s="120">
        <f>F14*E16</f>
        <v>0.196</v>
      </c>
      <c r="G16" s="120"/>
      <c r="H16" s="120"/>
      <c r="I16" s="131"/>
      <c r="J16" s="131"/>
      <c r="K16" s="120"/>
      <c r="L16" s="120"/>
      <c r="M16" s="135"/>
    </row>
    <row r="17" spans="1:13" ht="27" customHeight="1">
      <c r="A17" s="59">
        <v>3</v>
      </c>
      <c r="B17" s="59" t="s">
        <v>206</v>
      </c>
      <c r="C17" s="59" t="s">
        <v>207</v>
      </c>
      <c r="D17" s="136" t="s">
        <v>158</v>
      </c>
      <c r="E17" s="137"/>
      <c r="F17" s="138">
        <f>0.04</f>
        <v>0.04</v>
      </c>
      <c r="G17" s="120"/>
      <c r="H17" s="121"/>
      <c r="I17" s="131"/>
      <c r="J17" s="131"/>
      <c r="K17" s="131"/>
      <c r="L17" s="131"/>
      <c r="M17" s="132"/>
    </row>
    <row r="18" spans="1:13" ht="16.5" customHeight="1">
      <c r="A18" s="59"/>
      <c r="B18" s="65"/>
      <c r="C18" s="139" t="s">
        <v>49</v>
      </c>
      <c r="D18" s="65" t="s">
        <v>159</v>
      </c>
      <c r="E18" s="140">
        <v>101</v>
      </c>
      <c r="F18" s="140">
        <f>E18*F17</f>
        <v>4.04</v>
      </c>
      <c r="G18" s="120"/>
      <c r="H18" s="120"/>
      <c r="I18" s="120"/>
      <c r="J18" s="120"/>
      <c r="K18" s="131"/>
      <c r="L18" s="131"/>
      <c r="M18" s="135"/>
    </row>
    <row r="19" spans="1:13" ht="12.75" customHeight="1">
      <c r="A19" s="59"/>
      <c r="B19" s="65"/>
      <c r="C19" s="139" t="s">
        <v>92</v>
      </c>
      <c r="D19" s="65" t="s">
        <v>155</v>
      </c>
      <c r="E19" s="140">
        <v>12.9</v>
      </c>
      <c r="F19" s="140">
        <f>E19*F17</f>
        <v>0.516</v>
      </c>
      <c r="G19" s="120"/>
      <c r="H19" s="120"/>
      <c r="I19" s="131"/>
      <c r="J19" s="131"/>
      <c r="K19" s="120"/>
      <c r="L19" s="120"/>
      <c r="M19" s="135"/>
    </row>
    <row r="20" spans="1:13" ht="16.5" customHeight="1">
      <c r="A20" s="59"/>
      <c r="B20" s="64"/>
      <c r="C20" s="139" t="s">
        <v>208</v>
      </c>
      <c r="D20" s="65" t="s">
        <v>154</v>
      </c>
      <c r="E20" s="140">
        <v>100</v>
      </c>
      <c r="F20" s="140">
        <f>E20*F17</f>
        <v>4</v>
      </c>
      <c r="G20" s="120"/>
      <c r="H20" s="120"/>
      <c r="I20" s="131"/>
      <c r="J20" s="131"/>
      <c r="K20" s="131"/>
      <c r="L20" s="131"/>
      <c r="M20" s="135"/>
    </row>
    <row r="21" spans="1:13" ht="16.5" customHeight="1">
      <c r="A21" s="141"/>
      <c r="B21" s="64"/>
      <c r="C21" s="139" t="s">
        <v>147</v>
      </c>
      <c r="D21" s="60" t="s">
        <v>0</v>
      </c>
      <c r="E21" s="140">
        <v>1.32</v>
      </c>
      <c r="F21" s="140">
        <f>E21*F17</f>
        <v>0.05280000000000001</v>
      </c>
      <c r="G21" s="142"/>
      <c r="H21" s="120"/>
      <c r="I21" s="131"/>
      <c r="J21" s="131"/>
      <c r="K21" s="131"/>
      <c r="L21" s="131"/>
      <c r="M21" s="135"/>
    </row>
    <row r="22" spans="1:13" ht="25.5" customHeight="1">
      <c r="A22" s="60" t="s">
        <v>13</v>
      </c>
      <c r="B22" s="60" t="s">
        <v>212</v>
      </c>
      <c r="C22" s="143" t="s">
        <v>210</v>
      </c>
      <c r="D22" s="60" t="s">
        <v>227</v>
      </c>
      <c r="E22" s="120"/>
      <c r="F22" s="121">
        <f>1.62+1.165</f>
        <v>2.785</v>
      </c>
      <c r="G22" s="121"/>
      <c r="H22" s="121"/>
      <c r="I22" s="121"/>
      <c r="J22" s="114"/>
      <c r="K22" s="144"/>
      <c r="L22" s="120"/>
      <c r="M22" s="132"/>
    </row>
    <row r="23" spans="1:13" ht="16.5" customHeight="1">
      <c r="A23" s="145"/>
      <c r="B23" s="61"/>
      <c r="C23" s="61" t="s">
        <v>26</v>
      </c>
      <c r="D23" s="146" t="s">
        <v>35</v>
      </c>
      <c r="E23" s="120">
        <v>188</v>
      </c>
      <c r="F23" s="120">
        <f>E23*F22</f>
        <v>523.58</v>
      </c>
      <c r="G23" s="120"/>
      <c r="H23" s="120"/>
      <c r="I23" s="120"/>
      <c r="J23" s="120"/>
      <c r="K23" s="131"/>
      <c r="L23" s="131"/>
      <c r="M23" s="135"/>
    </row>
    <row r="24" spans="1:13" ht="16.5" customHeight="1">
      <c r="A24" s="145"/>
      <c r="B24" s="61"/>
      <c r="C24" s="61" t="s">
        <v>50</v>
      </c>
      <c r="D24" s="146" t="s">
        <v>43</v>
      </c>
      <c r="E24" s="120">
        <v>11.5</v>
      </c>
      <c r="F24" s="120">
        <f>E24*F22</f>
        <v>32.0275</v>
      </c>
      <c r="G24" s="120"/>
      <c r="H24" s="120"/>
      <c r="I24" s="131"/>
      <c r="J24" s="131"/>
      <c r="K24" s="120"/>
      <c r="L24" s="120"/>
      <c r="M24" s="135"/>
    </row>
    <row r="25" spans="1:13" ht="17.25" customHeight="1">
      <c r="A25" s="145"/>
      <c r="B25" s="59"/>
      <c r="C25" s="61" t="s">
        <v>211</v>
      </c>
      <c r="D25" s="146" t="s">
        <v>228</v>
      </c>
      <c r="E25" s="120">
        <v>102</v>
      </c>
      <c r="F25" s="120">
        <f>E25*F22</f>
        <v>284.07</v>
      </c>
      <c r="G25" s="120"/>
      <c r="H25" s="120"/>
      <c r="I25" s="121"/>
      <c r="J25" s="114"/>
      <c r="K25" s="131"/>
      <c r="L25" s="131"/>
      <c r="M25" s="135"/>
    </row>
    <row r="26" spans="1:13" ht="16.5" customHeight="1">
      <c r="A26" s="145"/>
      <c r="B26" s="59"/>
      <c r="C26" s="61" t="s">
        <v>202</v>
      </c>
      <c r="D26" s="146" t="s">
        <v>36</v>
      </c>
      <c r="E26" s="120">
        <v>400</v>
      </c>
      <c r="F26" s="120">
        <f>E26*F22</f>
        <v>1114</v>
      </c>
      <c r="G26" s="120"/>
      <c r="H26" s="120"/>
      <c r="I26" s="121"/>
      <c r="J26" s="114"/>
      <c r="K26" s="144"/>
      <c r="L26" s="131"/>
      <c r="M26" s="135"/>
    </row>
    <row r="27" spans="1:13" ht="27.75" customHeight="1">
      <c r="A27" s="59">
        <v>5</v>
      </c>
      <c r="B27" s="119" t="s">
        <v>160</v>
      </c>
      <c r="C27" s="59" t="s">
        <v>209</v>
      </c>
      <c r="D27" s="59" t="s">
        <v>153</v>
      </c>
      <c r="E27" s="120"/>
      <c r="F27" s="147">
        <f>F32*100</f>
        <v>4.5</v>
      </c>
      <c r="G27" s="120"/>
      <c r="H27" s="121"/>
      <c r="I27" s="148"/>
      <c r="J27" s="148"/>
      <c r="K27" s="148"/>
      <c r="L27" s="148"/>
      <c r="M27" s="149"/>
    </row>
    <row r="28" spans="1:13" ht="16.5" customHeight="1">
      <c r="A28" s="59"/>
      <c r="B28" s="63"/>
      <c r="C28" s="127" t="s">
        <v>150</v>
      </c>
      <c r="D28" s="59" t="s">
        <v>157</v>
      </c>
      <c r="E28" s="120">
        <v>3.52</v>
      </c>
      <c r="F28" s="120">
        <f>F27*E28</f>
        <v>15.84</v>
      </c>
      <c r="G28" s="148"/>
      <c r="H28" s="148"/>
      <c r="I28" s="120"/>
      <c r="J28" s="120"/>
      <c r="K28" s="148"/>
      <c r="L28" s="148"/>
      <c r="M28" s="150"/>
    </row>
    <row r="29" spans="1:13" ht="16.5" customHeight="1">
      <c r="A29" s="59"/>
      <c r="B29" s="63"/>
      <c r="C29" s="127" t="s">
        <v>151</v>
      </c>
      <c r="D29" s="59" t="s">
        <v>0</v>
      </c>
      <c r="E29" s="120">
        <v>1.06</v>
      </c>
      <c r="F29" s="120">
        <f>F27*E29</f>
        <v>4.7700000000000005</v>
      </c>
      <c r="G29" s="120"/>
      <c r="H29" s="120"/>
      <c r="I29" s="148"/>
      <c r="J29" s="148"/>
      <c r="K29" s="120"/>
      <c r="L29" s="120"/>
      <c r="M29" s="150"/>
    </row>
    <row r="30" spans="1:13" ht="16.5" customHeight="1">
      <c r="A30" s="59"/>
      <c r="B30" s="64"/>
      <c r="C30" s="127" t="s">
        <v>181</v>
      </c>
      <c r="D30" s="59" t="s">
        <v>153</v>
      </c>
      <c r="E30" s="120"/>
      <c r="F30" s="120">
        <f>F27</f>
        <v>4.5</v>
      </c>
      <c r="G30" s="120"/>
      <c r="H30" s="120"/>
      <c r="I30" s="148"/>
      <c r="J30" s="148"/>
      <c r="K30" s="148"/>
      <c r="L30" s="120"/>
      <c r="M30" s="150"/>
    </row>
    <row r="31" spans="1:13" ht="16.5" customHeight="1">
      <c r="A31" s="59"/>
      <c r="B31" s="63"/>
      <c r="C31" s="127" t="s">
        <v>39</v>
      </c>
      <c r="D31" s="59" t="s">
        <v>0</v>
      </c>
      <c r="E31" s="120">
        <v>0.02</v>
      </c>
      <c r="F31" s="120">
        <f>F27*E31</f>
        <v>0.09</v>
      </c>
      <c r="G31" s="120"/>
      <c r="H31" s="120"/>
      <c r="I31" s="148"/>
      <c r="J31" s="148"/>
      <c r="K31" s="148"/>
      <c r="L31" s="148"/>
      <c r="M31" s="150"/>
    </row>
    <row r="32" spans="1:13" ht="26.25" customHeight="1">
      <c r="A32" s="60" t="s">
        <v>15</v>
      </c>
      <c r="B32" s="60" t="s">
        <v>118</v>
      </c>
      <c r="C32" s="60" t="s">
        <v>229</v>
      </c>
      <c r="D32" s="60" t="s">
        <v>230</v>
      </c>
      <c r="E32" s="120"/>
      <c r="F32" s="151">
        <v>0.045</v>
      </c>
      <c r="G32" s="121"/>
      <c r="H32" s="121"/>
      <c r="I32" s="121"/>
      <c r="J32" s="121"/>
      <c r="K32" s="121"/>
      <c r="L32" s="121"/>
      <c r="M32" s="132"/>
    </row>
    <row r="33" spans="1:13" ht="16.5" customHeight="1">
      <c r="A33" s="145"/>
      <c r="B33" s="61"/>
      <c r="C33" s="61" t="s">
        <v>26</v>
      </c>
      <c r="D33" s="146" t="s">
        <v>35</v>
      </c>
      <c r="E33" s="120">
        <v>450</v>
      </c>
      <c r="F33" s="120">
        <f>E33*F32</f>
        <v>20.25</v>
      </c>
      <c r="G33" s="131"/>
      <c r="H33" s="131"/>
      <c r="I33" s="120"/>
      <c r="J33" s="120"/>
      <c r="K33" s="121"/>
      <c r="L33" s="121"/>
      <c r="M33" s="135"/>
    </row>
    <row r="34" spans="1:13" ht="16.5" customHeight="1">
      <c r="A34" s="145"/>
      <c r="B34" s="61"/>
      <c r="C34" s="61" t="s">
        <v>92</v>
      </c>
      <c r="D34" s="146" t="s">
        <v>43</v>
      </c>
      <c r="E34" s="120">
        <v>37</v>
      </c>
      <c r="F34" s="120">
        <f>E34*F32</f>
        <v>1.665</v>
      </c>
      <c r="G34" s="131"/>
      <c r="H34" s="131"/>
      <c r="I34" s="121"/>
      <c r="J34" s="121"/>
      <c r="K34" s="120"/>
      <c r="L34" s="120"/>
      <c r="M34" s="135"/>
    </row>
    <row r="35" spans="1:13" ht="16.5" customHeight="1">
      <c r="A35" s="145"/>
      <c r="B35" s="59"/>
      <c r="C35" s="61" t="s">
        <v>231</v>
      </c>
      <c r="D35" s="60" t="s">
        <v>230</v>
      </c>
      <c r="E35" s="120">
        <v>102</v>
      </c>
      <c r="F35" s="120">
        <f>E35*F32</f>
        <v>4.59</v>
      </c>
      <c r="G35" s="120"/>
      <c r="H35" s="120"/>
      <c r="I35" s="121"/>
      <c r="J35" s="121"/>
      <c r="K35" s="120"/>
      <c r="L35" s="120"/>
      <c r="M35" s="135"/>
    </row>
    <row r="36" spans="1:13" ht="16.5" customHeight="1">
      <c r="A36" s="145"/>
      <c r="B36" s="59"/>
      <c r="C36" s="61" t="s">
        <v>54</v>
      </c>
      <c r="D36" s="146" t="s">
        <v>228</v>
      </c>
      <c r="E36" s="120">
        <v>161</v>
      </c>
      <c r="F36" s="120">
        <f>E36*F32</f>
        <v>7.245</v>
      </c>
      <c r="G36" s="120"/>
      <c r="H36" s="120"/>
      <c r="I36" s="121"/>
      <c r="J36" s="121"/>
      <c r="K36" s="120"/>
      <c r="L36" s="120"/>
      <c r="M36" s="135"/>
    </row>
    <row r="37" spans="1:13" ht="16.5" customHeight="1">
      <c r="A37" s="145"/>
      <c r="B37" s="59"/>
      <c r="C37" s="61" t="s">
        <v>55</v>
      </c>
      <c r="D37" s="146" t="s">
        <v>232</v>
      </c>
      <c r="E37" s="120">
        <v>1.72</v>
      </c>
      <c r="F37" s="120">
        <f>E37*F32</f>
        <v>0.0774</v>
      </c>
      <c r="G37" s="120"/>
      <c r="H37" s="120"/>
      <c r="I37" s="121"/>
      <c r="J37" s="121"/>
      <c r="K37" s="120"/>
      <c r="L37" s="120"/>
      <c r="M37" s="135"/>
    </row>
    <row r="38" spans="1:13" ht="16.5" customHeight="1">
      <c r="A38" s="145"/>
      <c r="B38" s="59"/>
      <c r="C38" s="61" t="s">
        <v>199</v>
      </c>
      <c r="D38" s="146" t="s">
        <v>166</v>
      </c>
      <c r="E38" s="120">
        <v>20</v>
      </c>
      <c r="F38" s="120">
        <f>E38*F32</f>
        <v>0.8999999999999999</v>
      </c>
      <c r="G38" s="120"/>
      <c r="H38" s="120"/>
      <c r="I38" s="121"/>
      <c r="J38" s="121"/>
      <c r="K38" s="120"/>
      <c r="L38" s="120"/>
      <c r="M38" s="135"/>
    </row>
    <row r="39" spans="1:13" ht="16.5" customHeight="1">
      <c r="A39" s="145"/>
      <c r="B39" s="59"/>
      <c r="C39" s="152" t="s">
        <v>37</v>
      </c>
      <c r="D39" s="146" t="s">
        <v>0</v>
      </c>
      <c r="E39" s="120">
        <v>28</v>
      </c>
      <c r="F39" s="120">
        <f>E39*F32</f>
        <v>1.26</v>
      </c>
      <c r="G39" s="120"/>
      <c r="H39" s="120"/>
      <c r="I39" s="121"/>
      <c r="J39" s="121"/>
      <c r="K39" s="121"/>
      <c r="L39" s="121"/>
      <c r="M39" s="135"/>
    </row>
    <row r="40" spans="1:25" s="14" customFormat="1" ht="28.5" customHeight="1">
      <c r="A40" s="60" t="s">
        <v>3</v>
      </c>
      <c r="B40" s="60" t="s">
        <v>46</v>
      </c>
      <c r="C40" s="60" t="s">
        <v>200</v>
      </c>
      <c r="D40" s="60" t="s">
        <v>227</v>
      </c>
      <c r="E40" s="120"/>
      <c r="F40" s="121">
        <v>0.62</v>
      </c>
      <c r="G40" s="121"/>
      <c r="H40" s="121"/>
      <c r="I40" s="153"/>
      <c r="J40" s="153"/>
      <c r="K40" s="153"/>
      <c r="L40" s="153"/>
      <c r="M40" s="132"/>
      <c r="N40" s="96"/>
      <c r="O40" s="101"/>
      <c r="P40" s="82"/>
      <c r="Q40" s="82"/>
      <c r="R40" s="96"/>
      <c r="S40" s="96"/>
      <c r="T40" s="96"/>
      <c r="U40" s="95"/>
      <c r="V40" s="95"/>
      <c r="W40" s="83"/>
      <c r="X40" s="82"/>
      <c r="Y40" s="102"/>
    </row>
    <row r="41" spans="1:25" s="18" customFormat="1" ht="14.25" customHeight="1">
      <c r="A41" s="145"/>
      <c r="B41" s="61"/>
      <c r="C41" s="61" t="s">
        <v>26</v>
      </c>
      <c r="D41" s="146" t="s">
        <v>35</v>
      </c>
      <c r="E41" s="120">
        <v>101</v>
      </c>
      <c r="F41" s="120">
        <f>E41*F40</f>
        <v>62.62</v>
      </c>
      <c r="G41" s="154"/>
      <c r="H41" s="154"/>
      <c r="I41" s="120"/>
      <c r="J41" s="120"/>
      <c r="K41" s="154"/>
      <c r="L41" s="154"/>
      <c r="M41" s="155"/>
      <c r="N41" s="96"/>
      <c r="O41" s="101"/>
      <c r="P41" s="82"/>
      <c r="Q41" s="96"/>
      <c r="R41" s="96"/>
      <c r="S41" s="96"/>
      <c r="T41" s="96"/>
      <c r="U41" s="95"/>
      <c r="V41" s="95"/>
      <c r="W41" s="95"/>
      <c r="X41" s="95"/>
      <c r="Y41" s="102"/>
    </row>
    <row r="42" spans="1:25" s="18" customFormat="1" ht="15.75" customHeight="1">
      <c r="A42" s="145"/>
      <c r="B42" s="61"/>
      <c r="C42" s="61" t="s">
        <v>233</v>
      </c>
      <c r="D42" s="146" t="s">
        <v>0</v>
      </c>
      <c r="E42" s="120">
        <v>4.1</v>
      </c>
      <c r="F42" s="120">
        <f>E42*F40</f>
        <v>2.542</v>
      </c>
      <c r="G42" s="154"/>
      <c r="H42" s="154"/>
      <c r="I42" s="154"/>
      <c r="J42" s="154"/>
      <c r="K42" s="120"/>
      <c r="L42" s="120"/>
      <c r="M42" s="155"/>
      <c r="N42" s="96"/>
      <c r="O42" s="101"/>
      <c r="P42" s="82"/>
      <c r="Q42" s="96"/>
      <c r="R42" s="96"/>
      <c r="S42" s="96"/>
      <c r="T42" s="96"/>
      <c r="U42" s="95"/>
      <c r="V42" s="95"/>
      <c r="W42" s="95"/>
      <c r="X42" s="95"/>
      <c r="Y42" s="102"/>
    </row>
    <row r="43" spans="1:25" s="18" customFormat="1" ht="15" customHeight="1">
      <c r="A43" s="145"/>
      <c r="B43" s="61"/>
      <c r="C43" s="61" t="s">
        <v>145</v>
      </c>
      <c r="D43" s="146" t="s">
        <v>0</v>
      </c>
      <c r="E43" s="120">
        <v>2.7</v>
      </c>
      <c r="F43" s="120">
        <f>E43*F40</f>
        <v>1.6740000000000002</v>
      </c>
      <c r="G43" s="120"/>
      <c r="H43" s="120"/>
      <c r="I43" s="154"/>
      <c r="J43" s="154"/>
      <c r="K43" s="154"/>
      <c r="L43" s="120"/>
      <c r="M43" s="155"/>
      <c r="N43" s="96"/>
      <c r="O43" s="101"/>
      <c r="P43" s="82"/>
      <c r="Q43" s="82"/>
      <c r="R43" s="96"/>
      <c r="S43" s="96"/>
      <c r="T43" s="96"/>
      <c r="U43" s="95"/>
      <c r="V43" s="95"/>
      <c r="W43" s="95"/>
      <c r="X43" s="95"/>
      <c r="Y43" s="102"/>
    </row>
    <row r="44" spans="1:25" s="18" customFormat="1" ht="15">
      <c r="A44" s="145"/>
      <c r="B44" s="59"/>
      <c r="C44" s="61" t="s">
        <v>164</v>
      </c>
      <c r="D44" s="146" t="s">
        <v>232</v>
      </c>
      <c r="E44" s="120">
        <v>2.38</v>
      </c>
      <c r="F44" s="120">
        <f>E44*F40</f>
        <v>1.4756</v>
      </c>
      <c r="G44" s="120"/>
      <c r="H44" s="120"/>
      <c r="I44" s="154"/>
      <c r="J44" s="154"/>
      <c r="K44" s="154"/>
      <c r="L44" s="120"/>
      <c r="M44" s="155"/>
      <c r="N44" s="96"/>
      <c r="O44" s="101"/>
      <c r="P44" s="97"/>
      <c r="Q44" s="82"/>
      <c r="R44" s="96"/>
      <c r="S44" s="96"/>
      <c r="T44" s="96"/>
      <c r="U44" s="95"/>
      <c r="V44" s="95"/>
      <c r="W44" s="95"/>
      <c r="X44" s="95"/>
      <c r="Y44" s="102"/>
    </row>
    <row r="45" spans="1:25" s="18" customFormat="1" ht="13.5">
      <c r="A45" s="145"/>
      <c r="B45" s="59"/>
      <c r="C45" s="61" t="s">
        <v>39</v>
      </c>
      <c r="D45" s="60" t="s">
        <v>0</v>
      </c>
      <c r="E45" s="120">
        <v>0.3</v>
      </c>
      <c r="F45" s="120">
        <f>E45*F40</f>
        <v>0.186</v>
      </c>
      <c r="G45" s="120"/>
      <c r="H45" s="120"/>
      <c r="I45" s="154"/>
      <c r="J45" s="154"/>
      <c r="K45" s="154"/>
      <c r="L45" s="120"/>
      <c r="M45" s="155"/>
      <c r="N45" s="94"/>
      <c r="O45" s="94"/>
      <c r="P45" s="94"/>
      <c r="Q45" s="84"/>
      <c r="R45" s="98"/>
      <c r="S45" s="103"/>
      <c r="T45" s="68"/>
      <c r="U45" s="99"/>
      <c r="V45" s="68"/>
      <c r="W45" s="99"/>
      <c r="X45" s="68"/>
      <c r="Y45" s="81"/>
    </row>
    <row r="46" spans="1:25" s="14" customFormat="1" ht="41.25" customHeight="1">
      <c r="A46" s="60" t="s">
        <v>4</v>
      </c>
      <c r="B46" s="59" t="s">
        <v>144</v>
      </c>
      <c r="C46" s="60" t="s">
        <v>201</v>
      </c>
      <c r="D46" s="60" t="s">
        <v>227</v>
      </c>
      <c r="E46" s="120"/>
      <c r="F46" s="121">
        <v>0.62</v>
      </c>
      <c r="G46" s="121"/>
      <c r="H46" s="121"/>
      <c r="I46" s="153"/>
      <c r="J46" s="153"/>
      <c r="K46" s="153"/>
      <c r="L46" s="153"/>
      <c r="M46" s="132"/>
      <c r="N46" s="104"/>
      <c r="O46" s="94"/>
      <c r="P46" s="82"/>
      <c r="Q46" s="96"/>
      <c r="R46" s="98"/>
      <c r="S46" s="105"/>
      <c r="T46" s="105"/>
      <c r="U46" s="105"/>
      <c r="V46" s="105"/>
      <c r="W46" s="105"/>
      <c r="X46" s="105"/>
      <c r="Y46" s="100"/>
    </row>
    <row r="47" spans="1:25" ht="13.5" customHeight="1">
      <c r="A47" s="145"/>
      <c r="B47" s="61"/>
      <c r="C47" s="61" t="s">
        <v>116</v>
      </c>
      <c r="D47" s="146" t="s">
        <v>35</v>
      </c>
      <c r="E47" s="120">
        <v>85.6</v>
      </c>
      <c r="F47" s="120">
        <f>E47*F46</f>
        <v>53.071999999999996</v>
      </c>
      <c r="G47" s="120"/>
      <c r="H47" s="120"/>
      <c r="I47" s="120"/>
      <c r="J47" s="120"/>
      <c r="K47" s="154"/>
      <c r="L47" s="154"/>
      <c r="M47" s="13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5" ht="13.5" customHeight="1">
      <c r="A48" s="145"/>
      <c r="B48" s="61"/>
      <c r="C48" s="61" t="s">
        <v>50</v>
      </c>
      <c r="D48" s="146" t="s">
        <v>0</v>
      </c>
      <c r="E48" s="120">
        <v>0.02</v>
      </c>
      <c r="F48" s="120">
        <f>E48*F46</f>
        <v>0.0124</v>
      </c>
      <c r="G48" s="120"/>
      <c r="H48" s="120"/>
      <c r="I48" s="154"/>
      <c r="J48" s="154"/>
      <c r="K48" s="120"/>
      <c r="L48" s="120"/>
      <c r="M48" s="13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1:25" ht="27" customHeight="1">
      <c r="A49" s="145"/>
      <c r="B49" s="59"/>
      <c r="C49" s="156" t="s">
        <v>188</v>
      </c>
      <c r="D49" s="146" t="s">
        <v>36</v>
      </c>
      <c r="E49" s="120">
        <v>63</v>
      </c>
      <c r="F49" s="120">
        <f>E49*F46</f>
        <v>39.06</v>
      </c>
      <c r="G49" s="120"/>
      <c r="H49" s="120"/>
      <c r="I49" s="131"/>
      <c r="J49" s="131"/>
      <c r="K49" s="131"/>
      <c r="L49" s="120"/>
      <c r="M49" s="13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1:25" ht="14.25" customHeight="1">
      <c r="A50" s="145"/>
      <c r="B50" s="59"/>
      <c r="C50" s="61" t="s">
        <v>165</v>
      </c>
      <c r="D50" s="146" t="s">
        <v>36</v>
      </c>
      <c r="E50" s="120">
        <v>79</v>
      </c>
      <c r="F50" s="120">
        <f>E50*F46</f>
        <v>48.98</v>
      </c>
      <c r="G50" s="120"/>
      <c r="H50" s="120"/>
      <c r="I50" s="131"/>
      <c r="J50" s="131"/>
      <c r="K50" s="131"/>
      <c r="L50" s="120"/>
      <c r="M50" s="13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1:25" ht="13.5" customHeight="1">
      <c r="A51" s="145"/>
      <c r="B51" s="59"/>
      <c r="C51" s="61" t="s">
        <v>41</v>
      </c>
      <c r="D51" s="146" t="s">
        <v>0</v>
      </c>
      <c r="E51" s="120">
        <v>1.6</v>
      </c>
      <c r="F51" s="120">
        <f>E51*F46</f>
        <v>0.992</v>
      </c>
      <c r="G51" s="120"/>
      <c r="H51" s="120"/>
      <c r="I51" s="131"/>
      <c r="J51" s="131"/>
      <c r="K51" s="131"/>
      <c r="L51" s="131"/>
      <c r="M51" s="13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13" ht="21" customHeight="1">
      <c r="A52" s="125">
        <v>9</v>
      </c>
      <c r="B52" s="125" t="s">
        <v>162</v>
      </c>
      <c r="C52" s="134" t="s">
        <v>169</v>
      </c>
      <c r="D52" s="157" t="s">
        <v>148</v>
      </c>
      <c r="E52" s="158"/>
      <c r="F52" s="121">
        <v>1</v>
      </c>
      <c r="G52" s="130"/>
      <c r="H52" s="121"/>
      <c r="I52" s="153"/>
      <c r="J52" s="153"/>
      <c r="K52" s="153"/>
      <c r="L52" s="153"/>
      <c r="M52" s="132"/>
    </row>
    <row r="53" spans="1:13" ht="13.5" customHeight="1">
      <c r="A53" s="125"/>
      <c r="B53" s="159"/>
      <c r="C53" s="160" t="s">
        <v>26</v>
      </c>
      <c r="D53" s="159" t="s">
        <v>159</v>
      </c>
      <c r="E53" s="161">
        <v>1.21</v>
      </c>
      <c r="F53" s="120">
        <f>F52*E53</f>
        <v>1.21</v>
      </c>
      <c r="G53" s="129"/>
      <c r="H53" s="120"/>
      <c r="I53" s="120"/>
      <c r="J53" s="120"/>
      <c r="K53" s="131"/>
      <c r="L53" s="131"/>
      <c r="M53" s="135"/>
    </row>
    <row r="54" spans="1:13" ht="15.75" customHeight="1">
      <c r="A54" s="125">
        <v>10</v>
      </c>
      <c r="B54" s="162"/>
      <c r="C54" s="163" t="s">
        <v>189</v>
      </c>
      <c r="D54" s="125" t="s">
        <v>166</v>
      </c>
      <c r="E54" s="164"/>
      <c r="F54" s="121">
        <f>F52*1.8</f>
        <v>1.8</v>
      </c>
      <c r="G54" s="130"/>
      <c r="H54" s="121"/>
      <c r="I54" s="153"/>
      <c r="J54" s="153"/>
      <c r="K54" s="153"/>
      <c r="L54" s="153"/>
      <c r="M54" s="132"/>
    </row>
    <row r="55" spans="1:13" ht="15.75" customHeight="1" thickBot="1">
      <c r="A55" s="125"/>
      <c r="B55" s="162"/>
      <c r="C55" s="163" t="s">
        <v>180</v>
      </c>
      <c r="D55" s="165"/>
      <c r="E55" s="164"/>
      <c r="F55" s="120">
        <f>F54</f>
        <v>1.8</v>
      </c>
      <c r="G55" s="153"/>
      <c r="H55" s="121"/>
      <c r="I55" s="153"/>
      <c r="J55" s="130"/>
      <c r="K55" s="131"/>
      <c r="L55" s="131"/>
      <c r="M55" s="135"/>
    </row>
    <row r="56" spans="1:13" ht="15.75" customHeight="1" thickBot="1">
      <c r="A56" s="238" t="s">
        <v>237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3"/>
      <c r="M56" s="177"/>
    </row>
    <row r="57" spans="1:13" ht="15.75" customHeight="1">
      <c r="A57" s="240" t="s">
        <v>238</v>
      </c>
      <c r="B57" s="241"/>
      <c r="C57" s="241"/>
      <c r="D57" s="241"/>
      <c r="E57" s="241"/>
      <c r="F57" s="241"/>
      <c r="G57" s="241"/>
      <c r="H57" s="241"/>
      <c r="I57" s="241"/>
      <c r="J57" s="241"/>
      <c r="K57" s="242"/>
      <c r="L57" s="178"/>
      <c r="M57" s="179"/>
    </row>
    <row r="58" spans="1:13" ht="15.75" customHeight="1">
      <c r="A58" s="240" t="s">
        <v>237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2"/>
      <c r="M58" s="89"/>
    </row>
    <row r="59" spans="1:13" ht="15.75" customHeight="1">
      <c r="A59" s="240" t="s">
        <v>239</v>
      </c>
      <c r="B59" s="241"/>
      <c r="C59" s="241"/>
      <c r="D59" s="241"/>
      <c r="E59" s="241"/>
      <c r="F59" s="241"/>
      <c r="G59" s="241"/>
      <c r="H59" s="241"/>
      <c r="I59" s="241"/>
      <c r="J59" s="241"/>
      <c r="K59" s="242"/>
      <c r="L59" s="178"/>
      <c r="M59" s="89"/>
    </row>
    <row r="60" spans="1:13" ht="15.75" customHeight="1">
      <c r="A60" s="240" t="s">
        <v>237</v>
      </c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2"/>
      <c r="M60" s="89"/>
    </row>
    <row r="61" spans="1:13" ht="15.75" customHeight="1" thickBot="1">
      <c r="A61" s="240" t="s">
        <v>240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2"/>
      <c r="L61" s="180">
        <v>0.03</v>
      </c>
      <c r="M61" s="181"/>
    </row>
    <row r="62" spans="1:13" ht="15.75" customHeight="1">
      <c r="A62" s="228" t="s">
        <v>241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30"/>
      <c r="M62" s="182"/>
    </row>
    <row r="63" spans="1:13" ht="15.75" customHeight="1">
      <c r="A63" s="243" t="s">
        <v>245</v>
      </c>
      <c r="B63" s="243"/>
      <c r="C63" s="243"/>
      <c r="D63" s="243"/>
      <c r="E63" s="243"/>
      <c r="F63" s="243"/>
      <c r="G63" s="196"/>
      <c r="H63" s="197"/>
      <c r="I63" s="196"/>
      <c r="J63" s="197"/>
      <c r="K63" s="198"/>
      <c r="L63" s="198"/>
      <c r="M63" s="199"/>
    </row>
    <row r="64" spans="1:13" ht="15.75" customHeight="1">
      <c r="A64" s="56" t="s">
        <v>10</v>
      </c>
      <c r="B64" s="56" t="s">
        <v>146</v>
      </c>
      <c r="C64" s="42" t="s">
        <v>213</v>
      </c>
      <c r="D64" s="56" t="s">
        <v>161</v>
      </c>
      <c r="E64" s="51"/>
      <c r="F64" s="74">
        <f>0.00272+0.039</f>
        <v>0.04172</v>
      </c>
      <c r="G64" s="51"/>
      <c r="H64" s="69"/>
      <c r="I64" s="108"/>
      <c r="J64" s="108"/>
      <c r="K64" s="108"/>
      <c r="L64" s="108"/>
      <c r="M64" s="91"/>
    </row>
    <row r="65" spans="1:13" ht="15.75" customHeight="1">
      <c r="A65" s="70"/>
      <c r="B65" s="71"/>
      <c r="C65" s="73" t="s">
        <v>163</v>
      </c>
      <c r="D65" s="56" t="s">
        <v>35</v>
      </c>
      <c r="E65" s="52">
        <v>247.2</v>
      </c>
      <c r="F65" s="70">
        <f>E65*F64</f>
        <v>10.313184</v>
      </c>
      <c r="G65" s="52"/>
      <c r="H65" s="62"/>
      <c r="I65" s="55"/>
      <c r="J65" s="54"/>
      <c r="K65" s="55"/>
      <c r="L65" s="54"/>
      <c r="M65" s="49"/>
    </row>
    <row r="66" spans="1:13" ht="15.75" customHeight="1">
      <c r="A66" s="56" t="s">
        <v>11</v>
      </c>
      <c r="B66" s="56" t="s">
        <v>171</v>
      </c>
      <c r="C66" s="42" t="s">
        <v>236</v>
      </c>
      <c r="D66" s="56" t="s">
        <v>161</v>
      </c>
      <c r="E66" s="51"/>
      <c r="F66" s="74">
        <f>F64</f>
        <v>0.04172</v>
      </c>
      <c r="G66" s="51"/>
      <c r="H66" s="69"/>
      <c r="I66" s="87"/>
      <c r="J66" s="87"/>
      <c r="K66" s="87"/>
      <c r="L66" s="87"/>
      <c r="M66" s="109"/>
    </row>
    <row r="67" spans="1:13" ht="15.75" customHeight="1">
      <c r="A67" s="70"/>
      <c r="B67" s="75"/>
      <c r="C67" s="75" t="s">
        <v>26</v>
      </c>
      <c r="D67" s="43" t="s">
        <v>35</v>
      </c>
      <c r="E67" s="43">
        <v>517</v>
      </c>
      <c r="F67" s="70">
        <f>E67*F66</f>
        <v>21.56924</v>
      </c>
      <c r="G67" s="52"/>
      <c r="H67" s="62"/>
      <c r="I67" s="38"/>
      <c r="J67" s="38"/>
      <c r="K67" s="108"/>
      <c r="L67" s="108"/>
      <c r="M67" s="92"/>
    </row>
    <row r="68" spans="1:13" ht="15.75" customHeight="1">
      <c r="A68" s="70"/>
      <c r="B68" s="75"/>
      <c r="C68" s="75" t="s">
        <v>50</v>
      </c>
      <c r="D68" s="43" t="s">
        <v>0</v>
      </c>
      <c r="E68" s="43">
        <v>129</v>
      </c>
      <c r="F68" s="70">
        <f>E68*F66</f>
        <v>5.38188</v>
      </c>
      <c r="G68" s="43"/>
      <c r="H68" s="62"/>
      <c r="I68" s="108"/>
      <c r="J68" s="108"/>
      <c r="K68" s="38"/>
      <c r="L68" s="38"/>
      <c r="M68" s="92"/>
    </row>
    <row r="69" spans="1:13" ht="15.75" customHeight="1">
      <c r="A69" s="70"/>
      <c r="B69" s="50"/>
      <c r="C69" s="75" t="s">
        <v>152</v>
      </c>
      <c r="D69" s="43" t="s">
        <v>40</v>
      </c>
      <c r="E69" s="70">
        <v>102</v>
      </c>
      <c r="F69" s="62">
        <f>E69*F66</f>
        <v>4.25544</v>
      </c>
      <c r="G69" s="70"/>
      <c r="H69" s="62"/>
      <c r="I69" s="87"/>
      <c r="J69" s="87"/>
      <c r="K69" s="38"/>
      <c r="L69" s="40"/>
      <c r="M69" s="92"/>
    </row>
    <row r="70" spans="1:13" ht="15.75" customHeight="1">
      <c r="A70" s="70"/>
      <c r="B70" s="50"/>
      <c r="C70" s="75" t="s">
        <v>54</v>
      </c>
      <c r="D70" s="43" t="s">
        <v>38</v>
      </c>
      <c r="E70" s="70">
        <v>124</v>
      </c>
      <c r="F70" s="70">
        <f>E70*F66</f>
        <v>5.17328</v>
      </c>
      <c r="G70" s="50"/>
      <c r="H70" s="62"/>
      <c r="I70" s="87"/>
      <c r="J70" s="87"/>
      <c r="K70" s="38"/>
      <c r="L70" s="40"/>
      <c r="M70" s="92"/>
    </row>
    <row r="71" spans="1:13" ht="15.75" customHeight="1">
      <c r="A71" s="70"/>
      <c r="B71" s="50"/>
      <c r="C71" s="75" t="s">
        <v>156</v>
      </c>
      <c r="D71" s="43" t="s">
        <v>40</v>
      </c>
      <c r="E71" s="43">
        <v>1.38</v>
      </c>
      <c r="F71" s="62">
        <f>E71*F66</f>
        <v>0.057573599999999996</v>
      </c>
      <c r="G71" s="50"/>
      <c r="H71" s="62"/>
      <c r="I71" s="87"/>
      <c r="J71" s="87"/>
      <c r="K71" s="38"/>
      <c r="L71" s="40"/>
      <c r="M71" s="92"/>
    </row>
    <row r="72" spans="1:13" ht="15.75" customHeight="1">
      <c r="A72" s="70"/>
      <c r="B72" s="50"/>
      <c r="C72" s="75" t="s">
        <v>41</v>
      </c>
      <c r="D72" s="43" t="s">
        <v>0</v>
      </c>
      <c r="E72" s="70">
        <v>30</v>
      </c>
      <c r="F72" s="70">
        <f>E72*F66</f>
        <v>1.2516</v>
      </c>
      <c r="G72" s="43"/>
      <c r="H72" s="62"/>
      <c r="I72" s="87"/>
      <c r="J72" s="87"/>
      <c r="K72" s="87"/>
      <c r="L72" s="87"/>
      <c r="M72" s="92"/>
    </row>
    <row r="73" spans="1:13" ht="15.75" customHeight="1">
      <c r="A73" s="42">
        <v>3</v>
      </c>
      <c r="B73" s="50" t="s">
        <v>172</v>
      </c>
      <c r="C73" s="42" t="s">
        <v>173</v>
      </c>
      <c r="D73" s="76" t="s">
        <v>21</v>
      </c>
      <c r="E73" s="50"/>
      <c r="F73" s="69">
        <v>3</v>
      </c>
      <c r="G73" s="52"/>
      <c r="H73" s="69"/>
      <c r="I73" s="87"/>
      <c r="J73" s="87"/>
      <c r="K73" s="87"/>
      <c r="L73" s="87"/>
      <c r="M73" s="109"/>
    </row>
    <row r="74" spans="1:13" ht="15.75" customHeight="1">
      <c r="A74" s="50"/>
      <c r="B74" s="80"/>
      <c r="C74" s="77" t="s">
        <v>49</v>
      </c>
      <c r="D74" s="78" t="s">
        <v>159</v>
      </c>
      <c r="E74" s="50">
        <v>17.2</v>
      </c>
      <c r="F74" s="43">
        <f>E74*F73</f>
        <v>51.599999999999994</v>
      </c>
      <c r="G74" s="50"/>
      <c r="H74" s="62"/>
      <c r="I74" s="38"/>
      <c r="J74" s="38"/>
      <c r="K74" s="108"/>
      <c r="L74" s="108"/>
      <c r="M74" s="92"/>
    </row>
    <row r="75" spans="1:13" ht="15.75" customHeight="1">
      <c r="A75" s="50"/>
      <c r="B75" s="80"/>
      <c r="C75" s="42" t="s">
        <v>151</v>
      </c>
      <c r="D75" s="50" t="s">
        <v>0</v>
      </c>
      <c r="E75" s="50">
        <v>0.7</v>
      </c>
      <c r="F75" s="43">
        <f>E75*F73</f>
        <v>2.0999999999999996</v>
      </c>
      <c r="G75" s="50"/>
      <c r="H75" s="62"/>
      <c r="I75" s="108"/>
      <c r="J75" s="108"/>
      <c r="K75" s="38"/>
      <c r="L75" s="38"/>
      <c r="M75" s="92"/>
    </row>
    <row r="76" spans="1:13" ht="15.75" customHeight="1">
      <c r="A76" s="50"/>
      <c r="B76" s="79"/>
      <c r="C76" s="75" t="s">
        <v>225</v>
      </c>
      <c r="D76" s="50" t="s">
        <v>170</v>
      </c>
      <c r="E76" s="50"/>
      <c r="F76" s="43">
        <v>9.6</v>
      </c>
      <c r="G76" s="50"/>
      <c r="H76" s="62"/>
      <c r="I76" s="87"/>
      <c r="J76" s="87"/>
      <c r="K76" s="87"/>
      <c r="L76" s="38"/>
      <c r="M76" s="92"/>
    </row>
    <row r="77" spans="1:13" ht="15.75" customHeight="1">
      <c r="A77" s="50"/>
      <c r="B77" s="79"/>
      <c r="C77" s="75" t="s">
        <v>197</v>
      </c>
      <c r="D77" s="50" t="s">
        <v>170</v>
      </c>
      <c r="E77" s="50"/>
      <c r="F77" s="43">
        <f>15.6+4.6</f>
        <v>20.2</v>
      </c>
      <c r="G77" s="50"/>
      <c r="H77" s="62"/>
      <c r="I77" s="87"/>
      <c r="J77" s="87"/>
      <c r="K77" s="87"/>
      <c r="L77" s="38"/>
      <c r="M77" s="92"/>
    </row>
    <row r="78" spans="1:13" ht="15.75" customHeight="1">
      <c r="A78" s="50"/>
      <c r="B78" s="79"/>
      <c r="C78" s="75" t="s">
        <v>174</v>
      </c>
      <c r="D78" s="50" t="s">
        <v>21</v>
      </c>
      <c r="E78" s="50"/>
      <c r="F78" s="43">
        <v>8</v>
      </c>
      <c r="G78" s="50"/>
      <c r="H78" s="62"/>
      <c r="I78" s="87"/>
      <c r="J78" s="87"/>
      <c r="K78" s="87"/>
      <c r="L78" s="38"/>
      <c r="M78" s="92"/>
    </row>
    <row r="79" spans="1:13" ht="15.75" customHeight="1">
      <c r="A79" s="50"/>
      <c r="B79" s="79"/>
      <c r="C79" s="75" t="s">
        <v>191</v>
      </c>
      <c r="D79" s="50"/>
      <c r="E79" s="50"/>
      <c r="F79" s="43">
        <v>8</v>
      </c>
      <c r="G79" s="50"/>
      <c r="H79" s="62"/>
      <c r="I79" s="87"/>
      <c r="J79" s="87"/>
      <c r="K79" s="87"/>
      <c r="L79" s="38"/>
      <c r="M79" s="92"/>
    </row>
    <row r="80" spans="1:13" ht="15.75" customHeight="1">
      <c r="A80" s="50"/>
      <c r="B80" s="79"/>
      <c r="C80" s="75" t="s">
        <v>65</v>
      </c>
      <c r="D80" s="50" t="s">
        <v>36</v>
      </c>
      <c r="E80" s="50"/>
      <c r="F80" s="43">
        <v>5</v>
      </c>
      <c r="G80" s="50"/>
      <c r="H80" s="62"/>
      <c r="I80" s="87"/>
      <c r="J80" s="87"/>
      <c r="K80" s="87"/>
      <c r="L80" s="38"/>
      <c r="M80" s="92"/>
    </row>
    <row r="81" spans="1:13" ht="15.75" customHeight="1">
      <c r="A81" s="50"/>
      <c r="B81" s="80"/>
      <c r="C81" s="75" t="s">
        <v>39</v>
      </c>
      <c r="D81" s="56" t="s">
        <v>0</v>
      </c>
      <c r="E81" s="50">
        <v>6.64</v>
      </c>
      <c r="F81" s="43">
        <f>E81*F73</f>
        <v>19.919999999999998</v>
      </c>
      <c r="G81" s="52"/>
      <c r="H81" s="62"/>
      <c r="I81" s="87"/>
      <c r="J81" s="87"/>
      <c r="K81" s="87"/>
      <c r="L81" s="38"/>
      <c r="M81" s="92"/>
    </row>
    <row r="82" spans="1:13" ht="15.75" customHeight="1">
      <c r="A82" s="50">
        <v>4</v>
      </c>
      <c r="B82" s="41" t="s">
        <v>193</v>
      </c>
      <c r="C82" s="115" t="s">
        <v>194</v>
      </c>
      <c r="D82" s="116" t="s">
        <v>195</v>
      </c>
      <c r="E82" s="46"/>
      <c r="F82" s="58">
        <v>1.43</v>
      </c>
      <c r="G82" s="88"/>
      <c r="H82" s="45"/>
      <c r="I82" s="87"/>
      <c r="J82" s="87"/>
      <c r="K82" s="87"/>
      <c r="L82" s="87"/>
      <c r="M82" s="109"/>
    </row>
    <row r="83" spans="1:13" ht="15.75" customHeight="1">
      <c r="A83" s="50"/>
      <c r="B83" s="66"/>
      <c r="C83" s="111" t="s">
        <v>49</v>
      </c>
      <c r="D83" s="66" t="s">
        <v>159</v>
      </c>
      <c r="E83" s="112">
        <v>117</v>
      </c>
      <c r="F83" s="166">
        <f>E83*F82</f>
        <v>167.31</v>
      </c>
      <c r="G83" s="113"/>
      <c r="H83" s="37"/>
      <c r="I83" s="38"/>
      <c r="J83" s="38"/>
      <c r="K83" s="108"/>
      <c r="L83" s="108"/>
      <c r="M83" s="92"/>
    </row>
    <row r="84" spans="1:13" ht="15.75" customHeight="1">
      <c r="A84" s="50"/>
      <c r="B84" s="63"/>
      <c r="C84" s="48" t="s">
        <v>151</v>
      </c>
      <c r="D84" s="41" t="s">
        <v>0</v>
      </c>
      <c r="E84" s="112">
        <v>4</v>
      </c>
      <c r="F84" s="38">
        <f>E84*F82</f>
        <v>5.72</v>
      </c>
      <c r="G84" s="41"/>
      <c r="H84" s="37"/>
      <c r="I84" s="108"/>
      <c r="J84" s="108"/>
      <c r="K84" s="38"/>
      <c r="L84" s="38"/>
      <c r="M84" s="92"/>
    </row>
    <row r="85" spans="1:13" ht="15.75" customHeight="1">
      <c r="A85" s="50"/>
      <c r="B85" s="59"/>
      <c r="C85" s="75" t="s">
        <v>224</v>
      </c>
      <c r="D85" s="50" t="s">
        <v>170</v>
      </c>
      <c r="E85" s="50"/>
      <c r="F85" s="40">
        <v>147.6</v>
      </c>
      <c r="G85" s="50"/>
      <c r="H85" s="62"/>
      <c r="I85" s="87"/>
      <c r="J85" s="87"/>
      <c r="K85" s="87"/>
      <c r="L85" s="38"/>
      <c r="M85" s="92"/>
    </row>
    <row r="86" spans="1:13" ht="15.75" customHeight="1">
      <c r="A86" s="50"/>
      <c r="B86" s="59"/>
      <c r="C86" s="75" t="s">
        <v>226</v>
      </c>
      <c r="D86" s="50" t="s">
        <v>124</v>
      </c>
      <c r="E86" s="50"/>
      <c r="F86" s="40">
        <v>0.11</v>
      </c>
      <c r="G86" s="50"/>
      <c r="H86" s="62"/>
      <c r="I86" s="87"/>
      <c r="J86" s="87"/>
      <c r="K86" s="87"/>
      <c r="L86" s="38"/>
      <c r="M86" s="92"/>
    </row>
    <row r="87" spans="1:13" ht="15.75" customHeight="1">
      <c r="A87" s="50"/>
      <c r="B87" s="59"/>
      <c r="C87" s="75" t="s">
        <v>196</v>
      </c>
      <c r="D87" s="50"/>
      <c r="E87" s="50"/>
      <c r="F87" s="40">
        <v>201.6</v>
      </c>
      <c r="G87" s="50"/>
      <c r="H87" s="62"/>
      <c r="I87" s="87"/>
      <c r="J87" s="87"/>
      <c r="K87" s="87"/>
      <c r="L87" s="38"/>
      <c r="M87" s="92"/>
    </row>
    <row r="88" spans="1:13" ht="15.75" customHeight="1">
      <c r="A88" s="50"/>
      <c r="B88" s="80"/>
      <c r="C88" s="75" t="s">
        <v>65</v>
      </c>
      <c r="D88" s="50" t="s">
        <v>36</v>
      </c>
      <c r="E88" s="50"/>
      <c r="F88" s="40">
        <v>25</v>
      </c>
      <c r="G88" s="50"/>
      <c r="H88" s="62"/>
      <c r="I88" s="87"/>
      <c r="J88" s="87"/>
      <c r="K88" s="87"/>
      <c r="L88" s="38"/>
      <c r="M88" s="92"/>
    </row>
    <row r="89" spans="1:13" ht="15.75" customHeight="1">
      <c r="A89" s="168" t="s">
        <v>14</v>
      </c>
      <c r="B89" s="60" t="s">
        <v>222</v>
      </c>
      <c r="C89" s="168" t="s">
        <v>214</v>
      </c>
      <c r="D89" s="168" t="s">
        <v>215</v>
      </c>
      <c r="E89" s="58"/>
      <c r="F89" s="110">
        <v>0.2</v>
      </c>
      <c r="G89" s="58"/>
      <c r="H89" s="58"/>
      <c r="I89" s="58"/>
      <c r="J89" s="58"/>
      <c r="K89" s="58"/>
      <c r="L89" s="58"/>
      <c r="M89" s="89"/>
    </row>
    <row r="90" spans="1:13" ht="15.75" customHeight="1">
      <c r="A90" s="37"/>
      <c r="B90" s="61"/>
      <c r="C90" s="39" t="s">
        <v>150</v>
      </c>
      <c r="D90" s="40" t="s">
        <v>35</v>
      </c>
      <c r="E90" s="38">
        <v>15</v>
      </c>
      <c r="F90" s="38">
        <f>E90*F89</f>
        <v>3</v>
      </c>
      <c r="G90" s="106"/>
      <c r="H90" s="107"/>
      <c r="I90" s="38"/>
      <c r="J90" s="38"/>
      <c r="K90" s="58"/>
      <c r="L90" s="58"/>
      <c r="M90" s="93"/>
    </row>
    <row r="91" spans="1:13" ht="15.75" customHeight="1">
      <c r="A91" s="37"/>
      <c r="B91" s="61"/>
      <c r="C91" s="39" t="s">
        <v>216</v>
      </c>
      <c r="D91" s="40" t="s">
        <v>217</v>
      </c>
      <c r="E91" s="38">
        <v>2.16</v>
      </c>
      <c r="F91" s="38">
        <f>E91*F89</f>
        <v>0.43200000000000005</v>
      </c>
      <c r="G91" s="106"/>
      <c r="H91" s="107"/>
      <c r="I91" s="58"/>
      <c r="J91" s="58"/>
      <c r="K91" s="38"/>
      <c r="L91" s="38"/>
      <c r="M91" s="93"/>
    </row>
    <row r="92" spans="1:13" ht="15.75" customHeight="1">
      <c r="A92" s="37"/>
      <c r="B92" s="59"/>
      <c r="C92" s="39" t="s">
        <v>218</v>
      </c>
      <c r="D92" s="168" t="s">
        <v>217</v>
      </c>
      <c r="E92" s="38">
        <v>2.73</v>
      </c>
      <c r="F92" s="38">
        <f>E92*F89</f>
        <v>0.546</v>
      </c>
      <c r="G92" s="38"/>
      <c r="H92" s="38"/>
      <c r="I92" s="58"/>
      <c r="J92" s="58"/>
      <c r="K92" s="38"/>
      <c r="L92" s="38"/>
      <c r="M92" s="93"/>
    </row>
    <row r="93" spans="1:13" ht="15.75" customHeight="1">
      <c r="A93" s="37"/>
      <c r="B93" s="59"/>
      <c r="C93" s="39" t="s">
        <v>219</v>
      </c>
      <c r="D93" s="40" t="s">
        <v>217</v>
      </c>
      <c r="E93" s="38">
        <v>0.97</v>
      </c>
      <c r="F93" s="38">
        <f>E93*F89</f>
        <v>0.194</v>
      </c>
      <c r="G93" s="38"/>
      <c r="H93" s="38"/>
      <c r="I93" s="58"/>
      <c r="J93" s="58"/>
      <c r="K93" s="38"/>
      <c r="L93" s="38"/>
      <c r="M93" s="93"/>
    </row>
    <row r="94" spans="1:13" ht="15.75" customHeight="1">
      <c r="A94" s="37"/>
      <c r="B94" s="59"/>
      <c r="C94" s="39" t="s">
        <v>220</v>
      </c>
      <c r="D94" s="40" t="s">
        <v>148</v>
      </c>
      <c r="E94" s="38">
        <v>122</v>
      </c>
      <c r="F94" s="38">
        <f>E94*F89</f>
        <v>24.400000000000002</v>
      </c>
      <c r="G94" s="38"/>
      <c r="H94" s="38"/>
      <c r="I94" s="58"/>
      <c r="J94" s="58"/>
      <c r="K94" s="38"/>
      <c r="L94" s="38"/>
      <c r="M94" s="93"/>
    </row>
    <row r="95" spans="1:13" ht="15.75" customHeight="1">
      <c r="A95" s="37"/>
      <c r="B95" s="59"/>
      <c r="C95" s="39" t="s">
        <v>221</v>
      </c>
      <c r="D95" s="40" t="s">
        <v>148</v>
      </c>
      <c r="E95" s="38">
        <v>7</v>
      </c>
      <c r="F95" s="38">
        <f>E95*F89</f>
        <v>1.4000000000000001</v>
      </c>
      <c r="G95" s="38"/>
      <c r="H95" s="38"/>
      <c r="I95" s="58"/>
      <c r="J95" s="58"/>
      <c r="K95" s="38"/>
      <c r="L95" s="38"/>
      <c r="M95" s="93"/>
    </row>
    <row r="96" spans="1:13" ht="15.75" customHeight="1">
      <c r="A96" s="53">
        <v>6</v>
      </c>
      <c r="B96" s="117" t="s">
        <v>149</v>
      </c>
      <c r="C96" s="118" t="s">
        <v>223</v>
      </c>
      <c r="D96" s="70" t="s">
        <v>40</v>
      </c>
      <c r="E96" s="72"/>
      <c r="F96" s="72">
        <f>F64*100</f>
        <v>4.172</v>
      </c>
      <c r="G96" s="72"/>
      <c r="H96" s="69"/>
      <c r="I96" s="87"/>
      <c r="J96" s="87"/>
      <c r="K96" s="87"/>
      <c r="L96" s="87"/>
      <c r="M96" s="109"/>
    </row>
    <row r="97" spans="1:13" ht="15.75" customHeight="1" thickBot="1">
      <c r="A97" s="70"/>
      <c r="B97" s="71"/>
      <c r="C97" s="73" t="s">
        <v>190</v>
      </c>
      <c r="D97" s="70" t="s">
        <v>124</v>
      </c>
      <c r="E97" s="52"/>
      <c r="F97" s="70">
        <f>F96*1.6</f>
        <v>6.6752</v>
      </c>
      <c r="G97" s="52"/>
      <c r="H97" s="62"/>
      <c r="I97" s="87"/>
      <c r="J97" s="87"/>
      <c r="K97" s="38"/>
      <c r="L97" s="38"/>
      <c r="M97" s="92"/>
    </row>
    <row r="98" spans="1:13" ht="15.75" customHeight="1" thickBot="1">
      <c r="A98" s="237" t="s">
        <v>237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8"/>
      <c r="M98" s="177"/>
    </row>
    <row r="99" spans="1:13" ht="15.75" customHeight="1">
      <c r="A99" s="239" t="s">
        <v>238</v>
      </c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178"/>
      <c r="M99" s="179"/>
    </row>
    <row r="100" spans="1:13" ht="15.75" customHeight="1">
      <c r="A100" s="239" t="s">
        <v>237</v>
      </c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89"/>
    </row>
    <row r="101" spans="1:13" ht="15.75" customHeight="1">
      <c r="A101" s="239" t="s">
        <v>239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178"/>
      <c r="M101" s="89"/>
    </row>
    <row r="102" spans="1:13" ht="15.75" customHeight="1">
      <c r="A102" s="239" t="s">
        <v>237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89"/>
    </row>
    <row r="103" spans="1:13" ht="15.75" customHeight="1" thickBot="1">
      <c r="A103" s="239" t="s">
        <v>240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180">
        <v>0.03</v>
      </c>
      <c r="M103" s="181"/>
    </row>
    <row r="104" spans="1:13" ht="15.75" customHeight="1" thickBot="1">
      <c r="A104" s="228" t="s">
        <v>246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30"/>
      <c r="M104" s="182"/>
    </row>
    <row r="105" spans="1:13" ht="15.75" customHeight="1" thickBot="1">
      <c r="A105" s="231" t="s">
        <v>247</v>
      </c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2"/>
      <c r="M105" s="200"/>
    </row>
    <row r="106" spans="1:13" ht="30" customHeight="1">
      <c r="A106" s="201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2"/>
    </row>
    <row r="107" spans="1:13" ht="15.75" customHeight="1">
      <c r="A107" s="201"/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2"/>
    </row>
    <row r="108" spans="1:12" ht="15.75" customHeight="1">
      <c r="A108" s="233" t="s">
        <v>248</v>
      </c>
      <c r="B108" s="233"/>
      <c r="C108" s="233"/>
      <c r="D108" s="233"/>
      <c r="E108" s="233"/>
      <c r="F108" s="233"/>
      <c r="I108" s="233" t="s">
        <v>249</v>
      </c>
      <c r="J108" s="233"/>
      <c r="K108" s="233"/>
      <c r="L108" s="233"/>
    </row>
    <row r="109" ht="15.75" customHeight="1"/>
    <row r="110" ht="15.75" customHeight="1"/>
    <row r="111" spans="1:3" ht="15.75" customHeight="1" thickBot="1">
      <c r="A111" s="234" t="s">
        <v>250</v>
      </c>
      <c r="B111" s="234"/>
      <c r="C111" s="234"/>
    </row>
    <row r="112" spans="1:13" ht="31.5" customHeight="1">
      <c r="A112" s="203">
        <v>1</v>
      </c>
      <c r="B112" s="235" t="s">
        <v>251</v>
      </c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6"/>
    </row>
    <row r="113" spans="1:13" ht="33.75" customHeight="1">
      <c r="A113" s="204">
        <v>2</v>
      </c>
      <c r="B113" s="222" t="s">
        <v>252</v>
      </c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3"/>
    </row>
    <row r="114" spans="1:13" ht="52.5" customHeight="1">
      <c r="A114" s="205">
        <v>3</v>
      </c>
      <c r="B114" s="224" t="s">
        <v>253</v>
      </c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5"/>
    </row>
    <row r="115" spans="1:13" ht="76.5" customHeight="1" thickBot="1">
      <c r="A115" s="206">
        <v>4</v>
      </c>
      <c r="B115" s="226" t="s">
        <v>254</v>
      </c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7"/>
    </row>
    <row r="116" ht="13.5" customHeight="1"/>
  </sheetData>
  <sheetProtection/>
  <mergeCells count="37">
    <mergeCell ref="M5:M6"/>
    <mergeCell ref="A1:M1"/>
    <mergeCell ref="B2:M2"/>
    <mergeCell ref="A3:M3"/>
    <mergeCell ref="I5:J5"/>
    <mergeCell ref="K5:L5"/>
    <mergeCell ref="D5:D6"/>
    <mergeCell ref="E5:F5"/>
    <mergeCell ref="G5:H5"/>
    <mergeCell ref="A4:H4"/>
    <mergeCell ref="A5:A6"/>
    <mergeCell ref="B5:B6"/>
    <mergeCell ref="C5:C6"/>
    <mergeCell ref="A56:L56"/>
    <mergeCell ref="A59:K59"/>
    <mergeCell ref="A60:L60"/>
    <mergeCell ref="A61:K61"/>
    <mergeCell ref="A62:L62"/>
    <mergeCell ref="A8:F8"/>
    <mergeCell ref="A63:F63"/>
    <mergeCell ref="A57:K57"/>
    <mergeCell ref="A58:L58"/>
    <mergeCell ref="A98:L98"/>
    <mergeCell ref="A99:K99"/>
    <mergeCell ref="A100:L100"/>
    <mergeCell ref="A101:K101"/>
    <mergeCell ref="A102:L102"/>
    <mergeCell ref="A103:K103"/>
    <mergeCell ref="B113:M113"/>
    <mergeCell ref="B114:M114"/>
    <mergeCell ref="B115:M115"/>
    <mergeCell ref="A104:L104"/>
    <mergeCell ref="A105:L105"/>
    <mergeCell ref="A108:F108"/>
    <mergeCell ref="I108:L108"/>
    <mergeCell ref="A111:C111"/>
    <mergeCell ref="B112:M112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Windows User</cp:lastModifiedBy>
  <cp:lastPrinted>2018-07-18T11:06:04Z</cp:lastPrinted>
  <dcterms:created xsi:type="dcterms:W3CDTF">2005-10-04T05:52:32Z</dcterms:created>
  <dcterms:modified xsi:type="dcterms:W3CDTF">2018-07-18T11:09:56Z</dcterms:modified>
  <cp:category/>
  <cp:version/>
  <cp:contentType/>
  <cp:contentStatus/>
</cp:coreProperties>
</file>