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3820"/>
  <bookViews>
    <workbookView xWindow="0" yWindow="0" windowWidth="19440" windowHeight="11925" tabRatio="884"/>
  </bookViews>
  <sheets>
    <sheet name="krebsiTi" sheetId="27" r:id="rId1"/>
    <sheet name="შადრევანი სმეტა" sheetId="23" r:id="rId2"/>
    <sheet name="შადრევნის მოცულობები" sheetId="25" r:id="rId3"/>
    <sheet name="ელექტრობა" sheetId="24" r:id="rId4"/>
    <sheet name="ელექტრობის უწყისი" sheetId="26" r:id="rId5"/>
  </sheets>
  <definedNames>
    <definedName name="_xlnm._FilterDatabase" localSheetId="1" hidden="1">'შადრევანი სმეტა'!$A$9:$WVV$134</definedName>
    <definedName name="_xlnm.Print_Area" localSheetId="3">ელექტრობა!$A$1:$M$96</definedName>
    <definedName name="_xlnm.Print_Area" localSheetId="1">'შადრევანი სმეტა'!$A$1:$M$134</definedName>
  </definedNames>
  <calcPr calcId="125725"/>
</workbook>
</file>

<file path=xl/calcChain.xml><?xml version="1.0" encoding="utf-8"?>
<calcChain xmlns="http://schemas.openxmlformats.org/spreadsheetml/2006/main">
  <c r="P33" i="23"/>
  <c r="E116"/>
  <c r="F94"/>
  <c r="E43"/>
  <c r="E42"/>
  <c r="F85" i="24" l="1"/>
  <c r="F84"/>
  <c r="F83"/>
  <c r="F82"/>
  <c r="F80"/>
  <c r="F79"/>
  <c r="F78"/>
  <c r="F77"/>
  <c r="F75"/>
  <c r="F74"/>
  <c r="F73"/>
  <c r="F72"/>
  <c r="F70"/>
  <c r="F66"/>
  <c r="F65"/>
  <c r="F63"/>
  <c r="F59"/>
  <c r="F58"/>
  <c r="F51"/>
  <c r="F53" s="1"/>
  <c r="F50"/>
  <c r="F49"/>
  <c r="F48"/>
  <c r="F47"/>
  <c r="F46"/>
  <c r="F44"/>
  <c r="F43"/>
  <c r="F42"/>
  <c r="F41"/>
  <c r="F40"/>
  <c r="F38"/>
  <c r="F37"/>
  <c r="F36"/>
  <c r="F35"/>
  <c r="F34"/>
  <c r="F32"/>
  <c r="F31"/>
  <c r="F30"/>
  <c r="F29"/>
  <c r="F28"/>
  <c r="F26"/>
  <c r="F25"/>
  <c r="F24"/>
  <c r="F23"/>
  <c r="E21"/>
  <c r="F21" s="1"/>
  <c r="G89"/>
  <c r="E19"/>
  <c r="F19" s="1"/>
  <c r="E18"/>
  <c r="F18" s="1"/>
  <c r="F11"/>
  <c r="F13" s="1"/>
  <c r="H91" l="1"/>
  <c r="F56"/>
  <c r="F52"/>
  <c r="M89" s="1"/>
  <c r="F12"/>
  <c r="F16"/>
  <c r="F75" i="23"/>
  <c r="F69"/>
  <c r="F45"/>
  <c r="F40"/>
  <c r="J90" i="24" l="1"/>
  <c r="M90" s="1"/>
  <c r="J86"/>
  <c r="L86"/>
  <c r="H86"/>
  <c r="M86" l="1"/>
  <c r="M87"/>
  <c r="M88" l="1"/>
  <c r="M92" s="1"/>
  <c r="M93" s="1"/>
  <c r="F100" i="23"/>
  <c r="F116"/>
  <c r="F115"/>
  <c r="F114"/>
  <c r="F113"/>
  <c r="M94" i="24" l="1"/>
  <c r="M95" l="1"/>
  <c r="M96" s="1"/>
  <c r="F107" i="23" l="1"/>
  <c r="F108" s="1"/>
  <c r="F105"/>
  <c r="F106" s="1"/>
  <c r="F102"/>
  <c r="F104"/>
  <c r="F109" l="1"/>
  <c r="F110"/>
  <c r="F111"/>
  <c r="F101"/>
  <c r="F99"/>
  <c r="F98"/>
  <c r="F119" l="1"/>
  <c r="F118"/>
  <c r="F92"/>
  <c r="F91"/>
  <c r="F90"/>
  <c r="F89"/>
  <c r="F87"/>
  <c r="F84"/>
  <c r="F83"/>
  <c r="F81"/>
  <c r="F80"/>
  <c r="F79"/>
  <c r="F78"/>
  <c r="F77"/>
  <c r="F76"/>
  <c r="F74"/>
  <c r="F73"/>
  <c r="F72"/>
  <c r="F71"/>
  <c r="F70"/>
  <c r="F68"/>
  <c r="F66"/>
  <c r="F65"/>
  <c r="F63"/>
  <c r="F62"/>
  <c r="F61"/>
  <c r="F60"/>
  <c r="F59"/>
  <c r="F57"/>
  <c r="F56"/>
  <c r="F55"/>
  <c r="F52"/>
  <c r="F51"/>
  <c r="F50"/>
  <c r="F49"/>
  <c r="F48"/>
  <c r="F46"/>
  <c r="F44"/>
  <c r="F43"/>
  <c r="F42"/>
  <c r="F41"/>
  <c r="F39"/>
  <c r="F37"/>
  <c r="F32"/>
  <c r="F31"/>
  <c r="F29"/>
  <c r="F28"/>
  <c r="F27"/>
  <c r="F26"/>
  <c r="F24"/>
  <c r="F22"/>
  <c r="F19"/>
  <c r="F17"/>
  <c r="F15"/>
  <c r="F14"/>
  <c r="F12"/>
  <c r="F11"/>
  <c r="M127" l="1"/>
  <c r="M128" l="1"/>
  <c r="M129" s="1"/>
  <c r="M130" s="1"/>
  <c r="M131" l="1"/>
  <c r="M132" s="1"/>
  <c r="M133" l="1"/>
  <c r="M134" s="1"/>
</calcChain>
</file>

<file path=xl/sharedStrings.xml><?xml version="1.0" encoding="utf-8"?>
<sst xmlns="http://schemas.openxmlformats.org/spreadsheetml/2006/main" count="621" uniqueCount="259">
  <si>
    <t>jami</t>
  </si>
  <si>
    <t>#</t>
  </si>
  <si>
    <t>ჯამი</t>
  </si>
  <si>
    <t>sxva masalebi</t>
  </si>
  <si>
    <t>lari</t>
  </si>
  <si>
    <t>cali</t>
  </si>
  <si>
    <t>Sromis danaxarjebi</t>
  </si>
  <si>
    <t>sxva masala</t>
  </si>
  <si>
    <t>manqanebi</t>
  </si>
  <si>
    <t>sabazro</t>
  </si>
  <si>
    <t>sul</t>
  </si>
  <si>
    <t xml:space="preserve">Sromis danaxarjebi </t>
  </si>
  <si>
    <t>kac/sT</t>
  </si>
  <si>
    <t>sxva manqana</t>
  </si>
  <si>
    <t xml:space="preserve">Sromis danaxarjebi  </t>
  </si>
  <si>
    <t>c</t>
  </si>
  <si>
    <t xml:space="preserve">jami </t>
  </si>
  <si>
    <t>ც</t>
  </si>
  <si>
    <t>kg.</t>
  </si>
  <si>
    <t>eleqtrodi</t>
  </si>
  <si>
    <t>olifa</t>
  </si>
  <si>
    <t>დღგ</t>
  </si>
  <si>
    <t>kg</t>
  </si>
  <si>
    <t>მ</t>
  </si>
  <si>
    <t xml:space="preserve">sxva manqana  </t>
  </si>
  <si>
    <t>m</t>
  </si>
  <si>
    <t>16-12-2</t>
  </si>
  <si>
    <t>t</t>
  </si>
  <si>
    <t>1-80-3</t>
  </si>
  <si>
    <t>grZ.m</t>
  </si>
  <si>
    <t>m/kv</t>
  </si>
  <si>
    <t>raodenoba</t>
  </si>
  <si>
    <t>masala</t>
  </si>
  <si>
    <t>m3</t>
  </si>
  <si>
    <t>manq/sT</t>
  </si>
  <si>
    <t>m2</t>
  </si>
  <si>
    <t>biTumis mastika</t>
  </si>
  <si>
    <t>11-1-6</t>
  </si>
  <si>
    <t>46-30-3</t>
  </si>
  <si>
    <t>46-31-2</t>
  </si>
  <si>
    <t>SemduRebeli aparati</t>
  </si>
  <si>
    <t>kompl.</t>
  </si>
  <si>
    <t>muSis SromiTi danaxarjebi</t>
  </si>
  <si>
    <t>kvanZi</t>
  </si>
  <si>
    <t>lokalur - resursuli  xarjTaRricxva</t>
  </si>
  <si>
    <t>normat.   #   Sifri</t>
  </si>
  <si>
    <t>ganzom.</t>
  </si>
  <si>
    <t>muSa</t>
  </si>
  <si>
    <t>1.</t>
  </si>
  <si>
    <t>Sadrevanis auzis dazianebuli iatakis safaris moxsna (filebi) dasawyobebiT</t>
  </si>
  <si>
    <r>
      <t>100 m</t>
    </r>
    <r>
      <rPr>
        <i/>
        <sz val="12"/>
        <rFont val="Calibri"/>
        <family val="2"/>
      </rPr>
      <t>²</t>
    </r>
  </si>
  <si>
    <t>2.</t>
  </si>
  <si>
    <t>Sadrevnis auzis kedlebis mopirkeTebis filebis moxsna (dasawyobebiT)</t>
  </si>
  <si>
    <t>3.</t>
  </si>
  <si>
    <t>9_17_1</t>
  </si>
  <si>
    <t>arsebuli dazianebuli Sadrevnis danadgaris formebis da zomebis  Secvla (axali masaliT, liTonkonstruqciebiT da liTonis milebiT)</t>
  </si>
  <si>
    <t>tona konstr.</t>
  </si>
  <si>
    <t>srf-2018   14_105      14-107</t>
  </si>
  <si>
    <t>srf-2018   1.9_71</t>
  </si>
  <si>
    <t>1.10_15</t>
  </si>
  <si>
    <t>4.</t>
  </si>
  <si>
    <t>1_80_4</t>
  </si>
  <si>
    <t>wylis dinebis  regulaciisaTvis (reabilitaciisaTvis) miwis moTxra xeliT auzidan Wis mimarTulebiT (10 m) 0.6X0.8X10</t>
  </si>
  <si>
    <r>
      <t>m</t>
    </r>
    <r>
      <rPr>
        <i/>
        <sz val="12"/>
        <rFont val="Calibri"/>
        <family val="2"/>
      </rPr>
      <t>ᶟ</t>
    </r>
  </si>
  <si>
    <t>5.</t>
  </si>
  <si>
    <t>22_5_3</t>
  </si>
  <si>
    <t>arxSi axali wyalgamyvani milebis Cawyoba-montaWi (liTonis)</t>
  </si>
  <si>
    <t>100 m²</t>
  </si>
  <si>
    <t>srf-2018   2.1_31</t>
  </si>
  <si>
    <t>materialuri resursebi                       _______________________                          foladis mili d-80 mm (kompleqtiT)</t>
  </si>
  <si>
    <t>6.</t>
  </si>
  <si>
    <t>22_30-1</t>
  </si>
  <si>
    <t>axali sakanalizacio  Wis mowyoba d-1000 mm, siRrmiT 1.0m (daerTebiT)</t>
  </si>
  <si>
    <r>
      <t>10 m</t>
    </r>
    <r>
      <rPr>
        <i/>
        <sz val="12"/>
        <rFont val="Calibri"/>
        <family val="2"/>
      </rPr>
      <t>ᶟ</t>
    </r>
    <r>
      <rPr>
        <i/>
        <sz val="12"/>
        <rFont val="AcadNusx"/>
      </rPr>
      <t xml:space="preserve"> konstr.</t>
    </r>
  </si>
  <si>
    <t>srf-2018  4.1_101</t>
  </si>
  <si>
    <t>materialuri resursebi                          __________________________           rgoli betonis d-1000 mm</t>
  </si>
  <si>
    <t>4.1_109</t>
  </si>
  <si>
    <t>Tavsaxuri rk.betonis fila 1.2X1.2X0.15 Tujis mrgvali xufiT</t>
  </si>
  <si>
    <t>4.1_136</t>
  </si>
  <si>
    <t>Ziris rk.b fila</t>
  </si>
  <si>
    <t>4.1_537</t>
  </si>
  <si>
    <t>biTumi (hidroizolat)</t>
  </si>
  <si>
    <t>7.</t>
  </si>
  <si>
    <t>1_81-2</t>
  </si>
  <si>
    <t>gruntis ukumiyra xeliT</t>
  </si>
  <si>
    <t>muSis SromiTi danaxarjebi  18.8+(0.34X6)</t>
  </si>
  <si>
    <t>manqanebi 0.95+(0.23X6)</t>
  </si>
  <si>
    <t>srf-2018  4.1_370   4.1_359</t>
  </si>
  <si>
    <t>materialuri resursebi                          __________________________           duRabi (plastifikatorebiT) 2.04+(0.51X6)</t>
  </si>
  <si>
    <t>4.1_360</t>
  </si>
  <si>
    <t>danamatebi duRabze                   ( yinvagamZle)</t>
  </si>
  <si>
    <t>4.1_370   4.1_359</t>
  </si>
  <si>
    <t>Sadrevnis auzis  kedlebis  zeda safaris xelovnuri granitis  (filebi) gawmenda     (gaSlifovkeba) meqanizmebiT</t>
  </si>
  <si>
    <t>srf-2018   4.1_218</t>
  </si>
  <si>
    <t>materialuri-resursebi                          ________________________                qviSa  kvarcis</t>
  </si>
  <si>
    <t>4.1_172</t>
  </si>
  <si>
    <t>cementi (400 markis)</t>
  </si>
  <si>
    <t>11_34-1      11-32-1</t>
  </si>
  <si>
    <t>auzis kedlebis mopirkeTebis zeda nawilSi  mopirkeTebis filebis  wiboebis  (nakerebis) Sevseba hidrosaizolacio masaliT</t>
  </si>
  <si>
    <r>
      <t>100 m</t>
    </r>
    <r>
      <rPr>
        <i/>
        <sz val="12"/>
        <rFont val="Calibri"/>
        <family val="2"/>
      </rPr>
      <t>²</t>
    </r>
    <r>
      <rPr>
        <i/>
        <sz val="12"/>
        <rFont val="AcadNusx"/>
      </rPr>
      <t xml:space="preserve">  safari</t>
    </r>
  </si>
  <si>
    <t>4.2_84</t>
  </si>
  <si>
    <t>materialuri-resursebi                          ________________________                 uwylo yinvagamZle izolacia</t>
  </si>
  <si>
    <t>15_15-5</t>
  </si>
  <si>
    <t xml:space="preserve">auzis kedlebis  zeda nawilis  mopirkeTebaSi dazianebuli (damtvreuli) xelovnuri granitis filebis  aRdgena-Sevseba (igive masaliT) </t>
  </si>
  <si>
    <t>srf-5018   4.1_329</t>
  </si>
  <si>
    <t>materialuri-resursebi                               ________________________                       fila (xelovnuri granitis)</t>
  </si>
  <si>
    <r>
      <t>m</t>
    </r>
    <r>
      <rPr>
        <i/>
        <sz val="12"/>
        <rFont val="Calibri"/>
        <family val="2"/>
      </rPr>
      <t>²</t>
    </r>
  </si>
  <si>
    <t>duRabi cementis (yinvagamZle)</t>
  </si>
  <si>
    <t>46_31-2</t>
  </si>
  <si>
    <t>Sadrevnis moedanze dazianebuli  filebis safaris moxsna (dasawyobeba)</t>
  </si>
  <si>
    <t>dazianebuli bordiurebis moxsna (dasawyobeba)</t>
  </si>
  <si>
    <t>100 m</t>
  </si>
  <si>
    <t>27_44-1</t>
  </si>
  <si>
    <t>4.1_89</t>
  </si>
  <si>
    <t>filebi (feradi betonis) 5 sm</t>
  </si>
  <si>
    <t>4.1_370</t>
  </si>
  <si>
    <t>4.1_359</t>
  </si>
  <si>
    <t>27_19-1</t>
  </si>
  <si>
    <t>srf-2018   4.1_331</t>
  </si>
  <si>
    <t>materialuri-resursebi                               ________________________                       bordiuri (bazaltis) 15X20(sm)</t>
  </si>
  <si>
    <t>4.1_343   4.1_359</t>
  </si>
  <si>
    <t>betoni (bm-300) (yinvagamZle)(plastifikatoriT)</t>
  </si>
  <si>
    <t>4.1_370    4.1_359</t>
  </si>
  <si>
    <t>Sadrevnis moedanze arsebuli dekoratiuli wyaros aRdgena (daerTeba WasTan)</t>
  </si>
  <si>
    <t>wyaros mowyobilobani (sxvadasxva)</t>
  </si>
  <si>
    <t>15_164-7</t>
  </si>
  <si>
    <t>4.2_31</t>
  </si>
  <si>
    <t>materialuri-resursebi                               ________________________                       saRebavi zeTovani (antikoroziuli)</t>
  </si>
  <si>
    <t>4.1_16</t>
  </si>
  <si>
    <t>Sadrevnis teritoriaze dazianebuli skamebis Secvla da axlis Camateba (mobiluri)</t>
  </si>
  <si>
    <t>materialuri-resursebi                               ________________________                       skami skveris sigrZiT 1.5 m liTonis da xis konstruqciebiT (dekoratiuli SesrulebiT)</t>
  </si>
  <si>
    <t>22_25-2</t>
  </si>
  <si>
    <t>wyalmomaragebis sistemaSi Camket-maregulirebeli armaturis montaJi</t>
  </si>
  <si>
    <t>srf-2018 6_353</t>
  </si>
  <si>
    <t>materialuri-resursebi                    _____________________           urduli rkinis d-80 mm</t>
  </si>
  <si>
    <t>6_351</t>
  </si>
  <si>
    <t>urduli rkinis d-50 mm</t>
  </si>
  <si>
    <t>6_350</t>
  </si>
  <si>
    <t>urduli d-40 mm</t>
  </si>
  <si>
    <t>6_139</t>
  </si>
  <si>
    <t>urduli d-32 mm</t>
  </si>
  <si>
    <t>fasunuri nawilebi</t>
  </si>
  <si>
    <t>Sadrevnis  რეაბილიტაცია</t>
  </si>
  <si>
    <t>კიბის საფეხურის filebis demontaJi სადენების მართვის ფართან მისაყვანად</t>
  </si>
  <si>
    <t>27-9-4</t>
  </si>
  <si>
    <t>100m3</t>
  </si>
  <si>
    <t xml:space="preserve">SromiTi danaxarjebi </t>
  </si>
  <si>
    <t>samtvrevi CaquCi</t>
  </si>
  <si>
    <t>46-14-1</t>
  </si>
  <si>
    <t>100m2</t>
  </si>
  <si>
    <t xml:space="preserve">trotuarze arsebuli  dekoratiuli filebis da bordiuris demontaJi </t>
  </si>
  <si>
    <t xml:space="preserve"> asfalto-betonis safaris moxsna samtvrevi CaquCis gamoyenebiT 10*1*0.15</t>
  </si>
  <si>
    <t>სრფ მე-2 კვ გვ. 142პ.13</t>
  </si>
  <si>
    <t xml:space="preserve"> gruntში  არხის გაჭრა xeliT კიბის საფეხურიდან შადრევნის ბოლო ტუმბოს წერტილამდე 40*1*1.2</t>
  </si>
  <si>
    <t xml:space="preserve">srf </t>
  </si>
  <si>
    <t>გვ32-პ226</t>
  </si>
  <si>
    <t>ქვიშა შავი</t>
  </si>
  <si>
    <t>გოფრირებული მილის მოწყობა კაბელების იზოლაციისათვის</t>
  </si>
  <si>
    <t>Sromis danaxarjebi 0.26*1.15</t>
  </si>
  <si>
    <t>sxva manqana 0.122*1.25</t>
  </si>
  <si>
    <t>გრძ.მ</t>
  </si>
  <si>
    <r>
      <t xml:space="preserve">ელ.სადენის მოწყობა ელ.ტუმბოს და შადრევნის განათების ჩასართავად  </t>
    </r>
    <r>
      <rPr>
        <b/>
        <i/>
        <sz val="14"/>
        <rFont val="Calibri"/>
        <family val="2"/>
        <charset val="204"/>
        <scheme val="minor"/>
      </rPr>
      <t xml:space="preserve">             IP-68 </t>
    </r>
    <r>
      <rPr>
        <i/>
        <sz val="11"/>
        <rFont val="Calibri"/>
        <family val="2"/>
        <charset val="204"/>
        <scheme val="minor"/>
      </rPr>
      <t>კლასის დაცვით</t>
    </r>
  </si>
  <si>
    <t>Sromis danaxarjebi 0.41*1.15</t>
  </si>
  <si>
    <t>sxva manqana 0.128*1.25</t>
  </si>
  <si>
    <r>
      <t xml:space="preserve">სადენი </t>
    </r>
    <r>
      <rPr>
        <i/>
        <sz val="14"/>
        <rFont val="AcadNusx"/>
      </rPr>
      <t>4</t>
    </r>
    <r>
      <rPr>
        <i/>
        <sz val="14"/>
        <rFont val="Calibri"/>
        <family val="2"/>
        <charset val="204"/>
        <scheme val="minor"/>
      </rPr>
      <t>G2.5</t>
    </r>
  </si>
  <si>
    <r>
      <t xml:space="preserve">სადენი </t>
    </r>
    <r>
      <rPr>
        <i/>
        <sz val="14"/>
        <rFont val="AcadNusx"/>
      </rPr>
      <t>3</t>
    </r>
    <r>
      <rPr>
        <i/>
        <sz val="14"/>
        <rFont val="Calibri"/>
        <family val="2"/>
        <charset val="204"/>
        <scheme val="minor"/>
      </rPr>
      <t>G2.5</t>
    </r>
  </si>
  <si>
    <t>gofrirebuli mili</t>
  </si>
  <si>
    <t>ტნ</t>
  </si>
  <si>
    <t xml:space="preserve">sxvadasxva masalebi  </t>
  </si>
  <si>
    <t xml:space="preserve">
IV-2-82
9-4-1.</t>
  </si>
  <si>
    <t>ლითონის ფურცელი 1000*1000*2 mm.                 3-listi; 48 kg daWriT  8-cali</t>
  </si>
  <si>
    <t>gv.6 p.17</t>
  </si>
  <si>
    <t>el.tumbos sadgamis mowyoba betonSi Casasmeli miduRebuli StirebiT</t>
  </si>
  <si>
    <t>el.tumbos sadgamSi amomavali el.sadenebis   amosayvani arxis Sevseba hidrosaizolacio masaliT</t>
  </si>
  <si>
    <t>18-8-4</t>
  </si>
  <si>
    <t>tumbo agregatebis montaJi</t>
  </si>
  <si>
    <t>manqanebi 1.08*1.25</t>
  </si>
  <si>
    <t>Sromis danaxarjebi 18.9*1.15</t>
  </si>
  <si>
    <t>samagri detalebi</t>
  </si>
  <si>
    <r>
      <t>tumbo agregatebi</t>
    </r>
    <r>
      <rPr>
        <i/>
        <sz val="14"/>
        <rFont val="AcadNusx"/>
      </rPr>
      <t xml:space="preserve"> </t>
    </r>
    <r>
      <rPr>
        <i/>
        <sz val="14"/>
        <rFont val="Calibri"/>
        <family val="2"/>
        <charset val="204"/>
        <scheme val="minor"/>
      </rPr>
      <t xml:space="preserve">AquaMax 3600 </t>
    </r>
    <r>
      <rPr>
        <i/>
        <sz val="10"/>
        <rFont val="Calibri"/>
        <family val="2"/>
        <charset val="204"/>
        <scheme val="minor"/>
      </rPr>
      <t xml:space="preserve">ან მსგავსი, </t>
    </r>
    <r>
      <rPr>
        <i/>
        <sz val="14"/>
        <rFont val="Calibri"/>
        <family val="2"/>
        <charset val="204"/>
        <scheme val="minor"/>
      </rPr>
      <t xml:space="preserve">220 - 240 v./50 Hz-60Hz                550W.  I/min600;    </t>
    </r>
    <r>
      <rPr>
        <i/>
        <sz val="11"/>
        <rFont val="Calibri"/>
        <family val="2"/>
        <charset val="204"/>
        <scheme val="minor"/>
      </rPr>
      <t>მაქს.ნაკადი</t>
    </r>
    <r>
      <rPr>
        <i/>
        <sz val="14"/>
        <rFont val="Calibri"/>
        <family val="2"/>
        <charset val="204"/>
        <scheme val="minor"/>
      </rPr>
      <t xml:space="preserve"> 3600/m.  1 1/2;2 </t>
    </r>
  </si>
  <si>
    <t>ქვიშის ბალიშის მowyoba arxSi 40*1*0.15</t>
  </si>
  <si>
    <t>16-12-1</t>
  </si>
  <si>
    <t>el.tumboebis damcavi foladis badeebis montaJi</t>
  </si>
  <si>
    <t>Sromis danaxarjebi 0.51*1.15</t>
  </si>
  <si>
    <t>manqanebi 0.13*1.25</t>
  </si>
  <si>
    <t>zolovana</t>
  </si>
  <si>
    <t>gv.6 p.57</t>
  </si>
  <si>
    <t>Sromis danaxarjebi 2.67*1.15</t>
  </si>
  <si>
    <t>manqanebi 0.29*1.25</t>
  </si>
  <si>
    <t>mfrqvevana samdoniani 32/50</t>
  </si>
  <si>
    <t>mfrqvevanas montaJi 32/50</t>
  </si>
  <si>
    <t>mfrqvevanas montaJi  32/50</t>
  </si>
  <si>
    <t>mfrqvevana erTdoniani 32/50</t>
  </si>
  <si>
    <t>16-8-3</t>
  </si>
  <si>
    <t>kac.-sT</t>
  </si>
  <si>
    <t>moTuTiebuli foladis mili d=50მმ</t>
  </si>
  <si>
    <t>moTuTiebuli foladis mili d=32მმ</t>
  </si>
  <si>
    <t>gv.11 p.40</t>
  </si>
  <si>
    <t xml:space="preserve">el.tumboze mfrqvevanas misaerTebeli moTuTiebuli foladis milis montaJi </t>
  </si>
  <si>
    <t>fasonuri detalebis montaJi</t>
  </si>
  <si>
    <t>uJangavi foladis mufta Sida xraxniT</t>
  </si>
  <si>
    <t>uJangavi foladis mufta gare xraxniT</t>
  </si>
  <si>
    <t>uJangavi foladis amerikanka 32/50</t>
  </si>
  <si>
    <t>8-599-2</t>
  </si>
  <si>
    <t xml:space="preserve">Sadrevnis ganaTebis mowyoba </t>
  </si>
  <si>
    <r>
      <rPr>
        <i/>
        <sz val="14"/>
        <rFont val="Calibri"/>
        <family val="2"/>
        <charset val="204"/>
        <scheme val="minor"/>
      </rPr>
      <t>LED</t>
    </r>
    <r>
      <rPr>
        <i/>
        <sz val="10"/>
        <rFont val="Calibri"/>
        <family val="2"/>
        <charset val="204"/>
        <scheme val="minor"/>
      </rPr>
      <t xml:space="preserve"> </t>
    </r>
    <r>
      <rPr>
        <i/>
        <sz val="10"/>
        <rFont val="AcadNusx"/>
      </rPr>
      <t xml:space="preserve">funqcionaluri </t>
    </r>
    <r>
      <rPr>
        <i/>
        <sz val="12"/>
        <rFont val="Cambria"/>
        <family val="1"/>
        <charset val="204"/>
        <scheme val="major"/>
      </rPr>
      <t>IP-68</t>
    </r>
    <r>
      <rPr>
        <i/>
        <sz val="10"/>
        <rFont val="Cambria"/>
        <family val="1"/>
        <charset val="204"/>
        <scheme val="major"/>
      </rPr>
      <t xml:space="preserve"> </t>
    </r>
    <r>
      <rPr>
        <i/>
        <sz val="10"/>
        <rFont val="AcadNusx"/>
      </rPr>
      <t xml:space="preserve">dacvis klasiT, </t>
    </r>
    <r>
      <rPr>
        <i/>
        <sz val="12"/>
        <rFont val="AcadNusx"/>
      </rPr>
      <t>6X2</t>
    </r>
    <r>
      <rPr>
        <i/>
        <sz val="12"/>
        <rFont val="Calibri"/>
        <family val="2"/>
        <charset val="204"/>
        <scheme val="minor"/>
      </rPr>
      <t>W  RBG;</t>
    </r>
  </si>
  <si>
    <r>
      <t xml:space="preserve">Zabvis transformatori </t>
    </r>
    <r>
      <rPr>
        <i/>
        <sz val="12"/>
        <rFont val="AcadNusx"/>
      </rPr>
      <t xml:space="preserve">220 /24 </t>
    </r>
    <r>
      <rPr>
        <i/>
        <sz val="12"/>
        <rFont val="Calibri"/>
        <family val="2"/>
        <charset val="204"/>
        <scheme val="minor"/>
      </rPr>
      <t>v</t>
    </r>
  </si>
  <si>
    <t>8-612-7</t>
  </si>
  <si>
    <t>komp.</t>
  </si>
  <si>
    <t xml:space="preserve">auzis fskerisa da kedlebis mowyoba yinvamedegi duRabiT (10 sm) </t>
  </si>
  <si>
    <t>penetroli,penetrol admiqsi..</t>
  </si>
  <si>
    <t>Sadrevnis moedanze safaris mowyoba axlidan mowyoba arsebuli filebiT</t>
  </si>
  <si>
    <t>Sadrevnis moedanze arsebuli bordiurebis axlidan mowyoba</t>
  </si>
  <si>
    <t>Sadrevnis teritoriis ganaTebis liTonis boZebis SeRebva  (6 c)</t>
  </si>
  <si>
    <t>materialuri resursebi                       _______________________                          Sadrevnis konstruqciis damxmare detalebi</t>
  </si>
  <si>
    <r>
      <t>LED funqcionaluri led sanaTebis marTvis pulti…24 arxiani..</t>
    </r>
    <r>
      <rPr>
        <i/>
        <sz val="10"/>
        <rFont val="Calibri"/>
        <family val="2"/>
        <charset val="204"/>
        <scheme val="minor"/>
      </rPr>
      <t>RBG.</t>
    </r>
  </si>
  <si>
    <t>Sedgenilia 2018 wlis 2 kv.</t>
  </si>
  <si>
    <t>ელექტრობა</t>
  </si>
  <si>
    <r>
      <t>diferencialuri avtomaturi amomrTvelis montaJi 4</t>
    </r>
    <r>
      <rPr>
        <b/>
        <i/>
        <sz val="9"/>
        <rFont val="Calibri"/>
        <family val="2"/>
        <charset val="204"/>
        <scheme val="minor"/>
      </rPr>
      <t>P*40A.</t>
    </r>
  </si>
  <si>
    <r>
      <t>avtomaturi amomrTvelis montaJi 4</t>
    </r>
    <r>
      <rPr>
        <i/>
        <sz val="9"/>
        <rFont val="Calibri"/>
        <family val="2"/>
        <charset val="204"/>
        <scheme val="minor"/>
      </rPr>
      <t>P</t>
    </r>
    <r>
      <rPr>
        <i/>
        <sz val="9"/>
        <rFont val="AcadNusx"/>
      </rPr>
      <t>P*40</t>
    </r>
    <r>
      <rPr>
        <i/>
        <sz val="9"/>
        <rFont val="Calibri"/>
        <family val="2"/>
        <charset val="204"/>
        <scheme val="minor"/>
      </rPr>
      <t>A.</t>
    </r>
    <r>
      <rPr>
        <i/>
        <sz val="9"/>
        <rFont val="AcadNusx"/>
      </rPr>
      <t>A.</t>
    </r>
  </si>
  <si>
    <r>
      <t>diferencialuri gaJonvis reles  (</t>
    </r>
    <r>
      <rPr>
        <b/>
        <i/>
        <sz val="9"/>
        <rFont val="Calibri"/>
        <family val="2"/>
        <charset val="204"/>
        <scheme val="minor"/>
      </rPr>
      <t xml:space="preserve">UZO) (4P 40A. 0,03 A.) </t>
    </r>
    <r>
      <rPr>
        <b/>
        <i/>
        <sz val="9"/>
        <rFont val="AcadNusx"/>
      </rPr>
      <t>montaJi</t>
    </r>
  </si>
  <si>
    <r>
      <t>diferencialuri gaJonvis reles  (</t>
    </r>
    <r>
      <rPr>
        <i/>
        <sz val="9"/>
        <rFont val="Calibri"/>
        <family val="2"/>
        <charset val="204"/>
        <scheme val="minor"/>
      </rPr>
      <t>UZO</t>
    </r>
    <r>
      <rPr>
        <i/>
        <sz val="9"/>
        <rFont val="AcadNusx"/>
      </rPr>
      <t>O) (</t>
    </r>
    <r>
      <rPr>
        <i/>
        <sz val="9"/>
        <rFont val="Calibri"/>
        <family val="2"/>
        <charset val="204"/>
        <scheme val="minor"/>
      </rPr>
      <t>4P 40A. 0,03 A</t>
    </r>
    <r>
      <rPr>
        <i/>
        <sz val="9"/>
        <rFont val="AcadNusx"/>
      </rPr>
      <t>.)</t>
    </r>
  </si>
  <si>
    <r>
      <t xml:space="preserve">diferencialuri gaJonvis reles avtomatis funqciiT </t>
    </r>
    <r>
      <rPr>
        <b/>
        <i/>
        <sz val="12"/>
        <rFont val="AcadNusx"/>
      </rPr>
      <t>(</t>
    </r>
    <r>
      <rPr>
        <b/>
        <i/>
        <sz val="12"/>
        <rFont val="Calibri"/>
        <family val="2"/>
        <charset val="204"/>
        <scheme val="minor"/>
      </rPr>
      <t xml:space="preserve">UZO) (RBCO.       1P 6A. 30ma.  B.  C . O.) </t>
    </r>
    <r>
      <rPr>
        <b/>
        <i/>
        <sz val="9"/>
        <rFont val="AcadNusx"/>
      </rPr>
      <t>montaJi</t>
    </r>
  </si>
  <si>
    <r>
      <t>diferencialuri gaJonvis reles avtomatis funqciiT</t>
    </r>
    <r>
      <rPr>
        <b/>
        <i/>
        <sz val="9"/>
        <rFont val="AcadNusx"/>
      </rPr>
      <t xml:space="preserve"> </t>
    </r>
    <r>
      <rPr>
        <b/>
        <i/>
        <sz val="9"/>
        <rFont val="Calibri"/>
        <family val="2"/>
        <charset val="204"/>
        <scheme val="minor"/>
      </rPr>
      <t xml:space="preserve">(UZO) (RBCO.       1P 6A. 30ma.  B.  C .) </t>
    </r>
  </si>
  <si>
    <t>მ2</t>
  </si>
  <si>
    <t xml:space="preserve">q. mcxeTaSi, centralur moedanze Sadrevnis reabilitacia      </t>
  </si>
  <si>
    <t>მოცულობათა უწყისი</t>
  </si>
  <si>
    <t>სამუშაოთა დასახელება</t>
  </si>
  <si>
    <r>
      <t>diferencialuri avtomaturi amomrTvelis montaJi 4</t>
    </r>
    <r>
      <rPr>
        <b/>
        <i/>
        <sz val="10"/>
        <rFont val="Calibri"/>
        <family val="2"/>
        <charset val="204"/>
        <scheme val="minor"/>
      </rPr>
      <t>P*40A.</t>
    </r>
  </si>
  <si>
    <r>
      <t>diferencialuri gaJonvis reles  (</t>
    </r>
    <r>
      <rPr>
        <b/>
        <i/>
        <sz val="10"/>
        <rFont val="Calibri"/>
        <family val="2"/>
        <charset val="204"/>
        <scheme val="minor"/>
      </rPr>
      <t xml:space="preserve">UZO) (4P 40A. 0,03 A.) </t>
    </r>
    <r>
      <rPr>
        <b/>
        <i/>
        <sz val="10"/>
        <rFont val="AcadNusx"/>
      </rPr>
      <t>montaJi</t>
    </r>
  </si>
  <si>
    <r>
      <t>diferencialuri gaJonvis reles avtomatis funqciiT (</t>
    </r>
    <r>
      <rPr>
        <b/>
        <i/>
        <sz val="10"/>
        <rFont val="Calibri"/>
        <family val="2"/>
        <charset val="204"/>
        <scheme val="minor"/>
      </rPr>
      <t xml:space="preserve">UZO) (RBCO.       1P 6A. 30ma.  B.  C . O.) </t>
    </r>
    <r>
      <rPr>
        <b/>
        <i/>
        <sz val="10"/>
        <rFont val="AcadNusx"/>
      </rPr>
      <t>montaJi</t>
    </r>
  </si>
  <si>
    <t>q. mcxeTaSi, centralur moedanze Sadrevnis reabilitacia                  _____________________________________________________________</t>
  </si>
  <si>
    <t xml:space="preserve">q. mcxeTaSi, centralur moedanze Sadrevnis reabilitacia           </t>
  </si>
  <si>
    <t>ელ.სადენის მოწყობა ელ.ტუმბოს და შადრევნის განათების ჩასართავად               IP-68 კლასის დაცვით</t>
  </si>
  <si>
    <r>
      <t>100 m</t>
    </r>
    <r>
      <rPr>
        <b/>
        <i/>
        <sz val="12"/>
        <rFont val="Calibri"/>
        <family val="2"/>
      </rPr>
      <t>²</t>
    </r>
  </si>
  <si>
    <r>
      <t>m</t>
    </r>
    <r>
      <rPr>
        <b/>
        <i/>
        <sz val="12"/>
        <rFont val="Calibri"/>
        <family val="2"/>
      </rPr>
      <t>ᶟ</t>
    </r>
  </si>
  <si>
    <r>
      <t>100 m</t>
    </r>
    <r>
      <rPr>
        <b/>
        <i/>
        <sz val="12"/>
        <rFont val="Calibri"/>
        <family val="2"/>
      </rPr>
      <t>²</t>
    </r>
    <r>
      <rPr>
        <b/>
        <i/>
        <sz val="12"/>
        <rFont val="AcadNusx"/>
      </rPr>
      <t xml:space="preserve">  safari</t>
    </r>
  </si>
  <si>
    <t>11-8_1,2</t>
  </si>
  <si>
    <t>6-29-1,</t>
  </si>
  <si>
    <t>27-9-8,</t>
  </si>
  <si>
    <t>22-27-1,</t>
  </si>
  <si>
    <t>Е20-1-10</t>
  </si>
  <si>
    <t>34-103-1,</t>
  </si>
  <si>
    <t>8-149-1</t>
  </si>
  <si>
    <t>8-4-7,</t>
  </si>
  <si>
    <t>eleqtro samontaJo samuSaoebi</t>
  </si>
  <si>
    <t>danadgarebi</t>
  </si>
  <si>
    <r>
      <t>10 m</t>
    </r>
    <r>
      <rPr>
        <b/>
        <i/>
        <sz val="12"/>
        <rFont val="Calibri"/>
        <family val="2"/>
      </rPr>
      <t>ᶟ</t>
    </r>
    <r>
      <rPr>
        <b/>
        <i/>
        <sz val="12"/>
        <rFont val="AcadNusx"/>
      </rPr>
      <t xml:space="preserve"> konstr.</t>
    </r>
  </si>
  <si>
    <t>samSeneblo samuSaoebi 1.1</t>
  </si>
  <si>
    <t xml:space="preserve">q. mcxeTaSi, centralur moedanze Sadrevnis reabilitacia   </t>
  </si>
  <si>
    <t>eleqtro samontaJo samuSaoebi 1.2</t>
  </si>
  <si>
    <t>lokaluri xarjTaRricxva</t>
  </si>
  <si>
    <t>Rirebuleba</t>
  </si>
  <si>
    <t>krebsiTi xajTarricxva</t>
  </si>
  <si>
    <t xml:space="preserve">satransporto xarji - </t>
  </si>
  <si>
    <t xml:space="preserve">zednadebi xarjebi  - </t>
  </si>
  <si>
    <t xml:space="preserve">mogeba - </t>
  </si>
  <si>
    <t>sul:</t>
  </si>
  <si>
    <t>eleqtro - samontaJo samuSaoebi 1.2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</si>
</sst>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* #,##0.00_р_._-;\-* #,##0.00_р_._-;_-* &quot;-&quot;??_р_._-;_-@_-"/>
    <numFmt numFmtId="165" formatCode="0.000"/>
    <numFmt numFmtId="166" formatCode="0.0"/>
    <numFmt numFmtId="167" formatCode="0.0000"/>
    <numFmt numFmtId="168" formatCode="#,##0.000"/>
    <numFmt numFmtId="169" formatCode="#.##"/>
  </numFmts>
  <fonts count="56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i/>
      <sz val="12"/>
      <name val="AcadNusx"/>
    </font>
    <font>
      <i/>
      <sz val="11"/>
      <name val="AcadNusx"/>
    </font>
    <font>
      <i/>
      <sz val="12"/>
      <name val="AcadNusx"/>
    </font>
    <font>
      <i/>
      <sz val="9"/>
      <name val="AcadNusx"/>
    </font>
    <font>
      <i/>
      <sz val="10"/>
      <name val="Times New Roman"/>
      <family val="1"/>
    </font>
    <font>
      <i/>
      <sz val="10"/>
      <name val="Arial Cyr"/>
      <family val="2"/>
      <charset val="204"/>
    </font>
    <font>
      <b/>
      <i/>
      <sz val="10"/>
      <name val="AcadNusx"/>
    </font>
    <font>
      <b/>
      <i/>
      <sz val="10"/>
      <name val="Arial"/>
      <family val="2"/>
      <charset val="204"/>
    </font>
    <font>
      <i/>
      <sz val="10"/>
      <name val="AcadNusx"/>
    </font>
    <font>
      <i/>
      <sz val="10"/>
      <name val="Arial"/>
      <family val="2"/>
      <charset val="204"/>
    </font>
    <font>
      <b/>
      <i/>
      <sz val="11"/>
      <name val="AcadNusx"/>
    </font>
    <font>
      <i/>
      <sz val="10"/>
      <name val="Calibri"/>
      <family val="2"/>
      <charset val="204"/>
      <scheme val="minor"/>
    </font>
    <font>
      <i/>
      <sz val="12"/>
      <name val="Cambria"/>
      <family val="1"/>
      <charset val="204"/>
      <scheme val="major"/>
    </font>
    <font>
      <i/>
      <sz val="11"/>
      <name val="Calibri"/>
      <family val="2"/>
      <charset val="204"/>
      <scheme val="minor"/>
    </font>
    <font>
      <i/>
      <sz val="10"/>
      <name val="Calibri"/>
      <family val="2"/>
    </font>
    <font>
      <b/>
      <i/>
      <sz val="10"/>
      <color rgb="FFFF0000"/>
      <name val="AcadNusx"/>
    </font>
    <font>
      <sz val="11"/>
      <color indexed="8"/>
      <name val="Calibri"/>
      <family val="2"/>
    </font>
    <font>
      <sz val="9"/>
      <name val="AcadNusx"/>
    </font>
    <font>
      <b/>
      <i/>
      <sz val="10"/>
      <name val="Arial Cyr"/>
      <family val="2"/>
      <charset val="204"/>
    </font>
    <font>
      <i/>
      <sz val="11"/>
      <name val="Arial"/>
      <family val="2"/>
      <charset val="204"/>
    </font>
    <font>
      <i/>
      <sz val="11"/>
      <name val="Arial"/>
      <family val="2"/>
    </font>
    <font>
      <i/>
      <sz val="12"/>
      <name val="Calibri"/>
      <family val="2"/>
      <charset val="204"/>
      <scheme val="minor"/>
    </font>
    <font>
      <b/>
      <i/>
      <sz val="12"/>
      <color rgb="FFFF0000"/>
      <name val="AcadNusx"/>
    </font>
    <font>
      <b/>
      <i/>
      <sz val="11"/>
      <name val="Arial"/>
      <family val="2"/>
      <charset val="204"/>
    </font>
    <font>
      <b/>
      <i/>
      <sz val="10"/>
      <name val="Times New Roman"/>
      <family val="1"/>
    </font>
    <font>
      <b/>
      <i/>
      <sz val="10"/>
      <color indexed="8"/>
      <name val="AcadNusx"/>
    </font>
    <font>
      <i/>
      <sz val="12"/>
      <name val="Calibri"/>
      <family val="2"/>
    </font>
    <font>
      <i/>
      <sz val="12"/>
      <color rgb="FFFF0000"/>
      <name val="AcadNusx"/>
    </font>
    <font>
      <i/>
      <sz val="8"/>
      <name val="Times New Roman"/>
      <family val="1"/>
    </font>
    <font>
      <i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0"/>
      <name val="Cambria"/>
      <family val="1"/>
      <charset val="204"/>
      <scheme val="major"/>
    </font>
    <font>
      <i/>
      <sz val="14"/>
      <name val="AcadNusx"/>
    </font>
    <font>
      <b/>
      <sz val="9"/>
      <name val="AcadNusx"/>
    </font>
    <font>
      <b/>
      <sz val="9"/>
      <color rgb="FFFF0000"/>
      <name val="AcadNusx"/>
    </font>
    <font>
      <b/>
      <i/>
      <sz val="9"/>
      <name val="AcadNusx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name val="Arial"/>
      <family val="2"/>
    </font>
    <font>
      <b/>
      <i/>
      <sz val="10"/>
      <name val="Calibri"/>
      <family val="2"/>
      <charset val="204"/>
      <scheme val="minor"/>
    </font>
    <font>
      <b/>
      <i/>
      <sz val="10"/>
      <name val="Calibri"/>
      <family val="2"/>
      <scheme val="minor"/>
    </font>
    <font>
      <i/>
      <sz val="11"/>
      <color rgb="FFFF0000"/>
      <name val="Arial"/>
      <family val="2"/>
    </font>
    <font>
      <i/>
      <sz val="11"/>
      <color rgb="FFFF0000"/>
      <name val="AcadNusx"/>
    </font>
    <font>
      <i/>
      <sz val="10"/>
      <color rgb="FFFF0000"/>
      <name val="Arial"/>
      <family val="2"/>
      <charset val="204"/>
    </font>
    <font>
      <b/>
      <i/>
      <sz val="11"/>
      <name val="Arial"/>
      <family val="2"/>
    </font>
    <font>
      <b/>
      <i/>
      <sz val="12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AcadNusx"/>
    </font>
    <font>
      <b/>
      <sz val="12"/>
      <color rgb="FF000000"/>
      <name val="AcadNusx"/>
    </font>
    <font>
      <b/>
      <sz val="14"/>
      <color rgb="FF000000"/>
      <name val="AcadMtav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164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0" fontId="1" fillId="0" borderId="0"/>
  </cellStyleXfs>
  <cellXfs count="267">
    <xf numFmtId="0" fontId="0" fillId="0" borderId="0" xfId="0"/>
    <xf numFmtId="0" fontId="1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top" wrapText="1"/>
    </xf>
    <xf numFmtId="2" fontId="27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0" fontId="13" fillId="0" borderId="1" xfId="11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center" vertical="top" wrapText="1"/>
    </xf>
    <xf numFmtId="4" fontId="13" fillId="0" borderId="1" xfId="11" applyNumberFormat="1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166" fontId="20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top" wrapText="1"/>
    </xf>
    <xf numFmtId="165" fontId="20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9" fontId="23" fillId="0" borderId="1" xfId="0" applyNumberFormat="1" applyFont="1" applyFill="1" applyBorder="1" applyAlignment="1">
      <alignment horizontal="center" vertical="top" wrapText="1"/>
    </xf>
    <xf numFmtId="9" fontId="11" fillId="0" borderId="1" xfId="0" applyNumberFormat="1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justify" wrapText="1"/>
    </xf>
    <xf numFmtId="0" fontId="6" fillId="0" borderId="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165" fontId="27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top" wrapText="1"/>
    </xf>
    <xf numFmtId="17" fontId="15" fillId="0" borderId="1" xfId="0" applyNumberFormat="1" applyFont="1" applyFill="1" applyBorder="1" applyAlignment="1">
      <alignment horizontal="left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67" fontId="2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horizontal="center" vertical="top" wrapText="1"/>
    </xf>
    <xf numFmtId="0" fontId="38" fillId="0" borderId="2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2" fontId="39" fillId="0" borderId="1" xfId="0" applyNumberFormat="1" applyFont="1" applyFill="1" applyBorder="1" applyAlignment="1">
      <alignment horizontal="center" vertical="top" wrapText="1"/>
    </xf>
    <xf numFmtId="166" fontId="39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justify" wrapText="1"/>
    </xf>
    <xf numFmtId="0" fontId="7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justify" wrapText="1"/>
    </xf>
    <xf numFmtId="0" fontId="48" fillId="0" borderId="1" xfId="0" applyFont="1" applyFill="1" applyBorder="1" applyAlignment="1">
      <alignment horizontal="center" vertical="center" wrapText="1"/>
    </xf>
    <xf numFmtId="166" fontId="32" fillId="0" borderId="1" xfId="0" applyNumberFormat="1" applyFont="1" applyFill="1" applyBorder="1" applyAlignment="1">
      <alignment horizontal="center" vertical="center" wrapText="1"/>
    </xf>
    <xf numFmtId="168" fontId="20" fillId="0" borderId="12" xfId="2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53" fillId="0" borderId="0" xfId="0" applyFont="1" applyAlignment="1"/>
    <xf numFmtId="0" fontId="53" fillId="0" borderId="0" xfId="0" applyFont="1"/>
    <xf numFmtId="0" fontId="53" fillId="0" borderId="0" xfId="0" applyFont="1" applyAlignment="1">
      <alignment horizontal="center"/>
    </xf>
    <xf numFmtId="0" fontId="54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3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1" xfId="0" applyFont="1" applyBorder="1" applyAlignment="1">
      <alignment horizontal="right" vertical="center"/>
    </xf>
    <xf numFmtId="2" fontId="54" fillId="0" borderId="1" xfId="0" applyNumberFormat="1" applyFont="1" applyBorder="1" applyAlignment="1">
      <alignment vertical="center"/>
    </xf>
    <xf numFmtId="2" fontId="53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justify" wrapText="1"/>
    </xf>
    <xf numFmtId="0" fontId="25" fillId="0" borderId="0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top" wrapText="1"/>
    </xf>
    <xf numFmtId="166" fontId="13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/>
    <xf numFmtId="2" fontId="7" fillId="0" borderId="0" xfId="0" applyNumberFormat="1" applyFont="1" applyFill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7" fillId="0" borderId="0" xfId="0" applyFont="1" applyFill="1" applyAlignment="1">
      <alignment horizontal="center" vertical="justify" wrapText="1"/>
    </xf>
    <xf numFmtId="0" fontId="14" fillId="0" borderId="0" xfId="0" applyFont="1" applyFill="1" applyAlignment="1">
      <alignment horizontal="center" vertical="justify" wrapText="1"/>
    </xf>
    <xf numFmtId="0" fontId="7" fillId="0" borderId="0" xfId="0" applyFont="1" applyFill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justify" wrapText="1"/>
    </xf>
    <xf numFmtId="0" fontId="25" fillId="0" borderId="3" xfId="0" applyFont="1" applyFill="1" applyBorder="1" applyAlignment="1">
      <alignment horizontal="left" vertical="justify" wrapText="1"/>
    </xf>
    <xf numFmtId="0" fontId="6" fillId="0" borderId="2" xfId="0" applyFont="1" applyFill="1" applyBorder="1" applyAlignment="1">
      <alignment horizontal="center" vertical="justify" wrapText="1"/>
    </xf>
    <xf numFmtId="0" fontId="25" fillId="0" borderId="3" xfId="0" applyFont="1" applyFill="1" applyBorder="1" applyAlignment="1">
      <alignment horizontal="center" vertical="justify" wrapText="1"/>
    </xf>
    <xf numFmtId="0" fontId="6" fillId="0" borderId="8" xfId="0" applyFont="1" applyFill="1" applyBorder="1" applyAlignment="1">
      <alignment horizontal="center" vertical="justify" wrapText="1"/>
    </xf>
    <xf numFmtId="0" fontId="25" fillId="0" borderId="9" xfId="0" applyFont="1" applyFill="1" applyBorder="1" applyAlignment="1">
      <alignment horizontal="center" vertical="justify" wrapText="1"/>
    </xf>
    <xf numFmtId="0" fontId="15" fillId="0" borderId="8" xfId="0" applyFont="1" applyFill="1" applyBorder="1" applyAlignment="1">
      <alignment horizontal="center" vertical="justify" wrapText="1"/>
    </xf>
    <xf numFmtId="0" fontId="50" fillId="0" borderId="9" xfId="0" applyFont="1" applyFill="1" applyBorder="1" applyAlignment="1">
      <alignment horizontal="center" vertical="justify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justify" wrapText="1"/>
    </xf>
    <xf numFmtId="0" fontId="50" fillId="0" borderId="10" xfId="0" applyFont="1" applyFill="1" applyBorder="1" applyAlignment="1">
      <alignment horizontal="center" vertical="justify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justify" wrapText="1"/>
    </xf>
    <xf numFmtId="0" fontId="25" fillId="0" borderId="1" xfId="0" applyFont="1" applyFill="1" applyBorder="1" applyAlignment="1">
      <alignment horizontal="center" vertical="justify" wrapText="1"/>
    </xf>
    <xf numFmtId="0" fontId="14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 wrapText="1"/>
    </xf>
    <xf numFmtId="0" fontId="6" fillId="2" borderId="8" xfId="0" applyFont="1" applyFill="1" applyBorder="1" applyAlignment="1">
      <alignment horizontal="center" vertical="justify" wrapText="1"/>
    </xf>
    <xf numFmtId="0" fontId="25" fillId="2" borderId="9" xfId="0" applyFont="1" applyFill="1" applyBorder="1" applyAlignment="1">
      <alignment horizontal="center" vertical="justify" wrapText="1"/>
    </xf>
    <xf numFmtId="0" fontId="15" fillId="2" borderId="8" xfId="0" applyFont="1" applyFill="1" applyBorder="1" applyAlignment="1">
      <alignment horizontal="center" vertical="justify" wrapText="1"/>
    </xf>
    <xf numFmtId="0" fontId="50" fillId="2" borderId="9" xfId="0" applyFont="1" applyFill="1" applyBorder="1" applyAlignment="1">
      <alignment horizontal="center" vertical="justify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justify" wrapText="1"/>
    </xf>
    <xf numFmtId="0" fontId="50" fillId="2" borderId="10" xfId="0" applyFont="1" applyFill="1" applyBorder="1" applyAlignment="1">
      <alignment horizontal="center" vertical="justify" wrapText="1"/>
    </xf>
    <xf numFmtId="0" fontId="15" fillId="2" borderId="3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left" vertical="justify" wrapText="1"/>
    </xf>
    <xf numFmtId="0" fontId="25" fillId="2" borderId="3" xfId="0" applyFont="1" applyFill="1" applyBorder="1" applyAlignment="1">
      <alignment horizontal="center" vertical="justify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justify" wrapText="1"/>
    </xf>
    <xf numFmtId="0" fontId="6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top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center" wrapText="1"/>
    </xf>
    <xf numFmtId="17" fontId="11" fillId="2" borderId="1" xfId="0" applyNumberFormat="1" applyFont="1" applyFill="1" applyBorder="1" applyAlignment="1">
      <alignment horizontal="center" vertical="center" wrapText="1"/>
    </xf>
    <xf numFmtId="17" fontId="15" fillId="2" borderId="1" xfId="0" applyNumberFormat="1" applyFont="1" applyFill="1" applyBorder="1" applyAlignment="1">
      <alignment horizontal="left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top" wrapText="1"/>
    </xf>
    <xf numFmtId="0" fontId="52" fillId="2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top" wrapText="1"/>
    </xf>
    <xf numFmtId="0" fontId="29" fillId="2" borderId="1" xfId="0" quotePrefix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center" vertical="top" wrapText="1"/>
    </xf>
    <xf numFmtId="0" fontId="9" fillId="2" borderId="1" xfId="0" quotePrefix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top"/>
    </xf>
    <xf numFmtId="49" fontId="11" fillId="2" borderId="12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vertical="top" wrapText="1"/>
    </xf>
    <xf numFmtId="0" fontId="11" fillId="2" borderId="12" xfId="0" applyFont="1" applyFill="1" applyBorder="1" applyAlignment="1">
      <alignment horizontal="center" vertical="center" wrapText="1"/>
    </xf>
    <xf numFmtId="4" fontId="11" fillId="2" borderId="12" xfId="2" applyNumberFormat="1" applyFont="1" applyFill="1" applyBorder="1" applyAlignment="1">
      <alignment horizontal="right" vertical="center" wrapText="1"/>
    </xf>
    <xf numFmtId="168" fontId="11" fillId="2" borderId="12" xfId="2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top"/>
    </xf>
    <xf numFmtId="0" fontId="33" fillId="2" borderId="4" xfId="0" quotePrefix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4" fontId="13" fillId="2" borderId="4" xfId="2" applyNumberFormat="1" applyFont="1" applyFill="1" applyBorder="1" applyAlignment="1">
      <alignment horizontal="right" vertical="top" wrapText="1"/>
    </xf>
    <xf numFmtId="4" fontId="13" fillId="2" borderId="4" xfId="2" applyNumberFormat="1" applyFont="1" applyFill="1" applyBorder="1" applyAlignment="1">
      <alignment horizontal="center" vertical="top" wrapText="1"/>
    </xf>
    <xf numFmtId="0" fontId="14" fillId="2" borderId="1" xfId="0" applyFont="1" applyFill="1" applyBorder="1"/>
    <xf numFmtId="0" fontId="11" fillId="2" borderId="12" xfId="0" applyFont="1" applyFill="1" applyBorder="1" applyAlignment="1">
      <alignment horizontal="left" vertical="center" wrapText="1"/>
    </xf>
    <xf numFmtId="4" fontId="11" fillId="2" borderId="12" xfId="0" applyNumberFormat="1" applyFont="1" applyFill="1" applyBorder="1" applyAlignment="1">
      <alignment vertical="center"/>
    </xf>
    <xf numFmtId="4" fontId="11" fillId="2" borderId="12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vertical="center"/>
    </xf>
    <xf numFmtId="4" fontId="13" fillId="2" borderId="4" xfId="0" applyNumberFormat="1" applyFont="1" applyFill="1" applyBorder="1" applyAlignment="1">
      <alignment horizontal="center" vertical="center"/>
    </xf>
    <xf numFmtId="0" fontId="29" fillId="2" borderId="1" xfId="0" quotePrefix="1" applyFont="1" applyFill="1" applyBorder="1" applyAlignment="1">
      <alignment horizontal="center" vertical="top" wrapText="1"/>
    </xf>
    <xf numFmtId="0" fontId="9" fillId="2" borderId="1" xfId="0" quotePrefix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2" fontId="13" fillId="2" borderId="1" xfId="0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3" fillId="2" borderId="1" xfId="0" quotePrefix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0" fontId="8" fillId="2" borderId="1" xfId="0" quotePrefix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3" fillId="2" borderId="1" xfId="11" applyFont="1" applyFill="1" applyBorder="1" applyAlignment="1">
      <alignment horizontal="center" vertical="top" wrapText="1"/>
    </xf>
    <xf numFmtId="168" fontId="13" fillId="2" borderId="1" xfId="11" applyNumberFormat="1" applyFont="1" applyFill="1" applyBorder="1" applyAlignment="1">
      <alignment horizontal="center" vertical="top"/>
    </xf>
    <xf numFmtId="4" fontId="13" fillId="2" borderId="1" xfId="0" applyNumberFormat="1" applyFont="1" applyFill="1" applyBorder="1" applyAlignment="1">
      <alignment horizontal="center" vertical="top" wrapText="1"/>
    </xf>
    <xf numFmtId="4" fontId="13" fillId="2" borderId="1" xfId="11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top" wrapText="1"/>
    </xf>
    <xf numFmtId="9" fontId="23" fillId="2" borderId="1" xfId="0" applyNumberFormat="1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1" fontId="11" fillId="2" borderId="1" xfId="0" applyNumberFormat="1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top" wrapText="1"/>
    </xf>
    <xf numFmtId="166" fontId="13" fillId="2" borderId="1" xfId="0" applyNumberFormat="1" applyFont="1" applyFill="1" applyBorder="1" applyAlignment="1">
      <alignment horizontal="center" vertical="top" wrapText="1"/>
    </xf>
    <xf numFmtId="169" fontId="13" fillId="2" borderId="1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quotePrefix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166" fontId="11" fillId="2" borderId="1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166" fontId="13" fillId="2" borderId="1" xfId="0" applyNumberFormat="1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 wrapText="1"/>
    </xf>
    <xf numFmtId="2" fontId="38" fillId="2" borderId="1" xfId="0" applyNumberFormat="1" applyFont="1" applyFill="1" applyBorder="1" applyAlignment="1">
      <alignment horizontal="center" vertical="top" wrapText="1"/>
    </xf>
    <xf numFmtId="0" fontId="38" fillId="2" borderId="4" xfId="0" applyFont="1" applyFill="1" applyBorder="1" applyAlignment="1">
      <alignment horizontal="center" vertical="top" wrapText="1"/>
    </xf>
    <xf numFmtId="0" fontId="22" fillId="2" borderId="1" xfId="0" quotePrefix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38" fillId="2" borderId="3" xfId="0" applyFont="1" applyFill="1" applyBorder="1" applyAlignment="1">
      <alignment horizontal="center" vertical="top" wrapText="1"/>
    </xf>
    <xf numFmtId="2" fontId="22" fillId="2" borderId="1" xfId="0" applyNumberFormat="1" applyFont="1" applyFill="1" applyBorder="1" applyAlignment="1">
      <alignment horizontal="center" vertical="top" wrapText="1"/>
    </xf>
    <xf numFmtId="166" fontId="38" fillId="2" borderId="1" xfId="0" applyNumberFormat="1" applyFont="1" applyFill="1" applyBorder="1" applyAlignment="1">
      <alignment horizontal="center" vertical="center" wrapText="1"/>
    </xf>
    <xf numFmtId="166" fontId="22" fillId="2" borderId="1" xfId="0" applyNumberFormat="1" applyFont="1" applyFill="1" applyBorder="1" applyAlignment="1">
      <alignment horizontal="center" vertical="top" wrapText="1"/>
    </xf>
    <xf numFmtId="9" fontId="11" fillId="2" borderId="1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9" fontId="7" fillId="2" borderId="1" xfId="0" applyNumberFormat="1" applyFont="1" applyFill="1" applyBorder="1" applyAlignment="1">
      <alignment horizontal="center" vertical="center" wrapText="1"/>
    </xf>
  </cellXfs>
  <cellStyles count="14">
    <cellStyle name="Comma" xfId="2" builtinId="3"/>
    <cellStyle name="Comma 2" xfId="4"/>
    <cellStyle name="Comma 3" xfId="6"/>
    <cellStyle name="Comma 6" xfId="8"/>
    <cellStyle name="Normal" xfId="0" builtinId="0"/>
    <cellStyle name="Normal 14_anakia II etapi.xls sm. defeqturi" xfId="13"/>
    <cellStyle name="Normal 2" xfId="3"/>
    <cellStyle name="Normal 2 2" xfId="10"/>
    <cellStyle name="Normal 3" xfId="5"/>
    <cellStyle name="Normal 3 2" xfId="7"/>
    <cellStyle name="Обычный 2" xfId="1"/>
    <cellStyle name="Обычный 5 2 2" xfId="12"/>
    <cellStyle name="Обычный_დემონტაჟი" xfId="11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selection activeCell="B5" sqref="B5"/>
    </sheetView>
  </sheetViews>
  <sheetFormatPr defaultRowHeight="16.5"/>
  <cols>
    <col min="1" max="1" width="2.140625" style="87" bestFit="1" customWidth="1"/>
    <col min="2" max="2" width="54.7109375" style="86" customWidth="1"/>
    <col min="3" max="3" width="18" style="86" customWidth="1"/>
    <col min="4" max="4" width="9.140625" style="86"/>
    <col min="5" max="5" width="9.85546875" style="86" bestFit="1" customWidth="1"/>
    <col min="6" max="8" width="9.140625" style="86"/>
    <col min="9" max="9" width="11.42578125" style="86" customWidth="1"/>
    <col min="10" max="16384" width="9.140625" style="86"/>
  </cols>
  <sheetData>
    <row r="1" spans="1:9" ht="19.5">
      <c r="A1" s="110" t="s">
        <v>253</v>
      </c>
      <c r="B1" s="110"/>
      <c r="C1" s="110"/>
      <c r="D1" s="85"/>
    </row>
    <row r="3" spans="1:9" s="90" customFormat="1" ht="31.5" customHeight="1">
      <c r="A3" s="88"/>
      <c r="B3" s="89" t="s">
        <v>251</v>
      </c>
      <c r="C3" s="89" t="s">
        <v>252</v>
      </c>
    </row>
    <row r="4" spans="1:9" s="94" customFormat="1" ht="31.5" customHeight="1">
      <c r="A4" s="91">
        <v>1</v>
      </c>
      <c r="B4" s="92" t="s">
        <v>248</v>
      </c>
      <c r="C4" s="93"/>
    </row>
    <row r="5" spans="1:9" s="94" customFormat="1" ht="31.5" customHeight="1">
      <c r="A5" s="91">
        <v>2</v>
      </c>
      <c r="B5" s="92" t="s">
        <v>258</v>
      </c>
      <c r="C5" s="93"/>
    </row>
    <row r="6" spans="1:9" s="94" customFormat="1" ht="31.5" customHeight="1">
      <c r="A6" s="91"/>
      <c r="B6" s="95" t="s">
        <v>257</v>
      </c>
      <c r="C6" s="96"/>
      <c r="E6" s="97"/>
      <c r="I6" s="97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7"/>
  <sheetViews>
    <sheetView view="pageBreakPreview" topLeftCell="A106" zoomScale="95" zoomScaleNormal="120" zoomScaleSheetLayoutView="95" workbookViewId="0">
      <selection activeCell="M11" sqref="M11"/>
    </sheetView>
  </sheetViews>
  <sheetFormatPr defaultRowHeight="14.25"/>
  <cols>
    <col min="1" max="1" width="4" style="65" customWidth="1"/>
    <col min="2" max="2" width="19.28515625" style="70" customWidth="1"/>
    <col min="3" max="3" width="55.7109375" style="67" customWidth="1"/>
    <col min="4" max="4" width="10.7109375" style="70" customWidth="1"/>
    <col min="5" max="12" width="9.28515625" style="70" customWidth="1"/>
    <col min="13" max="13" width="10.85546875" style="70" bestFit="1" customWidth="1"/>
    <col min="14" max="14" width="11.85546875" style="28" bestFit="1" customWidth="1"/>
    <col min="15" max="256" width="9.140625" style="28"/>
    <col min="257" max="257" width="4" style="28" customWidth="1"/>
    <col min="258" max="258" width="8" style="28" customWidth="1"/>
    <col min="259" max="259" width="40.42578125" style="28" customWidth="1"/>
    <col min="260" max="260" width="10.7109375" style="28" customWidth="1"/>
    <col min="261" max="269" width="9.28515625" style="28" customWidth="1"/>
    <col min="270" max="270" width="11.85546875" style="28" bestFit="1" customWidth="1"/>
    <col min="271" max="512" width="9.140625" style="28"/>
    <col min="513" max="513" width="4" style="28" customWidth="1"/>
    <col min="514" max="514" width="8" style="28" customWidth="1"/>
    <col min="515" max="515" width="40.42578125" style="28" customWidth="1"/>
    <col min="516" max="516" width="10.7109375" style="28" customWidth="1"/>
    <col min="517" max="525" width="9.28515625" style="28" customWidth="1"/>
    <col min="526" max="526" width="11.85546875" style="28" bestFit="1" customWidth="1"/>
    <col min="527" max="768" width="9.140625" style="28"/>
    <col min="769" max="769" width="4" style="28" customWidth="1"/>
    <col min="770" max="770" width="8" style="28" customWidth="1"/>
    <col min="771" max="771" width="40.42578125" style="28" customWidth="1"/>
    <col min="772" max="772" width="10.7109375" style="28" customWidth="1"/>
    <col min="773" max="781" width="9.28515625" style="28" customWidth="1"/>
    <col min="782" max="782" width="11.85546875" style="28" bestFit="1" customWidth="1"/>
    <col min="783" max="1024" width="9.140625" style="28"/>
    <col min="1025" max="1025" width="4" style="28" customWidth="1"/>
    <col min="1026" max="1026" width="8" style="28" customWidth="1"/>
    <col min="1027" max="1027" width="40.42578125" style="28" customWidth="1"/>
    <col min="1028" max="1028" width="10.7109375" style="28" customWidth="1"/>
    <col min="1029" max="1037" width="9.28515625" style="28" customWidth="1"/>
    <col min="1038" max="1038" width="11.85546875" style="28" bestFit="1" customWidth="1"/>
    <col min="1039" max="1280" width="9.140625" style="28"/>
    <col min="1281" max="1281" width="4" style="28" customWidth="1"/>
    <col min="1282" max="1282" width="8" style="28" customWidth="1"/>
    <col min="1283" max="1283" width="40.42578125" style="28" customWidth="1"/>
    <col min="1284" max="1284" width="10.7109375" style="28" customWidth="1"/>
    <col min="1285" max="1293" width="9.28515625" style="28" customWidth="1"/>
    <col min="1294" max="1294" width="11.85546875" style="28" bestFit="1" customWidth="1"/>
    <col min="1295" max="1536" width="9.140625" style="28"/>
    <col min="1537" max="1537" width="4" style="28" customWidth="1"/>
    <col min="1538" max="1538" width="8" style="28" customWidth="1"/>
    <col min="1539" max="1539" width="40.42578125" style="28" customWidth="1"/>
    <col min="1540" max="1540" width="10.7109375" style="28" customWidth="1"/>
    <col min="1541" max="1549" width="9.28515625" style="28" customWidth="1"/>
    <col min="1550" max="1550" width="11.85546875" style="28" bestFit="1" customWidth="1"/>
    <col min="1551" max="1792" width="9.140625" style="28"/>
    <col min="1793" max="1793" width="4" style="28" customWidth="1"/>
    <col min="1794" max="1794" width="8" style="28" customWidth="1"/>
    <col min="1795" max="1795" width="40.42578125" style="28" customWidth="1"/>
    <col min="1796" max="1796" width="10.7109375" style="28" customWidth="1"/>
    <col min="1797" max="1805" width="9.28515625" style="28" customWidth="1"/>
    <col min="1806" max="1806" width="11.85546875" style="28" bestFit="1" customWidth="1"/>
    <col min="1807" max="2048" width="9.140625" style="28"/>
    <col min="2049" max="2049" width="4" style="28" customWidth="1"/>
    <col min="2050" max="2050" width="8" style="28" customWidth="1"/>
    <col min="2051" max="2051" width="40.42578125" style="28" customWidth="1"/>
    <col min="2052" max="2052" width="10.7109375" style="28" customWidth="1"/>
    <col min="2053" max="2061" width="9.28515625" style="28" customWidth="1"/>
    <col min="2062" max="2062" width="11.85546875" style="28" bestFit="1" customWidth="1"/>
    <col min="2063" max="2304" width="9.140625" style="28"/>
    <col min="2305" max="2305" width="4" style="28" customWidth="1"/>
    <col min="2306" max="2306" width="8" style="28" customWidth="1"/>
    <col min="2307" max="2307" width="40.42578125" style="28" customWidth="1"/>
    <col min="2308" max="2308" width="10.7109375" style="28" customWidth="1"/>
    <col min="2309" max="2317" width="9.28515625" style="28" customWidth="1"/>
    <col min="2318" max="2318" width="11.85546875" style="28" bestFit="1" customWidth="1"/>
    <col min="2319" max="2560" width="9.140625" style="28"/>
    <col min="2561" max="2561" width="4" style="28" customWidth="1"/>
    <col min="2562" max="2562" width="8" style="28" customWidth="1"/>
    <col min="2563" max="2563" width="40.42578125" style="28" customWidth="1"/>
    <col min="2564" max="2564" width="10.7109375" style="28" customWidth="1"/>
    <col min="2565" max="2573" width="9.28515625" style="28" customWidth="1"/>
    <col min="2574" max="2574" width="11.85546875" style="28" bestFit="1" customWidth="1"/>
    <col min="2575" max="2816" width="9.140625" style="28"/>
    <col min="2817" max="2817" width="4" style="28" customWidth="1"/>
    <col min="2818" max="2818" width="8" style="28" customWidth="1"/>
    <col min="2819" max="2819" width="40.42578125" style="28" customWidth="1"/>
    <col min="2820" max="2820" width="10.7109375" style="28" customWidth="1"/>
    <col min="2821" max="2829" width="9.28515625" style="28" customWidth="1"/>
    <col min="2830" max="2830" width="11.85546875" style="28" bestFit="1" customWidth="1"/>
    <col min="2831" max="3072" width="9.140625" style="28"/>
    <col min="3073" max="3073" width="4" style="28" customWidth="1"/>
    <col min="3074" max="3074" width="8" style="28" customWidth="1"/>
    <col min="3075" max="3075" width="40.42578125" style="28" customWidth="1"/>
    <col min="3076" max="3076" width="10.7109375" style="28" customWidth="1"/>
    <col min="3077" max="3085" width="9.28515625" style="28" customWidth="1"/>
    <col min="3086" max="3086" width="11.85546875" style="28" bestFit="1" customWidth="1"/>
    <col min="3087" max="3328" width="9.140625" style="28"/>
    <col min="3329" max="3329" width="4" style="28" customWidth="1"/>
    <col min="3330" max="3330" width="8" style="28" customWidth="1"/>
    <col min="3331" max="3331" width="40.42578125" style="28" customWidth="1"/>
    <col min="3332" max="3332" width="10.7109375" style="28" customWidth="1"/>
    <col min="3333" max="3341" width="9.28515625" style="28" customWidth="1"/>
    <col min="3342" max="3342" width="11.85546875" style="28" bestFit="1" customWidth="1"/>
    <col min="3343" max="3584" width="9.140625" style="28"/>
    <col min="3585" max="3585" width="4" style="28" customWidth="1"/>
    <col min="3586" max="3586" width="8" style="28" customWidth="1"/>
    <col min="3587" max="3587" width="40.42578125" style="28" customWidth="1"/>
    <col min="3588" max="3588" width="10.7109375" style="28" customWidth="1"/>
    <col min="3589" max="3597" width="9.28515625" style="28" customWidth="1"/>
    <col min="3598" max="3598" width="11.85546875" style="28" bestFit="1" customWidth="1"/>
    <col min="3599" max="3840" width="9.140625" style="28"/>
    <col min="3841" max="3841" width="4" style="28" customWidth="1"/>
    <col min="3842" max="3842" width="8" style="28" customWidth="1"/>
    <col min="3843" max="3843" width="40.42578125" style="28" customWidth="1"/>
    <col min="3844" max="3844" width="10.7109375" style="28" customWidth="1"/>
    <col min="3845" max="3853" width="9.28515625" style="28" customWidth="1"/>
    <col min="3854" max="3854" width="11.85546875" style="28" bestFit="1" customWidth="1"/>
    <col min="3855" max="4096" width="9.140625" style="28"/>
    <col min="4097" max="4097" width="4" style="28" customWidth="1"/>
    <col min="4098" max="4098" width="8" style="28" customWidth="1"/>
    <col min="4099" max="4099" width="40.42578125" style="28" customWidth="1"/>
    <col min="4100" max="4100" width="10.7109375" style="28" customWidth="1"/>
    <col min="4101" max="4109" width="9.28515625" style="28" customWidth="1"/>
    <col min="4110" max="4110" width="11.85546875" style="28" bestFit="1" customWidth="1"/>
    <col min="4111" max="4352" width="9.140625" style="28"/>
    <col min="4353" max="4353" width="4" style="28" customWidth="1"/>
    <col min="4354" max="4354" width="8" style="28" customWidth="1"/>
    <col min="4355" max="4355" width="40.42578125" style="28" customWidth="1"/>
    <col min="4356" max="4356" width="10.7109375" style="28" customWidth="1"/>
    <col min="4357" max="4365" width="9.28515625" style="28" customWidth="1"/>
    <col min="4366" max="4366" width="11.85546875" style="28" bestFit="1" customWidth="1"/>
    <col min="4367" max="4608" width="9.140625" style="28"/>
    <col min="4609" max="4609" width="4" style="28" customWidth="1"/>
    <col min="4610" max="4610" width="8" style="28" customWidth="1"/>
    <col min="4611" max="4611" width="40.42578125" style="28" customWidth="1"/>
    <col min="4612" max="4612" width="10.7109375" style="28" customWidth="1"/>
    <col min="4613" max="4621" width="9.28515625" style="28" customWidth="1"/>
    <col min="4622" max="4622" width="11.85546875" style="28" bestFit="1" customWidth="1"/>
    <col min="4623" max="4864" width="9.140625" style="28"/>
    <col min="4865" max="4865" width="4" style="28" customWidth="1"/>
    <col min="4866" max="4866" width="8" style="28" customWidth="1"/>
    <col min="4867" max="4867" width="40.42578125" style="28" customWidth="1"/>
    <col min="4868" max="4868" width="10.7109375" style="28" customWidth="1"/>
    <col min="4869" max="4877" width="9.28515625" style="28" customWidth="1"/>
    <col min="4878" max="4878" width="11.85546875" style="28" bestFit="1" customWidth="1"/>
    <col min="4879" max="5120" width="9.140625" style="28"/>
    <col min="5121" max="5121" width="4" style="28" customWidth="1"/>
    <col min="5122" max="5122" width="8" style="28" customWidth="1"/>
    <col min="5123" max="5123" width="40.42578125" style="28" customWidth="1"/>
    <col min="5124" max="5124" width="10.7109375" style="28" customWidth="1"/>
    <col min="5125" max="5133" width="9.28515625" style="28" customWidth="1"/>
    <col min="5134" max="5134" width="11.85546875" style="28" bestFit="1" customWidth="1"/>
    <col min="5135" max="5376" width="9.140625" style="28"/>
    <col min="5377" max="5377" width="4" style="28" customWidth="1"/>
    <col min="5378" max="5378" width="8" style="28" customWidth="1"/>
    <col min="5379" max="5379" width="40.42578125" style="28" customWidth="1"/>
    <col min="5380" max="5380" width="10.7109375" style="28" customWidth="1"/>
    <col min="5381" max="5389" width="9.28515625" style="28" customWidth="1"/>
    <col min="5390" max="5390" width="11.85546875" style="28" bestFit="1" customWidth="1"/>
    <col min="5391" max="5632" width="9.140625" style="28"/>
    <col min="5633" max="5633" width="4" style="28" customWidth="1"/>
    <col min="5634" max="5634" width="8" style="28" customWidth="1"/>
    <col min="5635" max="5635" width="40.42578125" style="28" customWidth="1"/>
    <col min="5636" max="5636" width="10.7109375" style="28" customWidth="1"/>
    <col min="5637" max="5645" width="9.28515625" style="28" customWidth="1"/>
    <col min="5646" max="5646" width="11.85546875" style="28" bestFit="1" customWidth="1"/>
    <col min="5647" max="5888" width="9.140625" style="28"/>
    <col min="5889" max="5889" width="4" style="28" customWidth="1"/>
    <col min="5890" max="5890" width="8" style="28" customWidth="1"/>
    <col min="5891" max="5891" width="40.42578125" style="28" customWidth="1"/>
    <col min="5892" max="5892" width="10.7109375" style="28" customWidth="1"/>
    <col min="5893" max="5901" width="9.28515625" style="28" customWidth="1"/>
    <col min="5902" max="5902" width="11.85546875" style="28" bestFit="1" customWidth="1"/>
    <col min="5903" max="6144" width="9.140625" style="28"/>
    <col min="6145" max="6145" width="4" style="28" customWidth="1"/>
    <col min="6146" max="6146" width="8" style="28" customWidth="1"/>
    <col min="6147" max="6147" width="40.42578125" style="28" customWidth="1"/>
    <col min="6148" max="6148" width="10.7109375" style="28" customWidth="1"/>
    <col min="6149" max="6157" width="9.28515625" style="28" customWidth="1"/>
    <col min="6158" max="6158" width="11.85546875" style="28" bestFit="1" customWidth="1"/>
    <col min="6159" max="6400" width="9.140625" style="28"/>
    <col min="6401" max="6401" width="4" style="28" customWidth="1"/>
    <col min="6402" max="6402" width="8" style="28" customWidth="1"/>
    <col min="6403" max="6403" width="40.42578125" style="28" customWidth="1"/>
    <col min="6404" max="6404" width="10.7109375" style="28" customWidth="1"/>
    <col min="6405" max="6413" width="9.28515625" style="28" customWidth="1"/>
    <col min="6414" max="6414" width="11.85546875" style="28" bestFit="1" customWidth="1"/>
    <col min="6415" max="6656" width="9.140625" style="28"/>
    <col min="6657" max="6657" width="4" style="28" customWidth="1"/>
    <col min="6658" max="6658" width="8" style="28" customWidth="1"/>
    <col min="6659" max="6659" width="40.42578125" style="28" customWidth="1"/>
    <col min="6660" max="6660" width="10.7109375" style="28" customWidth="1"/>
    <col min="6661" max="6669" width="9.28515625" style="28" customWidth="1"/>
    <col min="6670" max="6670" width="11.85546875" style="28" bestFit="1" customWidth="1"/>
    <col min="6671" max="6912" width="9.140625" style="28"/>
    <col min="6913" max="6913" width="4" style="28" customWidth="1"/>
    <col min="6914" max="6914" width="8" style="28" customWidth="1"/>
    <col min="6915" max="6915" width="40.42578125" style="28" customWidth="1"/>
    <col min="6916" max="6916" width="10.7109375" style="28" customWidth="1"/>
    <col min="6917" max="6925" width="9.28515625" style="28" customWidth="1"/>
    <col min="6926" max="6926" width="11.85546875" style="28" bestFit="1" customWidth="1"/>
    <col min="6927" max="7168" width="9.140625" style="28"/>
    <col min="7169" max="7169" width="4" style="28" customWidth="1"/>
    <col min="7170" max="7170" width="8" style="28" customWidth="1"/>
    <col min="7171" max="7171" width="40.42578125" style="28" customWidth="1"/>
    <col min="7172" max="7172" width="10.7109375" style="28" customWidth="1"/>
    <col min="7173" max="7181" width="9.28515625" style="28" customWidth="1"/>
    <col min="7182" max="7182" width="11.85546875" style="28" bestFit="1" customWidth="1"/>
    <col min="7183" max="7424" width="9.140625" style="28"/>
    <col min="7425" max="7425" width="4" style="28" customWidth="1"/>
    <col min="7426" max="7426" width="8" style="28" customWidth="1"/>
    <col min="7427" max="7427" width="40.42578125" style="28" customWidth="1"/>
    <col min="7428" max="7428" width="10.7109375" style="28" customWidth="1"/>
    <col min="7429" max="7437" width="9.28515625" style="28" customWidth="1"/>
    <col min="7438" max="7438" width="11.85546875" style="28" bestFit="1" customWidth="1"/>
    <col min="7439" max="7680" width="9.140625" style="28"/>
    <col min="7681" max="7681" width="4" style="28" customWidth="1"/>
    <col min="7682" max="7682" width="8" style="28" customWidth="1"/>
    <col min="7683" max="7683" width="40.42578125" style="28" customWidth="1"/>
    <col min="7684" max="7684" width="10.7109375" style="28" customWidth="1"/>
    <col min="7685" max="7693" width="9.28515625" style="28" customWidth="1"/>
    <col min="7694" max="7694" width="11.85546875" style="28" bestFit="1" customWidth="1"/>
    <col min="7695" max="7936" width="9.140625" style="28"/>
    <col min="7937" max="7937" width="4" style="28" customWidth="1"/>
    <col min="7938" max="7938" width="8" style="28" customWidth="1"/>
    <col min="7939" max="7939" width="40.42578125" style="28" customWidth="1"/>
    <col min="7940" max="7940" width="10.7109375" style="28" customWidth="1"/>
    <col min="7941" max="7949" width="9.28515625" style="28" customWidth="1"/>
    <col min="7950" max="7950" width="11.85546875" style="28" bestFit="1" customWidth="1"/>
    <col min="7951" max="8192" width="9.140625" style="28"/>
    <col min="8193" max="8193" width="4" style="28" customWidth="1"/>
    <col min="8194" max="8194" width="8" style="28" customWidth="1"/>
    <col min="8195" max="8195" width="40.42578125" style="28" customWidth="1"/>
    <col min="8196" max="8196" width="10.7109375" style="28" customWidth="1"/>
    <col min="8197" max="8205" width="9.28515625" style="28" customWidth="1"/>
    <col min="8206" max="8206" width="11.85546875" style="28" bestFit="1" customWidth="1"/>
    <col min="8207" max="8448" width="9.140625" style="28"/>
    <col min="8449" max="8449" width="4" style="28" customWidth="1"/>
    <col min="8450" max="8450" width="8" style="28" customWidth="1"/>
    <col min="8451" max="8451" width="40.42578125" style="28" customWidth="1"/>
    <col min="8452" max="8452" width="10.7109375" style="28" customWidth="1"/>
    <col min="8453" max="8461" width="9.28515625" style="28" customWidth="1"/>
    <col min="8462" max="8462" width="11.85546875" style="28" bestFit="1" customWidth="1"/>
    <col min="8463" max="8704" width="9.140625" style="28"/>
    <col min="8705" max="8705" width="4" style="28" customWidth="1"/>
    <col min="8706" max="8706" width="8" style="28" customWidth="1"/>
    <col min="8707" max="8707" width="40.42578125" style="28" customWidth="1"/>
    <col min="8708" max="8708" width="10.7109375" style="28" customWidth="1"/>
    <col min="8709" max="8717" width="9.28515625" style="28" customWidth="1"/>
    <col min="8718" max="8718" width="11.85546875" style="28" bestFit="1" customWidth="1"/>
    <col min="8719" max="8960" width="9.140625" style="28"/>
    <col min="8961" max="8961" width="4" style="28" customWidth="1"/>
    <col min="8962" max="8962" width="8" style="28" customWidth="1"/>
    <col min="8963" max="8963" width="40.42578125" style="28" customWidth="1"/>
    <col min="8964" max="8964" width="10.7109375" style="28" customWidth="1"/>
    <col min="8965" max="8973" width="9.28515625" style="28" customWidth="1"/>
    <col min="8974" max="8974" width="11.85546875" style="28" bestFit="1" customWidth="1"/>
    <col min="8975" max="9216" width="9.140625" style="28"/>
    <col min="9217" max="9217" width="4" style="28" customWidth="1"/>
    <col min="9218" max="9218" width="8" style="28" customWidth="1"/>
    <col min="9219" max="9219" width="40.42578125" style="28" customWidth="1"/>
    <col min="9220" max="9220" width="10.7109375" style="28" customWidth="1"/>
    <col min="9221" max="9229" width="9.28515625" style="28" customWidth="1"/>
    <col min="9230" max="9230" width="11.85546875" style="28" bestFit="1" customWidth="1"/>
    <col min="9231" max="9472" width="9.140625" style="28"/>
    <col min="9473" max="9473" width="4" style="28" customWidth="1"/>
    <col min="9474" max="9474" width="8" style="28" customWidth="1"/>
    <col min="9475" max="9475" width="40.42578125" style="28" customWidth="1"/>
    <col min="9476" max="9476" width="10.7109375" style="28" customWidth="1"/>
    <col min="9477" max="9485" width="9.28515625" style="28" customWidth="1"/>
    <col min="9486" max="9486" width="11.85546875" style="28" bestFit="1" customWidth="1"/>
    <col min="9487" max="9728" width="9.140625" style="28"/>
    <col min="9729" max="9729" width="4" style="28" customWidth="1"/>
    <col min="9730" max="9730" width="8" style="28" customWidth="1"/>
    <col min="9731" max="9731" width="40.42578125" style="28" customWidth="1"/>
    <col min="9732" max="9732" width="10.7109375" style="28" customWidth="1"/>
    <col min="9733" max="9741" width="9.28515625" style="28" customWidth="1"/>
    <col min="9742" max="9742" width="11.85546875" style="28" bestFit="1" customWidth="1"/>
    <col min="9743" max="9984" width="9.140625" style="28"/>
    <col min="9985" max="9985" width="4" style="28" customWidth="1"/>
    <col min="9986" max="9986" width="8" style="28" customWidth="1"/>
    <col min="9987" max="9987" width="40.42578125" style="28" customWidth="1"/>
    <col min="9988" max="9988" width="10.7109375" style="28" customWidth="1"/>
    <col min="9989" max="9997" width="9.28515625" style="28" customWidth="1"/>
    <col min="9998" max="9998" width="11.85546875" style="28" bestFit="1" customWidth="1"/>
    <col min="9999" max="10240" width="9.140625" style="28"/>
    <col min="10241" max="10241" width="4" style="28" customWidth="1"/>
    <col min="10242" max="10242" width="8" style="28" customWidth="1"/>
    <col min="10243" max="10243" width="40.42578125" style="28" customWidth="1"/>
    <col min="10244" max="10244" width="10.7109375" style="28" customWidth="1"/>
    <col min="10245" max="10253" width="9.28515625" style="28" customWidth="1"/>
    <col min="10254" max="10254" width="11.85546875" style="28" bestFit="1" customWidth="1"/>
    <col min="10255" max="10496" width="9.140625" style="28"/>
    <col min="10497" max="10497" width="4" style="28" customWidth="1"/>
    <col min="10498" max="10498" width="8" style="28" customWidth="1"/>
    <col min="10499" max="10499" width="40.42578125" style="28" customWidth="1"/>
    <col min="10500" max="10500" width="10.7109375" style="28" customWidth="1"/>
    <col min="10501" max="10509" width="9.28515625" style="28" customWidth="1"/>
    <col min="10510" max="10510" width="11.85546875" style="28" bestFit="1" customWidth="1"/>
    <col min="10511" max="10752" width="9.140625" style="28"/>
    <col min="10753" max="10753" width="4" style="28" customWidth="1"/>
    <col min="10754" max="10754" width="8" style="28" customWidth="1"/>
    <col min="10755" max="10755" width="40.42578125" style="28" customWidth="1"/>
    <col min="10756" max="10756" width="10.7109375" style="28" customWidth="1"/>
    <col min="10757" max="10765" width="9.28515625" style="28" customWidth="1"/>
    <col min="10766" max="10766" width="11.85546875" style="28" bestFit="1" customWidth="1"/>
    <col min="10767" max="11008" width="9.140625" style="28"/>
    <col min="11009" max="11009" width="4" style="28" customWidth="1"/>
    <col min="11010" max="11010" width="8" style="28" customWidth="1"/>
    <col min="11011" max="11011" width="40.42578125" style="28" customWidth="1"/>
    <col min="11012" max="11012" width="10.7109375" style="28" customWidth="1"/>
    <col min="11013" max="11021" width="9.28515625" style="28" customWidth="1"/>
    <col min="11022" max="11022" width="11.85546875" style="28" bestFit="1" customWidth="1"/>
    <col min="11023" max="11264" width="9.140625" style="28"/>
    <col min="11265" max="11265" width="4" style="28" customWidth="1"/>
    <col min="11266" max="11266" width="8" style="28" customWidth="1"/>
    <col min="11267" max="11267" width="40.42578125" style="28" customWidth="1"/>
    <col min="11268" max="11268" width="10.7109375" style="28" customWidth="1"/>
    <col min="11269" max="11277" width="9.28515625" style="28" customWidth="1"/>
    <col min="11278" max="11278" width="11.85546875" style="28" bestFit="1" customWidth="1"/>
    <col min="11279" max="11520" width="9.140625" style="28"/>
    <col min="11521" max="11521" width="4" style="28" customWidth="1"/>
    <col min="11522" max="11522" width="8" style="28" customWidth="1"/>
    <col min="11523" max="11523" width="40.42578125" style="28" customWidth="1"/>
    <col min="11524" max="11524" width="10.7109375" style="28" customWidth="1"/>
    <col min="11525" max="11533" width="9.28515625" style="28" customWidth="1"/>
    <col min="11534" max="11534" width="11.85546875" style="28" bestFit="1" customWidth="1"/>
    <col min="11535" max="11776" width="9.140625" style="28"/>
    <col min="11777" max="11777" width="4" style="28" customWidth="1"/>
    <col min="11778" max="11778" width="8" style="28" customWidth="1"/>
    <col min="11779" max="11779" width="40.42578125" style="28" customWidth="1"/>
    <col min="11780" max="11780" width="10.7109375" style="28" customWidth="1"/>
    <col min="11781" max="11789" width="9.28515625" style="28" customWidth="1"/>
    <col min="11790" max="11790" width="11.85546875" style="28" bestFit="1" customWidth="1"/>
    <col min="11791" max="12032" width="9.140625" style="28"/>
    <col min="12033" max="12033" width="4" style="28" customWidth="1"/>
    <col min="12034" max="12034" width="8" style="28" customWidth="1"/>
    <col min="12035" max="12035" width="40.42578125" style="28" customWidth="1"/>
    <col min="12036" max="12036" width="10.7109375" style="28" customWidth="1"/>
    <col min="12037" max="12045" width="9.28515625" style="28" customWidth="1"/>
    <col min="12046" max="12046" width="11.85546875" style="28" bestFit="1" customWidth="1"/>
    <col min="12047" max="12288" width="9.140625" style="28"/>
    <col min="12289" max="12289" width="4" style="28" customWidth="1"/>
    <col min="12290" max="12290" width="8" style="28" customWidth="1"/>
    <col min="12291" max="12291" width="40.42578125" style="28" customWidth="1"/>
    <col min="12292" max="12292" width="10.7109375" style="28" customWidth="1"/>
    <col min="12293" max="12301" width="9.28515625" style="28" customWidth="1"/>
    <col min="12302" max="12302" width="11.85546875" style="28" bestFit="1" customWidth="1"/>
    <col min="12303" max="12544" width="9.140625" style="28"/>
    <col min="12545" max="12545" width="4" style="28" customWidth="1"/>
    <col min="12546" max="12546" width="8" style="28" customWidth="1"/>
    <col min="12547" max="12547" width="40.42578125" style="28" customWidth="1"/>
    <col min="12548" max="12548" width="10.7109375" style="28" customWidth="1"/>
    <col min="12549" max="12557" width="9.28515625" style="28" customWidth="1"/>
    <col min="12558" max="12558" width="11.85546875" style="28" bestFit="1" customWidth="1"/>
    <col min="12559" max="12800" width="9.140625" style="28"/>
    <col min="12801" max="12801" width="4" style="28" customWidth="1"/>
    <col min="12802" max="12802" width="8" style="28" customWidth="1"/>
    <col min="12803" max="12803" width="40.42578125" style="28" customWidth="1"/>
    <col min="12804" max="12804" width="10.7109375" style="28" customWidth="1"/>
    <col min="12805" max="12813" width="9.28515625" style="28" customWidth="1"/>
    <col min="12814" max="12814" width="11.85546875" style="28" bestFit="1" customWidth="1"/>
    <col min="12815" max="13056" width="9.140625" style="28"/>
    <col min="13057" max="13057" width="4" style="28" customWidth="1"/>
    <col min="13058" max="13058" width="8" style="28" customWidth="1"/>
    <col min="13059" max="13059" width="40.42578125" style="28" customWidth="1"/>
    <col min="13060" max="13060" width="10.7109375" style="28" customWidth="1"/>
    <col min="13061" max="13069" width="9.28515625" style="28" customWidth="1"/>
    <col min="13070" max="13070" width="11.85546875" style="28" bestFit="1" customWidth="1"/>
    <col min="13071" max="13312" width="9.140625" style="28"/>
    <col min="13313" max="13313" width="4" style="28" customWidth="1"/>
    <col min="13314" max="13314" width="8" style="28" customWidth="1"/>
    <col min="13315" max="13315" width="40.42578125" style="28" customWidth="1"/>
    <col min="13316" max="13316" width="10.7109375" style="28" customWidth="1"/>
    <col min="13317" max="13325" width="9.28515625" style="28" customWidth="1"/>
    <col min="13326" max="13326" width="11.85546875" style="28" bestFit="1" customWidth="1"/>
    <col min="13327" max="13568" width="9.140625" style="28"/>
    <col min="13569" max="13569" width="4" style="28" customWidth="1"/>
    <col min="13570" max="13570" width="8" style="28" customWidth="1"/>
    <col min="13571" max="13571" width="40.42578125" style="28" customWidth="1"/>
    <col min="13572" max="13572" width="10.7109375" style="28" customWidth="1"/>
    <col min="13573" max="13581" width="9.28515625" style="28" customWidth="1"/>
    <col min="13582" max="13582" width="11.85546875" style="28" bestFit="1" customWidth="1"/>
    <col min="13583" max="13824" width="9.140625" style="28"/>
    <col min="13825" max="13825" width="4" style="28" customWidth="1"/>
    <col min="13826" max="13826" width="8" style="28" customWidth="1"/>
    <col min="13827" max="13827" width="40.42578125" style="28" customWidth="1"/>
    <col min="13828" max="13828" width="10.7109375" style="28" customWidth="1"/>
    <col min="13829" max="13837" width="9.28515625" style="28" customWidth="1"/>
    <col min="13838" max="13838" width="11.85546875" style="28" bestFit="1" customWidth="1"/>
    <col min="13839" max="14080" width="9.140625" style="28"/>
    <col min="14081" max="14081" width="4" style="28" customWidth="1"/>
    <col min="14082" max="14082" width="8" style="28" customWidth="1"/>
    <col min="14083" max="14083" width="40.42578125" style="28" customWidth="1"/>
    <col min="14084" max="14084" width="10.7109375" style="28" customWidth="1"/>
    <col min="14085" max="14093" width="9.28515625" style="28" customWidth="1"/>
    <col min="14094" max="14094" width="11.85546875" style="28" bestFit="1" customWidth="1"/>
    <col min="14095" max="14336" width="9.140625" style="28"/>
    <col min="14337" max="14337" width="4" style="28" customWidth="1"/>
    <col min="14338" max="14338" width="8" style="28" customWidth="1"/>
    <col min="14339" max="14339" width="40.42578125" style="28" customWidth="1"/>
    <col min="14340" max="14340" width="10.7109375" style="28" customWidth="1"/>
    <col min="14341" max="14349" width="9.28515625" style="28" customWidth="1"/>
    <col min="14350" max="14350" width="11.85546875" style="28" bestFit="1" customWidth="1"/>
    <col min="14351" max="14592" width="9.140625" style="28"/>
    <col min="14593" max="14593" width="4" style="28" customWidth="1"/>
    <col min="14594" max="14594" width="8" style="28" customWidth="1"/>
    <col min="14595" max="14595" width="40.42578125" style="28" customWidth="1"/>
    <col min="14596" max="14596" width="10.7109375" style="28" customWidth="1"/>
    <col min="14597" max="14605" width="9.28515625" style="28" customWidth="1"/>
    <col min="14606" max="14606" width="11.85546875" style="28" bestFit="1" customWidth="1"/>
    <col min="14607" max="14848" width="9.140625" style="28"/>
    <col min="14849" max="14849" width="4" style="28" customWidth="1"/>
    <col min="14850" max="14850" width="8" style="28" customWidth="1"/>
    <col min="14851" max="14851" width="40.42578125" style="28" customWidth="1"/>
    <col min="14852" max="14852" width="10.7109375" style="28" customWidth="1"/>
    <col min="14853" max="14861" width="9.28515625" style="28" customWidth="1"/>
    <col min="14862" max="14862" width="11.85546875" style="28" bestFit="1" customWidth="1"/>
    <col min="14863" max="15104" width="9.140625" style="28"/>
    <col min="15105" max="15105" width="4" style="28" customWidth="1"/>
    <col min="15106" max="15106" width="8" style="28" customWidth="1"/>
    <col min="15107" max="15107" width="40.42578125" style="28" customWidth="1"/>
    <col min="15108" max="15108" width="10.7109375" style="28" customWidth="1"/>
    <col min="15109" max="15117" width="9.28515625" style="28" customWidth="1"/>
    <col min="15118" max="15118" width="11.85546875" style="28" bestFit="1" customWidth="1"/>
    <col min="15119" max="15360" width="9.140625" style="28"/>
    <col min="15361" max="15361" width="4" style="28" customWidth="1"/>
    <col min="15362" max="15362" width="8" style="28" customWidth="1"/>
    <col min="15363" max="15363" width="40.42578125" style="28" customWidth="1"/>
    <col min="15364" max="15364" width="10.7109375" style="28" customWidth="1"/>
    <col min="15365" max="15373" width="9.28515625" style="28" customWidth="1"/>
    <col min="15374" max="15374" width="11.85546875" style="28" bestFit="1" customWidth="1"/>
    <col min="15375" max="15616" width="9.140625" style="28"/>
    <col min="15617" max="15617" width="4" style="28" customWidth="1"/>
    <col min="15618" max="15618" width="8" style="28" customWidth="1"/>
    <col min="15619" max="15619" width="40.42578125" style="28" customWidth="1"/>
    <col min="15620" max="15620" width="10.7109375" style="28" customWidth="1"/>
    <col min="15621" max="15629" width="9.28515625" style="28" customWidth="1"/>
    <col min="15630" max="15630" width="11.85546875" style="28" bestFit="1" customWidth="1"/>
    <col min="15631" max="15872" width="9.140625" style="28"/>
    <col min="15873" max="15873" width="4" style="28" customWidth="1"/>
    <col min="15874" max="15874" width="8" style="28" customWidth="1"/>
    <col min="15875" max="15875" width="40.42578125" style="28" customWidth="1"/>
    <col min="15876" max="15876" width="10.7109375" style="28" customWidth="1"/>
    <col min="15877" max="15885" width="9.28515625" style="28" customWidth="1"/>
    <col min="15886" max="15886" width="11.85546875" style="28" bestFit="1" customWidth="1"/>
    <col min="15887" max="16128" width="9.140625" style="28"/>
    <col min="16129" max="16129" width="4" style="28" customWidth="1"/>
    <col min="16130" max="16130" width="8" style="28" customWidth="1"/>
    <col min="16131" max="16131" width="40.42578125" style="28" customWidth="1"/>
    <col min="16132" max="16132" width="10.7109375" style="28" customWidth="1"/>
    <col min="16133" max="16141" width="9.28515625" style="28" customWidth="1"/>
    <col min="16142" max="16142" width="11.85546875" style="28" bestFit="1" customWidth="1"/>
    <col min="16143" max="16384" width="9.140625" style="28"/>
  </cols>
  <sheetData>
    <row r="1" spans="1:15" ht="16.5">
      <c r="A1" s="42"/>
      <c r="B1" s="43"/>
      <c r="C1" s="44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ht="16.5">
      <c r="A2" s="42"/>
      <c r="B2" s="43"/>
      <c r="C2" s="111" t="s">
        <v>44</v>
      </c>
      <c r="D2" s="112"/>
      <c r="E2" s="112"/>
      <c r="F2" s="112"/>
      <c r="G2" s="112"/>
      <c r="H2" s="112"/>
      <c r="I2" s="112"/>
      <c r="J2" s="112"/>
      <c r="K2" s="112"/>
      <c r="L2" s="69"/>
      <c r="M2" s="69"/>
    </row>
    <row r="3" spans="1:15" ht="16.5">
      <c r="A3" s="42"/>
      <c r="B3" s="113" t="s">
        <v>231</v>
      </c>
      <c r="C3" s="113"/>
      <c r="D3" s="113"/>
      <c r="E3" s="113"/>
      <c r="F3" s="113"/>
      <c r="G3" s="113"/>
      <c r="H3" s="113"/>
      <c r="I3" s="113"/>
      <c r="J3" s="113"/>
      <c r="K3" s="113"/>
      <c r="L3" s="69"/>
      <c r="M3" s="69"/>
    </row>
    <row r="4" spans="1:15" ht="16.5">
      <c r="A4" s="42"/>
      <c r="B4" s="82"/>
      <c r="C4" s="132" t="s">
        <v>248</v>
      </c>
      <c r="D4" s="132"/>
      <c r="E4" s="132"/>
      <c r="F4" s="132"/>
      <c r="G4" s="132"/>
      <c r="H4" s="132"/>
      <c r="I4" s="132"/>
      <c r="J4" s="82"/>
      <c r="K4" s="82"/>
      <c r="L4" s="82"/>
      <c r="M4" s="82"/>
    </row>
    <row r="5" spans="1:15" ht="16.5">
      <c r="A5" s="42"/>
      <c r="B5" s="113" t="s">
        <v>216</v>
      </c>
      <c r="C5" s="113"/>
      <c r="D5" s="113"/>
      <c r="E5" s="69"/>
      <c r="F5" s="69"/>
      <c r="G5" s="46"/>
      <c r="H5" s="114"/>
      <c r="I5" s="115"/>
      <c r="J5" s="46"/>
      <c r="K5" s="46"/>
      <c r="L5" s="46"/>
      <c r="M5" s="46"/>
    </row>
    <row r="6" spans="1:15" ht="16.5">
      <c r="A6" s="42"/>
      <c r="B6" s="43"/>
      <c r="C6" s="44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5" ht="15.75">
      <c r="A7" s="139" t="s">
        <v>1</v>
      </c>
      <c r="B7" s="140" t="s">
        <v>45</v>
      </c>
      <c r="C7" s="141"/>
      <c r="D7" s="142" t="s">
        <v>46</v>
      </c>
      <c r="E7" s="143" t="s">
        <v>31</v>
      </c>
      <c r="F7" s="144"/>
      <c r="G7" s="145" t="s">
        <v>32</v>
      </c>
      <c r="H7" s="146"/>
      <c r="I7" s="147" t="s">
        <v>47</v>
      </c>
      <c r="J7" s="148"/>
      <c r="K7" s="149" t="s">
        <v>8</v>
      </c>
      <c r="L7" s="150"/>
      <c r="M7" s="133" t="s">
        <v>10</v>
      </c>
      <c r="O7" s="28" t="s">
        <v>10</v>
      </c>
    </row>
    <row r="8" spans="1:15" ht="15.75">
      <c r="A8" s="151"/>
      <c r="B8" s="152"/>
      <c r="C8" s="153"/>
      <c r="D8" s="154"/>
      <c r="E8" s="155"/>
      <c r="F8" s="155"/>
      <c r="G8" s="156"/>
      <c r="H8" s="155"/>
      <c r="I8" s="155"/>
      <c r="J8" s="155"/>
      <c r="K8" s="155"/>
      <c r="L8" s="157"/>
      <c r="M8" s="134"/>
    </row>
    <row r="9" spans="1:15" s="49" customFormat="1" ht="16.5">
      <c r="A9" s="158">
        <v>1</v>
      </c>
      <c r="B9" s="159">
        <v>2</v>
      </c>
      <c r="C9" s="155">
        <v>3</v>
      </c>
      <c r="D9" s="159">
        <v>4</v>
      </c>
      <c r="E9" s="160">
        <v>5</v>
      </c>
      <c r="F9" s="160">
        <v>6</v>
      </c>
      <c r="G9" s="160">
        <v>7</v>
      </c>
      <c r="H9" s="160">
        <v>8</v>
      </c>
      <c r="I9" s="160">
        <v>9</v>
      </c>
      <c r="J9" s="160">
        <v>10</v>
      </c>
      <c r="K9" s="160">
        <v>11</v>
      </c>
      <c r="L9" s="160">
        <v>12</v>
      </c>
      <c r="M9" s="14">
        <v>13</v>
      </c>
      <c r="O9" s="49">
        <v>13</v>
      </c>
    </row>
    <row r="10" spans="1:15" ht="31.5">
      <c r="A10" s="139" t="s">
        <v>48</v>
      </c>
      <c r="B10" s="161" t="s">
        <v>39</v>
      </c>
      <c r="C10" s="162" t="s">
        <v>49</v>
      </c>
      <c r="D10" s="163" t="s">
        <v>234</v>
      </c>
      <c r="E10" s="163"/>
      <c r="F10" s="164">
        <v>1.6160000000000001</v>
      </c>
      <c r="G10" s="160"/>
      <c r="H10" s="160"/>
      <c r="I10" s="160"/>
      <c r="J10" s="165"/>
      <c r="K10" s="160"/>
      <c r="L10" s="160"/>
      <c r="M10" s="15"/>
    </row>
    <row r="11" spans="1:15" ht="16.5">
      <c r="A11" s="166"/>
      <c r="B11" s="159"/>
      <c r="C11" s="167" t="s">
        <v>42</v>
      </c>
      <c r="D11" s="160" t="s">
        <v>12</v>
      </c>
      <c r="E11" s="160">
        <v>32.299999999999997</v>
      </c>
      <c r="F11" s="160">
        <f>E11*F10</f>
        <v>52.196799999999996</v>
      </c>
      <c r="G11" s="160"/>
      <c r="H11" s="160"/>
      <c r="I11" s="160"/>
      <c r="J11" s="160"/>
      <c r="K11" s="168"/>
      <c r="L11" s="168"/>
      <c r="M11" s="15"/>
      <c r="O11" s="28">
        <v>240.10527999999996</v>
      </c>
    </row>
    <row r="12" spans="1:15" ht="16.5">
      <c r="A12" s="151"/>
      <c r="B12" s="159"/>
      <c r="C12" s="167" t="s">
        <v>8</v>
      </c>
      <c r="D12" s="160" t="s">
        <v>4</v>
      </c>
      <c r="E12" s="160">
        <v>2.15</v>
      </c>
      <c r="F12" s="160">
        <f>E12*F10</f>
        <v>3.4744000000000002</v>
      </c>
      <c r="G12" s="168"/>
      <c r="H12" s="168"/>
      <c r="I12" s="168"/>
      <c r="J12" s="168"/>
      <c r="K12" s="169"/>
      <c r="L12" s="168"/>
      <c r="M12" s="15"/>
      <c r="O12" s="28">
        <v>11.118080000000001</v>
      </c>
    </row>
    <row r="13" spans="1:15" ht="31.5">
      <c r="A13" s="139" t="s">
        <v>51</v>
      </c>
      <c r="B13" s="161" t="s">
        <v>39</v>
      </c>
      <c r="C13" s="162" t="s">
        <v>52</v>
      </c>
      <c r="D13" s="163"/>
      <c r="E13" s="163"/>
      <c r="F13" s="170">
        <v>55.33</v>
      </c>
      <c r="G13" s="168"/>
      <c r="H13" s="168"/>
      <c r="I13" s="169"/>
      <c r="J13" s="168"/>
      <c r="K13" s="160"/>
      <c r="L13" s="160"/>
      <c r="M13" s="15"/>
    </row>
    <row r="14" spans="1:15" ht="16.5">
      <c r="A14" s="166"/>
      <c r="B14" s="159"/>
      <c r="C14" s="167" t="s">
        <v>42</v>
      </c>
      <c r="D14" s="160" t="s">
        <v>12</v>
      </c>
      <c r="E14" s="160">
        <v>32.299999999999997</v>
      </c>
      <c r="F14" s="160">
        <f>E14*F13</f>
        <v>1787.1589999999999</v>
      </c>
      <c r="G14" s="160"/>
      <c r="H14" s="160"/>
      <c r="I14" s="160"/>
      <c r="J14" s="160"/>
      <c r="K14" s="168"/>
      <c r="L14" s="160"/>
      <c r="M14" s="15"/>
      <c r="O14" s="28">
        <v>8220.9313999999995</v>
      </c>
    </row>
    <row r="15" spans="1:15" ht="16.5">
      <c r="A15" s="151"/>
      <c r="B15" s="159"/>
      <c r="C15" s="167" t="s">
        <v>8</v>
      </c>
      <c r="D15" s="160" t="s">
        <v>4</v>
      </c>
      <c r="E15" s="160">
        <v>2.15</v>
      </c>
      <c r="F15" s="160">
        <f>E15*F13</f>
        <v>118.95949999999999</v>
      </c>
      <c r="G15" s="168"/>
      <c r="H15" s="168"/>
      <c r="I15" s="168"/>
      <c r="J15" s="168"/>
      <c r="K15" s="169"/>
      <c r="L15" s="168"/>
      <c r="M15" s="15"/>
      <c r="O15" s="28">
        <v>380.67039999999997</v>
      </c>
    </row>
    <row r="16" spans="1:15" ht="63">
      <c r="A16" s="139" t="s">
        <v>53</v>
      </c>
      <c r="B16" s="171" t="s">
        <v>54</v>
      </c>
      <c r="C16" s="162" t="s">
        <v>55</v>
      </c>
      <c r="D16" s="163" t="s">
        <v>56</v>
      </c>
      <c r="E16" s="163"/>
      <c r="F16" s="163">
        <v>1.5</v>
      </c>
      <c r="G16" s="160"/>
      <c r="H16" s="160"/>
      <c r="I16" s="169"/>
      <c r="J16" s="168"/>
      <c r="K16" s="160"/>
      <c r="L16" s="160"/>
      <c r="M16" s="15"/>
    </row>
    <row r="17" spans="1:15" ht="16.5">
      <c r="A17" s="172"/>
      <c r="B17" s="173"/>
      <c r="C17" s="167" t="s">
        <v>42</v>
      </c>
      <c r="D17" s="160" t="s">
        <v>12</v>
      </c>
      <c r="E17" s="160">
        <v>63.4</v>
      </c>
      <c r="F17" s="160">
        <f>E17*F16</f>
        <v>95.1</v>
      </c>
      <c r="G17" s="160"/>
      <c r="H17" s="160"/>
      <c r="I17" s="169"/>
      <c r="J17" s="168"/>
      <c r="K17" s="160"/>
      <c r="L17" s="160"/>
      <c r="M17" s="15"/>
      <c r="O17" s="28">
        <v>741.78</v>
      </c>
    </row>
    <row r="18" spans="1:15" ht="27">
      <c r="A18" s="172"/>
      <c r="B18" s="173" t="s">
        <v>57</v>
      </c>
      <c r="C18" s="167" t="s">
        <v>40</v>
      </c>
      <c r="D18" s="160" t="s">
        <v>34</v>
      </c>
      <c r="E18" s="160"/>
      <c r="F18" s="169">
        <v>16</v>
      </c>
      <c r="G18" s="160"/>
      <c r="H18" s="160"/>
      <c r="I18" s="169"/>
      <c r="J18" s="168"/>
      <c r="K18" s="160"/>
      <c r="L18" s="160"/>
      <c r="M18" s="15"/>
      <c r="O18" s="28">
        <v>473.6</v>
      </c>
    </row>
    <row r="19" spans="1:15" ht="16.5">
      <c r="A19" s="172"/>
      <c r="B19" s="173"/>
      <c r="C19" s="167" t="s">
        <v>8</v>
      </c>
      <c r="D19" s="160" t="s">
        <v>4</v>
      </c>
      <c r="E19" s="160">
        <v>0.17</v>
      </c>
      <c r="F19" s="160">
        <f>E19*F18</f>
        <v>2.72</v>
      </c>
      <c r="G19" s="160"/>
      <c r="H19" s="160"/>
      <c r="I19" s="169"/>
      <c r="J19" s="168"/>
      <c r="K19" s="160"/>
      <c r="L19" s="168"/>
      <c r="M19" s="15"/>
      <c r="O19" s="28">
        <v>8.7040000000000006</v>
      </c>
    </row>
    <row r="20" spans="1:15" ht="47.25">
      <c r="A20" s="172"/>
      <c r="B20" s="173" t="s">
        <v>58</v>
      </c>
      <c r="C20" s="167" t="s">
        <v>214</v>
      </c>
      <c r="D20" s="160" t="s">
        <v>22</v>
      </c>
      <c r="E20" s="160"/>
      <c r="F20" s="160">
        <v>10</v>
      </c>
      <c r="G20" s="169"/>
      <c r="H20" s="169"/>
      <c r="I20" s="169"/>
      <c r="J20" s="168"/>
      <c r="K20" s="160"/>
      <c r="L20" s="160"/>
      <c r="M20" s="15"/>
      <c r="O20" s="28">
        <v>28</v>
      </c>
    </row>
    <row r="21" spans="1:15" ht="16.5">
      <c r="A21" s="172"/>
      <c r="B21" s="173" t="s">
        <v>59</v>
      </c>
      <c r="C21" s="167" t="s">
        <v>19</v>
      </c>
      <c r="D21" s="160" t="s">
        <v>18</v>
      </c>
      <c r="E21" s="160"/>
      <c r="F21" s="169">
        <v>18</v>
      </c>
      <c r="G21" s="160"/>
      <c r="H21" s="160"/>
      <c r="I21" s="169"/>
      <c r="J21" s="168"/>
      <c r="K21" s="160"/>
      <c r="L21" s="160"/>
      <c r="M21" s="15"/>
      <c r="O21" s="28">
        <v>68.399999999999991</v>
      </c>
    </row>
    <row r="22" spans="1:15" ht="16.5">
      <c r="A22" s="174"/>
      <c r="B22" s="173"/>
      <c r="C22" s="167" t="s">
        <v>3</v>
      </c>
      <c r="D22" s="160" t="s">
        <v>4</v>
      </c>
      <c r="E22" s="160">
        <v>2.78</v>
      </c>
      <c r="F22" s="160">
        <f>E22*F16</f>
        <v>4.17</v>
      </c>
      <c r="G22" s="160"/>
      <c r="H22" s="160"/>
      <c r="I22" s="169"/>
      <c r="J22" s="168"/>
      <c r="K22" s="160"/>
      <c r="L22" s="160"/>
      <c r="M22" s="15"/>
      <c r="O22" s="28">
        <v>13.344000000000001</v>
      </c>
    </row>
    <row r="23" spans="1:15" ht="63">
      <c r="A23" s="139" t="s">
        <v>60</v>
      </c>
      <c r="B23" s="161" t="s">
        <v>61</v>
      </c>
      <c r="C23" s="162" t="s">
        <v>62</v>
      </c>
      <c r="D23" s="163" t="s">
        <v>235</v>
      </c>
      <c r="E23" s="163"/>
      <c r="F23" s="175">
        <v>4.8</v>
      </c>
      <c r="G23" s="160"/>
      <c r="H23" s="160"/>
      <c r="I23" s="168"/>
      <c r="J23" s="168"/>
      <c r="K23" s="160"/>
      <c r="L23" s="160"/>
      <c r="M23" s="15"/>
    </row>
    <row r="24" spans="1:15" ht="16.5">
      <c r="A24" s="166"/>
      <c r="B24" s="159"/>
      <c r="C24" s="167" t="s">
        <v>42</v>
      </c>
      <c r="D24" s="160" t="s">
        <v>12</v>
      </c>
      <c r="E24" s="160">
        <v>2.99</v>
      </c>
      <c r="F24" s="160">
        <f>E24*F23</f>
        <v>14.352</v>
      </c>
      <c r="G24" s="160"/>
      <c r="H24" s="160"/>
      <c r="I24" s="169"/>
      <c r="J24" s="168"/>
      <c r="K24" s="168"/>
      <c r="L24" s="168"/>
      <c r="M24" s="15"/>
      <c r="O24" s="28">
        <v>86.111999999999995</v>
      </c>
    </row>
    <row r="25" spans="1:15" ht="31.5">
      <c r="A25" s="139" t="s">
        <v>64</v>
      </c>
      <c r="B25" s="176" t="s">
        <v>65</v>
      </c>
      <c r="C25" s="177" t="s">
        <v>66</v>
      </c>
      <c r="D25" s="178" t="s">
        <v>67</v>
      </c>
      <c r="E25" s="163"/>
      <c r="F25" s="170">
        <v>0.1</v>
      </c>
      <c r="G25" s="160"/>
      <c r="H25" s="160"/>
      <c r="I25" s="168"/>
      <c r="J25" s="165"/>
      <c r="K25" s="160"/>
      <c r="L25" s="160"/>
      <c r="M25" s="15"/>
    </row>
    <row r="26" spans="1:15" ht="16.5">
      <c r="A26" s="172"/>
      <c r="B26" s="159"/>
      <c r="C26" s="167" t="s">
        <v>42</v>
      </c>
      <c r="D26" s="160" t="s">
        <v>12</v>
      </c>
      <c r="E26" s="169">
        <v>35.299999999999997</v>
      </c>
      <c r="F26" s="160">
        <f>E26*F25</f>
        <v>3.53</v>
      </c>
      <c r="G26" s="160"/>
      <c r="H26" s="160"/>
      <c r="I26" s="169"/>
      <c r="J26" s="169"/>
      <c r="K26" s="168"/>
      <c r="L26" s="168"/>
      <c r="M26" s="15"/>
      <c r="O26" s="28">
        <v>162.38</v>
      </c>
    </row>
    <row r="27" spans="1:15" ht="16.5">
      <c r="A27" s="172"/>
      <c r="B27" s="159"/>
      <c r="C27" s="167" t="s">
        <v>8</v>
      </c>
      <c r="D27" s="160" t="s">
        <v>4</v>
      </c>
      <c r="E27" s="160">
        <v>3.51</v>
      </c>
      <c r="F27" s="160">
        <f>E27*F25</f>
        <v>0.35099999999999998</v>
      </c>
      <c r="G27" s="160"/>
      <c r="H27" s="160"/>
      <c r="I27" s="168"/>
      <c r="J27" s="169"/>
      <c r="K27" s="169"/>
      <c r="L27" s="168"/>
      <c r="M27" s="15"/>
      <c r="O27" s="28">
        <v>11.232000000000001</v>
      </c>
    </row>
    <row r="28" spans="1:15" ht="47.25">
      <c r="A28" s="172"/>
      <c r="B28" s="159" t="s">
        <v>68</v>
      </c>
      <c r="C28" s="167" t="s">
        <v>69</v>
      </c>
      <c r="D28" s="160" t="s">
        <v>25</v>
      </c>
      <c r="E28" s="160"/>
      <c r="F28" s="160">
        <f>F25</f>
        <v>0.1</v>
      </c>
      <c r="G28" s="160"/>
      <c r="H28" s="160"/>
      <c r="I28" s="168"/>
      <c r="J28" s="169"/>
      <c r="K28" s="168"/>
      <c r="L28" s="168"/>
      <c r="M28" s="15"/>
      <c r="O28" s="28">
        <v>1.46</v>
      </c>
    </row>
    <row r="29" spans="1:15" ht="16.5">
      <c r="A29" s="174"/>
      <c r="B29" s="159"/>
      <c r="C29" s="167" t="s">
        <v>3</v>
      </c>
      <c r="D29" s="160" t="s">
        <v>4</v>
      </c>
      <c r="E29" s="160">
        <v>5.93</v>
      </c>
      <c r="F29" s="160">
        <f>E29*F25</f>
        <v>0.59299999999999997</v>
      </c>
      <c r="G29" s="160"/>
      <c r="H29" s="160"/>
      <c r="I29" s="168"/>
      <c r="J29" s="169"/>
      <c r="K29" s="168"/>
      <c r="L29" s="168"/>
      <c r="M29" s="15"/>
      <c r="O29" s="28">
        <v>17.984000000000005</v>
      </c>
    </row>
    <row r="30" spans="1:15" ht="49.5">
      <c r="A30" s="139" t="s">
        <v>70</v>
      </c>
      <c r="B30" s="161" t="s">
        <v>71</v>
      </c>
      <c r="C30" s="162" t="s">
        <v>72</v>
      </c>
      <c r="D30" s="163" t="s">
        <v>247</v>
      </c>
      <c r="E30" s="163"/>
      <c r="F30" s="164">
        <v>1.9E-2</v>
      </c>
      <c r="G30" s="160"/>
      <c r="H30" s="160"/>
      <c r="I30" s="168"/>
      <c r="J30" s="168"/>
      <c r="K30" s="160"/>
      <c r="L30" s="160"/>
      <c r="M30" s="15"/>
    </row>
    <row r="31" spans="1:15" ht="16.5">
      <c r="A31" s="172"/>
      <c r="B31" s="159"/>
      <c r="C31" s="167" t="s">
        <v>42</v>
      </c>
      <c r="D31" s="160" t="s">
        <v>12</v>
      </c>
      <c r="E31" s="169">
        <v>106</v>
      </c>
      <c r="F31" s="160">
        <f>E31*F30</f>
        <v>2.0139999999999998</v>
      </c>
      <c r="G31" s="160"/>
      <c r="H31" s="160"/>
      <c r="I31" s="169"/>
      <c r="J31" s="168"/>
      <c r="K31" s="160"/>
      <c r="L31" s="160"/>
      <c r="M31" s="15"/>
      <c r="O31" s="28">
        <v>63.600000000000009</v>
      </c>
    </row>
    <row r="32" spans="1:15" ht="16.5">
      <c r="A32" s="172"/>
      <c r="B32" s="159"/>
      <c r="C32" s="167" t="s">
        <v>8</v>
      </c>
      <c r="D32" s="160" t="s">
        <v>4</v>
      </c>
      <c r="E32" s="160">
        <v>71.400000000000006</v>
      </c>
      <c r="F32" s="160">
        <f>E32*F30</f>
        <v>1.3566</v>
      </c>
      <c r="G32" s="160"/>
      <c r="H32" s="160"/>
      <c r="I32" s="168"/>
      <c r="J32" s="168"/>
      <c r="K32" s="160"/>
      <c r="L32" s="168"/>
      <c r="M32" s="15"/>
      <c r="O32" s="28">
        <v>22.848000000000003</v>
      </c>
    </row>
    <row r="33" spans="1:16" ht="47.25">
      <c r="A33" s="172"/>
      <c r="B33" s="159" t="s">
        <v>74</v>
      </c>
      <c r="C33" s="167" t="s">
        <v>75</v>
      </c>
      <c r="D33" s="160" t="s">
        <v>5</v>
      </c>
      <c r="E33" s="160"/>
      <c r="F33" s="169">
        <v>1</v>
      </c>
      <c r="G33" s="169"/>
      <c r="H33" s="160"/>
      <c r="I33" s="168"/>
      <c r="J33" s="168"/>
      <c r="K33" s="160"/>
      <c r="L33" s="160"/>
      <c r="M33" s="15"/>
      <c r="O33" s="28">
        <v>92</v>
      </c>
      <c r="P33" s="28">
        <f>3.14*0.25*0.25</f>
        <v>0.19625000000000001</v>
      </c>
    </row>
    <row r="34" spans="1:16" ht="31.5">
      <c r="A34" s="172"/>
      <c r="B34" s="159" t="s">
        <v>76</v>
      </c>
      <c r="C34" s="167" t="s">
        <v>77</v>
      </c>
      <c r="D34" s="160" t="s">
        <v>5</v>
      </c>
      <c r="E34" s="160"/>
      <c r="F34" s="169">
        <v>1</v>
      </c>
      <c r="G34" s="169"/>
      <c r="H34" s="160"/>
      <c r="I34" s="168"/>
      <c r="J34" s="168"/>
      <c r="K34" s="160"/>
      <c r="L34" s="160"/>
      <c r="M34" s="15"/>
      <c r="O34" s="28">
        <v>322</v>
      </c>
    </row>
    <row r="35" spans="1:16" ht="16.5">
      <c r="A35" s="172"/>
      <c r="B35" s="159" t="s">
        <v>78</v>
      </c>
      <c r="C35" s="167" t="s">
        <v>79</v>
      </c>
      <c r="D35" s="160" t="s">
        <v>5</v>
      </c>
      <c r="E35" s="160"/>
      <c r="F35" s="169">
        <v>1</v>
      </c>
      <c r="G35" s="169"/>
      <c r="H35" s="160"/>
      <c r="I35" s="168"/>
      <c r="J35" s="168"/>
      <c r="K35" s="160"/>
      <c r="L35" s="160"/>
      <c r="M35" s="15"/>
      <c r="O35" s="28">
        <v>122</v>
      </c>
    </row>
    <row r="36" spans="1:16" ht="16.5">
      <c r="A36" s="172"/>
      <c r="B36" s="159" t="s">
        <v>80</v>
      </c>
      <c r="C36" s="167" t="s">
        <v>81</v>
      </c>
      <c r="D36" s="160" t="s">
        <v>18</v>
      </c>
      <c r="E36" s="160"/>
      <c r="F36" s="169">
        <v>10</v>
      </c>
      <c r="G36" s="160"/>
      <c r="H36" s="160"/>
      <c r="I36" s="168"/>
      <c r="J36" s="168"/>
      <c r="K36" s="160"/>
      <c r="L36" s="160"/>
      <c r="M36" s="15"/>
      <c r="O36" s="28">
        <v>11</v>
      </c>
    </row>
    <row r="37" spans="1:16" ht="16.5">
      <c r="A37" s="174"/>
      <c r="B37" s="159"/>
      <c r="C37" s="167" t="s">
        <v>3</v>
      </c>
      <c r="D37" s="160" t="s">
        <v>4</v>
      </c>
      <c r="E37" s="160">
        <v>66.099999999999994</v>
      </c>
      <c r="F37" s="169">
        <f>E37*F30</f>
        <v>1.2558999999999998</v>
      </c>
      <c r="G37" s="160"/>
      <c r="H37" s="168"/>
      <c r="I37" s="168"/>
      <c r="J37" s="168"/>
      <c r="K37" s="160"/>
      <c r="L37" s="160"/>
      <c r="M37" s="15"/>
      <c r="O37" s="28">
        <v>21.152000000000001</v>
      </c>
    </row>
    <row r="38" spans="1:16" ht="16.5">
      <c r="A38" s="139" t="s">
        <v>82</v>
      </c>
      <c r="B38" s="161" t="s">
        <v>83</v>
      </c>
      <c r="C38" s="162" t="s">
        <v>84</v>
      </c>
      <c r="D38" s="163" t="s">
        <v>235</v>
      </c>
      <c r="E38" s="163"/>
      <c r="F38" s="175">
        <v>1</v>
      </c>
      <c r="G38" s="160"/>
      <c r="H38" s="160"/>
      <c r="I38" s="168"/>
      <c r="J38" s="165"/>
      <c r="K38" s="160"/>
      <c r="L38" s="160"/>
      <c r="M38" s="15"/>
    </row>
    <row r="39" spans="1:16" ht="16.5">
      <c r="A39" s="151"/>
      <c r="B39" s="159"/>
      <c r="C39" s="167" t="s">
        <v>42</v>
      </c>
      <c r="D39" s="160" t="s">
        <v>12</v>
      </c>
      <c r="E39" s="160">
        <v>0.99</v>
      </c>
      <c r="F39" s="160">
        <f>E39*F38</f>
        <v>0.99</v>
      </c>
      <c r="G39" s="160"/>
      <c r="H39" s="160"/>
      <c r="I39" s="169"/>
      <c r="J39" s="168"/>
      <c r="K39" s="168"/>
      <c r="L39" s="168"/>
      <c r="M39" s="15"/>
      <c r="O39" s="28">
        <v>5.9399999999999995</v>
      </c>
    </row>
    <row r="40" spans="1:16" ht="31.5">
      <c r="A40" s="139">
        <v>8</v>
      </c>
      <c r="B40" s="159" t="s">
        <v>237</v>
      </c>
      <c r="C40" s="162" t="s">
        <v>209</v>
      </c>
      <c r="D40" s="163" t="s">
        <v>234</v>
      </c>
      <c r="E40" s="163"/>
      <c r="F40" s="164">
        <f>F10+0.5533</f>
        <v>2.1693000000000002</v>
      </c>
      <c r="G40" s="160"/>
      <c r="H40" s="160"/>
      <c r="I40" s="168"/>
      <c r="J40" s="168"/>
      <c r="K40" s="160"/>
      <c r="L40" s="160"/>
      <c r="M40" s="15"/>
    </row>
    <row r="41" spans="1:16" ht="16.5">
      <c r="A41" s="166"/>
      <c r="B41" s="159"/>
      <c r="C41" s="167" t="s">
        <v>85</v>
      </c>
      <c r="D41" s="160" t="s">
        <v>12</v>
      </c>
      <c r="E41" s="160">
        <v>24.24</v>
      </c>
      <c r="F41" s="168">
        <f>E41*F40</f>
        <v>52.583832000000001</v>
      </c>
      <c r="G41" s="160"/>
      <c r="H41" s="160"/>
      <c r="I41" s="169"/>
      <c r="J41" s="168"/>
      <c r="K41" s="160"/>
      <c r="L41" s="160"/>
      <c r="M41" s="15"/>
      <c r="O41" s="28">
        <v>352.62405360000002</v>
      </c>
    </row>
    <row r="42" spans="1:16" ht="16.5">
      <c r="A42" s="166"/>
      <c r="B42" s="159"/>
      <c r="C42" s="167" t="s">
        <v>86</v>
      </c>
      <c r="D42" s="160" t="s">
        <v>4</v>
      </c>
      <c r="E42" s="160">
        <f>0.95+16*0.234</f>
        <v>4.694</v>
      </c>
      <c r="F42" s="168">
        <f>E42*F40</f>
        <v>10.1826942</v>
      </c>
      <c r="G42" s="160"/>
      <c r="H42" s="160"/>
      <c r="I42" s="168"/>
      <c r="J42" s="168"/>
      <c r="K42" s="160"/>
      <c r="L42" s="168"/>
      <c r="M42" s="15"/>
      <c r="O42" s="28">
        <v>16.174300800000005</v>
      </c>
    </row>
    <row r="43" spans="1:16" ht="47.25">
      <c r="A43" s="166"/>
      <c r="B43" s="159" t="s">
        <v>87</v>
      </c>
      <c r="C43" s="167" t="s">
        <v>88</v>
      </c>
      <c r="D43" s="160" t="s">
        <v>63</v>
      </c>
      <c r="E43" s="160">
        <f>2.04+16*0.51</f>
        <v>10.199999999999999</v>
      </c>
      <c r="F43" s="168">
        <f>E43*F40</f>
        <v>22.126860000000001</v>
      </c>
      <c r="G43" s="169"/>
      <c r="H43" s="168"/>
      <c r="I43" s="168"/>
      <c r="J43" s="168"/>
      <c r="K43" s="160"/>
      <c r="L43" s="160"/>
      <c r="M43" s="15"/>
      <c r="O43" s="28">
        <v>1084.21614</v>
      </c>
    </row>
    <row r="44" spans="1:16" ht="31.5">
      <c r="A44" s="166"/>
      <c r="B44" s="159" t="s">
        <v>89</v>
      </c>
      <c r="C44" s="167" t="s">
        <v>90</v>
      </c>
      <c r="D44" s="160" t="s">
        <v>18</v>
      </c>
      <c r="E44" s="160">
        <v>0.05</v>
      </c>
      <c r="F44" s="160">
        <f>E44*F40</f>
        <v>0.10846500000000002</v>
      </c>
      <c r="G44" s="160"/>
      <c r="H44" s="160"/>
      <c r="I44" s="168"/>
      <c r="J44" s="168"/>
      <c r="K44" s="160"/>
      <c r="L44" s="160"/>
      <c r="M44" s="15"/>
      <c r="O44" s="28">
        <v>0.4880925000000001</v>
      </c>
    </row>
    <row r="45" spans="1:16" ht="16.5">
      <c r="A45" s="166"/>
      <c r="B45" s="159" t="s">
        <v>9</v>
      </c>
      <c r="C45" s="167" t="s">
        <v>210</v>
      </c>
      <c r="D45" s="160" t="s">
        <v>22</v>
      </c>
      <c r="E45" s="169">
        <v>1</v>
      </c>
      <c r="F45" s="160">
        <f>E45*216.9</f>
        <v>216.9</v>
      </c>
      <c r="G45" s="160"/>
      <c r="H45" s="160"/>
      <c r="I45" s="168"/>
      <c r="J45" s="168"/>
      <c r="K45" s="160"/>
      <c r="L45" s="160"/>
      <c r="M45" s="15"/>
      <c r="O45" s="28">
        <v>3470.4</v>
      </c>
    </row>
    <row r="46" spans="1:16" ht="16.5">
      <c r="A46" s="166"/>
      <c r="B46" s="159"/>
      <c r="C46" s="167" t="s">
        <v>3</v>
      </c>
      <c r="D46" s="160" t="s">
        <v>4</v>
      </c>
      <c r="E46" s="160">
        <v>6.36</v>
      </c>
      <c r="F46" s="160">
        <f>E46*F40</f>
        <v>13.796748000000003</v>
      </c>
      <c r="G46" s="160"/>
      <c r="H46" s="160"/>
      <c r="I46" s="168"/>
      <c r="J46" s="168"/>
      <c r="K46" s="160"/>
      <c r="L46" s="160"/>
      <c r="M46" s="15"/>
      <c r="O46" s="28">
        <v>44.14959360000001</v>
      </c>
    </row>
    <row r="47" spans="1:16" ht="47.25">
      <c r="A47" s="139">
        <v>9</v>
      </c>
      <c r="B47" s="159" t="s">
        <v>238</v>
      </c>
      <c r="C47" s="162" t="s">
        <v>92</v>
      </c>
      <c r="D47" s="163" t="s">
        <v>234</v>
      </c>
      <c r="E47" s="163"/>
      <c r="F47" s="179">
        <v>0.74319999999999997</v>
      </c>
      <c r="G47" s="160"/>
      <c r="H47" s="160"/>
      <c r="I47" s="168"/>
      <c r="J47" s="168"/>
      <c r="K47" s="160"/>
      <c r="L47" s="160"/>
      <c r="M47" s="15"/>
    </row>
    <row r="48" spans="1:16" ht="16.5">
      <c r="A48" s="166"/>
      <c r="B48" s="159"/>
      <c r="C48" s="167" t="s">
        <v>42</v>
      </c>
      <c r="D48" s="160" t="s">
        <v>12</v>
      </c>
      <c r="E48" s="160">
        <v>48.8</v>
      </c>
      <c r="F48" s="160">
        <f>E48*F47</f>
        <v>36.268159999999995</v>
      </c>
      <c r="G48" s="160"/>
      <c r="H48" s="160"/>
      <c r="I48" s="168"/>
      <c r="J48" s="168"/>
      <c r="K48" s="160"/>
      <c r="L48" s="160"/>
      <c r="M48" s="15"/>
      <c r="O48" s="28">
        <v>470.13345599999991</v>
      </c>
    </row>
    <row r="49" spans="1:15" ht="16.5">
      <c r="A49" s="166"/>
      <c r="B49" s="159"/>
      <c r="C49" s="167" t="s">
        <v>8</v>
      </c>
      <c r="D49" s="160" t="s">
        <v>4</v>
      </c>
      <c r="E49" s="160">
        <v>14.3</v>
      </c>
      <c r="F49" s="160">
        <f>E49*F47</f>
        <v>10.62776</v>
      </c>
      <c r="G49" s="160"/>
      <c r="H49" s="160"/>
      <c r="I49" s="168"/>
      <c r="J49" s="168"/>
      <c r="K49" s="160"/>
      <c r="L49" s="160"/>
      <c r="M49" s="15"/>
      <c r="O49" s="28">
        <v>3.0917120000000002</v>
      </c>
    </row>
    <row r="50" spans="1:15" ht="47.25">
      <c r="A50" s="166"/>
      <c r="B50" s="159" t="s">
        <v>93</v>
      </c>
      <c r="C50" s="167" t="s">
        <v>94</v>
      </c>
      <c r="D50" s="160" t="s">
        <v>27</v>
      </c>
      <c r="E50" s="160">
        <v>1.86</v>
      </c>
      <c r="F50" s="180">
        <f>E50*F47</f>
        <v>1.382352</v>
      </c>
      <c r="G50" s="160"/>
      <c r="H50" s="168"/>
      <c r="I50" s="169"/>
      <c r="J50" s="169"/>
      <c r="K50" s="168"/>
      <c r="L50" s="168"/>
      <c r="M50" s="15"/>
      <c r="O50" s="28">
        <v>31.462331520000003</v>
      </c>
    </row>
    <row r="51" spans="1:15" ht="16.5">
      <c r="A51" s="166"/>
      <c r="B51" s="159" t="s">
        <v>95</v>
      </c>
      <c r="C51" s="167" t="s">
        <v>96</v>
      </c>
      <c r="D51" s="160" t="s">
        <v>27</v>
      </c>
      <c r="E51" s="160">
        <v>0.05</v>
      </c>
      <c r="F51" s="180">
        <f>E51*F47</f>
        <v>3.7159999999999999E-2</v>
      </c>
      <c r="G51" s="169"/>
      <c r="H51" s="168"/>
      <c r="I51" s="169"/>
      <c r="J51" s="169"/>
      <c r="K51" s="168"/>
      <c r="L51" s="168"/>
      <c r="M51" s="15"/>
      <c r="O51" s="28">
        <v>6.0199199999999999</v>
      </c>
    </row>
    <row r="52" spans="1:15" ht="16.5">
      <c r="A52" s="151"/>
      <c r="B52" s="159"/>
      <c r="C52" s="167" t="s">
        <v>3</v>
      </c>
      <c r="D52" s="160" t="s">
        <v>4</v>
      </c>
      <c r="E52" s="160">
        <v>0.6</v>
      </c>
      <c r="F52" s="180">
        <f>E52*F47</f>
        <v>0.44591999999999998</v>
      </c>
      <c r="G52" s="160"/>
      <c r="H52" s="168"/>
      <c r="I52" s="169"/>
      <c r="J52" s="169"/>
      <c r="K52" s="168"/>
      <c r="L52" s="168"/>
      <c r="M52" s="15"/>
      <c r="O52" s="28">
        <v>37.100543999999999</v>
      </c>
    </row>
    <row r="53" spans="1:15" ht="63">
      <c r="A53" s="139">
        <v>10</v>
      </c>
      <c r="B53" s="161" t="s">
        <v>97</v>
      </c>
      <c r="C53" s="162" t="s">
        <v>98</v>
      </c>
      <c r="D53" s="163" t="s">
        <v>236</v>
      </c>
      <c r="E53" s="163"/>
      <c r="F53" s="170">
        <v>0.1</v>
      </c>
      <c r="G53" s="160"/>
      <c r="H53" s="160"/>
      <c r="I53" s="168"/>
      <c r="J53" s="168"/>
      <c r="K53" s="160"/>
      <c r="L53" s="160"/>
      <c r="M53" s="15"/>
    </row>
    <row r="54" spans="1:15" ht="16.5">
      <c r="A54" s="172"/>
      <c r="B54" s="159" t="s">
        <v>9</v>
      </c>
      <c r="C54" s="167" t="s">
        <v>42</v>
      </c>
      <c r="D54" s="160" t="s">
        <v>12</v>
      </c>
      <c r="E54" s="169"/>
      <c r="F54" s="160">
        <v>24</v>
      </c>
      <c r="G54" s="160"/>
      <c r="H54" s="160"/>
      <c r="I54" s="169"/>
      <c r="J54" s="168"/>
      <c r="K54" s="168"/>
      <c r="L54" s="168"/>
      <c r="M54" s="15"/>
      <c r="O54" s="28">
        <v>288</v>
      </c>
    </row>
    <row r="55" spans="1:15" ht="16.5">
      <c r="A55" s="172"/>
      <c r="B55" s="159"/>
      <c r="C55" s="167" t="s">
        <v>8</v>
      </c>
      <c r="D55" s="160" t="s">
        <v>4</v>
      </c>
      <c r="E55" s="160">
        <v>1.36</v>
      </c>
      <c r="F55" s="160">
        <f>E55*F53</f>
        <v>0.13600000000000001</v>
      </c>
      <c r="G55" s="160"/>
      <c r="H55" s="160"/>
      <c r="I55" s="168"/>
      <c r="J55" s="168"/>
      <c r="K55" s="160"/>
      <c r="L55" s="160"/>
      <c r="M55" s="15"/>
      <c r="O55" s="28">
        <v>0.43520000000000003</v>
      </c>
    </row>
    <row r="56" spans="1:15" ht="47.25">
      <c r="A56" s="172"/>
      <c r="B56" s="159" t="s">
        <v>100</v>
      </c>
      <c r="C56" s="167" t="s">
        <v>101</v>
      </c>
      <c r="D56" s="160" t="s">
        <v>18</v>
      </c>
      <c r="E56" s="169">
        <v>24</v>
      </c>
      <c r="F56" s="168">
        <f>E56*F53</f>
        <v>2.4000000000000004</v>
      </c>
      <c r="G56" s="160"/>
      <c r="H56" s="169"/>
      <c r="I56" s="168"/>
      <c r="J56" s="169"/>
      <c r="K56" s="160"/>
      <c r="L56" s="160"/>
      <c r="M56" s="15"/>
      <c r="O56" s="28">
        <v>18.000000000000004</v>
      </c>
    </row>
    <row r="57" spans="1:15" ht="16.5">
      <c r="A57" s="174"/>
      <c r="B57" s="159"/>
      <c r="C57" s="167" t="s">
        <v>3</v>
      </c>
      <c r="D57" s="160" t="s">
        <v>4</v>
      </c>
      <c r="E57" s="160">
        <v>0.04</v>
      </c>
      <c r="F57" s="160">
        <f>E57*F53</f>
        <v>4.0000000000000001E-3</v>
      </c>
      <c r="G57" s="160"/>
      <c r="H57" s="160"/>
      <c r="I57" s="168"/>
      <c r="J57" s="168"/>
      <c r="K57" s="169"/>
      <c r="L57" s="169"/>
      <c r="M57" s="15"/>
      <c r="O57" s="28">
        <v>1.2800000000000001E-2</v>
      </c>
    </row>
    <row r="58" spans="1:15" ht="63">
      <c r="A58" s="166">
        <v>11</v>
      </c>
      <c r="B58" s="161" t="s">
        <v>102</v>
      </c>
      <c r="C58" s="162" t="s">
        <v>103</v>
      </c>
      <c r="D58" s="163" t="s">
        <v>234</v>
      </c>
      <c r="E58" s="163"/>
      <c r="F58" s="170">
        <v>0.1</v>
      </c>
      <c r="G58" s="160"/>
      <c r="H58" s="160"/>
      <c r="I58" s="168"/>
      <c r="J58" s="168"/>
      <c r="K58" s="169"/>
      <c r="L58" s="169"/>
      <c r="M58" s="15"/>
    </row>
    <row r="59" spans="1:15" ht="16.5">
      <c r="A59" s="172"/>
      <c r="B59" s="159"/>
      <c r="C59" s="167" t="s">
        <v>42</v>
      </c>
      <c r="D59" s="160" t="s">
        <v>12</v>
      </c>
      <c r="E59" s="169">
        <v>191</v>
      </c>
      <c r="F59" s="160">
        <f>E59*F58</f>
        <v>19.100000000000001</v>
      </c>
      <c r="G59" s="160"/>
      <c r="H59" s="160"/>
      <c r="I59" s="169"/>
      <c r="J59" s="169"/>
      <c r="K59" s="169"/>
      <c r="L59" s="169"/>
      <c r="M59" s="15"/>
      <c r="O59" s="28">
        <v>148.98000000000002</v>
      </c>
    </row>
    <row r="60" spans="1:15" ht="16.5">
      <c r="A60" s="172"/>
      <c r="B60" s="159"/>
      <c r="C60" s="167" t="s">
        <v>8</v>
      </c>
      <c r="D60" s="160" t="s">
        <v>4</v>
      </c>
      <c r="E60" s="169">
        <v>2</v>
      </c>
      <c r="F60" s="160">
        <f>E60*F58</f>
        <v>0.2</v>
      </c>
      <c r="G60" s="160"/>
      <c r="H60" s="160"/>
      <c r="I60" s="168"/>
      <c r="J60" s="168"/>
      <c r="K60" s="169"/>
      <c r="L60" s="169"/>
      <c r="M60" s="15"/>
      <c r="O60" s="28">
        <v>0.64000000000000012</v>
      </c>
    </row>
    <row r="61" spans="1:15" ht="47.25">
      <c r="A61" s="172"/>
      <c r="B61" s="159" t="s">
        <v>104</v>
      </c>
      <c r="C61" s="167" t="s">
        <v>105</v>
      </c>
      <c r="D61" s="160" t="s">
        <v>106</v>
      </c>
      <c r="E61" s="160"/>
      <c r="F61" s="175">
        <f>F58*100</f>
        <v>10</v>
      </c>
      <c r="G61" s="169"/>
      <c r="H61" s="160"/>
      <c r="I61" s="168"/>
      <c r="J61" s="169"/>
      <c r="K61" s="168"/>
      <c r="L61" s="168"/>
      <c r="M61" s="15"/>
      <c r="O61" s="28">
        <v>320</v>
      </c>
    </row>
    <row r="62" spans="1:15" ht="16.5">
      <c r="A62" s="172"/>
      <c r="B62" s="159" t="s">
        <v>91</v>
      </c>
      <c r="C62" s="167" t="s">
        <v>107</v>
      </c>
      <c r="D62" s="160" t="s">
        <v>63</v>
      </c>
      <c r="E62" s="160">
        <v>1.5</v>
      </c>
      <c r="F62" s="160">
        <f>E62*F58</f>
        <v>0.15000000000000002</v>
      </c>
      <c r="G62" s="169"/>
      <c r="H62" s="160"/>
      <c r="I62" s="168"/>
      <c r="J62" s="169"/>
      <c r="K62" s="168"/>
      <c r="L62" s="168"/>
      <c r="M62" s="15"/>
      <c r="O62" s="28">
        <v>14.700000000000003</v>
      </c>
    </row>
    <row r="63" spans="1:15" ht="16.5">
      <c r="A63" s="172"/>
      <c r="B63" s="173"/>
      <c r="C63" s="181" t="s">
        <v>3</v>
      </c>
      <c r="D63" s="182" t="s">
        <v>4</v>
      </c>
      <c r="E63" s="160">
        <v>0.7</v>
      </c>
      <c r="F63" s="160">
        <f>E63*F58</f>
        <v>6.9999999999999993E-2</v>
      </c>
      <c r="G63" s="160"/>
      <c r="H63" s="160"/>
      <c r="I63" s="168"/>
      <c r="J63" s="169"/>
      <c r="K63" s="168"/>
      <c r="L63" s="168"/>
      <c r="M63" s="15"/>
      <c r="O63" s="28">
        <v>0.22399999999999998</v>
      </c>
    </row>
    <row r="64" spans="1:15" ht="31.5">
      <c r="A64" s="139">
        <v>12</v>
      </c>
      <c r="B64" s="161" t="s">
        <v>108</v>
      </c>
      <c r="C64" s="162" t="s">
        <v>109</v>
      </c>
      <c r="D64" s="163" t="s">
        <v>234</v>
      </c>
      <c r="E64" s="163"/>
      <c r="F64" s="164">
        <v>3.597</v>
      </c>
      <c r="G64" s="160"/>
      <c r="H64" s="160"/>
      <c r="I64" s="169"/>
      <c r="J64" s="169"/>
      <c r="K64" s="160"/>
      <c r="L64" s="160"/>
      <c r="M64" s="15"/>
    </row>
    <row r="65" spans="1:15" ht="16.5">
      <c r="A65" s="166"/>
      <c r="B65" s="159"/>
      <c r="C65" s="167" t="s">
        <v>42</v>
      </c>
      <c r="D65" s="160" t="s">
        <v>12</v>
      </c>
      <c r="E65" s="160">
        <v>32.299999999999997</v>
      </c>
      <c r="F65" s="160">
        <f>E65*F64</f>
        <v>116.1831</v>
      </c>
      <c r="G65" s="160"/>
      <c r="H65" s="160"/>
      <c r="I65" s="169"/>
      <c r="J65" s="169"/>
      <c r="K65" s="168"/>
      <c r="L65" s="168"/>
      <c r="M65" s="15"/>
      <c r="O65" s="28">
        <v>534.44225999999992</v>
      </c>
    </row>
    <row r="66" spans="1:15" ht="16.5">
      <c r="A66" s="172"/>
      <c r="B66" s="159"/>
      <c r="C66" s="167" t="s">
        <v>8</v>
      </c>
      <c r="D66" s="160" t="s">
        <v>4</v>
      </c>
      <c r="E66" s="160">
        <v>2.15</v>
      </c>
      <c r="F66" s="160">
        <f>E66*F64</f>
        <v>7.7335499999999993</v>
      </c>
      <c r="G66" s="160"/>
      <c r="H66" s="160"/>
      <c r="I66" s="169"/>
      <c r="J66" s="169"/>
      <c r="K66" s="168"/>
      <c r="L66" s="168"/>
      <c r="M66" s="15"/>
      <c r="O66" s="28">
        <v>24.74736</v>
      </c>
    </row>
    <row r="67" spans="1:15" ht="31.5">
      <c r="A67" s="183">
        <v>13</v>
      </c>
      <c r="B67" s="161" t="s">
        <v>239</v>
      </c>
      <c r="C67" s="162" t="s">
        <v>110</v>
      </c>
      <c r="D67" s="163" t="s">
        <v>111</v>
      </c>
      <c r="E67" s="163"/>
      <c r="F67" s="170">
        <v>3.63</v>
      </c>
      <c r="G67" s="160"/>
      <c r="H67" s="160"/>
      <c r="I67" s="168"/>
      <c r="J67" s="168"/>
      <c r="K67" s="160"/>
      <c r="L67" s="160"/>
      <c r="M67" s="15"/>
    </row>
    <row r="68" spans="1:15" ht="16.5">
      <c r="A68" s="174"/>
      <c r="B68" s="159"/>
      <c r="C68" s="167" t="s">
        <v>42</v>
      </c>
      <c r="D68" s="160" t="s">
        <v>12</v>
      </c>
      <c r="E68" s="160">
        <v>57.9</v>
      </c>
      <c r="F68" s="160">
        <f>E68*F67</f>
        <v>210.17699999999999</v>
      </c>
      <c r="G68" s="160"/>
      <c r="H68" s="160"/>
      <c r="I68" s="169"/>
      <c r="J68" s="169"/>
      <c r="K68" s="168"/>
      <c r="L68" s="168"/>
      <c r="M68" s="15"/>
      <c r="O68" s="28">
        <v>1212.2747999999997</v>
      </c>
    </row>
    <row r="69" spans="1:15" ht="31.5">
      <c r="A69" s="183">
        <v>14</v>
      </c>
      <c r="B69" s="161" t="s">
        <v>112</v>
      </c>
      <c r="C69" s="162" t="s">
        <v>211</v>
      </c>
      <c r="D69" s="163" t="s">
        <v>234</v>
      </c>
      <c r="E69" s="163"/>
      <c r="F69" s="164">
        <f>F64</f>
        <v>3.597</v>
      </c>
      <c r="G69" s="160"/>
      <c r="H69" s="160"/>
      <c r="I69" s="168"/>
      <c r="J69" s="168"/>
      <c r="K69" s="169"/>
      <c r="L69" s="169"/>
      <c r="M69" s="15"/>
    </row>
    <row r="70" spans="1:15" ht="16.5">
      <c r="A70" s="172"/>
      <c r="B70" s="159"/>
      <c r="C70" s="167" t="s">
        <v>42</v>
      </c>
      <c r="D70" s="160" t="s">
        <v>12</v>
      </c>
      <c r="E70" s="160">
        <v>47.9</v>
      </c>
      <c r="F70" s="160">
        <f>E70*F69</f>
        <v>172.2963</v>
      </c>
      <c r="G70" s="160"/>
      <c r="H70" s="160"/>
      <c r="I70" s="168"/>
      <c r="J70" s="168"/>
      <c r="K70" s="160"/>
      <c r="L70" s="160"/>
      <c r="M70" s="15"/>
      <c r="O70" s="28">
        <v>1343.9111399999999</v>
      </c>
    </row>
    <row r="71" spans="1:15" ht="16.5">
      <c r="A71" s="172"/>
      <c r="B71" s="159"/>
      <c r="C71" s="167" t="s">
        <v>8</v>
      </c>
      <c r="D71" s="160" t="s">
        <v>4</v>
      </c>
      <c r="E71" s="160">
        <v>15.3</v>
      </c>
      <c r="F71" s="160">
        <f>E71*F69</f>
        <v>55.034100000000002</v>
      </c>
      <c r="G71" s="160"/>
      <c r="H71" s="160"/>
      <c r="I71" s="168"/>
      <c r="J71" s="168"/>
      <c r="K71" s="168"/>
      <c r="L71" s="168"/>
      <c r="M71" s="15"/>
      <c r="O71" s="28">
        <v>176.10912000000002</v>
      </c>
    </row>
    <row r="72" spans="1:15" ht="16.5">
      <c r="A72" s="172"/>
      <c r="B72" s="159" t="s">
        <v>113</v>
      </c>
      <c r="C72" s="167" t="s">
        <v>114</v>
      </c>
      <c r="D72" s="160" t="s">
        <v>106</v>
      </c>
      <c r="E72" s="169">
        <v>100</v>
      </c>
      <c r="F72" s="160">
        <f>E72*F69</f>
        <v>359.7</v>
      </c>
      <c r="G72" s="160"/>
      <c r="H72" s="160"/>
      <c r="I72" s="168"/>
      <c r="J72" s="168"/>
      <c r="K72" s="168"/>
      <c r="L72" s="168"/>
      <c r="M72" s="15"/>
      <c r="O72" s="28">
        <v>0</v>
      </c>
    </row>
    <row r="73" spans="1:15" ht="16.5">
      <c r="A73" s="172"/>
      <c r="B73" s="159" t="s">
        <v>115</v>
      </c>
      <c r="C73" s="167" t="s">
        <v>107</v>
      </c>
      <c r="D73" s="160" t="s">
        <v>63</v>
      </c>
      <c r="E73" s="160">
        <v>0.05</v>
      </c>
      <c r="F73" s="160">
        <f>E73*F69</f>
        <v>0.17985000000000001</v>
      </c>
      <c r="G73" s="169"/>
      <c r="H73" s="168"/>
      <c r="I73" s="168"/>
      <c r="J73" s="168"/>
      <c r="K73" s="168"/>
      <c r="L73" s="168"/>
      <c r="M73" s="15"/>
      <c r="O73" s="28">
        <v>17.625299999999999</v>
      </c>
    </row>
    <row r="74" spans="1:15" ht="16.5">
      <c r="A74" s="174"/>
      <c r="B74" s="159" t="s">
        <v>116</v>
      </c>
      <c r="C74" s="167" t="s">
        <v>3</v>
      </c>
      <c r="D74" s="182" t="s">
        <v>4</v>
      </c>
      <c r="E74" s="160">
        <v>0.06</v>
      </c>
      <c r="F74" s="160">
        <f>E74*F69</f>
        <v>0.21581999999999998</v>
      </c>
      <c r="G74" s="160"/>
      <c r="H74" s="160"/>
      <c r="I74" s="168"/>
      <c r="J74" s="168"/>
      <c r="K74" s="168"/>
      <c r="L74" s="168"/>
      <c r="M74" s="15"/>
      <c r="O74" s="28">
        <v>0.69062400000000002</v>
      </c>
    </row>
    <row r="75" spans="1:15" ht="31.5">
      <c r="A75" s="139">
        <v>15</v>
      </c>
      <c r="B75" s="161" t="s">
        <v>117</v>
      </c>
      <c r="C75" s="162" t="s">
        <v>212</v>
      </c>
      <c r="D75" s="163" t="s">
        <v>111</v>
      </c>
      <c r="E75" s="163"/>
      <c r="F75" s="170">
        <f>F67</f>
        <v>3.63</v>
      </c>
      <c r="G75" s="160"/>
      <c r="H75" s="160"/>
      <c r="I75" s="168"/>
      <c r="J75" s="169"/>
      <c r="K75" s="160"/>
      <c r="L75" s="160"/>
      <c r="M75" s="15"/>
    </row>
    <row r="76" spans="1:15" ht="16.5">
      <c r="A76" s="166"/>
      <c r="B76" s="159"/>
      <c r="C76" s="167" t="s">
        <v>42</v>
      </c>
      <c r="D76" s="160" t="s">
        <v>12</v>
      </c>
      <c r="E76" s="169">
        <v>74</v>
      </c>
      <c r="F76" s="160">
        <f>E76*F75</f>
        <v>268.62</v>
      </c>
      <c r="G76" s="160"/>
      <c r="H76" s="160"/>
      <c r="I76" s="169"/>
      <c r="J76" s="169"/>
      <c r="K76" s="168"/>
      <c r="L76" s="168"/>
      <c r="M76" s="15"/>
      <c r="O76" s="28">
        <v>1611.72</v>
      </c>
    </row>
    <row r="77" spans="1:15" ht="16.5">
      <c r="A77" s="166"/>
      <c r="B77" s="159"/>
      <c r="C77" s="167" t="s">
        <v>8</v>
      </c>
      <c r="D77" s="160" t="s">
        <v>4</v>
      </c>
      <c r="E77" s="160">
        <v>0.71</v>
      </c>
      <c r="F77" s="160">
        <f>E77*F75</f>
        <v>2.5772999999999997</v>
      </c>
      <c r="G77" s="160"/>
      <c r="H77" s="160"/>
      <c r="I77" s="168"/>
      <c r="J77" s="168"/>
      <c r="K77" s="169"/>
      <c r="L77" s="169"/>
      <c r="M77" s="15"/>
      <c r="O77" s="28">
        <v>8.2473599999999987</v>
      </c>
    </row>
    <row r="78" spans="1:15" ht="47.25">
      <c r="A78" s="166"/>
      <c r="B78" s="159" t="s">
        <v>118</v>
      </c>
      <c r="C78" s="167" t="s">
        <v>119</v>
      </c>
      <c r="D78" s="160" t="s">
        <v>25</v>
      </c>
      <c r="E78" s="160"/>
      <c r="F78" s="170">
        <f>F75</f>
        <v>3.63</v>
      </c>
      <c r="G78" s="169"/>
      <c r="H78" s="160"/>
      <c r="I78" s="168"/>
      <c r="J78" s="168"/>
      <c r="K78" s="169"/>
      <c r="L78" s="169"/>
      <c r="M78" s="15"/>
      <c r="O78" s="28">
        <v>0</v>
      </c>
    </row>
    <row r="79" spans="1:15" ht="16.5">
      <c r="A79" s="166"/>
      <c r="B79" s="159" t="s">
        <v>120</v>
      </c>
      <c r="C79" s="167" t="s">
        <v>121</v>
      </c>
      <c r="D79" s="160" t="s">
        <v>63</v>
      </c>
      <c r="E79" s="160">
        <v>3.9</v>
      </c>
      <c r="F79" s="160">
        <f>E79*F75</f>
        <v>14.157</v>
      </c>
      <c r="G79" s="169"/>
      <c r="H79" s="160"/>
      <c r="I79" s="168"/>
      <c r="J79" s="168"/>
      <c r="K79" s="169"/>
      <c r="L79" s="169"/>
      <c r="M79" s="15"/>
      <c r="O79" s="28">
        <v>1670.5260000000001</v>
      </c>
    </row>
    <row r="80" spans="1:15" ht="16.5">
      <c r="A80" s="166"/>
      <c r="B80" s="159" t="s">
        <v>122</v>
      </c>
      <c r="C80" s="167" t="s">
        <v>107</v>
      </c>
      <c r="D80" s="160" t="s">
        <v>63</v>
      </c>
      <c r="E80" s="160">
        <v>0.06</v>
      </c>
      <c r="F80" s="160">
        <f>E80*F75</f>
        <v>0.21779999999999999</v>
      </c>
      <c r="G80" s="169"/>
      <c r="H80" s="168"/>
      <c r="I80" s="168"/>
      <c r="J80" s="168"/>
      <c r="K80" s="169"/>
      <c r="L80" s="169"/>
      <c r="M80" s="15"/>
      <c r="O80" s="28">
        <v>21.3444</v>
      </c>
    </row>
    <row r="81" spans="1:15" ht="16.5">
      <c r="A81" s="151"/>
      <c r="B81" s="159"/>
      <c r="C81" s="167" t="s">
        <v>3</v>
      </c>
      <c r="D81" s="160" t="s">
        <v>4</v>
      </c>
      <c r="E81" s="160">
        <v>9.6</v>
      </c>
      <c r="F81" s="160">
        <f>E81*F75</f>
        <v>34.847999999999999</v>
      </c>
      <c r="G81" s="160"/>
      <c r="H81" s="160"/>
      <c r="I81" s="168"/>
      <c r="J81" s="168"/>
      <c r="K81" s="169"/>
      <c r="L81" s="169"/>
      <c r="M81" s="15"/>
      <c r="O81" s="28">
        <v>111.5136</v>
      </c>
    </row>
    <row r="82" spans="1:15" ht="47.25">
      <c r="A82" s="139">
        <v>16</v>
      </c>
      <c r="B82" s="159" t="s">
        <v>240</v>
      </c>
      <c r="C82" s="162" t="s">
        <v>123</v>
      </c>
      <c r="D82" s="163" t="s">
        <v>43</v>
      </c>
      <c r="E82" s="163"/>
      <c r="F82" s="175">
        <v>1</v>
      </c>
      <c r="G82" s="160"/>
      <c r="H82" s="160"/>
      <c r="I82" s="168"/>
      <c r="J82" s="169"/>
      <c r="K82" s="160"/>
      <c r="L82" s="160"/>
      <c r="M82" s="15"/>
    </row>
    <row r="83" spans="1:15" ht="16.5">
      <c r="A83" s="166"/>
      <c r="B83" s="159"/>
      <c r="C83" s="167" t="s">
        <v>42</v>
      </c>
      <c r="D83" s="160" t="s">
        <v>12</v>
      </c>
      <c r="E83" s="168">
        <v>1.24</v>
      </c>
      <c r="F83" s="169">
        <f>E83*F82</f>
        <v>1.24</v>
      </c>
      <c r="G83" s="160"/>
      <c r="H83" s="160"/>
      <c r="I83" s="169"/>
      <c r="J83" s="168"/>
      <c r="K83" s="160"/>
      <c r="L83" s="160"/>
      <c r="M83" s="15"/>
      <c r="O83" s="28">
        <v>48</v>
      </c>
    </row>
    <row r="84" spans="1:15" ht="16.5">
      <c r="A84" s="172"/>
      <c r="B84" s="159"/>
      <c r="C84" s="167" t="s">
        <v>8</v>
      </c>
      <c r="D84" s="160" t="s">
        <v>4</v>
      </c>
      <c r="E84" s="168">
        <v>0.26</v>
      </c>
      <c r="F84" s="169">
        <f>E84*F82</f>
        <v>0.26</v>
      </c>
      <c r="G84" s="160"/>
      <c r="H84" s="160"/>
      <c r="I84" s="168"/>
      <c r="J84" s="168"/>
      <c r="K84" s="160"/>
      <c r="L84" s="169"/>
      <c r="M84" s="15"/>
      <c r="O84" s="28">
        <v>16</v>
      </c>
    </row>
    <row r="85" spans="1:15" ht="47.25">
      <c r="A85" s="172"/>
      <c r="B85" s="159" t="s">
        <v>104</v>
      </c>
      <c r="C85" s="167" t="s">
        <v>105</v>
      </c>
      <c r="D85" s="160" t="s">
        <v>106</v>
      </c>
      <c r="E85" s="160"/>
      <c r="F85" s="160">
        <v>0.5</v>
      </c>
      <c r="G85" s="169"/>
      <c r="H85" s="169"/>
      <c r="I85" s="168"/>
      <c r="J85" s="168"/>
      <c r="K85" s="160"/>
      <c r="L85" s="160"/>
      <c r="M85" s="15"/>
      <c r="O85" s="28">
        <v>16</v>
      </c>
    </row>
    <row r="86" spans="1:15" ht="16.5">
      <c r="A86" s="172"/>
      <c r="B86" s="159" t="s">
        <v>9</v>
      </c>
      <c r="C86" s="167" t="s">
        <v>124</v>
      </c>
      <c r="D86" s="160" t="s">
        <v>41</v>
      </c>
      <c r="E86" s="160"/>
      <c r="F86" s="169">
        <v>1</v>
      </c>
      <c r="G86" s="169"/>
      <c r="H86" s="169"/>
      <c r="I86" s="168"/>
      <c r="J86" s="168"/>
      <c r="K86" s="160"/>
      <c r="L86" s="160"/>
      <c r="M86" s="15"/>
      <c r="O86" s="28">
        <v>50</v>
      </c>
    </row>
    <row r="87" spans="1:15" ht="16.5">
      <c r="A87" s="174"/>
      <c r="B87" s="159"/>
      <c r="C87" s="167" t="s">
        <v>3</v>
      </c>
      <c r="D87" s="160" t="s">
        <v>4</v>
      </c>
      <c r="E87" s="160"/>
      <c r="F87" s="169">
        <f>F82</f>
        <v>1</v>
      </c>
      <c r="G87" s="160"/>
      <c r="H87" s="169"/>
      <c r="I87" s="168"/>
      <c r="J87" s="168"/>
      <c r="K87" s="160"/>
      <c r="L87" s="160"/>
      <c r="M87" s="15"/>
      <c r="O87" s="28">
        <v>3.2</v>
      </c>
    </row>
    <row r="88" spans="1:15" ht="31.5">
      <c r="A88" s="139">
        <v>17</v>
      </c>
      <c r="B88" s="161" t="s">
        <v>125</v>
      </c>
      <c r="C88" s="162" t="s">
        <v>213</v>
      </c>
      <c r="D88" s="163" t="s">
        <v>234</v>
      </c>
      <c r="E88" s="163"/>
      <c r="F88" s="163">
        <v>0.12</v>
      </c>
      <c r="G88" s="160"/>
      <c r="H88" s="160"/>
      <c r="I88" s="168"/>
      <c r="J88" s="168"/>
      <c r="K88" s="160"/>
      <c r="L88" s="160"/>
      <c r="M88" s="15"/>
    </row>
    <row r="89" spans="1:15" ht="16.5">
      <c r="A89" s="172"/>
      <c r="B89" s="159"/>
      <c r="C89" s="167" t="s">
        <v>42</v>
      </c>
      <c r="D89" s="160" t="s">
        <v>12</v>
      </c>
      <c r="E89" s="160">
        <v>38.799999999999997</v>
      </c>
      <c r="F89" s="160">
        <f>E89*F88</f>
        <v>4.6559999999999997</v>
      </c>
      <c r="G89" s="160"/>
      <c r="H89" s="160"/>
      <c r="I89" s="169"/>
      <c r="J89" s="168"/>
      <c r="K89" s="160"/>
      <c r="L89" s="160"/>
      <c r="M89" s="15"/>
      <c r="O89" s="28">
        <v>36.316799999999994</v>
      </c>
    </row>
    <row r="90" spans="1:15" ht="47.25">
      <c r="A90" s="172"/>
      <c r="B90" s="159" t="s">
        <v>126</v>
      </c>
      <c r="C90" s="167" t="s">
        <v>127</v>
      </c>
      <c r="D90" s="160" t="s">
        <v>18</v>
      </c>
      <c r="E90" s="160">
        <v>25.1</v>
      </c>
      <c r="F90" s="160">
        <f>E90*F88</f>
        <v>3.012</v>
      </c>
      <c r="G90" s="169"/>
      <c r="H90" s="160"/>
      <c r="I90" s="160"/>
      <c r="J90" s="160"/>
      <c r="K90" s="160"/>
      <c r="L90" s="160"/>
      <c r="M90" s="15"/>
      <c r="O90" s="28">
        <v>12.048</v>
      </c>
    </row>
    <row r="91" spans="1:15" ht="16.5">
      <c r="A91" s="172"/>
      <c r="B91" s="159" t="s">
        <v>128</v>
      </c>
      <c r="C91" s="167" t="s">
        <v>20</v>
      </c>
      <c r="D91" s="160" t="s">
        <v>18</v>
      </c>
      <c r="E91" s="160">
        <v>2.7</v>
      </c>
      <c r="F91" s="160">
        <f>E91*F88</f>
        <v>0.32400000000000001</v>
      </c>
      <c r="G91" s="169"/>
      <c r="H91" s="160"/>
      <c r="I91" s="160"/>
      <c r="J91" s="160"/>
      <c r="K91" s="160"/>
      <c r="L91" s="160"/>
      <c r="M91" s="15"/>
      <c r="O91" s="28">
        <v>1.62</v>
      </c>
    </row>
    <row r="92" spans="1:15" ht="16.5">
      <c r="A92" s="174"/>
      <c r="B92" s="159"/>
      <c r="C92" s="167" t="s">
        <v>3</v>
      </c>
      <c r="D92" s="160" t="s">
        <v>4</v>
      </c>
      <c r="E92" s="160">
        <v>0.19</v>
      </c>
      <c r="F92" s="160">
        <f>E92*F88</f>
        <v>2.2800000000000001E-2</v>
      </c>
      <c r="G92" s="160"/>
      <c r="H92" s="160"/>
      <c r="I92" s="160"/>
      <c r="J92" s="160"/>
      <c r="K92" s="160"/>
      <c r="L92" s="160"/>
      <c r="M92" s="15"/>
      <c r="O92" s="28">
        <v>7.2960000000000011E-2</v>
      </c>
    </row>
    <row r="93" spans="1:15" ht="47.25">
      <c r="A93" s="139">
        <v>18</v>
      </c>
      <c r="B93" s="184" t="s">
        <v>241</v>
      </c>
      <c r="C93" s="162" t="s">
        <v>129</v>
      </c>
      <c r="D93" s="163" t="s">
        <v>5</v>
      </c>
      <c r="E93" s="163"/>
      <c r="F93" s="175">
        <v>8</v>
      </c>
      <c r="G93" s="160"/>
      <c r="H93" s="160"/>
      <c r="I93" s="160"/>
      <c r="J93" s="160"/>
      <c r="K93" s="160"/>
      <c r="L93" s="160"/>
      <c r="M93" s="15"/>
    </row>
    <row r="94" spans="1:15" ht="16.5">
      <c r="A94" s="172"/>
      <c r="B94" s="159"/>
      <c r="C94" s="167" t="s">
        <v>42</v>
      </c>
      <c r="D94" s="160" t="s">
        <v>12</v>
      </c>
      <c r="E94" s="169">
        <v>2.4</v>
      </c>
      <c r="F94" s="169">
        <f>E94*F93</f>
        <v>19.2</v>
      </c>
      <c r="G94" s="160"/>
      <c r="H94" s="160"/>
      <c r="I94" s="169"/>
      <c r="J94" s="169"/>
      <c r="K94" s="160"/>
      <c r="L94" s="160"/>
      <c r="M94" s="15"/>
      <c r="O94" s="28">
        <v>48</v>
      </c>
    </row>
    <row r="95" spans="1:15" ht="63">
      <c r="A95" s="174"/>
      <c r="B95" s="159" t="s">
        <v>9</v>
      </c>
      <c r="C95" s="167" t="s">
        <v>130</v>
      </c>
      <c r="D95" s="160" t="s">
        <v>5</v>
      </c>
      <c r="E95" s="160"/>
      <c r="F95" s="169">
        <v>8</v>
      </c>
      <c r="G95" s="169"/>
      <c r="H95" s="160"/>
      <c r="I95" s="160"/>
      <c r="J95" s="160"/>
      <c r="K95" s="160"/>
      <c r="L95" s="160"/>
      <c r="M95" s="15"/>
      <c r="O95" s="28">
        <v>2000</v>
      </c>
    </row>
    <row r="96" spans="1:15" ht="16.5">
      <c r="A96" s="185"/>
      <c r="B96" s="159"/>
      <c r="C96" s="162" t="s">
        <v>142</v>
      </c>
      <c r="D96" s="160"/>
      <c r="E96" s="160"/>
      <c r="F96" s="160"/>
      <c r="G96" s="160"/>
      <c r="H96" s="160"/>
      <c r="I96" s="160"/>
      <c r="J96" s="160"/>
      <c r="K96" s="160"/>
      <c r="L96" s="160"/>
      <c r="M96" s="15"/>
    </row>
    <row r="97" spans="1:15" ht="27">
      <c r="A97" s="186">
        <v>19</v>
      </c>
      <c r="B97" s="187" t="s">
        <v>38</v>
      </c>
      <c r="C97" s="188" t="s">
        <v>143</v>
      </c>
      <c r="D97" s="189" t="s">
        <v>35</v>
      </c>
      <c r="E97" s="189"/>
      <c r="F97" s="175">
        <v>4</v>
      </c>
      <c r="G97" s="189"/>
      <c r="H97" s="190"/>
      <c r="I97" s="191"/>
      <c r="J97" s="190"/>
      <c r="K97" s="191"/>
      <c r="L97" s="190"/>
      <c r="M97" s="21"/>
    </row>
    <row r="98" spans="1:15">
      <c r="A98" s="186"/>
      <c r="B98" s="192"/>
      <c r="C98" s="193" t="s">
        <v>14</v>
      </c>
      <c r="D98" s="159" t="s">
        <v>12</v>
      </c>
      <c r="E98" s="159">
        <v>0.47</v>
      </c>
      <c r="F98" s="194">
        <f>F97*E98</f>
        <v>1.88</v>
      </c>
      <c r="G98" s="159"/>
      <c r="H98" s="194"/>
      <c r="I98" s="195"/>
      <c r="J98" s="194"/>
      <c r="K98" s="195"/>
      <c r="L98" s="194"/>
      <c r="M98" s="30"/>
      <c r="O98" s="28">
        <v>14.664</v>
      </c>
    </row>
    <row r="99" spans="1:15" ht="15" thickBot="1">
      <c r="A99" s="186"/>
      <c r="B99" s="192"/>
      <c r="C99" s="193" t="s">
        <v>13</v>
      </c>
      <c r="D99" s="159" t="s">
        <v>4</v>
      </c>
      <c r="E99" s="159">
        <v>5.8200000000000002E-2</v>
      </c>
      <c r="F99" s="194">
        <f>F97*E99</f>
        <v>0.23280000000000001</v>
      </c>
      <c r="G99" s="159"/>
      <c r="H99" s="194"/>
      <c r="I99" s="195"/>
      <c r="J99" s="194"/>
      <c r="K99" s="195"/>
      <c r="L99" s="194"/>
      <c r="M99" s="30"/>
      <c r="O99" s="28">
        <v>0.74496000000000007</v>
      </c>
    </row>
    <row r="100" spans="1:15" ht="27.75" thickTop="1">
      <c r="A100" s="196">
        <v>20</v>
      </c>
      <c r="B100" s="197" t="s">
        <v>144</v>
      </c>
      <c r="C100" s="198" t="s">
        <v>151</v>
      </c>
      <c r="D100" s="199" t="s">
        <v>145</v>
      </c>
      <c r="E100" s="200"/>
      <c r="F100" s="201">
        <f>0.15*1*10/100</f>
        <v>1.4999999999999999E-2</v>
      </c>
      <c r="G100" s="160"/>
      <c r="H100" s="160"/>
      <c r="I100" s="160"/>
      <c r="J100" s="160"/>
      <c r="K100" s="160"/>
      <c r="L100" s="160"/>
      <c r="M100" s="15"/>
    </row>
    <row r="101" spans="1:15" ht="16.5">
      <c r="A101" s="202"/>
      <c r="B101" s="203"/>
      <c r="C101" s="204" t="s">
        <v>146</v>
      </c>
      <c r="D101" s="205" t="s">
        <v>12</v>
      </c>
      <c r="E101" s="206">
        <v>160</v>
      </c>
      <c r="F101" s="207">
        <f>F100*E101</f>
        <v>2.4</v>
      </c>
      <c r="G101" s="160"/>
      <c r="H101" s="160"/>
      <c r="I101" s="160"/>
      <c r="J101" s="160"/>
      <c r="K101" s="160"/>
      <c r="L101" s="160"/>
      <c r="M101" s="15"/>
      <c r="O101" s="28">
        <v>18.72</v>
      </c>
    </row>
    <row r="102" spans="1:15" ht="17.25" thickBot="1">
      <c r="A102" s="202"/>
      <c r="B102" s="203" t="s">
        <v>152</v>
      </c>
      <c r="C102" s="204" t="s">
        <v>147</v>
      </c>
      <c r="D102" s="205" t="s">
        <v>34</v>
      </c>
      <c r="E102" s="206">
        <v>77.5</v>
      </c>
      <c r="F102" s="207">
        <f>F100*E102</f>
        <v>1.1624999999999999</v>
      </c>
      <c r="G102" s="160"/>
      <c r="H102" s="160"/>
      <c r="I102" s="208"/>
      <c r="J102" s="208"/>
      <c r="K102" s="169"/>
      <c r="L102" s="168"/>
      <c r="M102" s="15"/>
      <c r="O102" s="28">
        <v>35.967749999999995</v>
      </c>
    </row>
    <row r="103" spans="1:15" ht="27.75" thickTop="1">
      <c r="A103" s="196">
        <v>21</v>
      </c>
      <c r="B103" s="197" t="s">
        <v>148</v>
      </c>
      <c r="C103" s="209" t="s">
        <v>150</v>
      </c>
      <c r="D103" s="199" t="s">
        <v>149</v>
      </c>
      <c r="E103" s="210"/>
      <c r="F103" s="211">
        <v>0.2</v>
      </c>
      <c r="G103" s="160"/>
      <c r="H103" s="160"/>
      <c r="I103" s="160"/>
      <c r="J103" s="160"/>
      <c r="K103" s="160"/>
      <c r="L103" s="160"/>
      <c r="M103" s="15"/>
    </row>
    <row r="104" spans="1:15" ht="16.5">
      <c r="A104" s="202"/>
      <c r="B104" s="203"/>
      <c r="C104" s="204" t="s">
        <v>146</v>
      </c>
      <c r="D104" s="205" t="s">
        <v>12</v>
      </c>
      <c r="E104" s="212">
        <v>38.799999999999997</v>
      </c>
      <c r="F104" s="213">
        <f>F103*E104</f>
        <v>7.76</v>
      </c>
      <c r="G104" s="160"/>
      <c r="H104" s="160"/>
      <c r="I104" s="160"/>
      <c r="J104" s="160"/>
      <c r="K104" s="160"/>
      <c r="L104" s="160"/>
      <c r="M104" s="15"/>
      <c r="O104" s="28">
        <v>60.527999999999999</v>
      </c>
    </row>
    <row r="105" spans="1:15" ht="40.5">
      <c r="A105" s="189">
        <v>22</v>
      </c>
      <c r="B105" s="214" t="s">
        <v>28</v>
      </c>
      <c r="C105" s="188" t="s">
        <v>153</v>
      </c>
      <c r="D105" s="189" t="s">
        <v>33</v>
      </c>
      <c r="E105" s="189"/>
      <c r="F105" s="190">
        <f>40*1*1.2</f>
        <v>48</v>
      </c>
      <c r="G105" s="189"/>
      <c r="H105" s="190"/>
      <c r="I105" s="191"/>
      <c r="J105" s="190"/>
      <c r="K105" s="191"/>
      <c r="L105" s="190"/>
      <c r="M105" s="21"/>
    </row>
    <row r="106" spans="1:15" ht="16.5">
      <c r="A106" s="189"/>
      <c r="B106" s="215"/>
      <c r="C106" s="216" t="s">
        <v>11</v>
      </c>
      <c r="D106" s="217" t="s">
        <v>12</v>
      </c>
      <c r="E106" s="217">
        <v>2.06</v>
      </c>
      <c r="F106" s="218">
        <f>F105*E106</f>
        <v>98.88</v>
      </c>
      <c r="G106" s="217"/>
      <c r="H106" s="218"/>
      <c r="I106" s="160"/>
      <c r="J106" s="218"/>
      <c r="K106" s="219"/>
      <c r="L106" s="218"/>
      <c r="M106" s="8"/>
      <c r="O106" s="28">
        <v>771.2639999999999</v>
      </c>
    </row>
    <row r="107" spans="1:15" ht="13.5">
      <c r="A107" s="220">
        <v>23</v>
      </c>
      <c r="B107" s="214" t="s">
        <v>37</v>
      </c>
      <c r="C107" s="188" t="s">
        <v>180</v>
      </c>
      <c r="D107" s="189" t="s">
        <v>33</v>
      </c>
      <c r="E107" s="189"/>
      <c r="F107" s="190">
        <f>40*1*0.15</f>
        <v>6</v>
      </c>
      <c r="G107" s="189"/>
      <c r="H107" s="190"/>
      <c r="I107" s="191"/>
      <c r="J107" s="190"/>
      <c r="K107" s="191"/>
      <c r="L107" s="190"/>
      <c r="M107" s="21"/>
    </row>
    <row r="108" spans="1:15" ht="13.5">
      <c r="A108" s="221"/>
      <c r="B108" s="215"/>
      <c r="C108" s="216" t="s">
        <v>11</v>
      </c>
      <c r="D108" s="217" t="s">
        <v>12</v>
      </c>
      <c r="E108" s="217">
        <v>3.52</v>
      </c>
      <c r="F108" s="218">
        <f>F107*E108</f>
        <v>21.12</v>
      </c>
      <c r="G108" s="217"/>
      <c r="H108" s="218"/>
      <c r="I108" s="219"/>
      <c r="J108" s="218"/>
      <c r="K108" s="219"/>
      <c r="L108" s="218"/>
      <c r="M108" s="8"/>
      <c r="O108" s="28">
        <v>126.72</v>
      </c>
    </row>
    <row r="109" spans="1:15" ht="13.5">
      <c r="A109" s="221"/>
      <c r="B109" s="222"/>
      <c r="C109" s="223" t="s">
        <v>13</v>
      </c>
      <c r="D109" s="217" t="s">
        <v>4</v>
      </c>
      <c r="E109" s="217">
        <v>1.06</v>
      </c>
      <c r="F109" s="218">
        <f>F107*E109</f>
        <v>6.36</v>
      </c>
      <c r="G109" s="217"/>
      <c r="H109" s="218"/>
      <c r="I109" s="219"/>
      <c r="J109" s="218"/>
      <c r="K109" s="219"/>
      <c r="L109" s="218"/>
      <c r="M109" s="8"/>
      <c r="O109" s="28">
        <v>20.352000000000004</v>
      </c>
    </row>
    <row r="110" spans="1:15" ht="13.5">
      <c r="A110" s="221"/>
      <c r="B110" s="224" t="s">
        <v>155</v>
      </c>
      <c r="C110" s="223" t="s">
        <v>156</v>
      </c>
      <c r="D110" s="217" t="s">
        <v>33</v>
      </c>
      <c r="E110" s="217">
        <v>1.24</v>
      </c>
      <c r="F110" s="218">
        <f>F107*E110</f>
        <v>7.4399999999999995</v>
      </c>
      <c r="G110" s="217"/>
      <c r="H110" s="218"/>
      <c r="I110" s="219"/>
      <c r="J110" s="218"/>
      <c r="K110" s="219"/>
      <c r="L110" s="218"/>
      <c r="M110" s="8"/>
      <c r="O110" s="28">
        <v>208.32</v>
      </c>
    </row>
    <row r="111" spans="1:15" ht="13.5">
      <c r="A111" s="225"/>
      <c r="B111" s="226" t="s">
        <v>154</v>
      </c>
      <c r="C111" s="223" t="s">
        <v>3</v>
      </c>
      <c r="D111" s="226" t="s">
        <v>4</v>
      </c>
      <c r="E111" s="227">
        <v>0.02</v>
      </c>
      <c r="F111" s="228">
        <f>E111*F107</f>
        <v>0.12</v>
      </c>
      <c r="G111" s="229"/>
      <c r="H111" s="229"/>
      <c r="I111" s="230"/>
      <c r="J111" s="230"/>
      <c r="K111" s="229"/>
      <c r="L111" s="229"/>
      <c r="M111" s="20"/>
      <c r="O111" s="28">
        <v>0</v>
      </c>
    </row>
    <row r="112" spans="1:15" ht="31.5">
      <c r="A112" s="183">
        <v>24</v>
      </c>
      <c r="B112" s="161" t="s">
        <v>242</v>
      </c>
      <c r="C112" s="162" t="s">
        <v>157</v>
      </c>
      <c r="D112" s="163" t="s">
        <v>160</v>
      </c>
      <c r="E112" s="163"/>
      <c r="F112" s="175">
        <v>280</v>
      </c>
      <c r="G112" s="160"/>
      <c r="H112" s="160"/>
      <c r="I112" s="160"/>
      <c r="J112" s="160"/>
      <c r="K112" s="160"/>
      <c r="L112" s="160"/>
      <c r="M112" s="15"/>
    </row>
    <row r="113" spans="1:15" ht="16.5">
      <c r="A113" s="172"/>
      <c r="B113" s="215"/>
      <c r="C113" s="216" t="s">
        <v>158</v>
      </c>
      <c r="D113" s="217" t="s">
        <v>12</v>
      </c>
      <c r="E113" s="217">
        <v>0.13900000000000001</v>
      </c>
      <c r="F113" s="218">
        <f>F112*E113</f>
        <v>38.92</v>
      </c>
      <c r="G113" s="160"/>
      <c r="H113" s="160"/>
      <c r="I113" s="160"/>
      <c r="J113" s="160"/>
      <c r="K113" s="160"/>
      <c r="L113" s="160"/>
      <c r="M113" s="15"/>
    </row>
    <row r="114" spans="1:15" ht="16.5">
      <c r="A114" s="172"/>
      <c r="B114" s="222"/>
      <c r="C114" s="223" t="s">
        <v>159</v>
      </c>
      <c r="D114" s="217" t="s">
        <v>4</v>
      </c>
      <c r="E114" s="217">
        <v>0</v>
      </c>
      <c r="F114" s="218">
        <f>F112*E114</f>
        <v>0</v>
      </c>
      <c r="G114" s="160"/>
      <c r="H114" s="160"/>
      <c r="I114" s="160"/>
      <c r="J114" s="160"/>
      <c r="K114" s="160"/>
      <c r="L114" s="160"/>
      <c r="M114" s="15"/>
      <c r="O114" s="28">
        <v>137.08799999999999</v>
      </c>
    </row>
    <row r="115" spans="1:15" ht="16.5">
      <c r="A115" s="172"/>
      <c r="B115" s="224" t="s">
        <v>155</v>
      </c>
      <c r="C115" s="223" t="s">
        <v>166</v>
      </c>
      <c r="D115" s="217" t="s">
        <v>23</v>
      </c>
      <c r="E115" s="217">
        <v>1</v>
      </c>
      <c r="F115" s="218">
        <f>F112*E115</f>
        <v>280</v>
      </c>
      <c r="G115" s="163"/>
      <c r="H115" s="169"/>
      <c r="I115" s="160"/>
      <c r="J115" s="160"/>
      <c r="K115" s="160"/>
      <c r="L115" s="160"/>
      <c r="M115" s="15"/>
      <c r="O115" s="28">
        <v>140</v>
      </c>
    </row>
    <row r="116" spans="1:15" ht="16.5">
      <c r="A116" s="174"/>
      <c r="B116" s="226" t="s">
        <v>154</v>
      </c>
      <c r="C116" s="223" t="s">
        <v>3</v>
      </c>
      <c r="D116" s="226" t="s">
        <v>4</v>
      </c>
      <c r="E116" s="227">
        <f>3.65/1000</f>
        <v>3.65E-3</v>
      </c>
      <c r="F116" s="228">
        <f>E116*F112</f>
        <v>1.022</v>
      </c>
      <c r="G116" s="160"/>
      <c r="H116" s="169"/>
      <c r="I116" s="160"/>
      <c r="J116" s="160"/>
      <c r="K116" s="160"/>
      <c r="L116" s="160"/>
      <c r="M116" s="15"/>
      <c r="O116" s="28">
        <v>73.472000000000008</v>
      </c>
    </row>
    <row r="117" spans="1:15" ht="31.5">
      <c r="A117" s="139">
        <v>25</v>
      </c>
      <c r="B117" s="161" t="s">
        <v>131</v>
      </c>
      <c r="C117" s="162" t="s">
        <v>132</v>
      </c>
      <c r="D117" s="163" t="s">
        <v>41</v>
      </c>
      <c r="E117" s="163"/>
      <c r="F117" s="163">
        <v>1</v>
      </c>
      <c r="G117" s="160"/>
      <c r="H117" s="160"/>
      <c r="I117" s="160"/>
      <c r="J117" s="160"/>
      <c r="K117" s="160"/>
      <c r="L117" s="160"/>
      <c r="M117" s="15"/>
    </row>
    <row r="118" spans="1:15" ht="16.5">
      <c r="A118" s="172"/>
      <c r="B118" s="159"/>
      <c r="C118" s="167" t="s">
        <v>42</v>
      </c>
      <c r="D118" s="160" t="s">
        <v>12</v>
      </c>
      <c r="E118" s="160">
        <v>2.29</v>
      </c>
      <c r="F118" s="160">
        <f>E118*F117</f>
        <v>2.29</v>
      </c>
      <c r="G118" s="160"/>
      <c r="H118" s="160"/>
      <c r="I118" s="169"/>
      <c r="J118" s="160"/>
      <c r="K118" s="160"/>
      <c r="L118" s="160"/>
      <c r="M118" s="15"/>
      <c r="O118" s="28">
        <v>13.74</v>
      </c>
    </row>
    <row r="119" spans="1:15" ht="16.5">
      <c r="A119" s="172"/>
      <c r="B119" s="159"/>
      <c r="C119" s="167" t="s">
        <v>8</v>
      </c>
      <c r="D119" s="160" t="s">
        <v>4</v>
      </c>
      <c r="E119" s="160">
        <v>0.09</v>
      </c>
      <c r="F119" s="160">
        <f>E119*F117</f>
        <v>0.09</v>
      </c>
      <c r="G119" s="160"/>
      <c r="H119" s="160"/>
      <c r="I119" s="160"/>
      <c r="J119" s="160"/>
      <c r="K119" s="160"/>
      <c r="L119" s="160"/>
      <c r="M119" s="15"/>
      <c r="O119" s="28">
        <v>0.28799999999999998</v>
      </c>
    </row>
    <row r="120" spans="1:15" ht="47.25">
      <c r="A120" s="172"/>
      <c r="B120" s="159" t="s">
        <v>133</v>
      </c>
      <c r="C120" s="167" t="s">
        <v>134</v>
      </c>
      <c r="D120" s="160" t="s">
        <v>41</v>
      </c>
      <c r="E120" s="160"/>
      <c r="F120" s="180">
        <v>1</v>
      </c>
      <c r="G120" s="160"/>
      <c r="H120" s="160"/>
      <c r="I120" s="160"/>
      <c r="J120" s="160"/>
      <c r="K120" s="160"/>
      <c r="L120" s="160"/>
      <c r="M120" s="15"/>
      <c r="O120" s="28">
        <v>223.7</v>
      </c>
    </row>
    <row r="121" spans="1:15" ht="16.5">
      <c r="A121" s="172"/>
      <c r="B121" s="159" t="s">
        <v>135</v>
      </c>
      <c r="C121" s="167" t="s">
        <v>136</v>
      </c>
      <c r="D121" s="160" t="s">
        <v>41</v>
      </c>
      <c r="E121" s="160"/>
      <c r="F121" s="180">
        <v>1</v>
      </c>
      <c r="G121" s="160"/>
      <c r="H121" s="160"/>
      <c r="I121" s="160"/>
      <c r="J121" s="160"/>
      <c r="K121" s="160"/>
      <c r="L121" s="160"/>
      <c r="M121" s="15"/>
      <c r="O121" s="28">
        <v>158.5</v>
      </c>
    </row>
    <row r="122" spans="1:15" ht="16.5">
      <c r="A122" s="172"/>
      <c r="B122" s="159" t="s">
        <v>137</v>
      </c>
      <c r="C122" s="167" t="s">
        <v>138</v>
      </c>
      <c r="D122" s="160" t="s">
        <v>41</v>
      </c>
      <c r="E122" s="160"/>
      <c r="F122" s="180">
        <v>1</v>
      </c>
      <c r="G122" s="160"/>
      <c r="H122" s="160"/>
      <c r="I122" s="160"/>
      <c r="J122" s="160"/>
      <c r="K122" s="160"/>
      <c r="L122" s="160"/>
      <c r="M122" s="15"/>
      <c r="O122" s="28">
        <v>144.1</v>
      </c>
    </row>
    <row r="123" spans="1:15" ht="16.5">
      <c r="A123" s="172"/>
      <c r="B123" s="159" t="s">
        <v>139</v>
      </c>
      <c r="C123" s="167" t="s">
        <v>140</v>
      </c>
      <c r="D123" s="160" t="s">
        <v>41</v>
      </c>
      <c r="E123" s="160"/>
      <c r="F123" s="180">
        <v>1</v>
      </c>
      <c r="G123" s="160"/>
      <c r="H123" s="160"/>
      <c r="I123" s="160"/>
      <c r="J123" s="160"/>
      <c r="K123" s="160"/>
      <c r="L123" s="160"/>
      <c r="M123" s="15"/>
      <c r="O123" s="28">
        <v>75.8</v>
      </c>
    </row>
    <row r="124" spans="1:15" ht="16.5">
      <c r="A124" s="172"/>
      <c r="B124" s="159"/>
      <c r="C124" s="167" t="s">
        <v>141</v>
      </c>
      <c r="D124" s="160" t="s">
        <v>18</v>
      </c>
      <c r="E124" s="160"/>
      <c r="F124" s="180">
        <v>10</v>
      </c>
      <c r="G124" s="160"/>
      <c r="H124" s="160"/>
      <c r="I124" s="160"/>
      <c r="J124" s="160"/>
      <c r="K124" s="160"/>
      <c r="L124" s="160"/>
      <c r="M124" s="15"/>
      <c r="O124" s="28">
        <v>28</v>
      </c>
    </row>
    <row r="125" spans="1:15" ht="16.5">
      <c r="A125" s="174"/>
      <c r="B125" s="159"/>
      <c r="C125" s="167" t="s">
        <v>3</v>
      </c>
      <c r="D125" s="160" t="s">
        <v>4</v>
      </c>
      <c r="E125" s="160">
        <v>0.68</v>
      </c>
      <c r="F125" s="180">
        <v>1</v>
      </c>
      <c r="G125" s="160"/>
      <c r="H125" s="160"/>
      <c r="I125" s="160"/>
      <c r="J125" s="169"/>
      <c r="K125" s="160"/>
      <c r="L125" s="160"/>
      <c r="M125" s="15"/>
      <c r="O125" s="28">
        <v>3.2</v>
      </c>
    </row>
    <row r="126" spans="1:15" ht="13.5">
      <c r="A126" s="217"/>
      <c r="B126" s="214"/>
      <c r="C126" s="189" t="s">
        <v>16</v>
      </c>
      <c r="D126" s="189"/>
      <c r="E126" s="189"/>
      <c r="F126" s="190"/>
      <c r="G126" s="189"/>
      <c r="H126" s="190"/>
      <c r="I126" s="190"/>
      <c r="J126" s="190"/>
      <c r="K126" s="190"/>
      <c r="L126" s="190"/>
      <c r="M126" s="21"/>
      <c r="O126" s="28">
        <v>29307.991738020006</v>
      </c>
    </row>
    <row r="127" spans="1:15" ht="13.5">
      <c r="A127" s="217"/>
      <c r="B127" s="231"/>
      <c r="C127" s="189" t="s">
        <v>254</v>
      </c>
      <c r="D127" s="232"/>
      <c r="E127" s="233"/>
      <c r="F127" s="233"/>
      <c r="G127" s="233"/>
      <c r="H127" s="234"/>
      <c r="I127" s="234"/>
      <c r="J127" s="234"/>
      <c r="K127" s="234"/>
      <c r="L127" s="234"/>
      <c r="M127" s="21">
        <f>H126*D127</f>
        <v>0</v>
      </c>
      <c r="O127" s="28">
        <v>320.5153891686</v>
      </c>
    </row>
    <row r="128" spans="1:15" ht="13.5">
      <c r="A128" s="16"/>
      <c r="B128" s="7"/>
      <c r="C128" s="13" t="s">
        <v>0</v>
      </c>
      <c r="D128" s="5"/>
      <c r="E128" s="5"/>
      <c r="F128" s="5"/>
      <c r="G128" s="5"/>
      <c r="H128" s="6"/>
      <c r="I128" s="6"/>
      <c r="J128" s="6"/>
      <c r="K128" s="6"/>
      <c r="L128" s="6"/>
      <c r="M128" s="21">
        <f>SUM(M126:M127)</f>
        <v>0</v>
      </c>
      <c r="O128" s="28">
        <v>29628.507127188604</v>
      </c>
    </row>
    <row r="129" spans="1:15" ht="13.5">
      <c r="A129" s="16"/>
      <c r="B129" s="7"/>
      <c r="C129" s="13" t="s">
        <v>255</v>
      </c>
      <c r="D129" s="37"/>
      <c r="E129" s="22"/>
      <c r="F129" s="13"/>
      <c r="G129" s="6"/>
      <c r="H129" s="6"/>
      <c r="I129" s="6"/>
      <c r="J129" s="6"/>
      <c r="K129" s="6"/>
      <c r="L129" s="6"/>
      <c r="M129" s="21">
        <f>M128*D129</f>
        <v>0</v>
      </c>
      <c r="O129" s="28">
        <v>2962.8507127188604</v>
      </c>
    </row>
    <row r="130" spans="1:15" ht="13.5">
      <c r="A130" s="16"/>
      <c r="B130" s="7"/>
      <c r="C130" s="13" t="s">
        <v>0</v>
      </c>
      <c r="D130" s="5"/>
      <c r="E130" s="5"/>
      <c r="F130" s="5"/>
      <c r="G130" s="5"/>
      <c r="H130" s="6"/>
      <c r="I130" s="6"/>
      <c r="J130" s="6"/>
      <c r="K130" s="6"/>
      <c r="L130" s="6"/>
      <c r="M130" s="21">
        <f>SUM(M128:M129)</f>
        <v>0</v>
      </c>
      <c r="O130" s="28">
        <v>32591.357839907465</v>
      </c>
    </row>
    <row r="131" spans="1:15" ht="13.5">
      <c r="A131" s="16"/>
      <c r="B131" s="7"/>
      <c r="C131" s="13" t="s">
        <v>256</v>
      </c>
      <c r="D131" s="36"/>
      <c r="E131" s="5"/>
      <c r="F131" s="5"/>
      <c r="G131" s="5"/>
      <c r="H131" s="6"/>
      <c r="I131" s="6"/>
      <c r="J131" s="6"/>
      <c r="K131" s="6"/>
      <c r="L131" s="6"/>
      <c r="M131" s="21">
        <f>M130*D131</f>
        <v>0</v>
      </c>
      <c r="O131" s="28">
        <v>2607.3086271925972</v>
      </c>
    </row>
    <row r="132" spans="1:15" ht="13.5">
      <c r="A132" s="16"/>
      <c r="B132" s="7"/>
      <c r="C132" s="13" t="s">
        <v>0</v>
      </c>
      <c r="D132" s="5"/>
      <c r="E132" s="5"/>
      <c r="F132" s="5"/>
      <c r="G132" s="5"/>
      <c r="H132" s="6"/>
      <c r="I132" s="6"/>
      <c r="J132" s="6"/>
      <c r="K132" s="6"/>
      <c r="L132" s="6"/>
      <c r="M132" s="21">
        <f>SUM(M130:M131)</f>
        <v>0</v>
      </c>
      <c r="O132" s="28">
        <v>35198.666467100062</v>
      </c>
    </row>
    <row r="133" spans="1:15" ht="16.5">
      <c r="A133" s="10"/>
      <c r="B133" s="29"/>
      <c r="C133" s="2" t="s">
        <v>21</v>
      </c>
      <c r="D133" s="64"/>
      <c r="E133" s="14"/>
      <c r="F133" s="14"/>
      <c r="G133" s="14"/>
      <c r="H133" s="14"/>
      <c r="I133" s="14"/>
      <c r="J133" s="14"/>
      <c r="K133" s="14"/>
      <c r="L133" s="14"/>
      <c r="M133" s="55">
        <f>M132*D133</f>
        <v>0</v>
      </c>
      <c r="O133" s="28">
        <v>6335.7599640780109</v>
      </c>
    </row>
    <row r="134" spans="1:15" ht="16.5">
      <c r="A134" s="10"/>
      <c r="B134" s="29"/>
      <c r="C134" s="2" t="s">
        <v>2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55">
        <f>SUM(M132:M133)</f>
        <v>0</v>
      </c>
      <c r="O134" s="28">
        <v>41534.426431178072</v>
      </c>
    </row>
    <row r="135" spans="1:15" ht="16.5">
      <c r="A135" s="42"/>
      <c r="B135" s="43"/>
      <c r="C135" s="44"/>
      <c r="D135" s="69"/>
      <c r="E135" s="69"/>
      <c r="F135" s="69"/>
      <c r="G135" s="69"/>
      <c r="H135" s="69"/>
      <c r="I135" s="69"/>
      <c r="J135" s="69"/>
      <c r="K135" s="69"/>
      <c r="L135" s="69"/>
      <c r="M135" s="69"/>
    </row>
    <row r="136" spans="1:15" ht="16.5">
      <c r="A136" s="42"/>
      <c r="B136" s="43"/>
      <c r="C136" s="44"/>
      <c r="D136" s="69"/>
      <c r="E136" s="69"/>
      <c r="F136" s="69"/>
      <c r="G136" s="69"/>
      <c r="H136" s="69"/>
      <c r="I136" s="69"/>
      <c r="J136" s="69"/>
      <c r="K136" s="69"/>
      <c r="L136" s="69"/>
      <c r="M136" s="69"/>
    </row>
    <row r="137" spans="1:15" ht="16.5">
      <c r="A137" s="42"/>
      <c r="B137" s="43"/>
      <c r="C137" s="44"/>
      <c r="D137" s="69"/>
      <c r="E137" s="69"/>
      <c r="F137" s="69"/>
      <c r="G137" s="69"/>
      <c r="H137" s="69"/>
      <c r="I137" s="69"/>
      <c r="J137" s="69"/>
      <c r="K137" s="69"/>
      <c r="L137" s="69"/>
      <c r="M137" s="69"/>
    </row>
    <row r="138" spans="1:15" ht="16.5">
      <c r="A138" s="42"/>
      <c r="B138" s="43"/>
      <c r="C138" s="44"/>
      <c r="D138" s="69"/>
      <c r="E138" s="69"/>
      <c r="F138" s="69"/>
      <c r="G138" s="69"/>
      <c r="H138" s="69"/>
      <c r="I138" s="69"/>
      <c r="J138" s="69"/>
      <c r="K138" s="69"/>
      <c r="L138" s="69"/>
      <c r="M138" s="69"/>
    </row>
    <row r="139" spans="1:15" ht="16.5">
      <c r="A139" s="42"/>
      <c r="B139" s="43"/>
      <c r="C139" s="44"/>
      <c r="D139" s="69"/>
      <c r="E139" s="69"/>
      <c r="F139" s="69"/>
      <c r="G139" s="69"/>
      <c r="H139" s="69"/>
      <c r="I139" s="69"/>
      <c r="J139" s="69"/>
      <c r="K139" s="69"/>
      <c r="L139" s="69"/>
      <c r="M139" s="69"/>
    </row>
    <row r="140" spans="1:15" ht="16.5">
      <c r="A140" s="42"/>
      <c r="B140" s="43"/>
      <c r="C140" s="44"/>
      <c r="D140" s="69"/>
      <c r="E140" s="69"/>
      <c r="F140" s="69"/>
      <c r="G140" s="69"/>
      <c r="H140" s="69"/>
      <c r="I140" s="69"/>
      <c r="J140" s="69"/>
      <c r="K140" s="69"/>
      <c r="L140" s="69"/>
      <c r="M140" s="69"/>
    </row>
    <row r="141" spans="1:15" ht="16.5">
      <c r="A141" s="42"/>
      <c r="B141" s="43"/>
      <c r="C141" s="44"/>
      <c r="D141" s="69"/>
      <c r="E141" s="69"/>
      <c r="F141" s="69"/>
      <c r="G141" s="69"/>
      <c r="H141" s="69"/>
      <c r="I141" s="69"/>
      <c r="J141" s="69"/>
      <c r="K141" s="69"/>
      <c r="L141" s="69"/>
      <c r="M141" s="69"/>
    </row>
    <row r="142" spans="1:15" ht="16.5">
      <c r="A142" s="42"/>
      <c r="B142" s="43"/>
      <c r="C142" s="44"/>
      <c r="D142" s="69"/>
      <c r="E142" s="69"/>
      <c r="F142" s="69"/>
      <c r="G142" s="69"/>
      <c r="H142" s="69"/>
      <c r="I142" s="69"/>
      <c r="J142" s="69"/>
      <c r="K142" s="69"/>
      <c r="L142" s="69"/>
      <c r="M142" s="69"/>
    </row>
    <row r="143" spans="1:15" ht="16.5">
      <c r="A143" s="42"/>
      <c r="B143" s="43"/>
      <c r="C143" s="44"/>
      <c r="D143" s="69"/>
      <c r="E143" s="69"/>
      <c r="F143" s="69"/>
      <c r="G143" s="69"/>
      <c r="H143" s="69"/>
      <c r="I143" s="69"/>
      <c r="J143" s="69"/>
      <c r="K143" s="69"/>
      <c r="L143" s="69"/>
      <c r="M143" s="69"/>
    </row>
    <row r="144" spans="1:15" ht="16.5">
      <c r="A144" s="42"/>
      <c r="B144" s="43"/>
      <c r="C144" s="44"/>
      <c r="D144" s="69"/>
      <c r="E144" s="69"/>
      <c r="F144" s="69"/>
      <c r="G144" s="69"/>
      <c r="H144" s="69"/>
      <c r="I144" s="69"/>
      <c r="J144" s="69"/>
      <c r="K144" s="69"/>
      <c r="L144" s="69"/>
      <c r="M144" s="69"/>
    </row>
    <row r="145" spans="1:13" ht="16.5">
      <c r="A145" s="42"/>
      <c r="B145" s="43"/>
      <c r="C145" s="44"/>
      <c r="D145" s="69"/>
      <c r="E145" s="69"/>
      <c r="F145" s="69"/>
      <c r="G145" s="69"/>
      <c r="H145" s="69"/>
      <c r="I145" s="69"/>
      <c r="J145" s="69"/>
      <c r="K145" s="69"/>
      <c r="L145" s="69"/>
      <c r="M145" s="69"/>
    </row>
    <row r="146" spans="1:13" ht="16.5">
      <c r="A146" s="42"/>
      <c r="B146" s="43"/>
      <c r="C146" s="44"/>
      <c r="D146" s="69"/>
      <c r="E146" s="69"/>
      <c r="F146" s="69"/>
      <c r="G146" s="69"/>
      <c r="H146" s="69"/>
      <c r="I146" s="69"/>
      <c r="J146" s="69"/>
      <c r="K146" s="69"/>
      <c r="L146" s="69"/>
      <c r="M146" s="69"/>
    </row>
    <row r="147" spans="1:13" ht="16.5">
      <c r="A147" s="42"/>
      <c r="B147" s="43"/>
      <c r="C147" s="44"/>
      <c r="D147" s="69"/>
      <c r="E147" s="69"/>
      <c r="F147" s="69"/>
      <c r="G147" s="69"/>
      <c r="H147" s="69"/>
      <c r="I147" s="69"/>
      <c r="J147" s="69"/>
      <c r="K147" s="69"/>
      <c r="L147" s="69"/>
      <c r="M147" s="69"/>
    </row>
  </sheetData>
  <autoFilter ref="A9:WVV134"/>
  <mergeCells count="37">
    <mergeCell ref="A117:A125"/>
    <mergeCell ref="A67:A68"/>
    <mergeCell ref="A69:A74"/>
    <mergeCell ref="A75:A81"/>
    <mergeCell ref="A82:A87"/>
    <mergeCell ref="A88:A92"/>
    <mergeCell ref="A93:A95"/>
    <mergeCell ref="A103:A104"/>
    <mergeCell ref="A100:A102"/>
    <mergeCell ref="A112:A116"/>
    <mergeCell ref="A107:A111"/>
    <mergeCell ref="M7:M8"/>
    <mergeCell ref="A10:A12"/>
    <mergeCell ref="A64:A66"/>
    <mergeCell ref="A16:A22"/>
    <mergeCell ref="A23:A24"/>
    <mergeCell ref="A25:A29"/>
    <mergeCell ref="A30:A37"/>
    <mergeCell ref="A38:A39"/>
    <mergeCell ref="A40:A46"/>
    <mergeCell ref="A47:A52"/>
    <mergeCell ref="A53:A57"/>
    <mergeCell ref="A58:A63"/>
    <mergeCell ref="A13:A15"/>
    <mergeCell ref="C2:K2"/>
    <mergeCell ref="B3:K3"/>
    <mergeCell ref="B5:D5"/>
    <mergeCell ref="H5:I5"/>
    <mergeCell ref="A7:A8"/>
    <mergeCell ref="B7:B8"/>
    <mergeCell ref="C7:C8"/>
    <mergeCell ref="D7:D8"/>
    <mergeCell ref="E7:F7"/>
    <mergeCell ref="G7:H7"/>
    <mergeCell ref="I7:J7"/>
    <mergeCell ref="K7:L7"/>
    <mergeCell ref="C4:I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topLeftCell="A23" zoomScaleNormal="100" workbookViewId="0">
      <selection activeCell="B25" sqref="B25"/>
    </sheetView>
  </sheetViews>
  <sheetFormatPr defaultRowHeight="14.25"/>
  <cols>
    <col min="1" max="1" width="4" style="65" customWidth="1"/>
    <col min="2" max="2" width="60" style="67" customWidth="1"/>
    <col min="3" max="3" width="10.7109375" style="66" customWidth="1"/>
    <col min="4" max="4" width="9.28515625" style="80" customWidth="1"/>
    <col min="5" max="5" width="11.85546875" style="28" bestFit="1" customWidth="1"/>
    <col min="6" max="247" width="9.140625" style="28"/>
    <col min="248" max="248" width="4" style="28" customWidth="1"/>
    <col min="249" max="249" width="8" style="28" customWidth="1"/>
    <col min="250" max="250" width="40.42578125" style="28" customWidth="1"/>
    <col min="251" max="251" width="10.7109375" style="28" customWidth="1"/>
    <col min="252" max="260" width="9.28515625" style="28" customWidth="1"/>
    <col min="261" max="261" width="11.85546875" style="28" bestFit="1" customWidth="1"/>
    <col min="262" max="503" width="9.140625" style="28"/>
    <col min="504" max="504" width="4" style="28" customWidth="1"/>
    <col min="505" max="505" width="8" style="28" customWidth="1"/>
    <col min="506" max="506" width="40.42578125" style="28" customWidth="1"/>
    <col min="507" max="507" width="10.7109375" style="28" customWidth="1"/>
    <col min="508" max="516" width="9.28515625" style="28" customWidth="1"/>
    <col min="517" max="517" width="11.85546875" style="28" bestFit="1" customWidth="1"/>
    <col min="518" max="759" width="9.140625" style="28"/>
    <col min="760" max="760" width="4" style="28" customWidth="1"/>
    <col min="761" max="761" width="8" style="28" customWidth="1"/>
    <col min="762" max="762" width="40.42578125" style="28" customWidth="1"/>
    <col min="763" max="763" width="10.7109375" style="28" customWidth="1"/>
    <col min="764" max="772" width="9.28515625" style="28" customWidth="1"/>
    <col min="773" max="773" width="11.85546875" style="28" bestFit="1" customWidth="1"/>
    <col min="774" max="1015" width="9.140625" style="28"/>
    <col min="1016" max="1016" width="4" style="28" customWidth="1"/>
    <col min="1017" max="1017" width="8" style="28" customWidth="1"/>
    <col min="1018" max="1018" width="40.42578125" style="28" customWidth="1"/>
    <col min="1019" max="1019" width="10.7109375" style="28" customWidth="1"/>
    <col min="1020" max="1028" width="9.28515625" style="28" customWidth="1"/>
    <col min="1029" max="1029" width="11.85546875" style="28" bestFit="1" customWidth="1"/>
    <col min="1030" max="1271" width="9.140625" style="28"/>
    <col min="1272" max="1272" width="4" style="28" customWidth="1"/>
    <col min="1273" max="1273" width="8" style="28" customWidth="1"/>
    <col min="1274" max="1274" width="40.42578125" style="28" customWidth="1"/>
    <col min="1275" max="1275" width="10.7109375" style="28" customWidth="1"/>
    <col min="1276" max="1284" width="9.28515625" style="28" customWidth="1"/>
    <col min="1285" max="1285" width="11.85546875" style="28" bestFit="1" customWidth="1"/>
    <col min="1286" max="1527" width="9.140625" style="28"/>
    <col min="1528" max="1528" width="4" style="28" customWidth="1"/>
    <col min="1529" max="1529" width="8" style="28" customWidth="1"/>
    <col min="1530" max="1530" width="40.42578125" style="28" customWidth="1"/>
    <col min="1531" max="1531" width="10.7109375" style="28" customWidth="1"/>
    <col min="1532" max="1540" width="9.28515625" style="28" customWidth="1"/>
    <col min="1541" max="1541" width="11.85546875" style="28" bestFit="1" customWidth="1"/>
    <col min="1542" max="1783" width="9.140625" style="28"/>
    <col min="1784" max="1784" width="4" style="28" customWidth="1"/>
    <col min="1785" max="1785" width="8" style="28" customWidth="1"/>
    <col min="1786" max="1786" width="40.42578125" style="28" customWidth="1"/>
    <col min="1787" max="1787" width="10.7109375" style="28" customWidth="1"/>
    <col min="1788" max="1796" width="9.28515625" style="28" customWidth="1"/>
    <col min="1797" max="1797" width="11.85546875" style="28" bestFit="1" customWidth="1"/>
    <col min="1798" max="2039" width="9.140625" style="28"/>
    <col min="2040" max="2040" width="4" style="28" customWidth="1"/>
    <col min="2041" max="2041" width="8" style="28" customWidth="1"/>
    <col min="2042" max="2042" width="40.42578125" style="28" customWidth="1"/>
    <col min="2043" max="2043" width="10.7109375" style="28" customWidth="1"/>
    <col min="2044" max="2052" width="9.28515625" style="28" customWidth="1"/>
    <col min="2053" max="2053" width="11.85546875" style="28" bestFit="1" customWidth="1"/>
    <col min="2054" max="2295" width="9.140625" style="28"/>
    <col min="2296" max="2296" width="4" style="28" customWidth="1"/>
    <col min="2297" max="2297" width="8" style="28" customWidth="1"/>
    <col min="2298" max="2298" width="40.42578125" style="28" customWidth="1"/>
    <col min="2299" max="2299" width="10.7109375" style="28" customWidth="1"/>
    <col min="2300" max="2308" width="9.28515625" style="28" customWidth="1"/>
    <col min="2309" max="2309" width="11.85546875" style="28" bestFit="1" customWidth="1"/>
    <col min="2310" max="2551" width="9.140625" style="28"/>
    <col min="2552" max="2552" width="4" style="28" customWidth="1"/>
    <col min="2553" max="2553" width="8" style="28" customWidth="1"/>
    <col min="2554" max="2554" width="40.42578125" style="28" customWidth="1"/>
    <col min="2555" max="2555" width="10.7109375" style="28" customWidth="1"/>
    <col min="2556" max="2564" width="9.28515625" style="28" customWidth="1"/>
    <col min="2565" max="2565" width="11.85546875" style="28" bestFit="1" customWidth="1"/>
    <col min="2566" max="2807" width="9.140625" style="28"/>
    <col min="2808" max="2808" width="4" style="28" customWidth="1"/>
    <col min="2809" max="2809" width="8" style="28" customWidth="1"/>
    <col min="2810" max="2810" width="40.42578125" style="28" customWidth="1"/>
    <col min="2811" max="2811" width="10.7109375" style="28" customWidth="1"/>
    <col min="2812" max="2820" width="9.28515625" style="28" customWidth="1"/>
    <col min="2821" max="2821" width="11.85546875" style="28" bestFit="1" customWidth="1"/>
    <col min="2822" max="3063" width="9.140625" style="28"/>
    <col min="3064" max="3064" width="4" style="28" customWidth="1"/>
    <col min="3065" max="3065" width="8" style="28" customWidth="1"/>
    <col min="3066" max="3066" width="40.42578125" style="28" customWidth="1"/>
    <col min="3067" max="3067" width="10.7109375" style="28" customWidth="1"/>
    <col min="3068" max="3076" width="9.28515625" style="28" customWidth="1"/>
    <col min="3077" max="3077" width="11.85546875" style="28" bestFit="1" customWidth="1"/>
    <col min="3078" max="3319" width="9.140625" style="28"/>
    <col min="3320" max="3320" width="4" style="28" customWidth="1"/>
    <col min="3321" max="3321" width="8" style="28" customWidth="1"/>
    <col min="3322" max="3322" width="40.42578125" style="28" customWidth="1"/>
    <col min="3323" max="3323" width="10.7109375" style="28" customWidth="1"/>
    <col min="3324" max="3332" width="9.28515625" style="28" customWidth="1"/>
    <col min="3333" max="3333" width="11.85546875" style="28" bestFit="1" customWidth="1"/>
    <col min="3334" max="3575" width="9.140625" style="28"/>
    <col min="3576" max="3576" width="4" style="28" customWidth="1"/>
    <col min="3577" max="3577" width="8" style="28" customWidth="1"/>
    <col min="3578" max="3578" width="40.42578125" style="28" customWidth="1"/>
    <col min="3579" max="3579" width="10.7109375" style="28" customWidth="1"/>
    <col min="3580" max="3588" width="9.28515625" style="28" customWidth="1"/>
    <col min="3589" max="3589" width="11.85546875" style="28" bestFit="1" customWidth="1"/>
    <col min="3590" max="3831" width="9.140625" style="28"/>
    <col min="3832" max="3832" width="4" style="28" customWidth="1"/>
    <col min="3833" max="3833" width="8" style="28" customWidth="1"/>
    <col min="3834" max="3834" width="40.42578125" style="28" customWidth="1"/>
    <col min="3835" max="3835" width="10.7109375" style="28" customWidth="1"/>
    <col min="3836" max="3844" width="9.28515625" style="28" customWidth="1"/>
    <col min="3845" max="3845" width="11.85546875" style="28" bestFit="1" customWidth="1"/>
    <col min="3846" max="4087" width="9.140625" style="28"/>
    <col min="4088" max="4088" width="4" style="28" customWidth="1"/>
    <col min="4089" max="4089" width="8" style="28" customWidth="1"/>
    <col min="4090" max="4090" width="40.42578125" style="28" customWidth="1"/>
    <col min="4091" max="4091" width="10.7109375" style="28" customWidth="1"/>
    <col min="4092" max="4100" width="9.28515625" style="28" customWidth="1"/>
    <col min="4101" max="4101" width="11.85546875" style="28" bestFit="1" customWidth="1"/>
    <col min="4102" max="4343" width="9.140625" style="28"/>
    <col min="4344" max="4344" width="4" style="28" customWidth="1"/>
    <col min="4345" max="4345" width="8" style="28" customWidth="1"/>
    <col min="4346" max="4346" width="40.42578125" style="28" customWidth="1"/>
    <col min="4347" max="4347" width="10.7109375" style="28" customWidth="1"/>
    <col min="4348" max="4356" width="9.28515625" style="28" customWidth="1"/>
    <col min="4357" max="4357" width="11.85546875" style="28" bestFit="1" customWidth="1"/>
    <col min="4358" max="4599" width="9.140625" style="28"/>
    <col min="4600" max="4600" width="4" style="28" customWidth="1"/>
    <col min="4601" max="4601" width="8" style="28" customWidth="1"/>
    <col min="4602" max="4602" width="40.42578125" style="28" customWidth="1"/>
    <col min="4603" max="4603" width="10.7109375" style="28" customWidth="1"/>
    <col min="4604" max="4612" width="9.28515625" style="28" customWidth="1"/>
    <col min="4613" max="4613" width="11.85546875" style="28" bestFit="1" customWidth="1"/>
    <col min="4614" max="4855" width="9.140625" style="28"/>
    <col min="4856" max="4856" width="4" style="28" customWidth="1"/>
    <col min="4857" max="4857" width="8" style="28" customWidth="1"/>
    <col min="4858" max="4858" width="40.42578125" style="28" customWidth="1"/>
    <col min="4859" max="4859" width="10.7109375" style="28" customWidth="1"/>
    <col min="4860" max="4868" width="9.28515625" style="28" customWidth="1"/>
    <col min="4869" max="4869" width="11.85546875" style="28" bestFit="1" customWidth="1"/>
    <col min="4870" max="5111" width="9.140625" style="28"/>
    <col min="5112" max="5112" width="4" style="28" customWidth="1"/>
    <col min="5113" max="5113" width="8" style="28" customWidth="1"/>
    <col min="5114" max="5114" width="40.42578125" style="28" customWidth="1"/>
    <col min="5115" max="5115" width="10.7109375" style="28" customWidth="1"/>
    <col min="5116" max="5124" width="9.28515625" style="28" customWidth="1"/>
    <col min="5125" max="5125" width="11.85546875" style="28" bestFit="1" customWidth="1"/>
    <col min="5126" max="5367" width="9.140625" style="28"/>
    <col min="5368" max="5368" width="4" style="28" customWidth="1"/>
    <col min="5369" max="5369" width="8" style="28" customWidth="1"/>
    <col min="5370" max="5370" width="40.42578125" style="28" customWidth="1"/>
    <col min="5371" max="5371" width="10.7109375" style="28" customWidth="1"/>
    <col min="5372" max="5380" width="9.28515625" style="28" customWidth="1"/>
    <col min="5381" max="5381" width="11.85546875" style="28" bestFit="1" customWidth="1"/>
    <col min="5382" max="5623" width="9.140625" style="28"/>
    <col min="5624" max="5624" width="4" style="28" customWidth="1"/>
    <col min="5625" max="5625" width="8" style="28" customWidth="1"/>
    <col min="5626" max="5626" width="40.42578125" style="28" customWidth="1"/>
    <col min="5627" max="5627" width="10.7109375" style="28" customWidth="1"/>
    <col min="5628" max="5636" width="9.28515625" style="28" customWidth="1"/>
    <col min="5637" max="5637" width="11.85546875" style="28" bestFit="1" customWidth="1"/>
    <col min="5638" max="5879" width="9.140625" style="28"/>
    <col min="5880" max="5880" width="4" style="28" customWidth="1"/>
    <col min="5881" max="5881" width="8" style="28" customWidth="1"/>
    <col min="5882" max="5882" width="40.42578125" style="28" customWidth="1"/>
    <col min="5883" max="5883" width="10.7109375" style="28" customWidth="1"/>
    <col min="5884" max="5892" width="9.28515625" style="28" customWidth="1"/>
    <col min="5893" max="5893" width="11.85546875" style="28" bestFit="1" customWidth="1"/>
    <col min="5894" max="6135" width="9.140625" style="28"/>
    <col min="6136" max="6136" width="4" style="28" customWidth="1"/>
    <col min="6137" max="6137" width="8" style="28" customWidth="1"/>
    <col min="6138" max="6138" width="40.42578125" style="28" customWidth="1"/>
    <col min="6139" max="6139" width="10.7109375" style="28" customWidth="1"/>
    <col min="6140" max="6148" width="9.28515625" style="28" customWidth="1"/>
    <col min="6149" max="6149" width="11.85546875" style="28" bestFit="1" customWidth="1"/>
    <col min="6150" max="6391" width="9.140625" style="28"/>
    <col min="6392" max="6392" width="4" style="28" customWidth="1"/>
    <col min="6393" max="6393" width="8" style="28" customWidth="1"/>
    <col min="6394" max="6394" width="40.42578125" style="28" customWidth="1"/>
    <col min="6395" max="6395" width="10.7109375" style="28" customWidth="1"/>
    <col min="6396" max="6404" width="9.28515625" style="28" customWidth="1"/>
    <col min="6405" max="6405" width="11.85546875" style="28" bestFit="1" customWidth="1"/>
    <col min="6406" max="6647" width="9.140625" style="28"/>
    <col min="6648" max="6648" width="4" style="28" customWidth="1"/>
    <col min="6649" max="6649" width="8" style="28" customWidth="1"/>
    <col min="6650" max="6650" width="40.42578125" style="28" customWidth="1"/>
    <col min="6651" max="6651" width="10.7109375" style="28" customWidth="1"/>
    <col min="6652" max="6660" width="9.28515625" style="28" customWidth="1"/>
    <col min="6661" max="6661" width="11.85546875" style="28" bestFit="1" customWidth="1"/>
    <col min="6662" max="6903" width="9.140625" style="28"/>
    <col min="6904" max="6904" width="4" style="28" customWidth="1"/>
    <col min="6905" max="6905" width="8" style="28" customWidth="1"/>
    <col min="6906" max="6906" width="40.42578125" style="28" customWidth="1"/>
    <col min="6907" max="6907" width="10.7109375" style="28" customWidth="1"/>
    <col min="6908" max="6916" width="9.28515625" style="28" customWidth="1"/>
    <col min="6917" max="6917" width="11.85546875" style="28" bestFit="1" customWidth="1"/>
    <col min="6918" max="7159" width="9.140625" style="28"/>
    <col min="7160" max="7160" width="4" style="28" customWidth="1"/>
    <col min="7161" max="7161" width="8" style="28" customWidth="1"/>
    <col min="7162" max="7162" width="40.42578125" style="28" customWidth="1"/>
    <col min="7163" max="7163" width="10.7109375" style="28" customWidth="1"/>
    <col min="7164" max="7172" width="9.28515625" style="28" customWidth="1"/>
    <col min="7173" max="7173" width="11.85546875" style="28" bestFit="1" customWidth="1"/>
    <col min="7174" max="7415" width="9.140625" style="28"/>
    <col min="7416" max="7416" width="4" style="28" customWidth="1"/>
    <col min="7417" max="7417" width="8" style="28" customWidth="1"/>
    <col min="7418" max="7418" width="40.42578125" style="28" customWidth="1"/>
    <col min="7419" max="7419" width="10.7109375" style="28" customWidth="1"/>
    <col min="7420" max="7428" width="9.28515625" style="28" customWidth="1"/>
    <col min="7429" max="7429" width="11.85546875" style="28" bestFit="1" customWidth="1"/>
    <col min="7430" max="7671" width="9.140625" style="28"/>
    <col min="7672" max="7672" width="4" style="28" customWidth="1"/>
    <col min="7673" max="7673" width="8" style="28" customWidth="1"/>
    <col min="7674" max="7674" width="40.42578125" style="28" customWidth="1"/>
    <col min="7675" max="7675" width="10.7109375" style="28" customWidth="1"/>
    <col min="7676" max="7684" width="9.28515625" style="28" customWidth="1"/>
    <col min="7685" max="7685" width="11.85546875" style="28" bestFit="1" customWidth="1"/>
    <col min="7686" max="7927" width="9.140625" style="28"/>
    <col min="7928" max="7928" width="4" style="28" customWidth="1"/>
    <col min="7929" max="7929" width="8" style="28" customWidth="1"/>
    <col min="7930" max="7930" width="40.42578125" style="28" customWidth="1"/>
    <col min="7931" max="7931" width="10.7109375" style="28" customWidth="1"/>
    <col min="7932" max="7940" width="9.28515625" style="28" customWidth="1"/>
    <col min="7941" max="7941" width="11.85546875" style="28" bestFit="1" customWidth="1"/>
    <col min="7942" max="8183" width="9.140625" style="28"/>
    <col min="8184" max="8184" width="4" style="28" customWidth="1"/>
    <col min="8185" max="8185" width="8" style="28" customWidth="1"/>
    <col min="8186" max="8186" width="40.42578125" style="28" customWidth="1"/>
    <col min="8187" max="8187" width="10.7109375" style="28" customWidth="1"/>
    <col min="8188" max="8196" width="9.28515625" style="28" customWidth="1"/>
    <col min="8197" max="8197" width="11.85546875" style="28" bestFit="1" customWidth="1"/>
    <col min="8198" max="8439" width="9.140625" style="28"/>
    <col min="8440" max="8440" width="4" style="28" customWidth="1"/>
    <col min="8441" max="8441" width="8" style="28" customWidth="1"/>
    <col min="8442" max="8442" width="40.42578125" style="28" customWidth="1"/>
    <col min="8443" max="8443" width="10.7109375" style="28" customWidth="1"/>
    <col min="8444" max="8452" width="9.28515625" style="28" customWidth="1"/>
    <col min="8453" max="8453" width="11.85546875" style="28" bestFit="1" customWidth="1"/>
    <col min="8454" max="8695" width="9.140625" style="28"/>
    <col min="8696" max="8696" width="4" style="28" customWidth="1"/>
    <col min="8697" max="8697" width="8" style="28" customWidth="1"/>
    <col min="8698" max="8698" width="40.42578125" style="28" customWidth="1"/>
    <col min="8699" max="8699" width="10.7109375" style="28" customWidth="1"/>
    <col min="8700" max="8708" width="9.28515625" style="28" customWidth="1"/>
    <col min="8709" max="8709" width="11.85546875" style="28" bestFit="1" customWidth="1"/>
    <col min="8710" max="8951" width="9.140625" style="28"/>
    <col min="8952" max="8952" width="4" style="28" customWidth="1"/>
    <col min="8953" max="8953" width="8" style="28" customWidth="1"/>
    <col min="8954" max="8954" width="40.42578125" style="28" customWidth="1"/>
    <col min="8955" max="8955" width="10.7109375" style="28" customWidth="1"/>
    <col min="8956" max="8964" width="9.28515625" style="28" customWidth="1"/>
    <col min="8965" max="8965" width="11.85546875" style="28" bestFit="1" customWidth="1"/>
    <col min="8966" max="9207" width="9.140625" style="28"/>
    <col min="9208" max="9208" width="4" style="28" customWidth="1"/>
    <col min="9209" max="9209" width="8" style="28" customWidth="1"/>
    <col min="9210" max="9210" width="40.42578125" style="28" customWidth="1"/>
    <col min="9211" max="9211" width="10.7109375" style="28" customWidth="1"/>
    <col min="9212" max="9220" width="9.28515625" style="28" customWidth="1"/>
    <col min="9221" max="9221" width="11.85546875" style="28" bestFit="1" customWidth="1"/>
    <col min="9222" max="9463" width="9.140625" style="28"/>
    <col min="9464" max="9464" width="4" style="28" customWidth="1"/>
    <col min="9465" max="9465" width="8" style="28" customWidth="1"/>
    <col min="9466" max="9466" width="40.42578125" style="28" customWidth="1"/>
    <col min="9467" max="9467" width="10.7109375" style="28" customWidth="1"/>
    <col min="9468" max="9476" width="9.28515625" style="28" customWidth="1"/>
    <col min="9477" max="9477" width="11.85546875" style="28" bestFit="1" customWidth="1"/>
    <col min="9478" max="9719" width="9.140625" style="28"/>
    <col min="9720" max="9720" width="4" style="28" customWidth="1"/>
    <col min="9721" max="9721" width="8" style="28" customWidth="1"/>
    <col min="9722" max="9722" width="40.42578125" style="28" customWidth="1"/>
    <col min="9723" max="9723" width="10.7109375" style="28" customWidth="1"/>
    <col min="9724" max="9732" width="9.28515625" style="28" customWidth="1"/>
    <col min="9733" max="9733" width="11.85546875" style="28" bestFit="1" customWidth="1"/>
    <col min="9734" max="9975" width="9.140625" style="28"/>
    <col min="9976" max="9976" width="4" style="28" customWidth="1"/>
    <col min="9977" max="9977" width="8" style="28" customWidth="1"/>
    <col min="9978" max="9978" width="40.42578125" style="28" customWidth="1"/>
    <col min="9979" max="9979" width="10.7109375" style="28" customWidth="1"/>
    <col min="9980" max="9988" width="9.28515625" style="28" customWidth="1"/>
    <col min="9989" max="9989" width="11.85546875" style="28" bestFit="1" customWidth="1"/>
    <col min="9990" max="10231" width="9.140625" style="28"/>
    <col min="10232" max="10232" width="4" style="28" customWidth="1"/>
    <col min="10233" max="10233" width="8" style="28" customWidth="1"/>
    <col min="10234" max="10234" width="40.42578125" style="28" customWidth="1"/>
    <col min="10235" max="10235" width="10.7109375" style="28" customWidth="1"/>
    <col min="10236" max="10244" width="9.28515625" style="28" customWidth="1"/>
    <col min="10245" max="10245" width="11.85546875" style="28" bestFit="1" customWidth="1"/>
    <col min="10246" max="10487" width="9.140625" style="28"/>
    <col min="10488" max="10488" width="4" style="28" customWidth="1"/>
    <col min="10489" max="10489" width="8" style="28" customWidth="1"/>
    <col min="10490" max="10490" width="40.42578125" style="28" customWidth="1"/>
    <col min="10491" max="10491" width="10.7109375" style="28" customWidth="1"/>
    <col min="10492" max="10500" width="9.28515625" style="28" customWidth="1"/>
    <col min="10501" max="10501" width="11.85546875" style="28" bestFit="1" customWidth="1"/>
    <col min="10502" max="10743" width="9.140625" style="28"/>
    <col min="10744" max="10744" width="4" style="28" customWidth="1"/>
    <col min="10745" max="10745" width="8" style="28" customWidth="1"/>
    <col min="10746" max="10746" width="40.42578125" style="28" customWidth="1"/>
    <col min="10747" max="10747" width="10.7109375" style="28" customWidth="1"/>
    <col min="10748" max="10756" width="9.28515625" style="28" customWidth="1"/>
    <col min="10757" max="10757" width="11.85546875" style="28" bestFit="1" customWidth="1"/>
    <col min="10758" max="10999" width="9.140625" style="28"/>
    <col min="11000" max="11000" width="4" style="28" customWidth="1"/>
    <col min="11001" max="11001" width="8" style="28" customWidth="1"/>
    <col min="11002" max="11002" width="40.42578125" style="28" customWidth="1"/>
    <col min="11003" max="11003" width="10.7109375" style="28" customWidth="1"/>
    <col min="11004" max="11012" width="9.28515625" style="28" customWidth="1"/>
    <col min="11013" max="11013" width="11.85546875" style="28" bestFit="1" customWidth="1"/>
    <col min="11014" max="11255" width="9.140625" style="28"/>
    <col min="11256" max="11256" width="4" style="28" customWidth="1"/>
    <col min="11257" max="11257" width="8" style="28" customWidth="1"/>
    <col min="11258" max="11258" width="40.42578125" style="28" customWidth="1"/>
    <col min="11259" max="11259" width="10.7109375" style="28" customWidth="1"/>
    <col min="11260" max="11268" width="9.28515625" style="28" customWidth="1"/>
    <col min="11269" max="11269" width="11.85546875" style="28" bestFit="1" customWidth="1"/>
    <col min="11270" max="11511" width="9.140625" style="28"/>
    <col min="11512" max="11512" width="4" style="28" customWidth="1"/>
    <col min="11513" max="11513" width="8" style="28" customWidth="1"/>
    <col min="11514" max="11514" width="40.42578125" style="28" customWidth="1"/>
    <col min="11515" max="11515" width="10.7109375" style="28" customWidth="1"/>
    <col min="11516" max="11524" width="9.28515625" style="28" customWidth="1"/>
    <col min="11525" max="11525" width="11.85546875" style="28" bestFit="1" customWidth="1"/>
    <col min="11526" max="11767" width="9.140625" style="28"/>
    <col min="11768" max="11768" width="4" style="28" customWidth="1"/>
    <col min="11769" max="11769" width="8" style="28" customWidth="1"/>
    <col min="11770" max="11770" width="40.42578125" style="28" customWidth="1"/>
    <col min="11771" max="11771" width="10.7109375" style="28" customWidth="1"/>
    <col min="11772" max="11780" width="9.28515625" style="28" customWidth="1"/>
    <col min="11781" max="11781" width="11.85546875" style="28" bestFit="1" customWidth="1"/>
    <col min="11782" max="12023" width="9.140625" style="28"/>
    <col min="12024" max="12024" width="4" style="28" customWidth="1"/>
    <col min="12025" max="12025" width="8" style="28" customWidth="1"/>
    <col min="12026" max="12026" width="40.42578125" style="28" customWidth="1"/>
    <col min="12027" max="12027" width="10.7109375" style="28" customWidth="1"/>
    <col min="12028" max="12036" width="9.28515625" style="28" customWidth="1"/>
    <col min="12037" max="12037" width="11.85546875" style="28" bestFit="1" customWidth="1"/>
    <col min="12038" max="12279" width="9.140625" style="28"/>
    <col min="12280" max="12280" width="4" style="28" customWidth="1"/>
    <col min="12281" max="12281" width="8" style="28" customWidth="1"/>
    <col min="12282" max="12282" width="40.42578125" style="28" customWidth="1"/>
    <col min="12283" max="12283" width="10.7109375" style="28" customWidth="1"/>
    <col min="12284" max="12292" width="9.28515625" style="28" customWidth="1"/>
    <col min="12293" max="12293" width="11.85546875" style="28" bestFit="1" customWidth="1"/>
    <col min="12294" max="12535" width="9.140625" style="28"/>
    <col min="12536" max="12536" width="4" style="28" customWidth="1"/>
    <col min="12537" max="12537" width="8" style="28" customWidth="1"/>
    <col min="12538" max="12538" width="40.42578125" style="28" customWidth="1"/>
    <col min="12539" max="12539" width="10.7109375" style="28" customWidth="1"/>
    <col min="12540" max="12548" width="9.28515625" style="28" customWidth="1"/>
    <col min="12549" max="12549" width="11.85546875" style="28" bestFit="1" customWidth="1"/>
    <col min="12550" max="12791" width="9.140625" style="28"/>
    <col min="12792" max="12792" width="4" style="28" customWidth="1"/>
    <col min="12793" max="12793" width="8" style="28" customWidth="1"/>
    <col min="12794" max="12794" width="40.42578125" style="28" customWidth="1"/>
    <col min="12795" max="12795" width="10.7109375" style="28" customWidth="1"/>
    <col min="12796" max="12804" width="9.28515625" style="28" customWidth="1"/>
    <col min="12805" max="12805" width="11.85546875" style="28" bestFit="1" customWidth="1"/>
    <col min="12806" max="13047" width="9.140625" style="28"/>
    <col min="13048" max="13048" width="4" style="28" customWidth="1"/>
    <col min="13049" max="13049" width="8" style="28" customWidth="1"/>
    <col min="13050" max="13050" width="40.42578125" style="28" customWidth="1"/>
    <col min="13051" max="13051" width="10.7109375" style="28" customWidth="1"/>
    <col min="13052" max="13060" width="9.28515625" style="28" customWidth="1"/>
    <col min="13061" max="13061" width="11.85546875" style="28" bestFit="1" customWidth="1"/>
    <col min="13062" max="13303" width="9.140625" style="28"/>
    <col min="13304" max="13304" width="4" style="28" customWidth="1"/>
    <col min="13305" max="13305" width="8" style="28" customWidth="1"/>
    <col min="13306" max="13306" width="40.42578125" style="28" customWidth="1"/>
    <col min="13307" max="13307" width="10.7109375" style="28" customWidth="1"/>
    <col min="13308" max="13316" width="9.28515625" style="28" customWidth="1"/>
    <col min="13317" max="13317" width="11.85546875" style="28" bestFit="1" customWidth="1"/>
    <col min="13318" max="13559" width="9.140625" style="28"/>
    <col min="13560" max="13560" width="4" style="28" customWidth="1"/>
    <col min="13561" max="13561" width="8" style="28" customWidth="1"/>
    <col min="13562" max="13562" width="40.42578125" style="28" customWidth="1"/>
    <col min="13563" max="13563" width="10.7109375" style="28" customWidth="1"/>
    <col min="13564" max="13572" width="9.28515625" style="28" customWidth="1"/>
    <col min="13573" max="13573" width="11.85546875" style="28" bestFit="1" customWidth="1"/>
    <col min="13574" max="13815" width="9.140625" style="28"/>
    <col min="13816" max="13816" width="4" style="28" customWidth="1"/>
    <col min="13817" max="13817" width="8" style="28" customWidth="1"/>
    <col min="13818" max="13818" width="40.42578125" style="28" customWidth="1"/>
    <col min="13819" max="13819" width="10.7109375" style="28" customWidth="1"/>
    <col min="13820" max="13828" width="9.28515625" style="28" customWidth="1"/>
    <col min="13829" max="13829" width="11.85546875" style="28" bestFit="1" customWidth="1"/>
    <col min="13830" max="14071" width="9.140625" style="28"/>
    <col min="14072" max="14072" width="4" style="28" customWidth="1"/>
    <col min="14073" max="14073" width="8" style="28" customWidth="1"/>
    <col min="14074" max="14074" width="40.42578125" style="28" customWidth="1"/>
    <col min="14075" max="14075" width="10.7109375" style="28" customWidth="1"/>
    <col min="14076" max="14084" width="9.28515625" style="28" customWidth="1"/>
    <col min="14085" max="14085" width="11.85546875" style="28" bestFit="1" customWidth="1"/>
    <col min="14086" max="14327" width="9.140625" style="28"/>
    <col min="14328" max="14328" width="4" style="28" customWidth="1"/>
    <col min="14329" max="14329" width="8" style="28" customWidth="1"/>
    <col min="14330" max="14330" width="40.42578125" style="28" customWidth="1"/>
    <col min="14331" max="14331" width="10.7109375" style="28" customWidth="1"/>
    <col min="14332" max="14340" width="9.28515625" style="28" customWidth="1"/>
    <col min="14341" max="14341" width="11.85546875" style="28" bestFit="1" customWidth="1"/>
    <col min="14342" max="14583" width="9.140625" style="28"/>
    <col min="14584" max="14584" width="4" style="28" customWidth="1"/>
    <col min="14585" max="14585" width="8" style="28" customWidth="1"/>
    <col min="14586" max="14586" width="40.42578125" style="28" customWidth="1"/>
    <col min="14587" max="14587" width="10.7109375" style="28" customWidth="1"/>
    <col min="14588" max="14596" width="9.28515625" style="28" customWidth="1"/>
    <col min="14597" max="14597" width="11.85546875" style="28" bestFit="1" customWidth="1"/>
    <col min="14598" max="14839" width="9.140625" style="28"/>
    <col min="14840" max="14840" width="4" style="28" customWidth="1"/>
    <col min="14841" max="14841" width="8" style="28" customWidth="1"/>
    <col min="14842" max="14842" width="40.42578125" style="28" customWidth="1"/>
    <col min="14843" max="14843" width="10.7109375" style="28" customWidth="1"/>
    <col min="14844" max="14852" width="9.28515625" style="28" customWidth="1"/>
    <col min="14853" max="14853" width="11.85546875" style="28" bestFit="1" customWidth="1"/>
    <col min="14854" max="15095" width="9.140625" style="28"/>
    <col min="15096" max="15096" width="4" style="28" customWidth="1"/>
    <col min="15097" max="15097" width="8" style="28" customWidth="1"/>
    <col min="15098" max="15098" width="40.42578125" style="28" customWidth="1"/>
    <col min="15099" max="15099" width="10.7109375" style="28" customWidth="1"/>
    <col min="15100" max="15108" width="9.28515625" style="28" customWidth="1"/>
    <col min="15109" max="15109" width="11.85546875" style="28" bestFit="1" customWidth="1"/>
    <col min="15110" max="15351" width="9.140625" style="28"/>
    <col min="15352" max="15352" width="4" style="28" customWidth="1"/>
    <col min="15353" max="15353" width="8" style="28" customWidth="1"/>
    <col min="15354" max="15354" width="40.42578125" style="28" customWidth="1"/>
    <col min="15355" max="15355" width="10.7109375" style="28" customWidth="1"/>
    <col min="15356" max="15364" width="9.28515625" style="28" customWidth="1"/>
    <col min="15365" max="15365" width="11.85546875" style="28" bestFit="1" customWidth="1"/>
    <col min="15366" max="15607" width="9.140625" style="28"/>
    <col min="15608" max="15608" width="4" style="28" customWidth="1"/>
    <col min="15609" max="15609" width="8" style="28" customWidth="1"/>
    <col min="15610" max="15610" width="40.42578125" style="28" customWidth="1"/>
    <col min="15611" max="15611" width="10.7109375" style="28" customWidth="1"/>
    <col min="15612" max="15620" width="9.28515625" style="28" customWidth="1"/>
    <col min="15621" max="15621" width="11.85546875" style="28" bestFit="1" customWidth="1"/>
    <col min="15622" max="15863" width="9.140625" style="28"/>
    <col min="15864" max="15864" width="4" style="28" customWidth="1"/>
    <col min="15865" max="15865" width="8" style="28" customWidth="1"/>
    <col min="15866" max="15866" width="40.42578125" style="28" customWidth="1"/>
    <col min="15867" max="15867" width="10.7109375" style="28" customWidth="1"/>
    <col min="15868" max="15876" width="9.28515625" style="28" customWidth="1"/>
    <col min="15877" max="15877" width="11.85546875" style="28" bestFit="1" customWidth="1"/>
    <col min="15878" max="16119" width="9.140625" style="28"/>
    <col min="16120" max="16120" width="4" style="28" customWidth="1"/>
    <col min="16121" max="16121" width="8" style="28" customWidth="1"/>
    <col min="16122" max="16122" width="40.42578125" style="28" customWidth="1"/>
    <col min="16123" max="16123" width="10.7109375" style="28" customWidth="1"/>
    <col min="16124" max="16132" width="9.28515625" style="28" customWidth="1"/>
    <col min="16133" max="16133" width="11.85546875" style="28" bestFit="1" customWidth="1"/>
    <col min="16134" max="16384" width="9.140625" style="28"/>
  </cols>
  <sheetData>
    <row r="1" spans="1:4" ht="16.5">
      <c r="A1" s="42"/>
      <c r="B1" s="44"/>
      <c r="C1" s="45"/>
      <c r="D1" s="74"/>
    </row>
    <row r="2" spans="1:4" ht="33" customHeight="1">
      <c r="A2" s="42"/>
      <c r="B2" s="113" t="s">
        <v>225</v>
      </c>
      <c r="C2" s="135"/>
      <c r="D2" s="135"/>
    </row>
    <row r="3" spans="1:4" ht="16.5">
      <c r="A3" s="42"/>
      <c r="B3" s="113" t="s">
        <v>226</v>
      </c>
      <c r="C3" s="113"/>
      <c r="D3" s="113"/>
    </row>
    <row r="4" spans="1:4" ht="16.5" hidden="1">
      <c r="A4" s="42"/>
      <c r="B4" s="44"/>
      <c r="C4" s="45"/>
      <c r="D4" s="74"/>
    </row>
    <row r="5" spans="1:4" ht="22.5" customHeight="1">
      <c r="A5" s="116" t="s">
        <v>1</v>
      </c>
      <c r="B5" s="136" t="s">
        <v>227</v>
      </c>
      <c r="C5" s="122" t="s">
        <v>46</v>
      </c>
      <c r="D5" s="75"/>
    </row>
    <row r="6" spans="1:4" ht="15.75">
      <c r="A6" s="117"/>
      <c r="B6" s="137"/>
      <c r="C6" s="123"/>
      <c r="D6" s="76"/>
    </row>
    <row r="7" spans="1:4" s="49" customFormat="1" ht="16.5">
      <c r="A7" s="2">
        <v>1</v>
      </c>
      <c r="B7" s="32">
        <v>3</v>
      </c>
      <c r="C7" s="29">
        <v>4</v>
      </c>
      <c r="D7" s="63">
        <v>6</v>
      </c>
    </row>
    <row r="8" spans="1:4" ht="48" customHeight="1">
      <c r="A8" s="56" t="s">
        <v>48</v>
      </c>
      <c r="B8" s="9" t="s">
        <v>49</v>
      </c>
      <c r="C8" s="14" t="s">
        <v>50</v>
      </c>
      <c r="D8" s="50">
        <v>1.6160000000000001</v>
      </c>
    </row>
    <row r="9" spans="1:4" ht="49.5" customHeight="1">
      <c r="A9" s="56" t="s">
        <v>51</v>
      </c>
      <c r="B9" s="9" t="s">
        <v>52</v>
      </c>
      <c r="C9" s="14" t="s">
        <v>224</v>
      </c>
      <c r="D9" s="11">
        <v>55.33</v>
      </c>
    </row>
    <row r="10" spans="1:4" ht="70.5" customHeight="1">
      <c r="A10" s="56" t="s">
        <v>53</v>
      </c>
      <c r="B10" s="9" t="s">
        <v>55</v>
      </c>
      <c r="C10" s="14" t="s">
        <v>56</v>
      </c>
      <c r="D10" s="63">
        <v>1.5</v>
      </c>
    </row>
    <row r="11" spans="1:4" ht="47.25">
      <c r="A11" s="56" t="s">
        <v>60</v>
      </c>
      <c r="B11" s="9" t="s">
        <v>62</v>
      </c>
      <c r="C11" s="14" t="s">
        <v>63</v>
      </c>
      <c r="D11" s="12">
        <v>4.8</v>
      </c>
    </row>
    <row r="12" spans="1:4" ht="31.5">
      <c r="A12" s="56" t="s">
        <v>64</v>
      </c>
      <c r="B12" s="52" t="s">
        <v>66</v>
      </c>
      <c r="C12" s="53" t="s">
        <v>67</v>
      </c>
      <c r="D12" s="11">
        <v>0.1</v>
      </c>
    </row>
    <row r="13" spans="1:4" ht="55.5" customHeight="1">
      <c r="A13" s="56" t="s">
        <v>70</v>
      </c>
      <c r="B13" s="9" t="s">
        <v>72</v>
      </c>
      <c r="C13" s="14" t="s">
        <v>73</v>
      </c>
      <c r="D13" s="77">
        <v>0.1</v>
      </c>
    </row>
    <row r="14" spans="1:4" ht="29.25" customHeight="1">
      <c r="A14" s="56" t="s">
        <v>82</v>
      </c>
      <c r="B14" s="9" t="s">
        <v>84</v>
      </c>
      <c r="C14" s="14" t="s">
        <v>63</v>
      </c>
      <c r="D14" s="77">
        <v>1</v>
      </c>
    </row>
    <row r="15" spans="1:4" ht="31.5">
      <c r="A15" s="56">
        <v>8</v>
      </c>
      <c r="B15" s="9" t="s">
        <v>209</v>
      </c>
      <c r="C15" s="14" t="s">
        <v>50</v>
      </c>
      <c r="D15" s="50">
        <v>2.1693000000000002</v>
      </c>
    </row>
    <row r="16" spans="1:4" ht="68.25" customHeight="1">
      <c r="A16" s="56">
        <v>9</v>
      </c>
      <c r="B16" s="9" t="s">
        <v>92</v>
      </c>
      <c r="C16" s="14" t="s">
        <v>50</v>
      </c>
      <c r="D16" s="54">
        <v>0.74319999999999997</v>
      </c>
    </row>
    <row r="17" spans="1:4" ht="47.25">
      <c r="A17" s="56">
        <v>10</v>
      </c>
      <c r="B17" s="9" t="s">
        <v>98</v>
      </c>
      <c r="C17" s="14" t="s">
        <v>99</v>
      </c>
      <c r="D17" s="11">
        <v>0.1</v>
      </c>
    </row>
    <row r="18" spans="1:4" ht="63">
      <c r="A18" s="51">
        <v>11</v>
      </c>
      <c r="B18" s="9" t="s">
        <v>103</v>
      </c>
      <c r="C18" s="14" t="s">
        <v>50</v>
      </c>
      <c r="D18" s="11">
        <v>0.1</v>
      </c>
    </row>
    <row r="19" spans="1:4" ht="55.5" customHeight="1">
      <c r="A19" s="56">
        <v>12</v>
      </c>
      <c r="B19" s="9" t="s">
        <v>109</v>
      </c>
      <c r="C19" s="14" t="s">
        <v>50</v>
      </c>
      <c r="D19" s="50">
        <v>3.597</v>
      </c>
    </row>
    <row r="20" spans="1:4" ht="37.5" customHeight="1">
      <c r="A20" s="38">
        <v>13</v>
      </c>
      <c r="B20" s="9" t="s">
        <v>110</v>
      </c>
      <c r="C20" s="14" t="s">
        <v>111</v>
      </c>
      <c r="D20" s="11">
        <v>3.63</v>
      </c>
    </row>
    <row r="21" spans="1:4" ht="60.75" customHeight="1">
      <c r="A21" s="38">
        <v>14</v>
      </c>
      <c r="B21" s="9" t="s">
        <v>211</v>
      </c>
      <c r="C21" s="14" t="s">
        <v>50</v>
      </c>
      <c r="D21" s="50">
        <v>3.597</v>
      </c>
    </row>
    <row r="22" spans="1:4" ht="31.5">
      <c r="A22" s="56">
        <v>15</v>
      </c>
      <c r="B22" s="9" t="s">
        <v>212</v>
      </c>
      <c r="C22" s="14" t="s">
        <v>111</v>
      </c>
      <c r="D22" s="11">
        <v>3.63</v>
      </c>
    </row>
    <row r="23" spans="1:4" ht="51" customHeight="1">
      <c r="A23" s="56">
        <v>16</v>
      </c>
      <c r="B23" s="9" t="s">
        <v>123</v>
      </c>
      <c r="C23" s="14" t="s">
        <v>43</v>
      </c>
      <c r="D23" s="12">
        <v>1</v>
      </c>
    </row>
    <row r="24" spans="1:4" ht="31.5">
      <c r="A24" s="56">
        <v>17</v>
      </c>
      <c r="B24" s="9" t="s">
        <v>213</v>
      </c>
      <c r="C24" s="14" t="s">
        <v>50</v>
      </c>
      <c r="D24" s="31">
        <v>0.12</v>
      </c>
    </row>
    <row r="25" spans="1:4" ht="55.5" customHeight="1">
      <c r="A25" s="56">
        <v>18</v>
      </c>
      <c r="B25" s="9" t="s">
        <v>129</v>
      </c>
      <c r="C25" s="14" t="s">
        <v>5</v>
      </c>
      <c r="D25" s="12">
        <v>8</v>
      </c>
    </row>
    <row r="26" spans="1:4" ht="27.75" thickBot="1">
      <c r="A26" s="17">
        <v>19</v>
      </c>
      <c r="B26" s="23" t="s">
        <v>143</v>
      </c>
      <c r="C26" s="13" t="s">
        <v>35</v>
      </c>
      <c r="D26" s="12">
        <v>4</v>
      </c>
    </row>
    <row r="27" spans="1:4" ht="28.5" thickTop="1" thickBot="1">
      <c r="A27" s="41">
        <v>20</v>
      </c>
      <c r="B27" s="24" t="s">
        <v>151</v>
      </c>
      <c r="C27" s="25" t="s">
        <v>145</v>
      </c>
      <c r="D27" s="78">
        <v>1.4999999999999999E-2</v>
      </c>
    </row>
    <row r="28" spans="1:4" ht="45" customHeight="1" thickTop="1">
      <c r="A28" s="41">
        <v>21</v>
      </c>
      <c r="B28" s="26" t="s">
        <v>150</v>
      </c>
      <c r="C28" s="25" t="s">
        <v>149</v>
      </c>
      <c r="D28" s="79">
        <v>0.2</v>
      </c>
    </row>
    <row r="29" spans="1:4" ht="27">
      <c r="A29" s="13">
        <v>22</v>
      </c>
      <c r="B29" s="23" t="s">
        <v>153</v>
      </c>
      <c r="C29" s="13" t="s">
        <v>33</v>
      </c>
      <c r="D29" s="33">
        <v>48</v>
      </c>
    </row>
    <row r="30" spans="1:4" ht="33" customHeight="1">
      <c r="A30" s="40">
        <v>23</v>
      </c>
      <c r="B30" s="23" t="s">
        <v>180</v>
      </c>
      <c r="C30" s="13" t="s">
        <v>33</v>
      </c>
      <c r="D30" s="33">
        <v>6</v>
      </c>
    </row>
    <row r="31" spans="1:4" ht="33.75" customHeight="1">
      <c r="A31" s="38">
        <v>24</v>
      </c>
      <c r="B31" s="9" t="s">
        <v>157</v>
      </c>
      <c r="C31" s="14" t="s">
        <v>160</v>
      </c>
      <c r="D31" s="12">
        <v>280</v>
      </c>
    </row>
    <row r="32" spans="1:4" ht="31.5">
      <c r="A32" s="10">
        <v>25</v>
      </c>
      <c r="B32" s="9" t="s">
        <v>132</v>
      </c>
      <c r="C32" s="14" t="s">
        <v>41</v>
      </c>
      <c r="D32" s="31">
        <v>1</v>
      </c>
    </row>
    <row r="33" spans="1:4" ht="16.5">
      <c r="A33" s="42"/>
      <c r="B33" s="44"/>
      <c r="C33" s="45"/>
      <c r="D33" s="74"/>
    </row>
    <row r="34" spans="1:4" ht="16.5">
      <c r="A34" s="42"/>
      <c r="B34" s="44"/>
      <c r="C34" s="45"/>
      <c r="D34" s="74"/>
    </row>
    <row r="35" spans="1:4" ht="16.5">
      <c r="A35" s="42"/>
      <c r="B35" s="44"/>
      <c r="C35" s="45"/>
      <c r="D35" s="74"/>
    </row>
    <row r="36" spans="1:4" ht="16.5">
      <c r="A36" s="42"/>
      <c r="B36" s="44"/>
      <c r="C36" s="45"/>
      <c r="D36" s="74"/>
    </row>
    <row r="37" spans="1:4" ht="16.5">
      <c r="A37" s="42"/>
      <c r="B37" s="44"/>
      <c r="C37" s="45"/>
      <c r="D37" s="74"/>
    </row>
    <row r="38" spans="1:4" ht="16.5">
      <c r="A38" s="42"/>
      <c r="B38" s="44"/>
      <c r="C38" s="45"/>
      <c r="D38" s="74"/>
    </row>
    <row r="39" spans="1:4" ht="16.5">
      <c r="A39" s="42"/>
      <c r="B39" s="44"/>
      <c r="C39" s="45"/>
      <c r="D39" s="74"/>
    </row>
    <row r="40" spans="1:4" ht="16.5">
      <c r="A40" s="42"/>
      <c r="B40" s="44"/>
      <c r="C40" s="45"/>
      <c r="D40" s="74"/>
    </row>
    <row r="41" spans="1:4" ht="16.5">
      <c r="A41" s="42"/>
      <c r="B41" s="44"/>
      <c r="C41" s="45"/>
      <c r="D41" s="74"/>
    </row>
    <row r="42" spans="1:4" ht="16.5">
      <c r="A42" s="42"/>
      <c r="B42" s="44"/>
      <c r="C42" s="45"/>
      <c r="D42" s="74"/>
    </row>
    <row r="43" spans="1:4" ht="16.5">
      <c r="A43" s="42"/>
      <c r="B43" s="44"/>
      <c r="C43" s="45"/>
      <c r="D43" s="74"/>
    </row>
    <row r="44" spans="1:4" ht="16.5">
      <c r="A44" s="42"/>
      <c r="B44" s="44"/>
      <c r="C44" s="45"/>
      <c r="D44" s="74"/>
    </row>
    <row r="45" spans="1:4" ht="16.5">
      <c r="A45" s="42"/>
      <c r="B45" s="44"/>
      <c r="C45" s="45"/>
      <c r="D45" s="74"/>
    </row>
  </sheetData>
  <mergeCells count="5">
    <mergeCell ref="B2:D2"/>
    <mergeCell ref="B3:D3"/>
    <mergeCell ref="A5:A6"/>
    <mergeCell ref="B5:B6"/>
    <mergeCell ref="C5:C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9"/>
  <sheetViews>
    <sheetView view="pageBreakPreview" topLeftCell="A73" zoomScale="86" zoomScaleNormal="100" zoomScaleSheetLayoutView="86" workbookViewId="0">
      <selection activeCell="C87" sqref="C87"/>
    </sheetView>
  </sheetViews>
  <sheetFormatPr defaultRowHeight="14.25"/>
  <cols>
    <col min="1" max="1" width="4" style="65" customWidth="1"/>
    <col min="2" max="2" width="8" style="70" customWidth="1"/>
    <col min="3" max="3" width="40.42578125" style="67" customWidth="1"/>
    <col min="4" max="4" width="10.7109375" style="70" customWidth="1"/>
    <col min="5" max="12" width="9.28515625" style="70" customWidth="1"/>
    <col min="13" max="13" width="11.7109375" style="70" customWidth="1"/>
    <col min="14" max="14" width="11.7109375" style="84" customWidth="1"/>
    <col min="15" max="15" width="11.85546875" style="28" bestFit="1" customWidth="1"/>
    <col min="16" max="257" width="9.140625" style="28"/>
    <col min="258" max="258" width="4" style="28" customWidth="1"/>
    <col min="259" max="259" width="8" style="28" customWidth="1"/>
    <col min="260" max="260" width="40.42578125" style="28" customWidth="1"/>
    <col min="261" max="261" width="10.7109375" style="28" customWidth="1"/>
    <col min="262" max="270" width="9.28515625" style="28" customWidth="1"/>
    <col min="271" max="271" width="11.85546875" style="28" bestFit="1" customWidth="1"/>
    <col min="272" max="513" width="9.140625" style="28"/>
    <col min="514" max="514" width="4" style="28" customWidth="1"/>
    <col min="515" max="515" width="8" style="28" customWidth="1"/>
    <col min="516" max="516" width="40.42578125" style="28" customWidth="1"/>
    <col min="517" max="517" width="10.7109375" style="28" customWidth="1"/>
    <col min="518" max="526" width="9.28515625" style="28" customWidth="1"/>
    <col min="527" max="527" width="11.85546875" style="28" bestFit="1" customWidth="1"/>
    <col min="528" max="769" width="9.140625" style="28"/>
    <col min="770" max="770" width="4" style="28" customWidth="1"/>
    <col min="771" max="771" width="8" style="28" customWidth="1"/>
    <col min="772" max="772" width="40.42578125" style="28" customWidth="1"/>
    <col min="773" max="773" width="10.7109375" style="28" customWidth="1"/>
    <col min="774" max="782" width="9.28515625" style="28" customWidth="1"/>
    <col min="783" max="783" width="11.85546875" style="28" bestFit="1" customWidth="1"/>
    <col min="784" max="1025" width="9.140625" style="28"/>
    <col min="1026" max="1026" width="4" style="28" customWidth="1"/>
    <col min="1027" max="1027" width="8" style="28" customWidth="1"/>
    <col min="1028" max="1028" width="40.42578125" style="28" customWidth="1"/>
    <col min="1029" max="1029" width="10.7109375" style="28" customWidth="1"/>
    <col min="1030" max="1038" width="9.28515625" style="28" customWidth="1"/>
    <col min="1039" max="1039" width="11.85546875" style="28" bestFit="1" customWidth="1"/>
    <col min="1040" max="1281" width="9.140625" style="28"/>
    <col min="1282" max="1282" width="4" style="28" customWidth="1"/>
    <col min="1283" max="1283" width="8" style="28" customWidth="1"/>
    <col min="1284" max="1284" width="40.42578125" style="28" customWidth="1"/>
    <col min="1285" max="1285" width="10.7109375" style="28" customWidth="1"/>
    <col min="1286" max="1294" width="9.28515625" style="28" customWidth="1"/>
    <col min="1295" max="1295" width="11.85546875" style="28" bestFit="1" customWidth="1"/>
    <col min="1296" max="1537" width="9.140625" style="28"/>
    <col min="1538" max="1538" width="4" style="28" customWidth="1"/>
    <col min="1539" max="1539" width="8" style="28" customWidth="1"/>
    <col min="1540" max="1540" width="40.42578125" style="28" customWidth="1"/>
    <col min="1541" max="1541" width="10.7109375" style="28" customWidth="1"/>
    <col min="1542" max="1550" width="9.28515625" style="28" customWidth="1"/>
    <col min="1551" max="1551" width="11.85546875" style="28" bestFit="1" customWidth="1"/>
    <col min="1552" max="1793" width="9.140625" style="28"/>
    <col min="1794" max="1794" width="4" style="28" customWidth="1"/>
    <col min="1795" max="1795" width="8" style="28" customWidth="1"/>
    <col min="1796" max="1796" width="40.42578125" style="28" customWidth="1"/>
    <col min="1797" max="1797" width="10.7109375" style="28" customWidth="1"/>
    <col min="1798" max="1806" width="9.28515625" style="28" customWidth="1"/>
    <col min="1807" max="1807" width="11.85546875" style="28" bestFit="1" customWidth="1"/>
    <col min="1808" max="2049" width="9.140625" style="28"/>
    <col min="2050" max="2050" width="4" style="28" customWidth="1"/>
    <col min="2051" max="2051" width="8" style="28" customWidth="1"/>
    <col min="2052" max="2052" width="40.42578125" style="28" customWidth="1"/>
    <col min="2053" max="2053" width="10.7109375" style="28" customWidth="1"/>
    <col min="2054" max="2062" width="9.28515625" style="28" customWidth="1"/>
    <col min="2063" max="2063" width="11.85546875" style="28" bestFit="1" customWidth="1"/>
    <col min="2064" max="2305" width="9.140625" style="28"/>
    <col min="2306" max="2306" width="4" style="28" customWidth="1"/>
    <col min="2307" max="2307" width="8" style="28" customWidth="1"/>
    <col min="2308" max="2308" width="40.42578125" style="28" customWidth="1"/>
    <col min="2309" max="2309" width="10.7109375" style="28" customWidth="1"/>
    <col min="2310" max="2318" width="9.28515625" style="28" customWidth="1"/>
    <col min="2319" max="2319" width="11.85546875" style="28" bestFit="1" customWidth="1"/>
    <col min="2320" max="2561" width="9.140625" style="28"/>
    <col min="2562" max="2562" width="4" style="28" customWidth="1"/>
    <col min="2563" max="2563" width="8" style="28" customWidth="1"/>
    <col min="2564" max="2564" width="40.42578125" style="28" customWidth="1"/>
    <col min="2565" max="2565" width="10.7109375" style="28" customWidth="1"/>
    <col min="2566" max="2574" width="9.28515625" style="28" customWidth="1"/>
    <col min="2575" max="2575" width="11.85546875" style="28" bestFit="1" customWidth="1"/>
    <col min="2576" max="2817" width="9.140625" style="28"/>
    <col min="2818" max="2818" width="4" style="28" customWidth="1"/>
    <col min="2819" max="2819" width="8" style="28" customWidth="1"/>
    <col min="2820" max="2820" width="40.42578125" style="28" customWidth="1"/>
    <col min="2821" max="2821" width="10.7109375" style="28" customWidth="1"/>
    <col min="2822" max="2830" width="9.28515625" style="28" customWidth="1"/>
    <col min="2831" max="2831" width="11.85546875" style="28" bestFit="1" customWidth="1"/>
    <col min="2832" max="3073" width="9.140625" style="28"/>
    <col min="3074" max="3074" width="4" style="28" customWidth="1"/>
    <col min="3075" max="3075" width="8" style="28" customWidth="1"/>
    <col min="3076" max="3076" width="40.42578125" style="28" customWidth="1"/>
    <col min="3077" max="3077" width="10.7109375" style="28" customWidth="1"/>
    <col min="3078" max="3086" width="9.28515625" style="28" customWidth="1"/>
    <col min="3087" max="3087" width="11.85546875" style="28" bestFit="1" customWidth="1"/>
    <col min="3088" max="3329" width="9.140625" style="28"/>
    <col min="3330" max="3330" width="4" style="28" customWidth="1"/>
    <col min="3331" max="3331" width="8" style="28" customWidth="1"/>
    <col min="3332" max="3332" width="40.42578125" style="28" customWidth="1"/>
    <col min="3333" max="3333" width="10.7109375" style="28" customWidth="1"/>
    <col min="3334" max="3342" width="9.28515625" style="28" customWidth="1"/>
    <col min="3343" max="3343" width="11.85546875" style="28" bestFit="1" customWidth="1"/>
    <col min="3344" max="3585" width="9.140625" style="28"/>
    <col min="3586" max="3586" width="4" style="28" customWidth="1"/>
    <col min="3587" max="3587" width="8" style="28" customWidth="1"/>
    <col min="3588" max="3588" width="40.42578125" style="28" customWidth="1"/>
    <col min="3589" max="3589" width="10.7109375" style="28" customWidth="1"/>
    <col min="3590" max="3598" width="9.28515625" style="28" customWidth="1"/>
    <col min="3599" max="3599" width="11.85546875" style="28" bestFit="1" customWidth="1"/>
    <col min="3600" max="3841" width="9.140625" style="28"/>
    <col min="3842" max="3842" width="4" style="28" customWidth="1"/>
    <col min="3843" max="3843" width="8" style="28" customWidth="1"/>
    <col min="3844" max="3844" width="40.42578125" style="28" customWidth="1"/>
    <col min="3845" max="3845" width="10.7109375" style="28" customWidth="1"/>
    <col min="3846" max="3854" width="9.28515625" style="28" customWidth="1"/>
    <col min="3855" max="3855" width="11.85546875" style="28" bestFit="1" customWidth="1"/>
    <col min="3856" max="4097" width="9.140625" style="28"/>
    <col min="4098" max="4098" width="4" style="28" customWidth="1"/>
    <col min="4099" max="4099" width="8" style="28" customWidth="1"/>
    <col min="4100" max="4100" width="40.42578125" style="28" customWidth="1"/>
    <col min="4101" max="4101" width="10.7109375" style="28" customWidth="1"/>
    <col min="4102" max="4110" width="9.28515625" style="28" customWidth="1"/>
    <col min="4111" max="4111" width="11.85546875" style="28" bestFit="1" customWidth="1"/>
    <col min="4112" max="4353" width="9.140625" style="28"/>
    <col min="4354" max="4354" width="4" style="28" customWidth="1"/>
    <col min="4355" max="4355" width="8" style="28" customWidth="1"/>
    <col min="4356" max="4356" width="40.42578125" style="28" customWidth="1"/>
    <col min="4357" max="4357" width="10.7109375" style="28" customWidth="1"/>
    <col min="4358" max="4366" width="9.28515625" style="28" customWidth="1"/>
    <col min="4367" max="4367" width="11.85546875" style="28" bestFit="1" customWidth="1"/>
    <col min="4368" max="4609" width="9.140625" style="28"/>
    <col min="4610" max="4610" width="4" style="28" customWidth="1"/>
    <col min="4611" max="4611" width="8" style="28" customWidth="1"/>
    <col min="4612" max="4612" width="40.42578125" style="28" customWidth="1"/>
    <col min="4613" max="4613" width="10.7109375" style="28" customWidth="1"/>
    <col min="4614" max="4622" width="9.28515625" style="28" customWidth="1"/>
    <col min="4623" max="4623" width="11.85546875" style="28" bestFit="1" customWidth="1"/>
    <col min="4624" max="4865" width="9.140625" style="28"/>
    <col min="4866" max="4866" width="4" style="28" customWidth="1"/>
    <col min="4867" max="4867" width="8" style="28" customWidth="1"/>
    <col min="4868" max="4868" width="40.42578125" style="28" customWidth="1"/>
    <col min="4869" max="4869" width="10.7109375" style="28" customWidth="1"/>
    <col min="4870" max="4878" width="9.28515625" style="28" customWidth="1"/>
    <col min="4879" max="4879" width="11.85546875" style="28" bestFit="1" customWidth="1"/>
    <col min="4880" max="5121" width="9.140625" style="28"/>
    <col min="5122" max="5122" width="4" style="28" customWidth="1"/>
    <col min="5123" max="5123" width="8" style="28" customWidth="1"/>
    <col min="5124" max="5124" width="40.42578125" style="28" customWidth="1"/>
    <col min="5125" max="5125" width="10.7109375" style="28" customWidth="1"/>
    <col min="5126" max="5134" width="9.28515625" style="28" customWidth="1"/>
    <col min="5135" max="5135" width="11.85546875" style="28" bestFit="1" customWidth="1"/>
    <col min="5136" max="5377" width="9.140625" style="28"/>
    <col min="5378" max="5378" width="4" style="28" customWidth="1"/>
    <col min="5379" max="5379" width="8" style="28" customWidth="1"/>
    <col min="5380" max="5380" width="40.42578125" style="28" customWidth="1"/>
    <col min="5381" max="5381" width="10.7109375" style="28" customWidth="1"/>
    <col min="5382" max="5390" width="9.28515625" style="28" customWidth="1"/>
    <col min="5391" max="5391" width="11.85546875" style="28" bestFit="1" customWidth="1"/>
    <col min="5392" max="5633" width="9.140625" style="28"/>
    <col min="5634" max="5634" width="4" style="28" customWidth="1"/>
    <col min="5635" max="5635" width="8" style="28" customWidth="1"/>
    <col min="5636" max="5636" width="40.42578125" style="28" customWidth="1"/>
    <col min="5637" max="5637" width="10.7109375" style="28" customWidth="1"/>
    <col min="5638" max="5646" width="9.28515625" style="28" customWidth="1"/>
    <col min="5647" max="5647" width="11.85546875" style="28" bestFit="1" customWidth="1"/>
    <col min="5648" max="5889" width="9.140625" style="28"/>
    <col min="5890" max="5890" width="4" style="28" customWidth="1"/>
    <col min="5891" max="5891" width="8" style="28" customWidth="1"/>
    <col min="5892" max="5892" width="40.42578125" style="28" customWidth="1"/>
    <col min="5893" max="5893" width="10.7109375" style="28" customWidth="1"/>
    <col min="5894" max="5902" width="9.28515625" style="28" customWidth="1"/>
    <col min="5903" max="5903" width="11.85546875" style="28" bestFit="1" customWidth="1"/>
    <col min="5904" max="6145" width="9.140625" style="28"/>
    <col min="6146" max="6146" width="4" style="28" customWidth="1"/>
    <col min="6147" max="6147" width="8" style="28" customWidth="1"/>
    <col min="6148" max="6148" width="40.42578125" style="28" customWidth="1"/>
    <col min="6149" max="6149" width="10.7109375" style="28" customWidth="1"/>
    <col min="6150" max="6158" width="9.28515625" style="28" customWidth="1"/>
    <col min="6159" max="6159" width="11.85546875" style="28" bestFit="1" customWidth="1"/>
    <col min="6160" max="6401" width="9.140625" style="28"/>
    <col min="6402" max="6402" width="4" style="28" customWidth="1"/>
    <col min="6403" max="6403" width="8" style="28" customWidth="1"/>
    <col min="6404" max="6404" width="40.42578125" style="28" customWidth="1"/>
    <col min="6405" max="6405" width="10.7109375" style="28" customWidth="1"/>
    <col min="6406" max="6414" width="9.28515625" style="28" customWidth="1"/>
    <col min="6415" max="6415" width="11.85546875" style="28" bestFit="1" customWidth="1"/>
    <col min="6416" max="6657" width="9.140625" style="28"/>
    <col min="6658" max="6658" width="4" style="28" customWidth="1"/>
    <col min="6659" max="6659" width="8" style="28" customWidth="1"/>
    <col min="6660" max="6660" width="40.42578125" style="28" customWidth="1"/>
    <col min="6661" max="6661" width="10.7109375" style="28" customWidth="1"/>
    <col min="6662" max="6670" width="9.28515625" style="28" customWidth="1"/>
    <col min="6671" max="6671" width="11.85546875" style="28" bestFit="1" customWidth="1"/>
    <col min="6672" max="6913" width="9.140625" style="28"/>
    <col min="6914" max="6914" width="4" style="28" customWidth="1"/>
    <col min="6915" max="6915" width="8" style="28" customWidth="1"/>
    <col min="6916" max="6916" width="40.42578125" style="28" customWidth="1"/>
    <col min="6917" max="6917" width="10.7109375" style="28" customWidth="1"/>
    <col min="6918" max="6926" width="9.28515625" style="28" customWidth="1"/>
    <col min="6927" max="6927" width="11.85546875" style="28" bestFit="1" customWidth="1"/>
    <col min="6928" max="7169" width="9.140625" style="28"/>
    <col min="7170" max="7170" width="4" style="28" customWidth="1"/>
    <col min="7171" max="7171" width="8" style="28" customWidth="1"/>
    <col min="7172" max="7172" width="40.42578125" style="28" customWidth="1"/>
    <col min="7173" max="7173" width="10.7109375" style="28" customWidth="1"/>
    <col min="7174" max="7182" width="9.28515625" style="28" customWidth="1"/>
    <col min="7183" max="7183" width="11.85546875" style="28" bestFit="1" customWidth="1"/>
    <col min="7184" max="7425" width="9.140625" style="28"/>
    <col min="7426" max="7426" width="4" style="28" customWidth="1"/>
    <col min="7427" max="7427" width="8" style="28" customWidth="1"/>
    <col min="7428" max="7428" width="40.42578125" style="28" customWidth="1"/>
    <col min="7429" max="7429" width="10.7109375" style="28" customWidth="1"/>
    <col min="7430" max="7438" width="9.28515625" style="28" customWidth="1"/>
    <col min="7439" max="7439" width="11.85546875" style="28" bestFit="1" customWidth="1"/>
    <col min="7440" max="7681" width="9.140625" style="28"/>
    <col min="7682" max="7682" width="4" style="28" customWidth="1"/>
    <col min="7683" max="7683" width="8" style="28" customWidth="1"/>
    <col min="7684" max="7684" width="40.42578125" style="28" customWidth="1"/>
    <col min="7685" max="7685" width="10.7109375" style="28" customWidth="1"/>
    <col min="7686" max="7694" width="9.28515625" style="28" customWidth="1"/>
    <col min="7695" max="7695" width="11.85546875" style="28" bestFit="1" customWidth="1"/>
    <col min="7696" max="7937" width="9.140625" style="28"/>
    <col min="7938" max="7938" width="4" style="28" customWidth="1"/>
    <col min="7939" max="7939" width="8" style="28" customWidth="1"/>
    <col min="7940" max="7940" width="40.42578125" style="28" customWidth="1"/>
    <col min="7941" max="7941" width="10.7109375" style="28" customWidth="1"/>
    <col min="7942" max="7950" width="9.28515625" style="28" customWidth="1"/>
    <col min="7951" max="7951" width="11.85546875" style="28" bestFit="1" customWidth="1"/>
    <col min="7952" max="8193" width="9.140625" style="28"/>
    <col min="8194" max="8194" width="4" style="28" customWidth="1"/>
    <col min="8195" max="8195" width="8" style="28" customWidth="1"/>
    <col min="8196" max="8196" width="40.42578125" style="28" customWidth="1"/>
    <col min="8197" max="8197" width="10.7109375" style="28" customWidth="1"/>
    <col min="8198" max="8206" width="9.28515625" style="28" customWidth="1"/>
    <col min="8207" max="8207" width="11.85546875" style="28" bestFit="1" customWidth="1"/>
    <col min="8208" max="8449" width="9.140625" style="28"/>
    <col min="8450" max="8450" width="4" style="28" customWidth="1"/>
    <col min="8451" max="8451" width="8" style="28" customWidth="1"/>
    <col min="8452" max="8452" width="40.42578125" style="28" customWidth="1"/>
    <col min="8453" max="8453" width="10.7109375" style="28" customWidth="1"/>
    <col min="8454" max="8462" width="9.28515625" style="28" customWidth="1"/>
    <col min="8463" max="8463" width="11.85546875" style="28" bestFit="1" customWidth="1"/>
    <col min="8464" max="8705" width="9.140625" style="28"/>
    <col min="8706" max="8706" width="4" style="28" customWidth="1"/>
    <col min="8707" max="8707" width="8" style="28" customWidth="1"/>
    <col min="8708" max="8708" width="40.42578125" style="28" customWidth="1"/>
    <col min="8709" max="8709" width="10.7109375" style="28" customWidth="1"/>
    <col min="8710" max="8718" width="9.28515625" style="28" customWidth="1"/>
    <col min="8719" max="8719" width="11.85546875" style="28" bestFit="1" customWidth="1"/>
    <col min="8720" max="8961" width="9.140625" style="28"/>
    <col min="8962" max="8962" width="4" style="28" customWidth="1"/>
    <col min="8963" max="8963" width="8" style="28" customWidth="1"/>
    <col min="8964" max="8964" width="40.42578125" style="28" customWidth="1"/>
    <col min="8965" max="8965" width="10.7109375" style="28" customWidth="1"/>
    <col min="8966" max="8974" width="9.28515625" style="28" customWidth="1"/>
    <col min="8975" max="8975" width="11.85546875" style="28" bestFit="1" customWidth="1"/>
    <col min="8976" max="9217" width="9.140625" style="28"/>
    <col min="9218" max="9218" width="4" style="28" customWidth="1"/>
    <col min="9219" max="9219" width="8" style="28" customWidth="1"/>
    <col min="9220" max="9220" width="40.42578125" style="28" customWidth="1"/>
    <col min="9221" max="9221" width="10.7109375" style="28" customWidth="1"/>
    <col min="9222" max="9230" width="9.28515625" style="28" customWidth="1"/>
    <col min="9231" max="9231" width="11.85546875" style="28" bestFit="1" customWidth="1"/>
    <col min="9232" max="9473" width="9.140625" style="28"/>
    <col min="9474" max="9474" width="4" style="28" customWidth="1"/>
    <col min="9475" max="9475" width="8" style="28" customWidth="1"/>
    <col min="9476" max="9476" width="40.42578125" style="28" customWidth="1"/>
    <col min="9477" max="9477" width="10.7109375" style="28" customWidth="1"/>
    <col min="9478" max="9486" width="9.28515625" style="28" customWidth="1"/>
    <col min="9487" max="9487" width="11.85546875" style="28" bestFit="1" customWidth="1"/>
    <col min="9488" max="9729" width="9.140625" style="28"/>
    <col min="9730" max="9730" width="4" style="28" customWidth="1"/>
    <col min="9731" max="9731" width="8" style="28" customWidth="1"/>
    <col min="9732" max="9732" width="40.42578125" style="28" customWidth="1"/>
    <col min="9733" max="9733" width="10.7109375" style="28" customWidth="1"/>
    <col min="9734" max="9742" width="9.28515625" style="28" customWidth="1"/>
    <col min="9743" max="9743" width="11.85546875" style="28" bestFit="1" customWidth="1"/>
    <col min="9744" max="9985" width="9.140625" style="28"/>
    <col min="9986" max="9986" width="4" style="28" customWidth="1"/>
    <col min="9987" max="9987" width="8" style="28" customWidth="1"/>
    <col min="9988" max="9988" width="40.42578125" style="28" customWidth="1"/>
    <col min="9989" max="9989" width="10.7109375" style="28" customWidth="1"/>
    <col min="9990" max="9998" width="9.28515625" style="28" customWidth="1"/>
    <col min="9999" max="9999" width="11.85546875" style="28" bestFit="1" customWidth="1"/>
    <col min="10000" max="10241" width="9.140625" style="28"/>
    <col min="10242" max="10242" width="4" style="28" customWidth="1"/>
    <col min="10243" max="10243" width="8" style="28" customWidth="1"/>
    <col min="10244" max="10244" width="40.42578125" style="28" customWidth="1"/>
    <col min="10245" max="10245" width="10.7109375" style="28" customWidth="1"/>
    <col min="10246" max="10254" width="9.28515625" style="28" customWidth="1"/>
    <col min="10255" max="10255" width="11.85546875" style="28" bestFit="1" customWidth="1"/>
    <col min="10256" max="10497" width="9.140625" style="28"/>
    <col min="10498" max="10498" width="4" style="28" customWidth="1"/>
    <col min="10499" max="10499" width="8" style="28" customWidth="1"/>
    <col min="10500" max="10500" width="40.42578125" style="28" customWidth="1"/>
    <col min="10501" max="10501" width="10.7109375" style="28" customWidth="1"/>
    <col min="10502" max="10510" width="9.28515625" style="28" customWidth="1"/>
    <col min="10511" max="10511" width="11.85546875" style="28" bestFit="1" customWidth="1"/>
    <col min="10512" max="10753" width="9.140625" style="28"/>
    <col min="10754" max="10754" width="4" style="28" customWidth="1"/>
    <col min="10755" max="10755" width="8" style="28" customWidth="1"/>
    <col min="10756" max="10756" width="40.42578125" style="28" customWidth="1"/>
    <col min="10757" max="10757" width="10.7109375" style="28" customWidth="1"/>
    <col min="10758" max="10766" width="9.28515625" style="28" customWidth="1"/>
    <col min="10767" max="10767" width="11.85546875" style="28" bestFit="1" customWidth="1"/>
    <col min="10768" max="11009" width="9.140625" style="28"/>
    <col min="11010" max="11010" width="4" style="28" customWidth="1"/>
    <col min="11011" max="11011" width="8" style="28" customWidth="1"/>
    <col min="11012" max="11012" width="40.42578125" style="28" customWidth="1"/>
    <col min="11013" max="11013" width="10.7109375" style="28" customWidth="1"/>
    <col min="11014" max="11022" width="9.28515625" style="28" customWidth="1"/>
    <col min="11023" max="11023" width="11.85546875" style="28" bestFit="1" customWidth="1"/>
    <col min="11024" max="11265" width="9.140625" style="28"/>
    <col min="11266" max="11266" width="4" style="28" customWidth="1"/>
    <col min="11267" max="11267" width="8" style="28" customWidth="1"/>
    <col min="11268" max="11268" width="40.42578125" style="28" customWidth="1"/>
    <col min="11269" max="11269" width="10.7109375" style="28" customWidth="1"/>
    <col min="11270" max="11278" width="9.28515625" style="28" customWidth="1"/>
    <col min="11279" max="11279" width="11.85546875" style="28" bestFit="1" customWidth="1"/>
    <col min="11280" max="11521" width="9.140625" style="28"/>
    <col min="11522" max="11522" width="4" style="28" customWidth="1"/>
    <col min="11523" max="11523" width="8" style="28" customWidth="1"/>
    <col min="11524" max="11524" width="40.42578125" style="28" customWidth="1"/>
    <col min="11525" max="11525" width="10.7109375" style="28" customWidth="1"/>
    <col min="11526" max="11534" width="9.28515625" style="28" customWidth="1"/>
    <col min="11535" max="11535" width="11.85546875" style="28" bestFit="1" customWidth="1"/>
    <col min="11536" max="11777" width="9.140625" style="28"/>
    <col min="11778" max="11778" width="4" style="28" customWidth="1"/>
    <col min="11779" max="11779" width="8" style="28" customWidth="1"/>
    <col min="11780" max="11780" width="40.42578125" style="28" customWidth="1"/>
    <col min="11781" max="11781" width="10.7109375" style="28" customWidth="1"/>
    <col min="11782" max="11790" width="9.28515625" style="28" customWidth="1"/>
    <col min="11791" max="11791" width="11.85546875" style="28" bestFit="1" customWidth="1"/>
    <col min="11792" max="12033" width="9.140625" style="28"/>
    <col min="12034" max="12034" width="4" style="28" customWidth="1"/>
    <col min="12035" max="12035" width="8" style="28" customWidth="1"/>
    <col min="12036" max="12036" width="40.42578125" style="28" customWidth="1"/>
    <col min="12037" max="12037" width="10.7109375" style="28" customWidth="1"/>
    <col min="12038" max="12046" width="9.28515625" style="28" customWidth="1"/>
    <col min="12047" max="12047" width="11.85546875" style="28" bestFit="1" customWidth="1"/>
    <col min="12048" max="12289" width="9.140625" style="28"/>
    <col min="12290" max="12290" width="4" style="28" customWidth="1"/>
    <col min="12291" max="12291" width="8" style="28" customWidth="1"/>
    <col min="12292" max="12292" width="40.42578125" style="28" customWidth="1"/>
    <col min="12293" max="12293" width="10.7109375" style="28" customWidth="1"/>
    <col min="12294" max="12302" width="9.28515625" style="28" customWidth="1"/>
    <col min="12303" max="12303" width="11.85546875" style="28" bestFit="1" customWidth="1"/>
    <col min="12304" max="12545" width="9.140625" style="28"/>
    <col min="12546" max="12546" width="4" style="28" customWidth="1"/>
    <col min="12547" max="12547" width="8" style="28" customWidth="1"/>
    <col min="12548" max="12548" width="40.42578125" style="28" customWidth="1"/>
    <col min="12549" max="12549" width="10.7109375" style="28" customWidth="1"/>
    <col min="12550" max="12558" width="9.28515625" style="28" customWidth="1"/>
    <col min="12559" max="12559" width="11.85546875" style="28" bestFit="1" customWidth="1"/>
    <col min="12560" max="12801" width="9.140625" style="28"/>
    <col min="12802" max="12802" width="4" style="28" customWidth="1"/>
    <col min="12803" max="12803" width="8" style="28" customWidth="1"/>
    <col min="12804" max="12804" width="40.42578125" style="28" customWidth="1"/>
    <col min="12805" max="12805" width="10.7109375" style="28" customWidth="1"/>
    <col min="12806" max="12814" width="9.28515625" style="28" customWidth="1"/>
    <col min="12815" max="12815" width="11.85546875" style="28" bestFit="1" customWidth="1"/>
    <col min="12816" max="13057" width="9.140625" style="28"/>
    <col min="13058" max="13058" width="4" style="28" customWidth="1"/>
    <col min="13059" max="13059" width="8" style="28" customWidth="1"/>
    <col min="13060" max="13060" width="40.42578125" style="28" customWidth="1"/>
    <col min="13061" max="13061" width="10.7109375" style="28" customWidth="1"/>
    <col min="13062" max="13070" width="9.28515625" style="28" customWidth="1"/>
    <col min="13071" max="13071" width="11.85546875" style="28" bestFit="1" customWidth="1"/>
    <col min="13072" max="13313" width="9.140625" style="28"/>
    <col min="13314" max="13314" width="4" style="28" customWidth="1"/>
    <col min="13315" max="13315" width="8" style="28" customWidth="1"/>
    <col min="13316" max="13316" width="40.42578125" style="28" customWidth="1"/>
    <col min="13317" max="13317" width="10.7109375" style="28" customWidth="1"/>
    <col min="13318" max="13326" width="9.28515625" style="28" customWidth="1"/>
    <col min="13327" max="13327" width="11.85546875" style="28" bestFit="1" customWidth="1"/>
    <col min="13328" max="13569" width="9.140625" style="28"/>
    <col min="13570" max="13570" width="4" style="28" customWidth="1"/>
    <col min="13571" max="13571" width="8" style="28" customWidth="1"/>
    <col min="13572" max="13572" width="40.42578125" style="28" customWidth="1"/>
    <col min="13573" max="13573" width="10.7109375" style="28" customWidth="1"/>
    <col min="13574" max="13582" width="9.28515625" style="28" customWidth="1"/>
    <col min="13583" max="13583" width="11.85546875" style="28" bestFit="1" customWidth="1"/>
    <col min="13584" max="13825" width="9.140625" style="28"/>
    <col min="13826" max="13826" width="4" style="28" customWidth="1"/>
    <col min="13827" max="13827" width="8" style="28" customWidth="1"/>
    <col min="13828" max="13828" width="40.42578125" style="28" customWidth="1"/>
    <col min="13829" max="13829" width="10.7109375" style="28" customWidth="1"/>
    <col min="13830" max="13838" width="9.28515625" style="28" customWidth="1"/>
    <col min="13839" max="13839" width="11.85546875" style="28" bestFit="1" customWidth="1"/>
    <col min="13840" max="14081" width="9.140625" style="28"/>
    <col min="14082" max="14082" width="4" style="28" customWidth="1"/>
    <col min="14083" max="14083" width="8" style="28" customWidth="1"/>
    <col min="14084" max="14084" width="40.42578125" style="28" customWidth="1"/>
    <col min="14085" max="14085" width="10.7109375" style="28" customWidth="1"/>
    <col min="14086" max="14094" width="9.28515625" style="28" customWidth="1"/>
    <col min="14095" max="14095" width="11.85546875" style="28" bestFit="1" customWidth="1"/>
    <col min="14096" max="14337" width="9.140625" style="28"/>
    <col min="14338" max="14338" width="4" style="28" customWidth="1"/>
    <col min="14339" max="14339" width="8" style="28" customWidth="1"/>
    <col min="14340" max="14340" width="40.42578125" style="28" customWidth="1"/>
    <col min="14341" max="14341" width="10.7109375" style="28" customWidth="1"/>
    <col min="14342" max="14350" width="9.28515625" style="28" customWidth="1"/>
    <col min="14351" max="14351" width="11.85546875" style="28" bestFit="1" customWidth="1"/>
    <col min="14352" max="14593" width="9.140625" style="28"/>
    <col min="14594" max="14594" width="4" style="28" customWidth="1"/>
    <col min="14595" max="14595" width="8" style="28" customWidth="1"/>
    <col min="14596" max="14596" width="40.42578125" style="28" customWidth="1"/>
    <col min="14597" max="14597" width="10.7109375" style="28" customWidth="1"/>
    <col min="14598" max="14606" width="9.28515625" style="28" customWidth="1"/>
    <col min="14607" max="14607" width="11.85546875" style="28" bestFit="1" customWidth="1"/>
    <col min="14608" max="14849" width="9.140625" style="28"/>
    <col min="14850" max="14850" width="4" style="28" customWidth="1"/>
    <col min="14851" max="14851" width="8" style="28" customWidth="1"/>
    <col min="14852" max="14852" width="40.42578125" style="28" customWidth="1"/>
    <col min="14853" max="14853" width="10.7109375" style="28" customWidth="1"/>
    <col min="14854" max="14862" width="9.28515625" style="28" customWidth="1"/>
    <col min="14863" max="14863" width="11.85546875" style="28" bestFit="1" customWidth="1"/>
    <col min="14864" max="15105" width="9.140625" style="28"/>
    <col min="15106" max="15106" width="4" style="28" customWidth="1"/>
    <col min="15107" max="15107" width="8" style="28" customWidth="1"/>
    <col min="15108" max="15108" width="40.42578125" style="28" customWidth="1"/>
    <col min="15109" max="15109" width="10.7109375" style="28" customWidth="1"/>
    <col min="15110" max="15118" width="9.28515625" style="28" customWidth="1"/>
    <col min="15119" max="15119" width="11.85546875" style="28" bestFit="1" customWidth="1"/>
    <col min="15120" max="15361" width="9.140625" style="28"/>
    <col min="15362" max="15362" width="4" style="28" customWidth="1"/>
    <col min="15363" max="15363" width="8" style="28" customWidth="1"/>
    <col min="15364" max="15364" width="40.42578125" style="28" customWidth="1"/>
    <col min="15365" max="15365" width="10.7109375" style="28" customWidth="1"/>
    <col min="15366" max="15374" width="9.28515625" style="28" customWidth="1"/>
    <col min="15375" max="15375" width="11.85546875" style="28" bestFit="1" customWidth="1"/>
    <col min="15376" max="15617" width="9.140625" style="28"/>
    <col min="15618" max="15618" width="4" style="28" customWidth="1"/>
    <col min="15619" max="15619" width="8" style="28" customWidth="1"/>
    <col min="15620" max="15620" width="40.42578125" style="28" customWidth="1"/>
    <col min="15621" max="15621" width="10.7109375" style="28" customWidth="1"/>
    <col min="15622" max="15630" width="9.28515625" style="28" customWidth="1"/>
    <col min="15631" max="15631" width="11.85546875" style="28" bestFit="1" customWidth="1"/>
    <col min="15632" max="15873" width="9.140625" style="28"/>
    <col min="15874" max="15874" width="4" style="28" customWidth="1"/>
    <col min="15875" max="15875" width="8" style="28" customWidth="1"/>
    <col min="15876" max="15876" width="40.42578125" style="28" customWidth="1"/>
    <col min="15877" max="15877" width="10.7109375" style="28" customWidth="1"/>
    <col min="15878" max="15886" width="9.28515625" style="28" customWidth="1"/>
    <col min="15887" max="15887" width="11.85546875" style="28" bestFit="1" customWidth="1"/>
    <col min="15888" max="16129" width="9.140625" style="28"/>
    <col min="16130" max="16130" width="4" style="28" customWidth="1"/>
    <col min="16131" max="16131" width="8" style="28" customWidth="1"/>
    <col min="16132" max="16132" width="40.42578125" style="28" customWidth="1"/>
    <col min="16133" max="16133" width="10.7109375" style="28" customWidth="1"/>
    <col min="16134" max="16142" width="9.28515625" style="28" customWidth="1"/>
    <col min="16143" max="16143" width="11.85546875" style="28" bestFit="1" customWidth="1"/>
    <col min="16144" max="16384" width="9.140625" style="28"/>
  </cols>
  <sheetData>
    <row r="1" spans="1:14" ht="16.5">
      <c r="A1" s="42"/>
      <c r="B1" s="43"/>
      <c r="C1" s="44"/>
      <c r="D1" s="69"/>
      <c r="E1" s="69"/>
      <c r="F1" s="69"/>
      <c r="G1" s="69"/>
      <c r="H1" s="69"/>
      <c r="I1" s="69"/>
      <c r="J1" s="69"/>
      <c r="K1" s="69"/>
      <c r="L1" s="69"/>
      <c r="M1" s="69"/>
      <c r="N1" s="83"/>
    </row>
    <row r="2" spans="1:14" ht="16.5">
      <c r="A2" s="42"/>
      <c r="B2" s="43"/>
      <c r="C2" s="111" t="s">
        <v>44</v>
      </c>
      <c r="D2" s="112"/>
      <c r="E2" s="112"/>
      <c r="F2" s="112"/>
      <c r="G2" s="112"/>
      <c r="H2" s="112"/>
      <c r="I2" s="112"/>
      <c r="J2" s="112"/>
      <c r="K2" s="112"/>
      <c r="L2" s="69"/>
      <c r="M2" s="69"/>
      <c r="N2" s="83"/>
    </row>
    <row r="3" spans="1:14" ht="16.5">
      <c r="A3" s="42"/>
      <c r="B3" s="113" t="s">
        <v>249</v>
      </c>
      <c r="C3" s="113"/>
      <c r="D3" s="113"/>
      <c r="E3" s="113"/>
      <c r="F3" s="113"/>
      <c r="G3" s="113"/>
      <c r="H3" s="113"/>
      <c r="I3" s="113"/>
      <c r="J3" s="113"/>
      <c r="K3" s="113"/>
      <c r="L3" s="69"/>
      <c r="M3" s="69"/>
      <c r="N3" s="83"/>
    </row>
    <row r="4" spans="1:14" ht="16.5">
      <c r="A4" s="42"/>
      <c r="B4" s="82"/>
      <c r="C4" s="132" t="s">
        <v>250</v>
      </c>
      <c r="D4" s="132"/>
      <c r="E4" s="132"/>
      <c r="F4" s="132"/>
      <c r="G4" s="132"/>
      <c r="H4" s="132"/>
      <c r="I4" s="132"/>
      <c r="J4" s="132"/>
      <c r="K4" s="82"/>
      <c r="L4" s="82"/>
      <c r="M4" s="82"/>
      <c r="N4" s="83"/>
    </row>
    <row r="5" spans="1:14" ht="30.75" customHeight="1">
      <c r="A5" s="42"/>
      <c r="B5" s="113" t="s">
        <v>216</v>
      </c>
      <c r="C5" s="113"/>
      <c r="D5" s="113"/>
      <c r="E5" s="69"/>
      <c r="F5" s="69"/>
      <c r="G5" s="46"/>
      <c r="H5" s="114"/>
      <c r="I5" s="115"/>
      <c r="J5" s="46"/>
      <c r="K5" s="46"/>
      <c r="L5" s="46"/>
      <c r="M5" s="46"/>
      <c r="N5" s="98"/>
    </row>
    <row r="6" spans="1:14" ht="16.5" hidden="1">
      <c r="A6" s="42"/>
      <c r="B6" s="43"/>
      <c r="C6" s="44"/>
      <c r="D6" s="69"/>
      <c r="E6" s="69"/>
      <c r="F6" s="69"/>
      <c r="G6" s="69"/>
      <c r="H6" s="69"/>
      <c r="I6" s="69"/>
      <c r="J6" s="69"/>
      <c r="K6" s="69"/>
      <c r="L6" s="69"/>
      <c r="M6" s="69"/>
      <c r="N6" s="83"/>
    </row>
    <row r="7" spans="1:14" ht="22.5" customHeight="1">
      <c r="A7" s="116" t="s">
        <v>1</v>
      </c>
      <c r="B7" s="118" t="s">
        <v>45</v>
      </c>
      <c r="C7" s="120"/>
      <c r="D7" s="122" t="s">
        <v>46</v>
      </c>
      <c r="E7" s="124" t="s">
        <v>31</v>
      </c>
      <c r="F7" s="125"/>
      <c r="G7" s="126" t="s">
        <v>32</v>
      </c>
      <c r="H7" s="127"/>
      <c r="I7" s="128" t="s">
        <v>47</v>
      </c>
      <c r="J7" s="129"/>
      <c r="K7" s="130" t="s">
        <v>8</v>
      </c>
      <c r="L7" s="131"/>
      <c r="M7" s="133" t="s">
        <v>10</v>
      </c>
      <c r="N7" s="99"/>
    </row>
    <row r="8" spans="1:14" ht="15.75">
      <c r="A8" s="117"/>
      <c r="B8" s="119"/>
      <c r="C8" s="121"/>
      <c r="D8" s="123"/>
      <c r="E8" s="32"/>
      <c r="F8" s="32"/>
      <c r="G8" s="68"/>
      <c r="H8" s="32"/>
      <c r="I8" s="32"/>
      <c r="J8" s="32"/>
      <c r="K8" s="32"/>
      <c r="L8" s="48"/>
      <c r="M8" s="134"/>
      <c r="N8" s="100"/>
    </row>
    <row r="9" spans="1:14" s="49" customFormat="1" ht="16.5">
      <c r="A9" s="2">
        <v>1</v>
      </c>
      <c r="B9" s="29">
        <v>2</v>
      </c>
      <c r="C9" s="32">
        <v>3</v>
      </c>
      <c r="D9" s="29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01"/>
    </row>
    <row r="10" spans="1:14" ht="23.25" customHeight="1">
      <c r="A10" s="235"/>
      <c r="B10" s="226"/>
      <c r="C10" s="189" t="s">
        <v>217</v>
      </c>
      <c r="D10" s="226"/>
      <c r="E10" s="227"/>
      <c r="F10" s="228"/>
      <c r="G10" s="160"/>
      <c r="H10" s="169"/>
      <c r="I10" s="160"/>
      <c r="J10" s="160"/>
      <c r="K10" s="160"/>
      <c r="L10" s="160"/>
      <c r="M10" s="15"/>
      <c r="N10" s="102"/>
    </row>
    <row r="11" spans="1:14" ht="52.5">
      <c r="A11" s="183">
        <v>1</v>
      </c>
      <c r="B11" s="161" t="s">
        <v>243</v>
      </c>
      <c r="C11" s="236" t="s">
        <v>161</v>
      </c>
      <c r="D11" s="160" t="s">
        <v>25</v>
      </c>
      <c r="E11" s="160"/>
      <c r="F11" s="170">
        <f>F14+F15</f>
        <v>560</v>
      </c>
      <c r="G11" s="160"/>
      <c r="H11" s="160"/>
      <c r="I11" s="160"/>
      <c r="J11" s="160"/>
      <c r="K11" s="160"/>
      <c r="L11" s="160"/>
      <c r="M11" s="15"/>
      <c r="N11" s="102"/>
    </row>
    <row r="12" spans="1:14" ht="23.25" customHeight="1">
      <c r="A12" s="172"/>
      <c r="B12" s="215"/>
      <c r="C12" s="216" t="s">
        <v>162</v>
      </c>
      <c r="D12" s="217" t="s">
        <v>12</v>
      </c>
      <c r="E12" s="217">
        <v>0.11</v>
      </c>
      <c r="F12" s="218">
        <f>F11*E12</f>
        <v>61.6</v>
      </c>
      <c r="G12" s="160"/>
      <c r="H12" s="160"/>
      <c r="I12" s="160"/>
      <c r="J12" s="160"/>
      <c r="K12" s="160"/>
      <c r="L12" s="160"/>
      <c r="M12" s="15"/>
      <c r="N12" s="102"/>
    </row>
    <row r="13" spans="1:14" ht="23.25" customHeight="1">
      <c r="A13" s="172"/>
      <c r="B13" s="222"/>
      <c r="C13" s="223" t="s">
        <v>163</v>
      </c>
      <c r="D13" s="217" t="s">
        <v>4</v>
      </c>
      <c r="E13" s="217">
        <v>2.7000000000000001E-3</v>
      </c>
      <c r="F13" s="218">
        <f>F11*E13</f>
        <v>1.512</v>
      </c>
      <c r="G13" s="160"/>
      <c r="H13" s="160"/>
      <c r="I13" s="160"/>
      <c r="J13" s="160"/>
      <c r="K13" s="160"/>
      <c r="L13" s="160"/>
      <c r="M13" s="15"/>
      <c r="N13" s="102"/>
    </row>
    <row r="14" spans="1:14" ht="23.25" customHeight="1">
      <c r="A14" s="172"/>
      <c r="B14" s="224" t="s">
        <v>9</v>
      </c>
      <c r="C14" s="223" t="s">
        <v>164</v>
      </c>
      <c r="D14" s="217" t="s">
        <v>23</v>
      </c>
      <c r="E14" s="217"/>
      <c r="F14" s="218">
        <v>280</v>
      </c>
      <c r="G14" s="160"/>
      <c r="H14" s="160"/>
      <c r="I14" s="160"/>
      <c r="J14" s="160"/>
      <c r="K14" s="160"/>
      <c r="L14" s="160"/>
      <c r="M14" s="15"/>
      <c r="N14" s="102"/>
    </row>
    <row r="15" spans="1:14" ht="23.25" customHeight="1">
      <c r="A15" s="172"/>
      <c r="B15" s="224" t="s">
        <v>9</v>
      </c>
      <c r="C15" s="223" t="s">
        <v>165</v>
      </c>
      <c r="D15" s="217"/>
      <c r="E15" s="217"/>
      <c r="F15" s="218">
        <v>280</v>
      </c>
      <c r="G15" s="160"/>
      <c r="H15" s="160"/>
      <c r="I15" s="160"/>
      <c r="J15" s="160"/>
      <c r="K15" s="160"/>
      <c r="L15" s="160"/>
      <c r="M15" s="15"/>
      <c r="N15" s="102"/>
    </row>
    <row r="16" spans="1:14" ht="23.25" customHeight="1">
      <c r="A16" s="174"/>
      <c r="B16" s="226"/>
      <c r="C16" s="223" t="s">
        <v>3</v>
      </c>
      <c r="D16" s="226" t="s">
        <v>4</v>
      </c>
      <c r="E16" s="227">
        <v>1.46E-2</v>
      </c>
      <c r="F16" s="228">
        <f>E16*F11</f>
        <v>8.1760000000000002</v>
      </c>
      <c r="G16" s="160"/>
      <c r="H16" s="168"/>
      <c r="I16" s="160"/>
      <c r="J16" s="160"/>
      <c r="K16" s="160"/>
      <c r="L16" s="160"/>
      <c r="M16" s="15"/>
      <c r="N16" s="102"/>
    </row>
    <row r="17" spans="1:15" ht="40.5">
      <c r="A17" s="220">
        <v>2</v>
      </c>
      <c r="B17" s="187" t="s">
        <v>169</v>
      </c>
      <c r="C17" s="237" t="s">
        <v>172</v>
      </c>
      <c r="D17" s="161" t="s">
        <v>167</v>
      </c>
      <c r="E17" s="161"/>
      <c r="F17" s="238">
        <v>4.8000000000000001E-2</v>
      </c>
      <c r="G17" s="159"/>
      <c r="H17" s="194"/>
      <c r="I17" s="195"/>
      <c r="J17" s="194"/>
      <c r="K17" s="195"/>
      <c r="L17" s="194"/>
      <c r="M17" s="30"/>
      <c r="N17" s="103"/>
    </row>
    <row r="18" spans="1:15" ht="23.25" customHeight="1">
      <c r="A18" s="221"/>
      <c r="B18" s="215"/>
      <c r="C18" s="223" t="s">
        <v>11</v>
      </c>
      <c r="D18" s="217" t="s">
        <v>12</v>
      </c>
      <c r="E18" s="217">
        <f>31.4</f>
        <v>31.4</v>
      </c>
      <c r="F18" s="218">
        <f>F17*E18</f>
        <v>1.5071999999999999</v>
      </c>
      <c r="G18" s="217"/>
      <c r="H18" s="218"/>
      <c r="I18" s="219"/>
      <c r="J18" s="218"/>
      <c r="K18" s="219"/>
      <c r="L18" s="218"/>
      <c r="M18" s="8"/>
      <c r="N18" s="104"/>
    </row>
    <row r="19" spans="1:15" ht="23.25" customHeight="1">
      <c r="A19" s="221"/>
      <c r="B19" s="222"/>
      <c r="C19" s="223" t="s">
        <v>8</v>
      </c>
      <c r="D19" s="217" t="s">
        <v>4</v>
      </c>
      <c r="E19" s="217">
        <f>0.34</f>
        <v>0.34</v>
      </c>
      <c r="F19" s="239">
        <f>E19*F17</f>
        <v>1.6320000000000001E-2</v>
      </c>
      <c r="G19" s="217"/>
      <c r="H19" s="218"/>
      <c r="I19" s="219"/>
      <c r="J19" s="218"/>
      <c r="K19" s="219"/>
      <c r="L19" s="218"/>
      <c r="M19" s="8"/>
      <c r="N19" s="104"/>
    </row>
    <row r="20" spans="1:15" ht="27">
      <c r="A20" s="221"/>
      <c r="B20" s="215" t="s">
        <v>171</v>
      </c>
      <c r="C20" s="223" t="s">
        <v>170</v>
      </c>
      <c r="D20" s="217" t="s">
        <v>5</v>
      </c>
      <c r="E20" s="217"/>
      <c r="F20" s="240">
        <v>3</v>
      </c>
      <c r="G20" s="241"/>
      <c r="H20" s="218"/>
      <c r="I20" s="219"/>
      <c r="J20" s="218"/>
      <c r="K20" s="219"/>
      <c r="L20" s="218"/>
      <c r="M20" s="8"/>
      <c r="N20" s="104"/>
      <c r="O20" s="108"/>
    </row>
    <row r="21" spans="1:15" ht="23.25" customHeight="1">
      <c r="A21" s="225"/>
      <c r="B21" s="222"/>
      <c r="C21" s="223" t="s">
        <v>168</v>
      </c>
      <c r="D21" s="217" t="s">
        <v>4</v>
      </c>
      <c r="E21" s="217">
        <f>3.86</f>
        <v>3.86</v>
      </c>
      <c r="F21" s="218">
        <f>E21*F17</f>
        <v>0.18528</v>
      </c>
      <c r="G21" s="217"/>
      <c r="H21" s="218"/>
      <c r="I21" s="219"/>
      <c r="J21" s="218"/>
      <c r="K21" s="219"/>
      <c r="L21" s="218"/>
      <c r="M21" s="8"/>
      <c r="N21" s="104"/>
    </row>
    <row r="22" spans="1:15" ht="67.5" customHeight="1">
      <c r="A22" s="183">
        <v>3</v>
      </c>
      <c r="B22" s="161" t="s">
        <v>244</v>
      </c>
      <c r="C22" s="162" t="s">
        <v>173</v>
      </c>
      <c r="D22" s="160" t="s">
        <v>30</v>
      </c>
      <c r="E22" s="160"/>
      <c r="F22" s="175">
        <v>3</v>
      </c>
      <c r="G22" s="160"/>
      <c r="H22" s="160"/>
      <c r="I22" s="160"/>
      <c r="J22" s="160"/>
      <c r="K22" s="160"/>
      <c r="L22" s="160"/>
      <c r="M22" s="15"/>
      <c r="N22" s="102"/>
    </row>
    <row r="23" spans="1:15" ht="23.25" customHeight="1">
      <c r="A23" s="172"/>
      <c r="B23" s="215" t="s">
        <v>9</v>
      </c>
      <c r="C23" s="223" t="s">
        <v>11</v>
      </c>
      <c r="D23" s="217" t="s">
        <v>12</v>
      </c>
      <c r="E23" s="217">
        <v>0.34</v>
      </c>
      <c r="F23" s="218">
        <f>F22*E23</f>
        <v>1.02</v>
      </c>
      <c r="G23" s="217"/>
      <c r="H23" s="218"/>
      <c r="I23" s="219"/>
      <c r="J23" s="218"/>
      <c r="K23" s="219"/>
      <c r="L23" s="218"/>
      <c r="M23" s="8"/>
      <c r="N23" s="104"/>
    </row>
    <row r="24" spans="1:15" ht="23.25" customHeight="1">
      <c r="A24" s="172"/>
      <c r="B24" s="222"/>
      <c r="C24" s="223" t="s">
        <v>8</v>
      </c>
      <c r="D24" s="217" t="s">
        <v>4</v>
      </c>
      <c r="E24" s="217">
        <v>1.4999999999999999E-2</v>
      </c>
      <c r="F24" s="239">
        <f>E24*F22</f>
        <v>4.4999999999999998E-2</v>
      </c>
      <c r="G24" s="217"/>
      <c r="H24" s="218"/>
      <c r="I24" s="219"/>
      <c r="J24" s="218"/>
      <c r="K24" s="219"/>
      <c r="L24" s="218"/>
      <c r="M24" s="8"/>
      <c r="N24" s="104"/>
    </row>
    <row r="25" spans="1:15" ht="30.75" customHeight="1">
      <c r="A25" s="172"/>
      <c r="B25" s="222" t="s">
        <v>9</v>
      </c>
      <c r="C25" s="223" t="s">
        <v>36</v>
      </c>
      <c r="D25" s="217" t="s">
        <v>18</v>
      </c>
      <c r="E25" s="217">
        <v>2.4</v>
      </c>
      <c r="F25" s="240">
        <f>E25*F22</f>
        <v>7.1999999999999993</v>
      </c>
      <c r="G25" s="218"/>
      <c r="H25" s="218"/>
      <c r="I25" s="219"/>
      <c r="J25" s="218"/>
      <c r="K25" s="219"/>
      <c r="L25" s="218"/>
      <c r="M25" s="8"/>
      <c r="N25" s="104"/>
    </row>
    <row r="26" spans="1:15" ht="23.25" customHeight="1">
      <c r="A26" s="174"/>
      <c r="B26" s="222"/>
      <c r="C26" s="223" t="s">
        <v>168</v>
      </c>
      <c r="D26" s="217" t="s">
        <v>4</v>
      </c>
      <c r="E26" s="217">
        <v>2.2800000000000001E-2</v>
      </c>
      <c r="F26" s="218">
        <f>E26*F22</f>
        <v>6.8400000000000002E-2</v>
      </c>
      <c r="G26" s="217"/>
      <c r="H26" s="218"/>
      <c r="I26" s="219"/>
      <c r="J26" s="218"/>
      <c r="K26" s="219"/>
      <c r="L26" s="218"/>
      <c r="M26" s="8"/>
      <c r="N26" s="104"/>
    </row>
    <row r="27" spans="1:15" ht="23.25" customHeight="1">
      <c r="A27" s="183">
        <v>4</v>
      </c>
      <c r="B27" s="159" t="s">
        <v>174</v>
      </c>
      <c r="C27" s="167" t="s">
        <v>175</v>
      </c>
      <c r="D27" s="160" t="s">
        <v>41</v>
      </c>
      <c r="E27" s="160"/>
      <c r="F27" s="175">
        <v>8</v>
      </c>
      <c r="G27" s="160"/>
      <c r="H27" s="160"/>
      <c r="I27" s="160"/>
      <c r="J27" s="160"/>
      <c r="K27" s="160"/>
      <c r="L27" s="160"/>
      <c r="M27" s="15"/>
      <c r="N27" s="102"/>
    </row>
    <row r="28" spans="1:15" ht="23.25" customHeight="1">
      <c r="A28" s="172"/>
      <c r="B28" s="159"/>
      <c r="C28" s="223" t="s">
        <v>177</v>
      </c>
      <c r="D28" s="217" t="s">
        <v>12</v>
      </c>
      <c r="E28" s="217">
        <v>21.74</v>
      </c>
      <c r="F28" s="160">
        <f>E28*F27</f>
        <v>173.92</v>
      </c>
      <c r="G28" s="160"/>
      <c r="H28" s="160"/>
      <c r="I28" s="160"/>
      <c r="J28" s="160"/>
      <c r="K28" s="160"/>
      <c r="L28" s="160"/>
      <c r="M28" s="15"/>
      <c r="N28" s="102"/>
    </row>
    <row r="29" spans="1:15" ht="23.25" customHeight="1">
      <c r="A29" s="172"/>
      <c r="B29" s="159"/>
      <c r="C29" s="223" t="s">
        <v>176</v>
      </c>
      <c r="D29" s="217" t="s">
        <v>4</v>
      </c>
      <c r="E29" s="217">
        <v>1.35</v>
      </c>
      <c r="F29" s="160">
        <f>E29*F27</f>
        <v>10.8</v>
      </c>
      <c r="G29" s="160"/>
      <c r="H29" s="160"/>
      <c r="I29" s="160"/>
      <c r="J29" s="160"/>
      <c r="K29" s="160"/>
      <c r="L29" s="160"/>
      <c r="M29" s="15"/>
      <c r="N29" s="102"/>
    </row>
    <row r="30" spans="1:15" ht="77.25">
      <c r="A30" s="172"/>
      <c r="B30" s="159" t="s">
        <v>9</v>
      </c>
      <c r="C30" s="223" t="s">
        <v>179</v>
      </c>
      <c r="D30" s="159" t="s">
        <v>41</v>
      </c>
      <c r="E30" s="240">
        <v>1</v>
      </c>
      <c r="F30" s="169">
        <f>E30*F27</f>
        <v>8</v>
      </c>
      <c r="G30" s="169"/>
      <c r="H30" s="169"/>
      <c r="I30" s="160"/>
      <c r="J30" s="160"/>
      <c r="K30" s="160"/>
      <c r="L30" s="160"/>
      <c r="M30" s="15"/>
      <c r="N30" s="102"/>
    </row>
    <row r="31" spans="1:15" ht="23.25" customHeight="1">
      <c r="A31" s="172"/>
      <c r="B31" s="159"/>
      <c r="C31" s="223" t="s">
        <v>178</v>
      </c>
      <c r="D31" s="217" t="s">
        <v>5</v>
      </c>
      <c r="E31" s="240">
        <v>6</v>
      </c>
      <c r="F31" s="169">
        <f>E31*F27</f>
        <v>48</v>
      </c>
      <c r="G31" s="160"/>
      <c r="H31" s="160"/>
      <c r="I31" s="160"/>
      <c r="J31" s="160"/>
      <c r="K31" s="160"/>
      <c r="L31" s="160"/>
      <c r="M31" s="15"/>
      <c r="N31" s="102"/>
    </row>
    <row r="32" spans="1:15" ht="23.25" customHeight="1">
      <c r="A32" s="174"/>
      <c r="B32" s="159"/>
      <c r="C32" s="223" t="s">
        <v>168</v>
      </c>
      <c r="D32" s="217" t="s">
        <v>4</v>
      </c>
      <c r="E32" s="217">
        <v>2.21</v>
      </c>
      <c r="F32" s="160">
        <f>E32*F27</f>
        <v>17.68</v>
      </c>
      <c r="G32" s="160"/>
      <c r="H32" s="160"/>
      <c r="I32" s="160"/>
      <c r="J32" s="160"/>
      <c r="K32" s="160"/>
      <c r="L32" s="160"/>
      <c r="M32" s="15"/>
      <c r="N32" s="102"/>
    </row>
    <row r="33" spans="1:14" ht="31.5">
      <c r="A33" s="183">
        <v>5</v>
      </c>
      <c r="B33" s="159" t="s">
        <v>181</v>
      </c>
      <c r="C33" s="162" t="s">
        <v>182</v>
      </c>
      <c r="D33" s="160" t="s">
        <v>5</v>
      </c>
      <c r="E33" s="160"/>
      <c r="F33" s="175">
        <v>8</v>
      </c>
      <c r="G33" s="160"/>
      <c r="H33" s="160"/>
      <c r="I33" s="160"/>
      <c r="J33" s="160"/>
      <c r="K33" s="160"/>
      <c r="L33" s="160"/>
      <c r="M33" s="15"/>
      <c r="N33" s="102"/>
    </row>
    <row r="34" spans="1:14" ht="23.25" customHeight="1">
      <c r="A34" s="172"/>
      <c r="B34" s="159"/>
      <c r="C34" s="223" t="s">
        <v>183</v>
      </c>
      <c r="D34" s="217" t="s">
        <v>12</v>
      </c>
      <c r="E34" s="217">
        <v>0.59</v>
      </c>
      <c r="F34" s="160">
        <f>E34*F33</f>
        <v>4.72</v>
      </c>
      <c r="G34" s="160"/>
      <c r="H34" s="160"/>
      <c r="I34" s="160"/>
      <c r="J34" s="160"/>
      <c r="K34" s="160"/>
      <c r="L34" s="160"/>
      <c r="M34" s="15"/>
      <c r="N34" s="102"/>
    </row>
    <row r="35" spans="1:14" ht="23.25" customHeight="1">
      <c r="A35" s="172"/>
      <c r="B35" s="159"/>
      <c r="C35" s="223" t="s">
        <v>184</v>
      </c>
      <c r="D35" s="217" t="s">
        <v>4</v>
      </c>
      <c r="E35" s="217">
        <v>0.16</v>
      </c>
      <c r="F35" s="160">
        <f>E35*F33</f>
        <v>1.28</v>
      </c>
      <c r="G35" s="160"/>
      <c r="H35" s="160"/>
      <c r="I35" s="160"/>
      <c r="J35" s="160"/>
      <c r="K35" s="160"/>
      <c r="L35" s="160"/>
      <c r="M35" s="15"/>
      <c r="N35" s="102"/>
    </row>
    <row r="36" spans="1:14" ht="23.25" customHeight="1">
      <c r="A36" s="172"/>
      <c r="B36" s="159" t="s">
        <v>186</v>
      </c>
      <c r="C36" s="223" t="s">
        <v>185</v>
      </c>
      <c r="D36" s="159" t="s">
        <v>29</v>
      </c>
      <c r="E36" s="240">
        <v>15</v>
      </c>
      <c r="F36" s="169">
        <f>E36*F33</f>
        <v>120</v>
      </c>
      <c r="G36" s="169"/>
      <c r="H36" s="169"/>
      <c r="I36" s="160"/>
      <c r="J36" s="160"/>
      <c r="K36" s="160"/>
      <c r="L36" s="160"/>
      <c r="M36" s="15"/>
      <c r="N36" s="102"/>
    </row>
    <row r="37" spans="1:14" ht="23.25" customHeight="1">
      <c r="A37" s="172"/>
      <c r="B37" s="159"/>
      <c r="C37" s="223" t="s">
        <v>178</v>
      </c>
      <c r="D37" s="217" t="s">
        <v>5</v>
      </c>
      <c r="E37" s="240">
        <v>8</v>
      </c>
      <c r="F37" s="169">
        <f>E37*F33</f>
        <v>64</v>
      </c>
      <c r="G37" s="160"/>
      <c r="H37" s="160"/>
      <c r="I37" s="160"/>
      <c r="J37" s="160"/>
      <c r="K37" s="160"/>
      <c r="L37" s="160"/>
      <c r="M37" s="15"/>
      <c r="N37" s="102"/>
    </row>
    <row r="38" spans="1:14" ht="23.25" customHeight="1">
      <c r="A38" s="174"/>
      <c r="B38" s="159"/>
      <c r="C38" s="223" t="s">
        <v>168</v>
      </c>
      <c r="D38" s="217" t="s">
        <v>4</v>
      </c>
      <c r="E38" s="217">
        <v>2.21</v>
      </c>
      <c r="F38" s="160">
        <f>E38*F33</f>
        <v>17.68</v>
      </c>
      <c r="G38" s="160"/>
      <c r="H38" s="160"/>
      <c r="I38" s="160"/>
      <c r="J38" s="160"/>
      <c r="K38" s="160"/>
      <c r="L38" s="160"/>
      <c r="M38" s="15"/>
      <c r="N38" s="102"/>
    </row>
    <row r="39" spans="1:14" ht="33.75" customHeight="1">
      <c r="A39" s="183">
        <v>6</v>
      </c>
      <c r="B39" s="159" t="s">
        <v>26</v>
      </c>
      <c r="C39" s="162" t="s">
        <v>190</v>
      </c>
      <c r="D39" s="160" t="s">
        <v>5</v>
      </c>
      <c r="E39" s="160"/>
      <c r="F39" s="175">
        <v>1</v>
      </c>
      <c r="G39" s="160"/>
      <c r="H39" s="160"/>
      <c r="I39" s="160"/>
      <c r="J39" s="160"/>
      <c r="K39" s="160"/>
      <c r="L39" s="160"/>
      <c r="M39" s="15"/>
      <c r="N39" s="102"/>
    </row>
    <row r="40" spans="1:14" ht="23.25" customHeight="1">
      <c r="A40" s="172"/>
      <c r="B40" s="159"/>
      <c r="C40" s="223" t="s">
        <v>187</v>
      </c>
      <c r="D40" s="217" t="s">
        <v>12</v>
      </c>
      <c r="E40" s="217">
        <v>3.07</v>
      </c>
      <c r="F40" s="160">
        <f>E40*F39</f>
        <v>3.07</v>
      </c>
      <c r="G40" s="160"/>
      <c r="H40" s="160"/>
      <c r="I40" s="160"/>
      <c r="J40" s="160"/>
      <c r="K40" s="160"/>
      <c r="L40" s="160"/>
      <c r="M40" s="15"/>
      <c r="N40" s="102"/>
    </row>
    <row r="41" spans="1:14" ht="23.25" customHeight="1">
      <c r="A41" s="172"/>
      <c r="B41" s="159"/>
      <c r="C41" s="223" t="s">
        <v>188</v>
      </c>
      <c r="D41" s="217" t="s">
        <v>4</v>
      </c>
      <c r="E41" s="217">
        <v>0.16</v>
      </c>
      <c r="F41" s="160">
        <f>E41*F39</f>
        <v>0.16</v>
      </c>
      <c r="G41" s="160"/>
      <c r="H41" s="160"/>
      <c r="I41" s="160"/>
      <c r="J41" s="160"/>
      <c r="K41" s="160"/>
      <c r="L41" s="160"/>
      <c r="M41" s="15"/>
      <c r="N41" s="102"/>
    </row>
    <row r="42" spans="1:14" ht="23.25" customHeight="1">
      <c r="A42" s="172"/>
      <c r="B42" s="159"/>
      <c r="C42" s="223" t="s">
        <v>189</v>
      </c>
      <c r="D42" s="159" t="s">
        <v>5</v>
      </c>
      <c r="E42" s="240">
        <v>1</v>
      </c>
      <c r="F42" s="169">
        <f>E42*F39</f>
        <v>1</v>
      </c>
      <c r="G42" s="169"/>
      <c r="H42" s="169"/>
      <c r="I42" s="160"/>
      <c r="J42" s="160"/>
      <c r="K42" s="160"/>
      <c r="L42" s="160"/>
      <c r="M42" s="15"/>
      <c r="N42" s="102"/>
    </row>
    <row r="43" spans="1:14" ht="23.25" customHeight="1">
      <c r="A43" s="172"/>
      <c r="B43" s="159"/>
      <c r="C43" s="223" t="s">
        <v>178</v>
      </c>
      <c r="D43" s="217" t="s">
        <v>5</v>
      </c>
      <c r="E43" s="240">
        <v>4</v>
      </c>
      <c r="F43" s="169">
        <f>E43*F39</f>
        <v>4</v>
      </c>
      <c r="G43" s="160"/>
      <c r="H43" s="160"/>
      <c r="I43" s="160"/>
      <c r="J43" s="160"/>
      <c r="K43" s="160"/>
      <c r="L43" s="160"/>
      <c r="M43" s="15"/>
      <c r="N43" s="102"/>
    </row>
    <row r="44" spans="1:14" ht="23.25" customHeight="1">
      <c r="A44" s="174"/>
      <c r="B44" s="159"/>
      <c r="C44" s="223" t="s">
        <v>168</v>
      </c>
      <c r="D44" s="217" t="s">
        <v>4</v>
      </c>
      <c r="E44" s="217">
        <v>0.2</v>
      </c>
      <c r="F44" s="160">
        <f>E44*F39</f>
        <v>0.2</v>
      </c>
      <c r="G44" s="160"/>
      <c r="H44" s="160"/>
      <c r="I44" s="160"/>
      <c r="J44" s="160"/>
      <c r="K44" s="160"/>
      <c r="L44" s="160"/>
      <c r="M44" s="15"/>
      <c r="N44" s="102"/>
    </row>
    <row r="45" spans="1:14" ht="23.25" customHeight="1">
      <c r="A45" s="183">
        <v>7</v>
      </c>
      <c r="B45" s="159" t="s">
        <v>26</v>
      </c>
      <c r="C45" s="162" t="s">
        <v>191</v>
      </c>
      <c r="D45" s="160" t="s">
        <v>5</v>
      </c>
      <c r="E45" s="160"/>
      <c r="F45" s="175">
        <v>8</v>
      </c>
      <c r="G45" s="160"/>
      <c r="H45" s="160"/>
      <c r="I45" s="160"/>
      <c r="J45" s="160"/>
      <c r="K45" s="160"/>
      <c r="L45" s="160"/>
      <c r="M45" s="15"/>
      <c r="N45" s="102"/>
    </row>
    <row r="46" spans="1:14" ht="23.25" customHeight="1">
      <c r="A46" s="172"/>
      <c r="B46" s="159"/>
      <c r="C46" s="223" t="s">
        <v>187</v>
      </c>
      <c r="D46" s="217" t="s">
        <v>12</v>
      </c>
      <c r="E46" s="217">
        <v>3.07</v>
      </c>
      <c r="F46" s="160">
        <f>E46*F45</f>
        <v>24.56</v>
      </c>
      <c r="G46" s="160"/>
      <c r="H46" s="160"/>
      <c r="I46" s="160"/>
      <c r="J46" s="160"/>
      <c r="K46" s="160"/>
      <c r="L46" s="160"/>
      <c r="M46" s="15"/>
      <c r="N46" s="102"/>
    </row>
    <row r="47" spans="1:14" ht="23.25" customHeight="1">
      <c r="A47" s="172"/>
      <c r="B47" s="159"/>
      <c r="C47" s="223" t="s">
        <v>188</v>
      </c>
      <c r="D47" s="217" t="s">
        <v>4</v>
      </c>
      <c r="E47" s="217">
        <v>0.16</v>
      </c>
      <c r="F47" s="160">
        <f>E47*F45</f>
        <v>1.28</v>
      </c>
      <c r="G47" s="160"/>
      <c r="H47" s="160"/>
      <c r="I47" s="160"/>
      <c r="J47" s="160"/>
      <c r="K47" s="160"/>
      <c r="L47" s="160"/>
      <c r="M47" s="15"/>
      <c r="N47" s="102"/>
    </row>
    <row r="48" spans="1:14" ht="23.25" customHeight="1">
      <c r="A48" s="172"/>
      <c r="B48" s="159" t="s">
        <v>9</v>
      </c>
      <c r="C48" s="223" t="s">
        <v>192</v>
      </c>
      <c r="D48" s="159" t="s">
        <v>5</v>
      </c>
      <c r="E48" s="240">
        <v>1</v>
      </c>
      <c r="F48" s="169">
        <f>E48*F45</f>
        <v>8</v>
      </c>
      <c r="G48" s="169"/>
      <c r="H48" s="169"/>
      <c r="I48" s="160"/>
      <c r="J48" s="160"/>
      <c r="K48" s="160"/>
      <c r="L48" s="160"/>
      <c r="M48" s="15"/>
      <c r="N48" s="102"/>
    </row>
    <row r="49" spans="1:14" ht="23.25" customHeight="1">
      <c r="A49" s="172"/>
      <c r="B49" s="159"/>
      <c r="C49" s="223" t="s">
        <v>178</v>
      </c>
      <c r="D49" s="217" t="s">
        <v>5</v>
      </c>
      <c r="E49" s="240">
        <v>4</v>
      </c>
      <c r="F49" s="169">
        <f>E49*F45</f>
        <v>32</v>
      </c>
      <c r="G49" s="160"/>
      <c r="H49" s="160"/>
      <c r="I49" s="160"/>
      <c r="J49" s="160"/>
      <c r="K49" s="160"/>
      <c r="L49" s="160"/>
      <c r="M49" s="15"/>
      <c r="N49" s="102"/>
    </row>
    <row r="50" spans="1:14" ht="23.25" customHeight="1">
      <c r="A50" s="174"/>
      <c r="B50" s="159"/>
      <c r="C50" s="223" t="s">
        <v>168</v>
      </c>
      <c r="D50" s="217" t="s">
        <v>4</v>
      </c>
      <c r="E50" s="217">
        <v>0.2</v>
      </c>
      <c r="F50" s="160">
        <f>E50*F45</f>
        <v>1.6</v>
      </c>
      <c r="G50" s="160"/>
      <c r="H50" s="160"/>
      <c r="I50" s="160"/>
      <c r="J50" s="160"/>
      <c r="K50" s="160"/>
      <c r="L50" s="160"/>
      <c r="M50" s="15"/>
      <c r="N50" s="102"/>
    </row>
    <row r="51" spans="1:14" ht="40.5">
      <c r="A51" s="220">
        <v>8</v>
      </c>
      <c r="B51" s="242" t="s">
        <v>193</v>
      </c>
      <c r="C51" s="188" t="s">
        <v>198</v>
      </c>
      <c r="D51" s="161" t="s">
        <v>29</v>
      </c>
      <c r="E51" s="159"/>
      <c r="F51" s="243">
        <f>SUM(F54:F55)</f>
        <v>20</v>
      </c>
      <c r="G51" s="159"/>
      <c r="H51" s="159"/>
      <c r="I51" s="159"/>
      <c r="J51" s="159"/>
      <c r="K51" s="159"/>
      <c r="L51" s="159"/>
      <c r="M51" s="4"/>
      <c r="N51" s="105"/>
    </row>
    <row r="52" spans="1:14" ht="23.25" customHeight="1">
      <c r="A52" s="221"/>
      <c r="B52" s="242"/>
      <c r="C52" s="216" t="s">
        <v>14</v>
      </c>
      <c r="D52" s="217" t="s">
        <v>194</v>
      </c>
      <c r="E52" s="159">
        <v>0.86299999999999999</v>
      </c>
      <c r="F52" s="194">
        <f>F51*E52</f>
        <v>17.259999999999998</v>
      </c>
      <c r="G52" s="159"/>
      <c r="H52" s="159"/>
      <c r="I52" s="159"/>
      <c r="J52" s="159"/>
      <c r="K52" s="159"/>
      <c r="L52" s="159"/>
      <c r="M52" s="4"/>
      <c r="N52" s="105"/>
    </row>
    <row r="53" spans="1:14" ht="23.25" customHeight="1">
      <c r="A53" s="221"/>
      <c r="B53" s="244"/>
      <c r="C53" s="216" t="s">
        <v>24</v>
      </c>
      <c r="D53" s="217" t="s">
        <v>4</v>
      </c>
      <c r="E53" s="159">
        <v>6.7799999999999999E-2</v>
      </c>
      <c r="F53" s="194">
        <f>F51*E53</f>
        <v>1.3559999999999999</v>
      </c>
      <c r="G53" s="159"/>
      <c r="H53" s="159"/>
      <c r="I53" s="159"/>
      <c r="J53" s="159"/>
      <c r="K53" s="159"/>
      <c r="L53" s="194"/>
      <c r="M53" s="4"/>
      <c r="N53" s="105"/>
    </row>
    <row r="54" spans="1:14" ht="23.25" customHeight="1">
      <c r="A54" s="221"/>
      <c r="B54" s="244"/>
      <c r="C54" s="223" t="s">
        <v>195</v>
      </c>
      <c r="D54" s="217" t="s">
        <v>29</v>
      </c>
      <c r="E54" s="217"/>
      <c r="F54" s="194">
        <v>10</v>
      </c>
      <c r="G54" s="159"/>
      <c r="H54" s="159"/>
      <c r="I54" s="159"/>
      <c r="J54" s="159"/>
      <c r="K54" s="159"/>
      <c r="L54" s="159"/>
      <c r="M54" s="4"/>
      <c r="N54" s="105"/>
    </row>
    <row r="55" spans="1:14" ht="23.25" customHeight="1">
      <c r="A55" s="221"/>
      <c r="B55" s="244" t="s">
        <v>197</v>
      </c>
      <c r="C55" s="223" t="s">
        <v>196</v>
      </c>
      <c r="D55" s="217" t="s">
        <v>29</v>
      </c>
      <c r="E55" s="217"/>
      <c r="F55" s="194">
        <v>10</v>
      </c>
      <c r="G55" s="159"/>
      <c r="H55" s="159"/>
      <c r="I55" s="159"/>
      <c r="J55" s="159"/>
      <c r="K55" s="159"/>
      <c r="L55" s="159"/>
      <c r="M55" s="4"/>
      <c r="N55" s="105"/>
    </row>
    <row r="56" spans="1:14" ht="23.25" customHeight="1">
      <c r="A56" s="225"/>
      <c r="B56" s="244"/>
      <c r="C56" s="216" t="s">
        <v>7</v>
      </c>
      <c r="D56" s="217" t="s">
        <v>4</v>
      </c>
      <c r="E56" s="159">
        <v>4.24E-2</v>
      </c>
      <c r="F56" s="194">
        <f>F51*E56</f>
        <v>0.84799999999999998</v>
      </c>
      <c r="G56" s="159"/>
      <c r="H56" s="194"/>
      <c r="I56" s="159"/>
      <c r="J56" s="159"/>
      <c r="K56" s="159"/>
      <c r="L56" s="159"/>
      <c r="M56" s="4"/>
      <c r="N56" s="105"/>
    </row>
    <row r="57" spans="1:14" ht="23.25" customHeight="1">
      <c r="A57" s="183">
        <v>9</v>
      </c>
      <c r="B57" s="159" t="s">
        <v>181</v>
      </c>
      <c r="C57" s="162" t="s">
        <v>199</v>
      </c>
      <c r="D57" s="160" t="s">
        <v>5</v>
      </c>
      <c r="E57" s="160"/>
      <c r="F57" s="175">
        <v>24</v>
      </c>
      <c r="G57" s="160"/>
      <c r="H57" s="160"/>
      <c r="I57" s="160"/>
      <c r="J57" s="160"/>
      <c r="K57" s="160"/>
      <c r="L57" s="160"/>
      <c r="M57" s="15"/>
      <c r="N57" s="102"/>
    </row>
    <row r="58" spans="1:14" ht="23.25" customHeight="1">
      <c r="A58" s="172"/>
      <c r="B58" s="159"/>
      <c r="C58" s="223" t="s">
        <v>183</v>
      </c>
      <c r="D58" s="217" t="s">
        <v>12</v>
      </c>
      <c r="E58" s="217">
        <v>0.59</v>
      </c>
      <c r="F58" s="160">
        <f>E58*F57</f>
        <v>14.16</v>
      </c>
      <c r="G58" s="160"/>
      <c r="H58" s="160"/>
      <c r="I58" s="160"/>
      <c r="J58" s="160"/>
      <c r="K58" s="160"/>
      <c r="L58" s="160"/>
      <c r="M58" s="15"/>
      <c r="N58" s="102"/>
    </row>
    <row r="59" spans="1:14" ht="23.25" customHeight="1">
      <c r="A59" s="172"/>
      <c r="B59" s="159"/>
      <c r="C59" s="223" t="s">
        <v>184</v>
      </c>
      <c r="D59" s="217" t="s">
        <v>4</v>
      </c>
      <c r="E59" s="217">
        <v>0.16</v>
      </c>
      <c r="F59" s="160">
        <f>E59*F57</f>
        <v>3.84</v>
      </c>
      <c r="G59" s="160"/>
      <c r="H59" s="160"/>
      <c r="I59" s="160"/>
      <c r="J59" s="160"/>
      <c r="K59" s="160"/>
      <c r="L59" s="160"/>
      <c r="M59" s="15"/>
      <c r="N59" s="102"/>
    </row>
    <row r="60" spans="1:14" ht="23.25" customHeight="1">
      <c r="A60" s="172"/>
      <c r="B60" s="159"/>
      <c r="C60" s="223" t="s">
        <v>200</v>
      </c>
      <c r="D60" s="159" t="s">
        <v>5</v>
      </c>
      <c r="E60" s="240"/>
      <c r="F60" s="169">
        <v>8</v>
      </c>
      <c r="G60" s="169"/>
      <c r="H60" s="169"/>
      <c r="I60" s="160"/>
      <c r="J60" s="160"/>
      <c r="K60" s="160"/>
      <c r="L60" s="160"/>
      <c r="M60" s="15"/>
      <c r="N60" s="102"/>
    </row>
    <row r="61" spans="1:14" ht="23.25" customHeight="1">
      <c r="A61" s="172"/>
      <c r="B61" s="159"/>
      <c r="C61" s="223" t="s">
        <v>201</v>
      </c>
      <c r="D61" s="217" t="s">
        <v>5</v>
      </c>
      <c r="E61" s="240"/>
      <c r="F61" s="169">
        <v>8</v>
      </c>
      <c r="G61" s="169"/>
      <c r="H61" s="169"/>
      <c r="I61" s="160"/>
      <c r="J61" s="160"/>
      <c r="K61" s="160"/>
      <c r="L61" s="160"/>
      <c r="M61" s="15"/>
      <c r="N61" s="102"/>
    </row>
    <row r="62" spans="1:14" ht="23.25" customHeight="1">
      <c r="A62" s="172"/>
      <c r="B62" s="159"/>
      <c r="C62" s="223" t="s">
        <v>202</v>
      </c>
      <c r="D62" s="217" t="s">
        <v>5</v>
      </c>
      <c r="E62" s="240"/>
      <c r="F62" s="169">
        <v>8</v>
      </c>
      <c r="G62" s="169"/>
      <c r="H62" s="160"/>
      <c r="I62" s="160"/>
      <c r="J62" s="160"/>
      <c r="K62" s="160"/>
      <c r="L62" s="160"/>
      <c r="M62" s="15"/>
      <c r="N62" s="102"/>
    </row>
    <row r="63" spans="1:14" ht="23.25" customHeight="1">
      <c r="A63" s="174"/>
      <c r="B63" s="159"/>
      <c r="C63" s="223" t="s">
        <v>168</v>
      </c>
      <c r="D63" s="217" t="s">
        <v>4</v>
      </c>
      <c r="E63" s="217">
        <v>2.21</v>
      </c>
      <c r="F63" s="160">
        <f>E63*F57</f>
        <v>53.04</v>
      </c>
      <c r="G63" s="160"/>
      <c r="H63" s="160"/>
      <c r="I63" s="160"/>
      <c r="J63" s="160"/>
      <c r="K63" s="160"/>
      <c r="L63" s="160"/>
      <c r="M63" s="15"/>
      <c r="N63" s="102"/>
    </row>
    <row r="64" spans="1:14" ht="29.25" customHeight="1">
      <c r="A64" s="220">
        <v>10</v>
      </c>
      <c r="B64" s="189" t="s">
        <v>203</v>
      </c>
      <c r="C64" s="245" t="s">
        <v>204</v>
      </c>
      <c r="D64" s="189" t="s">
        <v>15</v>
      </c>
      <c r="E64" s="189"/>
      <c r="F64" s="246">
        <v>16</v>
      </c>
      <c r="G64" s="190"/>
      <c r="H64" s="190"/>
      <c r="I64" s="191"/>
      <c r="J64" s="190"/>
      <c r="K64" s="191"/>
      <c r="L64" s="190"/>
      <c r="M64" s="21"/>
      <c r="N64" s="106"/>
    </row>
    <row r="65" spans="1:14" ht="23.25" customHeight="1">
      <c r="A65" s="221"/>
      <c r="B65" s="217" t="s">
        <v>9</v>
      </c>
      <c r="C65" s="216" t="s">
        <v>11</v>
      </c>
      <c r="D65" s="217" t="s">
        <v>12</v>
      </c>
      <c r="E65" s="217"/>
      <c r="F65" s="240">
        <f>F64</f>
        <v>16</v>
      </c>
      <c r="G65" s="218"/>
      <c r="H65" s="218"/>
      <c r="I65" s="240"/>
      <c r="J65" s="218"/>
      <c r="K65" s="219"/>
      <c r="L65" s="218"/>
      <c r="M65" s="8"/>
      <c r="N65" s="104"/>
    </row>
    <row r="66" spans="1:14" ht="23.25" customHeight="1">
      <c r="A66" s="221"/>
      <c r="B66" s="217"/>
      <c r="C66" s="216" t="s">
        <v>24</v>
      </c>
      <c r="D66" s="217" t="s">
        <v>4</v>
      </c>
      <c r="E66" s="217">
        <v>0.28999999999999998</v>
      </c>
      <c r="F66" s="217">
        <f>F64*E66</f>
        <v>4.6399999999999997</v>
      </c>
      <c r="G66" s="218"/>
      <c r="H66" s="218"/>
      <c r="I66" s="219"/>
      <c r="J66" s="218"/>
      <c r="K66" s="219"/>
      <c r="L66" s="218"/>
      <c r="M66" s="8"/>
      <c r="N66" s="104"/>
    </row>
    <row r="67" spans="1:14" ht="37.5" customHeight="1">
      <c r="A67" s="221"/>
      <c r="B67" s="217" t="s">
        <v>9</v>
      </c>
      <c r="C67" s="247" t="s">
        <v>205</v>
      </c>
      <c r="D67" s="159" t="s">
        <v>15</v>
      </c>
      <c r="E67" s="159"/>
      <c r="F67" s="248">
        <v>18</v>
      </c>
      <c r="G67" s="194"/>
      <c r="H67" s="194"/>
      <c r="I67" s="195"/>
      <c r="J67" s="194"/>
      <c r="K67" s="195"/>
      <c r="L67" s="194"/>
      <c r="M67" s="30"/>
      <c r="N67" s="103"/>
    </row>
    <row r="68" spans="1:14" ht="16.5">
      <c r="A68" s="221"/>
      <c r="B68" s="217"/>
      <c r="C68" s="223" t="s">
        <v>206</v>
      </c>
      <c r="D68" s="159" t="s">
        <v>15</v>
      </c>
      <c r="E68" s="159"/>
      <c r="F68" s="194">
        <v>1</v>
      </c>
      <c r="G68" s="194"/>
      <c r="H68" s="194"/>
      <c r="I68" s="195"/>
      <c r="J68" s="194"/>
      <c r="K68" s="195"/>
      <c r="L68" s="194"/>
      <c r="M68" s="30"/>
      <c r="N68" s="103"/>
    </row>
    <row r="69" spans="1:14" ht="27">
      <c r="A69" s="221"/>
      <c r="B69" s="217"/>
      <c r="C69" s="223" t="s">
        <v>215</v>
      </c>
      <c r="D69" s="159" t="s">
        <v>17</v>
      </c>
      <c r="E69" s="159"/>
      <c r="F69" s="194">
        <v>1</v>
      </c>
      <c r="G69" s="194"/>
      <c r="H69" s="194"/>
      <c r="I69" s="195"/>
      <c r="J69" s="194"/>
      <c r="K69" s="195"/>
      <c r="L69" s="194"/>
      <c r="M69" s="30"/>
      <c r="N69" s="103"/>
    </row>
    <row r="70" spans="1:14" ht="23.25" customHeight="1">
      <c r="A70" s="225"/>
      <c r="B70" s="217"/>
      <c r="C70" s="216" t="s">
        <v>7</v>
      </c>
      <c r="D70" s="217" t="s">
        <v>4</v>
      </c>
      <c r="E70" s="217">
        <v>0.57999999999999996</v>
      </c>
      <c r="F70" s="217">
        <f>F64*E70</f>
        <v>9.2799999999999994</v>
      </c>
      <c r="G70" s="218"/>
      <c r="H70" s="218"/>
      <c r="I70" s="219"/>
      <c r="J70" s="218"/>
      <c r="K70" s="219"/>
      <c r="L70" s="218"/>
      <c r="M70" s="8"/>
      <c r="N70" s="104"/>
    </row>
    <row r="71" spans="1:14" ht="36" customHeight="1">
      <c r="A71" s="249">
        <v>11</v>
      </c>
      <c r="B71" s="250" t="s">
        <v>207</v>
      </c>
      <c r="C71" s="251" t="s">
        <v>218</v>
      </c>
      <c r="D71" s="250" t="s">
        <v>5</v>
      </c>
      <c r="E71" s="252"/>
      <c r="F71" s="253">
        <v>1</v>
      </c>
      <c r="G71" s="160"/>
      <c r="H71" s="160"/>
      <c r="I71" s="160"/>
      <c r="J71" s="160"/>
      <c r="K71" s="160"/>
      <c r="L71" s="160"/>
      <c r="M71" s="15"/>
      <c r="N71" s="102"/>
    </row>
    <row r="72" spans="1:14" ht="23.25" customHeight="1">
      <c r="A72" s="254"/>
      <c r="B72" s="255"/>
      <c r="C72" s="256" t="s">
        <v>6</v>
      </c>
      <c r="D72" s="250" t="s">
        <v>194</v>
      </c>
      <c r="E72" s="250">
        <v>5.03</v>
      </c>
      <c r="F72" s="257">
        <f>F71*E72</f>
        <v>5.03</v>
      </c>
      <c r="G72" s="160"/>
      <c r="H72" s="160"/>
      <c r="I72" s="160"/>
      <c r="J72" s="160"/>
      <c r="K72" s="160"/>
      <c r="L72" s="160"/>
      <c r="M72" s="15"/>
      <c r="N72" s="102"/>
    </row>
    <row r="73" spans="1:14" ht="23.25" customHeight="1">
      <c r="A73" s="254"/>
      <c r="B73" s="250"/>
      <c r="C73" s="256" t="s">
        <v>13</v>
      </c>
      <c r="D73" s="250" t="s">
        <v>4</v>
      </c>
      <c r="E73" s="250">
        <v>0.06</v>
      </c>
      <c r="F73" s="257">
        <f>F71*E73</f>
        <v>0.06</v>
      </c>
      <c r="G73" s="160"/>
      <c r="H73" s="160"/>
      <c r="I73" s="160"/>
      <c r="J73" s="160"/>
      <c r="K73" s="160"/>
      <c r="L73" s="160"/>
      <c r="M73" s="15"/>
      <c r="N73" s="102"/>
    </row>
    <row r="74" spans="1:14" ht="23.25" customHeight="1">
      <c r="A74" s="254"/>
      <c r="B74" s="255" t="s">
        <v>9</v>
      </c>
      <c r="C74" s="258" t="s">
        <v>219</v>
      </c>
      <c r="D74" s="250" t="s">
        <v>208</v>
      </c>
      <c r="E74" s="250">
        <v>1</v>
      </c>
      <c r="F74" s="257">
        <f>F71*E74</f>
        <v>1</v>
      </c>
      <c r="G74" s="169"/>
      <c r="H74" s="169"/>
      <c r="I74" s="160"/>
      <c r="J74" s="160"/>
      <c r="K74" s="160"/>
      <c r="L74" s="160"/>
      <c r="M74" s="15"/>
      <c r="N74" s="102"/>
    </row>
    <row r="75" spans="1:14" ht="23.25" customHeight="1">
      <c r="A75" s="259"/>
      <c r="B75" s="255"/>
      <c r="C75" s="256" t="s">
        <v>7</v>
      </c>
      <c r="D75" s="250" t="s">
        <v>4</v>
      </c>
      <c r="E75" s="260">
        <v>1.99</v>
      </c>
      <c r="F75" s="257">
        <f>F71*E75</f>
        <v>1.99</v>
      </c>
      <c r="G75" s="160"/>
      <c r="H75" s="169"/>
      <c r="I75" s="160"/>
      <c r="J75" s="160"/>
      <c r="K75" s="160"/>
      <c r="L75" s="160"/>
      <c r="M75" s="15"/>
      <c r="N75" s="102"/>
    </row>
    <row r="76" spans="1:14" ht="35.25" customHeight="1">
      <c r="A76" s="249">
        <v>12</v>
      </c>
      <c r="B76" s="250" t="s">
        <v>207</v>
      </c>
      <c r="C76" s="251" t="s">
        <v>220</v>
      </c>
      <c r="D76" s="250" t="s">
        <v>5</v>
      </c>
      <c r="E76" s="252"/>
      <c r="F76" s="253">
        <v>1</v>
      </c>
      <c r="G76" s="160"/>
      <c r="H76" s="160"/>
      <c r="I76" s="160"/>
      <c r="J76" s="160"/>
      <c r="K76" s="160"/>
      <c r="L76" s="160"/>
      <c r="M76" s="15"/>
      <c r="N76" s="102"/>
    </row>
    <row r="77" spans="1:14" ht="23.25" customHeight="1">
      <c r="A77" s="254"/>
      <c r="B77" s="255"/>
      <c r="C77" s="256" t="s">
        <v>6</v>
      </c>
      <c r="D77" s="250" t="s">
        <v>194</v>
      </c>
      <c r="E77" s="250">
        <v>5.03</v>
      </c>
      <c r="F77" s="257">
        <f>F76*E77</f>
        <v>5.03</v>
      </c>
      <c r="G77" s="160"/>
      <c r="H77" s="160"/>
      <c r="I77" s="160"/>
      <c r="J77" s="160"/>
      <c r="K77" s="160"/>
      <c r="L77" s="160"/>
      <c r="M77" s="15"/>
      <c r="N77" s="102"/>
    </row>
    <row r="78" spans="1:14" ht="23.25" customHeight="1">
      <c r="A78" s="254"/>
      <c r="B78" s="250"/>
      <c r="C78" s="256" t="s">
        <v>13</v>
      </c>
      <c r="D78" s="250" t="s">
        <v>4</v>
      </c>
      <c r="E78" s="250">
        <v>0.06</v>
      </c>
      <c r="F78" s="257">
        <f>F76*E78</f>
        <v>0.06</v>
      </c>
      <c r="G78" s="160"/>
      <c r="H78" s="160"/>
      <c r="I78" s="160"/>
      <c r="J78" s="160"/>
      <c r="K78" s="160"/>
      <c r="L78" s="160"/>
      <c r="M78" s="15"/>
      <c r="N78" s="102"/>
    </row>
    <row r="79" spans="1:14" ht="27.75" customHeight="1">
      <c r="A79" s="254"/>
      <c r="B79" s="255" t="s">
        <v>9</v>
      </c>
      <c r="C79" s="258" t="s">
        <v>221</v>
      </c>
      <c r="D79" s="250" t="s">
        <v>208</v>
      </c>
      <c r="E79" s="250">
        <v>1</v>
      </c>
      <c r="F79" s="257">
        <f>F76*E79</f>
        <v>1</v>
      </c>
      <c r="G79" s="169"/>
      <c r="H79" s="169"/>
      <c r="I79" s="160"/>
      <c r="J79" s="160"/>
      <c r="K79" s="160"/>
      <c r="L79" s="160"/>
      <c r="M79" s="15"/>
      <c r="N79" s="102"/>
    </row>
    <row r="80" spans="1:14" ht="23.25" customHeight="1">
      <c r="A80" s="259"/>
      <c r="B80" s="255"/>
      <c r="C80" s="256" t="s">
        <v>7</v>
      </c>
      <c r="D80" s="250" t="s">
        <v>4</v>
      </c>
      <c r="E80" s="260">
        <v>1.99</v>
      </c>
      <c r="F80" s="257">
        <f>F76*E80</f>
        <v>1.99</v>
      </c>
      <c r="G80" s="160"/>
      <c r="H80" s="169"/>
      <c r="I80" s="160"/>
      <c r="J80" s="160"/>
      <c r="K80" s="160"/>
      <c r="L80" s="160"/>
      <c r="M80" s="15"/>
      <c r="N80" s="102"/>
    </row>
    <row r="81" spans="1:15" ht="48" customHeight="1">
      <c r="A81" s="249">
        <v>13</v>
      </c>
      <c r="B81" s="250" t="s">
        <v>207</v>
      </c>
      <c r="C81" s="251" t="s">
        <v>222</v>
      </c>
      <c r="D81" s="250" t="s">
        <v>5</v>
      </c>
      <c r="E81" s="252"/>
      <c r="F81" s="261">
        <v>9</v>
      </c>
      <c r="G81" s="160"/>
      <c r="H81" s="160"/>
      <c r="I81" s="160"/>
      <c r="J81" s="160"/>
      <c r="K81" s="160"/>
      <c r="L81" s="160"/>
      <c r="M81" s="15"/>
      <c r="N81" s="102"/>
    </row>
    <row r="82" spans="1:15" ht="23.25" customHeight="1">
      <c r="A82" s="254"/>
      <c r="B82" s="255"/>
      <c r="C82" s="256" t="s">
        <v>6</v>
      </c>
      <c r="D82" s="250" t="s">
        <v>194</v>
      </c>
      <c r="E82" s="250">
        <v>5.03</v>
      </c>
      <c r="F82" s="257">
        <f>F81*E82</f>
        <v>45.27</v>
      </c>
      <c r="G82" s="160"/>
      <c r="H82" s="160"/>
      <c r="I82" s="160"/>
      <c r="J82" s="160"/>
      <c r="K82" s="160"/>
      <c r="L82" s="160"/>
      <c r="M82" s="15"/>
      <c r="N82" s="102"/>
    </row>
    <row r="83" spans="1:15" ht="23.25" customHeight="1">
      <c r="A83" s="254"/>
      <c r="B83" s="250"/>
      <c r="C83" s="256" t="s">
        <v>13</v>
      </c>
      <c r="D83" s="250" t="s">
        <v>4</v>
      </c>
      <c r="E83" s="250">
        <v>0.06</v>
      </c>
      <c r="F83" s="257">
        <f>F81*E83</f>
        <v>0.54</v>
      </c>
      <c r="G83" s="160"/>
      <c r="H83" s="160"/>
      <c r="I83" s="160"/>
      <c r="J83" s="160"/>
      <c r="K83" s="160"/>
      <c r="L83" s="160"/>
      <c r="M83" s="15"/>
      <c r="N83" s="102"/>
    </row>
    <row r="84" spans="1:15" ht="42.75" customHeight="1">
      <c r="A84" s="254"/>
      <c r="B84" s="255" t="s">
        <v>9</v>
      </c>
      <c r="C84" s="258" t="s">
        <v>223</v>
      </c>
      <c r="D84" s="250" t="s">
        <v>208</v>
      </c>
      <c r="E84" s="262">
        <v>1</v>
      </c>
      <c r="F84" s="257">
        <f>F81*E84</f>
        <v>9</v>
      </c>
      <c r="G84" s="169"/>
      <c r="H84" s="169"/>
      <c r="I84" s="160"/>
      <c r="J84" s="160"/>
      <c r="K84" s="160"/>
      <c r="L84" s="160"/>
      <c r="M84" s="15"/>
      <c r="N84" s="102"/>
    </row>
    <row r="85" spans="1:15" ht="23.25" customHeight="1">
      <c r="A85" s="259"/>
      <c r="B85" s="255"/>
      <c r="C85" s="256" t="s">
        <v>7</v>
      </c>
      <c r="D85" s="250" t="s">
        <v>4</v>
      </c>
      <c r="E85" s="260">
        <v>1.99</v>
      </c>
      <c r="F85" s="257">
        <f>F81*E85</f>
        <v>17.91</v>
      </c>
      <c r="G85" s="160"/>
      <c r="H85" s="169"/>
      <c r="I85" s="160"/>
      <c r="J85" s="160"/>
      <c r="K85" s="160"/>
      <c r="L85" s="160"/>
      <c r="M85" s="15"/>
      <c r="N85" s="102"/>
    </row>
    <row r="86" spans="1:15" ht="13.5">
      <c r="A86" s="217"/>
      <c r="B86" s="214"/>
      <c r="C86" s="189" t="s">
        <v>16</v>
      </c>
      <c r="D86" s="189"/>
      <c r="E86" s="189"/>
      <c r="F86" s="190"/>
      <c r="G86" s="189"/>
      <c r="H86" s="190">
        <f>SUM(H10:H85)</f>
        <v>0</v>
      </c>
      <c r="I86" s="190"/>
      <c r="J86" s="190">
        <f>SUM(J10:J85)</f>
        <v>0</v>
      </c>
      <c r="K86" s="190"/>
      <c r="L86" s="190">
        <f>SUM(L10:L85)</f>
        <v>0</v>
      </c>
      <c r="M86" s="21">
        <f>SUM(H86:L86)</f>
        <v>0</v>
      </c>
      <c r="N86" s="106"/>
      <c r="O86" s="108"/>
    </row>
    <row r="87" spans="1:15" ht="13.5">
      <c r="A87" s="217"/>
      <c r="B87" s="231"/>
      <c r="C87" s="189" t="s">
        <v>254</v>
      </c>
      <c r="D87" s="232"/>
      <c r="E87" s="233"/>
      <c r="F87" s="233"/>
      <c r="G87" s="233"/>
      <c r="H87" s="234"/>
      <c r="I87" s="234"/>
      <c r="J87" s="234"/>
      <c r="K87" s="234"/>
      <c r="L87" s="234"/>
      <c r="M87" s="21">
        <f>H86*D87</f>
        <v>0</v>
      </c>
      <c r="N87" s="106"/>
    </row>
    <row r="88" spans="1:15" ht="13.5">
      <c r="A88" s="217"/>
      <c r="B88" s="231"/>
      <c r="C88" s="189" t="s">
        <v>0</v>
      </c>
      <c r="D88" s="233"/>
      <c r="E88" s="233"/>
      <c r="F88" s="233"/>
      <c r="G88" s="233"/>
      <c r="H88" s="234"/>
      <c r="I88" s="234"/>
      <c r="J88" s="234"/>
      <c r="K88" s="234"/>
      <c r="L88" s="234"/>
      <c r="M88" s="21">
        <f>SUM(M86:M87)</f>
        <v>0</v>
      </c>
      <c r="N88" s="106"/>
    </row>
    <row r="89" spans="1:15" ht="13.5">
      <c r="A89" s="217"/>
      <c r="B89" s="231"/>
      <c r="C89" s="189" t="s">
        <v>255</v>
      </c>
      <c r="D89" s="263"/>
      <c r="E89" s="264"/>
      <c r="F89" s="189"/>
      <c r="G89" s="234">
        <f>SUM(M34:M63)+M18+M16+M15+M14+M13+M12+M19+M20+M21</f>
        <v>0</v>
      </c>
      <c r="H89" s="234"/>
      <c r="I89" s="234"/>
      <c r="J89" s="234"/>
      <c r="K89" s="234"/>
      <c r="L89" s="234"/>
      <c r="M89" s="21">
        <f>G89*D89</f>
        <v>0</v>
      </c>
      <c r="N89" s="106"/>
    </row>
    <row r="90" spans="1:15" ht="13.5">
      <c r="A90" s="217"/>
      <c r="B90" s="231"/>
      <c r="C90" s="189" t="s">
        <v>245</v>
      </c>
      <c r="D90" s="263"/>
      <c r="E90" s="264"/>
      <c r="F90" s="189"/>
      <c r="G90" s="234"/>
      <c r="H90" s="234"/>
      <c r="I90" s="234"/>
      <c r="J90" s="234">
        <f>J82+J77+J72+J65+J28+J23+J12</f>
        <v>0</v>
      </c>
      <c r="K90" s="234"/>
      <c r="L90" s="234"/>
      <c r="M90" s="21">
        <f>J90*D90</f>
        <v>0</v>
      </c>
      <c r="N90" s="106"/>
    </row>
    <row r="91" spans="1:15" ht="13.5">
      <c r="A91" s="217"/>
      <c r="B91" s="231"/>
      <c r="C91" s="189" t="s">
        <v>246</v>
      </c>
      <c r="D91" s="263"/>
      <c r="E91" s="264"/>
      <c r="F91" s="189"/>
      <c r="G91" s="234"/>
      <c r="H91" s="234">
        <f>H69+H68+H30</f>
        <v>0</v>
      </c>
      <c r="I91" s="234"/>
      <c r="J91" s="234"/>
      <c r="K91" s="234"/>
      <c r="L91" s="234"/>
      <c r="M91" s="21"/>
      <c r="N91" s="106"/>
    </row>
    <row r="92" spans="1:15" ht="13.5">
      <c r="A92" s="217"/>
      <c r="B92" s="231"/>
      <c r="C92" s="189" t="s">
        <v>0</v>
      </c>
      <c r="D92" s="233"/>
      <c r="E92" s="233"/>
      <c r="F92" s="233"/>
      <c r="G92" s="233"/>
      <c r="H92" s="234"/>
      <c r="I92" s="234"/>
      <c r="J92" s="234"/>
      <c r="K92" s="234"/>
      <c r="L92" s="234"/>
      <c r="M92" s="21">
        <f>SUM(M88:M90)</f>
        <v>0</v>
      </c>
      <c r="N92" s="106"/>
    </row>
    <row r="93" spans="1:15" ht="13.5">
      <c r="A93" s="217"/>
      <c r="B93" s="231"/>
      <c r="C93" s="189" t="s">
        <v>256</v>
      </c>
      <c r="D93" s="232"/>
      <c r="E93" s="233"/>
      <c r="F93" s="233"/>
      <c r="G93" s="233"/>
      <c r="H93" s="234"/>
      <c r="I93" s="234"/>
      <c r="J93" s="234"/>
      <c r="K93" s="234"/>
      <c r="L93" s="234"/>
      <c r="M93" s="21">
        <f>(M92-H91)*D93</f>
        <v>0</v>
      </c>
      <c r="N93" s="106"/>
    </row>
    <row r="94" spans="1:15" ht="13.5">
      <c r="A94" s="217"/>
      <c r="B94" s="231"/>
      <c r="C94" s="189" t="s">
        <v>0</v>
      </c>
      <c r="D94" s="233"/>
      <c r="E94" s="233"/>
      <c r="F94" s="233"/>
      <c r="G94" s="233"/>
      <c r="H94" s="234"/>
      <c r="I94" s="234"/>
      <c r="J94" s="234"/>
      <c r="K94" s="234"/>
      <c r="L94" s="234"/>
      <c r="M94" s="21">
        <f>SUM(M92:M93)</f>
        <v>0</v>
      </c>
      <c r="N94" s="106"/>
    </row>
    <row r="95" spans="1:15" ht="16.5">
      <c r="A95" s="265"/>
      <c r="B95" s="159"/>
      <c r="C95" s="158" t="s">
        <v>21</v>
      </c>
      <c r="D95" s="266"/>
      <c r="E95" s="160"/>
      <c r="F95" s="160"/>
      <c r="G95" s="160"/>
      <c r="H95" s="160"/>
      <c r="I95" s="160"/>
      <c r="J95" s="160"/>
      <c r="K95" s="160"/>
      <c r="L95" s="160"/>
      <c r="M95" s="55">
        <f>M94*D95</f>
        <v>0</v>
      </c>
      <c r="N95" s="107"/>
    </row>
    <row r="96" spans="1:15" ht="16.5">
      <c r="A96" s="265"/>
      <c r="B96" s="159"/>
      <c r="C96" s="158" t="s">
        <v>2</v>
      </c>
      <c r="D96" s="160"/>
      <c r="E96" s="160"/>
      <c r="F96" s="160"/>
      <c r="G96" s="160"/>
      <c r="H96" s="160"/>
      <c r="I96" s="160"/>
      <c r="J96" s="160"/>
      <c r="K96" s="160"/>
      <c r="L96" s="160"/>
      <c r="M96" s="55">
        <f>SUM(M94:M95)</f>
        <v>0</v>
      </c>
      <c r="N96" s="107"/>
    </row>
    <row r="97" spans="1:14" ht="16.5">
      <c r="A97" s="42"/>
      <c r="B97" s="43"/>
      <c r="C97" s="44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83"/>
    </row>
    <row r="98" spans="1:14" ht="16.5">
      <c r="A98" s="42"/>
      <c r="B98" s="43"/>
      <c r="C98" s="44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109"/>
    </row>
    <row r="99" spans="1:14" ht="16.5">
      <c r="A99" s="42"/>
      <c r="B99" s="43"/>
      <c r="C99" s="44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83"/>
    </row>
    <row r="100" spans="1:14" ht="16.5">
      <c r="A100" s="42"/>
      <c r="B100" s="43"/>
      <c r="C100" s="44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83"/>
    </row>
    <row r="101" spans="1:14" ht="16.5">
      <c r="A101" s="42"/>
      <c r="B101" s="43"/>
      <c r="C101" s="44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83"/>
    </row>
    <row r="102" spans="1:14" ht="16.5">
      <c r="A102" s="42"/>
      <c r="B102" s="43"/>
      <c r="C102" s="44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83"/>
    </row>
    <row r="103" spans="1:14" ht="16.5">
      <c r="A103" s="42"/>
      <c r="B103" s="43"/>
      <c r="C103" s="44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83"/>
    </row>
    <row r="104" spans="1:14" ht="16.5">
      <c r="A104" s="42"/>
      <c r="B104" s="43"/>
      <c r="C104" s="44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83"/>
    </row>
    <row r="105" spans="1:14" ht="16.5">
      <c r="A105" s="42"/>
      <c r="B105" s="43"/>
      <c r="C105" s="44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83"/>
    </row>
    <row r="106" spans="1:14" ht="16.5">
      <c r="A106" s="42"/>
      <c r="B106" s="43"/>
      <c r="C106" s="44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83"/>
    </row>
    <row r="107" spans="1:14" ht="16.5">
      <c r="A107" s="42"/>
      <c r="B107" s="43"/>
      <c r="C107" s="44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83"/>
    </row>
    <row r="108" spans="1:14" ht="16.5">
      <c r="A108" s="42"/>
      <c r="B108" s="43"/>
      <c r="C108" s="44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83"/>
    </row>
    <row r="109" spans="1:14" ht="16.5">
      <c r="A109" s="42"/>
      <c r="B109" s="43"/>
      <c r="C109" s="44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83"/>
    </row>
  </sheetData>
  <mergeCells count="27">
    <mergeCell ref="K7:L7"/>
    <mergeCell ref="M7:M8"/>
    <mergeCell ref="C2:K2"/>
    <mergeCell ref="B3:K3"/>
    <mergeCell ref="B5:D5"/>
    <mergeCell ref="H5:I5"/>
    <mergeCell ref="B7:B8"/>
    <mergeCell ref="C7:C8"/>
    <mergeCell ref="D7:D8"/>
    <mergeCell ref="E7:F7"/>
    <mergeCell ref="G7:H7"/>
    <mergeCell ref="C4:J4"/>
    <mergeCell ref="I7:J7"/>
    <mergeCell ref="A33:A38"/>
    <mergeCell ref="A81:A85"/>
    <mergeCell ref="A45:A50"/>
    <mergeCell ref="A51:A56"/>
    <mergeCell ref="A57:A63"/>
    <mergeCell ref="A64:A70"/>
    <mergeCell ref="A71:A75"/>
    <mergeCell ref="A76:A80"/>
    <mergeCell ref="A39:A44"/>
    <mergeCell ref="A7:A8"/>
    <mergeCell ref="A11:A16"/>
    <mergeCell ref="A17:A21"/>
    <mergeCell ref="A22:A26"/>
    <mergeCell ref="A27:A3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topLeftCell="A5" zoomScaleNormal="100" workbookViewId="0">
      <selection activeCell="L18" sqref="L18"/>
    </sheetView>
  </sheetViews>
  <sheetFormatPr defaultRowHeight="14.25"/>
  <cols>
    <col min="1" max="1" width="4" style="65" customWidth="1"/>
    <col min="2" max="2" width="61.140625" style="72" customWidth="1"/>
    <col min="3" max="3" width="10.7109375" style="66" customWidth="1"/>
    <col min="4" max="4" width="9.28515625" style="66" customWidth="1"/>
    <col min="5" max="5" width="11.85546875" style="28" bestFit="1" customWidth="1"/>
    <col min="6" max="247" width="9.140625" style="28"/>
    <col min="248" max="248" width="4" style="28" customWidth="1"/>
    <col min="249" max="249" width="8" style="28" customWidth="1"/>
    <col min="250" max="250" width="40.42578125" style="28" customWidth="1"/>
    <col min="251" max="251" width="10.7109375" style="28" customWidth="1"/>
    <col min="252" max="260" width="9.28515625" style="28" customWidth="1"/>
    <col min="261" max="261" width="11.85546875" style="28" bestFit="1" customWidth="1"/>
    <col min="262" max="503" width="9.140625" style="28"/>
    <col min="504" max="504" width="4" style="28" customWidth="1"/>
    <col min="505" max="505" width="8" style="28" customWidth="1"/>
    <col min="506" max="506" width="40.42578125" style="28" customWidth="1"/>
    <col min="507" max="507" width="10.7109375" style="28" customWidth="1"/>
    <col min="508" max="516" width="9.28515625" style="28" customWidth="1"/>
    <col min="517" max="517" width="11.85546875" style="28" bestFit="1" customWidth="1"/>
    <col min="518" max="759" width="9.140625" style="28"/>
    <col min="760" max="760" width="4" style="28" customWidth="1"/>
    <col min="761" max="761" width="8" style="28" customWidth="1"/>
    <col min="762" max="762" width="40.42578125" style="28" customWidth="1"/>
    <col min="763" max="763" width="10.7109375" style="28" customWidth="1"/>
    <col min="764" max="772" width="9.28515625" style="28" customWidth="1"/>
    <col min="773" max="773" width="11.85546875" style="28" bestFit="1" customWidth="1"/>
    <col min="774" max="1015" width="9.140625" style="28"/>
    <col min="1016" max="1016" width="4" style="28" customWidth="1"/>
    <col min="1017" max="1017" width="8" style="28" customWidth="1"/>
    <col min="1018" max="1018" width="40.42578125" style="28" customWidth="1"/>
    <col min="1019" max="1019" width="10.7109375" style="28" customWidth="1"/>
    <col min="1020" max="1028" width="9.28515625" style="28" customWidth="1"/>
    <col min="1029" max="1029" width="11.85546875" style="28" bestFit="1" customWidth="1"/>
    <col min="1030" max="1271" width="9.140625" style="28"/>
    <col min="1272" max="1272" width="4" style="28" customWidth="1"/>
    <col min="1273" max="1273" width="8" style="28" customWidth="1"/>
    <col min="1274" max="1274" width="40.42578125" style="28" customWidth="1"/>
    <col min="1275" max="1275" width="10.7109375" style="28" customWidth="1"/>
    <col min="1276" max="1284" width="9.28515625" style="28" customWidth="1"/>
    <col min="1285" max="1285" width="11.85546875" style="28" bestFit="1" customWidth="1"/>
    <col min="1286" max="1527" width="9.140625" style="28"/>
    <col min="1528" max="1528" width="4" style="28" customWidth="1"/>
    <col min="1529" max="1529" width="8" style="28" customWidth="1"/>
    <col min="1530" max="1530" width="40.42578125" style="28" customWidth="1"/>
    <col min="1531" max="1531" width="10.7109375" style="28" customWidth="1"/>
    <col min="1532" max="1540" width="9.28515625" style="28" customWidth="1"/>
    <col min="1541" max="1541" width="11.85546875" style="28" bestFit="1" customWidth="1"/>
    <col min="1542" max="1783" width="9.140625" style="28"/>
    <col min="1784" max="1784" width="4" style="28" customWidth="1"/>
    <col min="1785" max="1785" width="8" style="28" customWidth="1"/>
    <col min="1786" max="1786" width="40.42578125" style="28" customWidth="1"/>
    <col min="1787" max="1787" width="10.7109375" style="28" customWidth="1"/>
    <col min="1788" max="1796" width="9.28515625" style="28" customWidth="1"/>
    <col min="1797" max="1797" width="11.85546875" style="28" bestFit="1" customWidth="1"/>
    <col min="1798" max="2039" width="9.140625" style="28"/>
    <col min="2040" max="2040" width="4" style="28" customWidth="1"/>
    <col min="2041" max="2041" width="8" style="28" customWidth="1"/>
    <col min="2042" max="2042" width="40.42578125" style="28" customWidth="1"/>
    <col min="2043" max="2043" width="10.7109375" style="28" customWidth="1"/>
    <col min="2044" max="2052" width="9.28515625" style="28" customWidth="1"/>
    <col min="2053" max="2053" width="11.85546875" style="28" bestFit="1" customWidth="1"/>
    <col min="2054" max="2295" width="9.140625" style="28"/>
    <col min="2296" max="2296" width="4" style="28" customWidth="1"/>
    <col min="2297" max="2297" width="8" style="28" customWidth="1"/>
    <col min="2298" max="2298" width="40.42578125" style="28" customWidth="1"/>
    <col min="2299" max="2299" width="10.7109375" style="28" customWidth="1"/>
    <col min="2300" max="2308" width="9.28515625" style="28" customWidth="1"/>
    <col min="2309" max="2309" width="11.85546875" style="28" bestFit="1" customWidth="1"/>
    <col min="2310" max="2551" width="9.140625" style="28"/>
    <col min="2552" max="2552" width="4" style="28" customWidth="1"/>
    <col min="2553" max="2553" width="8" style="28" customWidth="1"/>
    <col min="2554" max="2554" width="40.42578125" style="28" customWidth="1"/>
    <col min="2555" max="2555" width="10.7109375" style="28" customWidth="1"/>
    <col min="2556" max="2564" width="9.28515625" style="28" customWidth="1"/>
    <col min="2565" max="2565" width="11.85546875" style="28" bestFit="1" customWidth="1"/>
    <col min="2566" max="2807" width="9.140625" style="28"/>
    <col min="2808" max="2808" width="4" style="28" customWidth="1"/>
    <col min="2809" max="2809" width="8" style="28" customWidth="1"/>
    <col min="2810" max="2810" width="40.42578125" style="28" customWidth="1"/>
    <col min="2811" max="2811" width="10.7109375" style="28" customWidth="1"/>
    <col min="2812" max="2820" width="9.28515625" style="28" customWidth="1"/>
    <col min="2821" max="2821" width="11.85546875" style="28" bestFit="1" customWidth="1"/>
    <col min="2822" max="3063" width="9.140625" style="28"/>
    <col min="3064" max="3064" width="4" style="28" customWidth="1"/>
    <col min="3065" max="3065" width="8" style="28" customWidth="1"/>
    <col min="3066" max="3066" width="40.42578125" style="28" customWidth="1"/>
    <col min="3067" max="3067" width="10.7109375" style="28" customWidth="1"/>
    <col min="3068" max="3076" width="9.28515625" style="28" customWidth="1"/>
    <col min="3077" max="3077" width="11.85546875" style="28" bestFit="1" customWidth="1"/>
    <col min="3078" max="3319" width="9.140625" style="28"/>
    <col min="3320" max="3320" width="4" style="28" customWidth="1"/>
    <col min="3321" max="3321" width="8" style="28" customWidth="1"/>
    <col min="3322" max="3322" width="40.42578125" style="28" customWidth="1"/>
    <col min="3323" max="3323" width="10.7109375" style="28" customWidth="1"/>
    <col min="3324" max="3332" width="9.28515625" style="28" customWidth="1"/>
    <col min="3333" max="3333" width="11.85546875" style="28" bestFit="1" customWidth="1"/>
    <col min="3334" max="3575" width="9.140625" style="28"/>
    <col min="3576" max="3576" width="4" style="28" customWidth="1"/>
    <col min="3577" max="3577" width="8" style="28" customWidth="1"/>
    <col min="3578" max="3578" width="40.42578125" style="28" customWidth="1"/>
    <col min="3579" max="3579" width="10.7109375" style="28" customWidth="1"/>
    <col min="3580" max="3588" width="9.28515625" style="28" customWidth="1"/>
    <col min="3589" max="3589" width="11.85546875" style="28" bestFit="1" customWidth="1"/>
    <col min="3590" max="3831" width="9.140625" style="28"/>
    <col min="3832" max="3832" width="4" style="28" customWidth="1"/>
    <col min="3833" max="3833" width="8" style="28" customWidth="1"/>
    <col min="3834" max="3834" width="40.42578125" style="28" customWidth="1"/>
    <col min="3835" max="3835" width="10.7109375" style="28" customWidth="1"/>
    <col min="3836" max="3844" width="9.28515625" style="28" customWidth="1"/>
    <col min="3845" max="3845" width="11.85546875" style="28" bestFit="1" customWidth="1"/>
    <col min="3846" max="4087" width="9.140625" style="28"/>
    <col min="4088" max="4088" width="4" style="28" customWidth="1"/>
    <col min="4089" max="4089" width="8" style="28" customWidth="1"/>
    <col min="4090" max="4090" width="40.42578125" style="28" customWidth="1"/>
    <col min="4091" max="4091" width="10.7109375" style="28" customWidth="1"/>
    <col min="4092" max="4100" width="9.28515625" style="28" customWidth="1"/>
    <col min="4101" max="4101" width="11.85546875" style="28" bestFit="1" customWidth="1"/>
    <col min="4102" max="4343" width="9.140625" style="28"/>
    <col min="4344" max="4344" width="4" style="28" customWidth="1"/>
    <col min="4345" max="4345" width="8" style="28" customWidth="1"/>
    <col min="4346" max="4346" width="40.42578125" style="28" customWidth="1"/>
    <col min="4347" max="4347" width="10.7109375" style="28" customWidth="1"/>
    <col min="4348" max="4356" width="9.28515625" style="28" customWidth="1"/>
    <col min="4357" max="4357" width="11.85546875" style="28" bestFit="1" customWidth="1"/>
    <col min="4358" max="4599" width="9.140625" style="28"/>
    <col min="4600" max="4600" width="4" style="28" customWidth="1"/>
    <col min="4601" max="4601" width="8" style="28" customWidth="1"/>
    <col min="4602" max="4602" width="40.42578125" style="28" customWidth="1"/>
    <col min="4603" max="4603" width="10.7109375" style="28" customWidth="1"/>
    <col min="4604" max="4612" width="9.28515625" style="28" customWidth="1"/>
    <col min="4613" max="4613" width="11.85546875" style="28" bestFit="1" customWidth="1"/>
    <col min="4614" max="4855" width="9.140625" style="28"/>
    <col min="4856" max="4856" width="4" style="28" customWidth="1"/>
    <col min="4857" max="4857" width="8" style="28" customWidth="1"/>
    <col min="4858" max="4858" width="40.42578125" style="28" customWidth="1"/>
    <col min="4859" max="4859" width="10.7109375" style="28" customWidth="1"/>
    <col min="4860" max="4868" width="9.28515625" style="28" customWidth="1"/>
    <col min="4869" max="4869" width="11.85546875" style="28" bestFit="1" customWidth="1"/>
    <col min="4870" max="5111" width="9.140625" style="28"/>
    <col min="5112" max="5112" width="4" style="28" customWidth="1"/>
    <col min="5113" max="5113" width="8" style="28" customWidth="1"/>
    <col min="5114" max="5114" width="40.42578125" style="28" customWidth="1"/>
    <col min="5115" max="5115" width="10.7109375" style="28" customWidth="1"/>
    <col min="5116" max="5124" width="9.28515625" style="28" customWidth="1"/>
    <col min="5125" max="5125" width="11.85546875" style="28" bestFit="1" customWidth="1"/>
    <col min="5126" max="5367" width="9.140625" style="28"/>
    <col min="5368" max="5368" width="4" style="28" customWidth="1"/>
    <col min="5369" max="5369" width="8" style="28" customWidth="1"/>
    <col min="5370" max="5370" width="40.42578125" style="28" customWidth="1"/>
    <col min="5371" max="5371" width="10.7109375" style="28" customWidth="1"/>
    <col min="5372" max="5380" width="9.28515625" style="28" customWidth="1"/>
    <col min="5381" max="5381" width="11.85546875" style="28" bestFit="1" customWidth="1"/>
    <col min="5382" max="5623" width="9.140625" style="28"/>
    <col min="5624" max="5624" width="4" style="28" customWidth="1"/>
    <col min="5625" max="5625" width="8" style="28" customWidth="1"/>
    <col min="5626" max="5626" width="40.42578125" style="28" customWidth="1"/>
    <col min="5627" max="5627" width="10.7109375" style="28" customWidth="1"/>
    <col min="5628" max="5636" width="9.28515625" style="28" customWidth="1"/>
    <col min="5637" max="5637" width="11.85546875" style="28" bestFit="1" customWidth="1"/>
    <col min="5638" max="5879" width="9.140625" style="28"/>
    <col min="5880" max="5880" width="4" style="28" customWidth="1"/>
    <col min="5881" max="5881" width="8" style="28" customWidth="1"/>
    <col min="5882" max="5882" width="40.42578125" style="28" customWidth="1"/>
    <col min="5883" max="5883" width="10.7109375" style="28" customWidth="1"/>
    <col min="5884" max="5892" width="9.28515625" style="28" customWidth="1"/>
    <col min="5893" max="5893" width="11.85546875" style="28" bestFit="1" customWidth="1"/>
    <col min="5894" max="6135" width="9.140625" style="28"/>
    <col min="6136" max="6136" width="4" style="28" customWidth="1"/>
    <col min="6137" max="6137" width="8" style="28" customWidth="1"/>
    <col min="6138" max="6138" width="40.42578125" style="28" customWidth="1"/>
    <col min="6139" max="6139" width="10.7109375" style="28" customWidth="1"/>
    <col min="6140" max="6148" width="9.28515625" style="28" customWidth="1"/>
    <col min="6149" max="6149" width="11.85546875" style="28" bestFit="1" customWidth="1"/>
    <col min="6150" max="6391" width="9.140625" style="28"/>
    <col min="6392" max="6392" width="4" style="28" customWidth="1"/>
    <col min="6393" max="6393" width="8" style="28" customWidth="1"/>
    <col min="6394" max="6394" width="40.42578125" style="28" customWidth="1"/>
    <col min="6395" max="6395" width="10.7109375" style="28" customWidth="1"/>
    <col min="6396" max="6404" width="9.28515625" style="28" customWidth="1"/>
    <col min="6405" max="6405" width="11.85546875" style="28" bestFit="1" customWidth="1"/>
    <col min="6406" max="6647" width="9.140625" style="28"/>
    <col min="6648" max="6648" width="4" style="28" customWidth="1"/>
    <col min="6649" max="6649" width="8" style="28" customWidth="1"/>
    <col min="6650" max="6650" width="40.42578125" style="28" customWidth="1"/>
    <col min="6651" max="6651" width="10.7109375" style="28" customWidth="1"/>
    <col min="6652" max="6660" width="9.28515625" style="28" customWidth="1"/>
    <col min="6661" max="6661" width="11.85546875" style="28" bestFit="1" customWidth="1"/>
    <col min="6662" max="6903" width="9.140625" style="28"/>
    <col min="6904" max="6904" width="4" style="28" customWidth="1"/>
    <col min="6905" max="6905" width="8" style="28" customWidth="1"/>
    <col min="6906" max="6906" width="40.42578125" style="28" customWidth="1"/>
    <col min="6907" max="6907" width="10.7109375" style="28" customWidth="1"/>
    <col min="6908" max="6916" width="9.28515625" style="28" customWidth="1"/>
    <col min="6917" max="6917" width="11.85546875" style="28" bestFit="1" customWidth="1"/>
    <col min="6918" max="7159" width="9.140625" style="28"/>
    <col min="7160" max="7160" width="4" style="28" customWidth="1"/>
    <col min="7161" max="7161" width="8" style="28" customWidth="1"/>
    <col min="7162" max="7162" width="40.42578125" style="28" customWidth="1"/>
    <col min="7163" max="7163" width="10.7109375" style="28" customWidth="1"/>
    <col min="7164" max="7172" width="9.28515625" style="28" customWidth="1"/>
    <col min="7173" max="7173" width="11.85546875" style="28" bestFit="1" customWidth="1"/>
    <col min="7174" max="7415" width="9.140625" style="28"/>
    <col min="7416" max="7416" width="4" style="28" customWidth="1"/>
    <col min="7417" max="7417" width="8" style="28" customWidth="1"/>
    <col min="7418" max="7418" width="40.42578125" style="28" customWidth="1"/>
    <col min="7419" max="7419" width="10.7109375" style="28" customWidth="1"/>
    <col min="7420" max="7428" width="9.28515625" style="28" customWidth="1"/>
    <col min="7429" max="7429" width="11.85546875" style="28" bestFit="1" customWidth="1"/>
    <col min="7430" max="7671" width="9.140625" style="28"/>
    <col min="7672" max="7672" width="4" style="28" customWidth="1"/>
    <col min="7673" max="7673" width="8" style="28" customWidth="1"/>
    <col min="7674" max="7674" width="40.42578125" style="28" customWidth="1"/>
    <col min="7675" max="7675" width="10.7109375" style="28" customWidth="1"/>
    <col min="7676" max="7684" width="9.28515625" style="28" customWidth="1"/>
    <col min="7685" max="7685" width="11.85546875" style="28" bestFit="1" customWidth="1"/>
    <col min="7686" max="7927" width="9.140625" style="28"/>
    <col min="7928" max="7928" width="4" style="28" customWidth="1"/>
    <col min="7929" max="7929" width="8" style="28" customWidth="1"/>
    <col min="7930" max="7930" width="40.42578125" style="28" customWidth="1"/>
    <col min="7931" max="7931" width="10.7109375" style="28" customWidth="1"/>
    <col min="7932" max="7940" width="9.28515625" style="28" customWidth="1"/>
    <col min="7941" max="7941" width="11.85546875" style="28" bestFit="1" customWidth="1"/>
    <col min="7942" max="8183" width="9.140625" style="28"/>
    <col min="8184" max="8184" width="4" style="28" customWidth="1"/>
    <col min="8185" max="8185" width="8" style="28" customWidth="1"/>
    <col min="8186" max="8186" width="40.42578125" style="28" customWidth="1"/>
    <col min="8187" max="8187" width="10.7109375" style="28" customWidth="1"/>
    <col min="8188" max="8196" width="9.28515625" style="28" customWidth="1"/>
    <col min="8197" max="8197" width="11.85546875" style="28" bestFit="1" customWidth="1"/>
    <col min="8198" max="8439" width="9.140625" style="28"/>
    <col min="8440" max="8440" width="4" style="28" customWidth="1"/>
    <col min="8441" max="8441" width="8" style="28" customWidth="1"/>
    <col min="8442" max="8442" width="40.42578125" style="28" customWidth="1"/>
    <col min="8443" max="8443" width="10.7109375" style="28" customWidth="1"/>
    <col min="8444" max="8452" width="9.28515625" style="28" customWidth="1"/>
    <col min="8453" max="8453" width="11.85546875" style="28" bestFit="1" customWidth="1"/>
    <col min="8454" max="8695" width="9.140625" style="28"/>
    <col min="8696" max="8696" width="4" style="28" customWidth="1"/>
    <col min="8697" max="8697" width="8" style="28" customWidth="1"/>
    <col min="8698" max="8698" width="40.42578125" style="28" customWidth="1"/>
    <col min="8699" max="8699" width="10.7109375" style="28" customWidth="1"/>
    <col min="8700" max="8708" width="9.28515625" style="28" customWidth="1"/>
    <col min="8709" max="8709" width="11.85546875" style="28" bestFit="1" customWidth="1"/>
    <col min="8710" max="8951" width="9.140625" style="28"/>
    <col min="8952" max="8952" width="4" style="28" customWidth="1"/>
    <col min="8953" max="8953" width="8" style="28" customWidth="1"/>
    <col min="8954" max="8954" width="40.42578125" style="28" customWidth="1"/>
    <col min="8955" max="8955" width="10.7109375" style="28" customWidth="1"/>
    <col min="8956" max="8964" width="9.28515625" style="28" customWidth="1"/>
    <col min="8965" max="8965" width="11.85546875" style="28" bestFit="1" customWidth="1"/>
    <col min="8966" max="9207" width="9.140625" style="28"/>
    <col min="9208" max="9208" width="4" style="28" customWidth="1"/>
    <col min="9209" max="9209" width="8" style="28" customWidth="1"/>
    <col min="9210" max="9210" width="40.42578125" style="28" customWidth="1"/>
    <col min="9211" max="9211" width="10.7109375" style="28" customWidth="1"/>
    <col min="9212" max="9220" width="9.28515625" style="28" customWidth="1"/>
    <col min="9221" max="9221" width="11.85546875" style="28" bestFit="1" customWidth="1"/>
    <col min="9222" max="9463" width="9.140625" style="28"/>
    <col min="9464" max="9464" width="4" style="28" customWidth="1"/>
    <col min="9465" max="9465" width="8" style="28" customWidth="1"/>
    <col min="9466" max="9466" width="40.42578125" style="28" customWidth="1"/>
    <col min="9467" max="9467" width="10.7109375" style="28" customWidth="1"/>
    <col min="9468" max="9476" width="9.28515625" style="28" customWidth="1"/>
    <col min="9477" max="9477" width="11.85546875" style="28" bestFit="1" customWidth="1"/>
    <col min="9478" max="9719" width="9.140625" style="28"/>
    <col min="9720" max="9720" width="4" style="28" customWidth="1"/>
    <col min="9721" max="9721" width="8" style="28" customWidth="1"/>
    <col min="9722" max="9722" width="40.42578125" style="28" customWidth="1"/>
    <col min="9723" max="9723" width="10.7109375" style="28" customWidth="1"/>
    <col min="9724" max="9732" width="9.28515625" style="28" customWidth="1"/>
    <col min="9733" max="9733" width="11.85546875" style="28" bestFit="1" customWidth="1"/>
    <col min="9734" max="9975" width="9.140625" style="28"/>
    <col min="9976" max="9976" width="4" style="28" customWidth="1"/>
    <col min="9977" max="9977" width="8" style="28" customWidth="1"/>
    <col min="9978" max="9978" width="40.42578125" style="28" customWidth="1"/>
    <col min="9979" max="9979" width="10.7109375" style="28" customWidth="1"/>
    <col min="9980" max="9988" width="9.28515625" style="28" customWidth="1"/>
    <col min="9989" max="9989" width="11.85546875" style="28" bestFit="1" customWidth="1"/>
    <col min="9990" max="10231" width="9.140625" style="28"/>
    <col min="10232" max="10232" width="4" style="28" customWidth="1"/>
    <col min="10233" max="10233" width="8" style="28" customWidth="1"/>
    <col min="10234" max="10234" width="40.42578125" style="28" customWidth="1"/>
    <col min="10235" max="10235" width="10.7109375" style="28" customWidth="1"/>
    <col min="10236" max="10244" width="9.28515625" style="28" customWidth="1"/>
    <col min="10245" max="10245" width="11.85546875" style="28" bestFit="1" customWidth="1"/>
    <col min="10246" max="10487" width="9.140625" style="28"/>
    <col min="10488" max="10488" width="4" style="28" customWidth="1"/>
    <col min="10489" max="10489" width="8" style="28" customWidth="1"/>
    <col min="10490" max="10490" width="40.42578125" style="28" customWidth="1"/>
    <col min="10491" max="10491" width="10.7109375" style="28" customWidth="1"/>
    <col min="10492" max="10500" width="9.28515625" style="28" customWidth="1"/>
    <col min="10501" max="10501" width="11.85546875" style="28" bestFit="1" customWidth="1"/>
    <col min="10502" max="10743" width="9.140625" style="28"/>
    <col min="10744" max="10744" width="4" style="28" customWidth="1"/>
    <col min="10745" max="10745" width="8" style="28" customWidth="1"/>
    <col min="10746" max="10746" width="40.42578125" style="28" customWidth="1"/>
    <col min="10747" max="10747" width="10.7109375" style="28" customWidth="1"/>
    <col min="10748" max="10756" width="9.28515625" style="28" customWidth="1"/>
    <col min="10757" max="10757" width="11.85546875" style="28" bestFit="1" customWidth="1"/>
    <col min="10758" max="10999" width="9.140625" style="28"/>
    <col min="11000" max="11000" width="4" style="28" customWidth="1"/>
    <col min="11001" max="11001" width="8" style="28" customWidth="1"/>
    <col min="11002" max="11002" width="40.42578125" style="28" customWidth="1"/>
    <col min="11003" max="11003" width="10.7109375" style="28" customWidth="1"/>
    <col min="11004" max="11012" width="9.28515625" style="28" customWidth="1"/>
    <col min="11013" max="11013" width="11.85546875" style="28" bestFit="1" customWidth="1"/>
    <col min="11014" max="11255" width="9.140625" style="28"/>
    <col min="11256" max="11256" width="4" style="28" customWidth="1"/>
    <col min="11257" max="11257" width="8" style="28" customWidth="1"/>
    <col min="11258" max="11258" width="40.42578125" style="28" customWidth="1"/>
    <col min="11259" max="11259" width="10.7109375" style="28" customWidth="1"/>
    <col min="11260" max="11268" width="9.28515625" style="28" customWidth="1"/>
    <col min="11269" max="11269" width="11.85546875" style="28" bestFit="1" customWidth="1"/>
    <col min="11270" max="11511" width="9.140625" style="28"/>
    <col min="11512" max="11512" width="4" style="28" customWidth="1"/>
    <col min="11513" max="11513" width="8" style="28" customWidth="1"/>
    <col min="11514" max="11514" width="40.42578125" style="28" customWidth="1"/>
    <col min="11515" max="11515" width="10.7109375" style="28" customWidth="1"/>
    <col min="11516" max="11524" width="9.28515625" style="28" customWidth="1"/>
    <col min="11525" max="11525" width="11.85546875" style="28" bestFit="1" customWidth="1"/>
    <col min="11526" max="11767" width="9.140625" style="28"/>
    <col min="11768" max="11768" width="4" style="28" customWidth="1"/>
    <col min="11769" max="11769" width="8" style="28" customWidth="1"/>
    <col min="11770" max="11770" width="40.42578125" style="28" customWidth="1"/>
    <col min="11771" max="11771" width="10.7109375" style="28" customWidth="1"/>
    <col min="11772" max="11780" width="9.28515625" style="28" customWidth="1"/>
    <col min="11781" max="11781" width="11.85546875" style="28" bestFit="1" customWidth="1"/>
    <col min="11782" max="12023" width="9.140625" style="28"/>
    <col min="12024" max="12024" width="4" style="28" customWidth="1"/>
    <col min="12025" max="12025" width="8" style="28" customWidth="1"/>
    <col min="12026" max="12026" width="40.42578125" style="28" customWidth="1"/>
    <col min="12027" max="12027" width="10.7109375" style="28" customWidth="1"/>
    <col min="12028" max="12036" width="9.28515625" style="28" customWidth="1"/>
    <col min="12037" max="12037" width="11.85546875" style="28" bestFit="1" customWidth="1"/>
    <col min="12038" max="12279" width="9.140625" style="28"/>
    <col min="12280" max="12280" width="4" style="28" customWidth="1"/>
    <col min="12281" max="12281" width="8" style="28" customWidth="1"/>
    <col min="12282" max="12282" width="40.42578125" style="28" customWidth="1"/>
    <col min="12283" max="12283" width="10.7109375" style="28" customWidth="1"/>
    <col min="12284" max="12292" width="9.28515625" style="28" customWidth="1"/>
    <col min="12293" max="12293" width="11.85546875" style="28" bestFit="1" customWidth="1"/>
    <col min="12294" max="12535" width="9.140625" style="28"/>
    <col min="12536" max="12536" width="4" style="28" customWidth="1"/>
    <col min="12537" max="12537" width="8" style="28" customWidth="1"/>
    <col min="12538" max="12538" width="40.42578125" style="28" customWidth="1"/>
    <col min="12539" max="12539" width="10.7109375" style="28" customWidth="1"/>
    <col min="12540" max="12548" width="9.28515625" style="28" customWidth="1"/>
    <col min="12549" max="12549" width="11.85546875" style="28" bestFit="1" customWidth="1"/>
    <col min="12550" max="12791" width="9.140625" style="28"/>
    <col min="12792" max="12792" width="4" style="28" customWidth="1"/>
    <col min="12793" max="12793" width="8" style="28" customWidth="1"/>
    <col min="12794" max="12794" width="40.42578125" style="28" customWidth="1"/>
    <col min="12795" max="12795" width="10.7109375" style="28" customWidth="1"/>
    <col min="12796" max="12804" width="9.28515625" style="28" customWidth="1"/>
    <col min="12805" max="12805" width="11.85546875" style="28" bestFit="1" customWidth="1"/>
    <col min="12806" max="13047" width="9.140625" style="28"/>
    <col min="13048" max="13048" width="4" style="28" customWidth="1"/>
    <col min="13049" max="13049" width="8" style="28" customWidth="1"/>
    <col min="13050" max="13050" width="40.42578125" style="28" customWidth="1"/>
    <col min="13051" max="13051" width="10.7109375" style="28" customWidth="1"/>
    <col min="13052" max="13060" width="9.28515625" style="28" customWidth="1"/>
    <col min="13061" max="13061" width="11.85546875" style="28" bestFit="1" customWidth="1"/>
    <col min="13062" max="13303" width="9.140625" style="28"/>
    <col min="13304" max="13304" width="4" style="28" customWidth="1"/>
    <col min="13305" max="13305" width="8" style="28" customWidth="1"/>
    <col min="13306" max="13306" width="40.42578125" style="28" customWidth="1"/>
    <col min="13307" max="13307" width="10.7109375" style="28" customWidth="1"/>
    <col min="13308" max="13316" width="9.28515625" style="28" customWidth="1"/>
    <col min="13317" max="13317" width="11.85546875" style="28" bestFit="1" customWidth="1"/>
    <col min="13318" max="13559" width="9.140625" style="28"/>
    <col min="13560" max="13560" width="4" style="28" customWidth="1"/>
    <col min="13561" max="13561" width="8" style="28" customWidth="1"/>
    <col min="13562" max="13562" width="40.42578125" style="28" customWidth="1"/>
    <col min="13563" max="13563" width="10.7109375" style="28" customWidth="1"/>
    <col min="13564" max="13572" width="9.28515625" style="28" customWidth="1"/>
    <col min="13573" max="13573" width="11.85546875" style="28" bestFit="1" customWidth="1"/>
    <col min="13574" max="13815" width="9.140625" style="28"/>
    <col min="13816" max="13816" width="4" style="28" customWidth="1"/>
    <col min="13817" max="13817" width="8" style="28" customWidth="1"/>
    <col min="13818" max="13818" width="40.42578125" style="28" customWidth="1"/>
    <col min="13819" max="13819" width="10.7109375" style="28" customWidth="1"/>
    <col min="13820" max="13828" width="9.28515625" style="28" customWidth="1"/>
    <col min="13829" max="13829" width="11.85546875" style="28" bestFit="1" customWidth="1"/>
    <col min="13830" max="14071" width="9.140625" style="28"/>
    <col min="14072" max="14072" width="4" style="28" customWidth="1"/>
    <col min="14073" max="14073" width="8" style="28" customWidth="1"/>
    <col min="14074" max="14074" width="40.42578125" style="28" customWidth="1"/>
    <col min="14075" max="14075" width="10.7109375" style="28" customWidth="1"/>
    <col min="14076" max="14084" width="9.28515625" style="28" customWidth="1"/>
    <col min="14085" max="14085" width="11.85546875" style="28" bestFit="1" customWidth="1"/>
    <col min="14086" max="14327" width="9.140625" style="28"/>
    <col min="14328" max="14328" width="4" style="28" customWidth="1"/>
    <col min="14329" max="14329" width="8" style="28" customWidth="1"/>
    <col min="14330" max="14330" width="40.42578125" style="28" customWidth="1"/>
    <col min="14331" max="14331" width="10.7109375" style="28" customWidth="1"/>
    <col min="14332" max="14340" width="9.28515625" style="28" customWidth="1"/>
    <col min="14341" max="14341" width="11.85546875" style="28" bestFit="1" customWidth="1"/>
    <col min="14342" max="14583" width="9.140625" style="28"/>
    <col min="14584" max="14584" width="4" style="28" customWidth="1"/>
    <col min="14585" max="14585" width="8" style="28" customWidth="1"/>
    <col min="14586" max="14586" width="40.42578125" style="28" customWidth="1"/>
    <col min="14587" max="14587" width="10.7109375" style="28" customWidth="1"/>
    <col min="14588" max="14596" width="9.28515625" style="28" customWidth="1"/>
    <col min="14597" max="14597" width="11.85546875" style="28" bestFit="1" customWidth="1"/>
    <col min="14598" max="14839" width="9.140625" style="28"/>
    <col min="14840" max="14840" width="4" style="28" customWidth="1"/>
    <col min="14841" max="14841" width="8" style="28" customWidth="1"/>
    <col min="14842" max="14842" width="40.42578125" style="28" customWidth="1"/>
    <col min="14843" max="14843" width="10.7109375" style="28" customWidth="1"/>
    <col min="14844" max="14852" width="9.28515625" style="28" customWidth="1"/>
    <col min="14853" max="14853" width="11.85546875" style="28" bestFit="1" customWidth="1"/>
    <col min="14854" max="15095" width="9.140625" style="28"/>
    <col min="15096" max="15096" width="4" style="28" customWidth="1"/>
    <col min="15097" max="15097" width="8" style="28" customWidth="1"/>
    <col min="15098" max="15098" width="40.42578125" style="28" customWidth="1"/>
    <col min="15099" max="15099" width="10.7109375" style="28" customWidth="1"/>
    <col min="15100" max="15108" width="9.28515625" style="28" customWidth="1"/>
    <col min="15109" max="15109" width="11.85546875" style="28" bestFit="1" customWidth="1"/>
    <col min="15110" max="15351" width="9.140625" style="28"/>
    <col min="15352" max="15352" width="4" style="28" customWidth="1"/>
    <col min="15353" max="15353" width="8" style="28" customWidth="1"/>
    <col min="15354" max="15354" width="40.42578125" style="28" customWidth="1"/>
    <col min="15355" max="15355" width="10.7109375" style="28" customWidth="1"/>
    <col min="15356" max="15364" width="9.28515625" style="28" customWidth="1"/>
    <col min="15365" max="15365" width="11.85546875" style="28" bestFit="1" customWidth="1"/>
    <col min="15366" max="15607" width="9.140625" style="28"/>
    <col min="15608" max="15608" width="4" style="28" customWidth="1"/>
    <col min="15609" max="15609" width="8" style="28" customWidth="1"/>
    <col min="15610" max="15610" width="40.42578125" style="28" customWidth="1"/>
    <col min="15611" max="15611" width="10.7109375" style="28" customWidth="1"/>
    <col min="15612" max="15620" width="9.28515625" style="28" customWidth="1"/>
    <col min="15621" max="15621" width="11.85546875" style="28" bestFit="1" customWidth="1"/>
    <col min="15622" max="15863" width="9.140625" style="28"/>
    <col min="15864" max="15864" width="4" style="28" customWidth="1"/>
    <col min="15865" max="15865" width="8" style="28" customWidth="1"/>
    <col min="15866" max="15866" width="40.42578125" style="28" customWidth="1"/>
    <col min="15867" max="15867" width="10.7109375" style="28" customWidth="1"/>
    <col min="15868" max="15876" width="9.28515625" style="28" customWidth="1"/>
    <col min="15877" max="15877" width="11.85546875" style="28" bestFit="1" customWidth="1"/>
    <col min="15878" max="16119" width="9.140625" style="28"/>
    <col min="16120" max="16120" width="4" style="28" customWidth="1"/>
    <col min="16121" max="16121" width="8" style="28" customWidth="1"/>
    <col min="16122" max="16122" width="40.42578125" style="28" customWidth="1"/>
    <col min="16123" max="16123" width="10.7109375" style="28" customWidth="1"/>
    <col min="16124" max="16132" width="9.28515625" style="28" customWidth="1"/>
    <col min="16133" max="16133" width="11.85546875" style="28" bestFit="1" customWidth="1"/>
    <col min="16134" max="16384" width="9.140625" style="28"/>
  </cols>
  <sheetData>
    <row r="1" spans="1:4" ht="16.5">
      <c r="A1" s="42"/>
      <c r="B1" s="71"/>
      <c r="C1" s="45"/>
      <c r="D1" s="45"/>
    </row>
    <row r="2" spans="1:4" ht="15.75">
      <c r="A2" s="42"/>
      <c r="B2" s="111" t="s">
        <v>232</v>
      </c>
      <c r="C2" s="112"/>
      <c r="D2" s="112"/>
    </row>
    <row r="3" spans="1:4" ht="16.5">
      <c r="A3" s="42"/>
      <c r="B3" s="113" t="s">
        <v>226</v>
      </c>
      <c r="C3" s="113"/>
      <c r="D3" s="113"/>
    </row>
    <row r="4" spans="1:4" ht="16.5" hidden="1">
      <c r="A4" s="42"/>
      <c r="B4" s="71"/>
      <c r="C4" s="45"/>
      <c r="D4" s="45"/>
    </row>
    <row r="5" spans="1:4" ht="22.5" customHeight="1">
      <c r="A5" s="116" t="s">
        <v>1</v>
      </c>
      <c r="B5" s="118" t="s">
        <v>227</v>
      </c>
      <c r="C5" s="122" t="s">
        <v>46</v>
      </c>
      <c r="D5" s="47"/>
    </row>
    <row r="6" spans="1:4" ht="15.75">
      <c r="A6" s="117"/>
      <c r="B6" s="138"/>
      <c r="C6" s="123"/>
      <c r="D6" s="32"/>
    </row>
    <row r="7" spans="1:4" s="49" customFormat="1" ht="16.5">
      <c r="A7" s="2">
        <v>1</v>
      </c>
      <c r="B7" s="29">
        <v>3</v>
      </c>
      <c r="C7" s="29">
        <v>4</v>
      </c>
      <c r="D7" s="14">
        <v>6</v>
      </c>
    </row>
    <row r="8" spans="1:4" ht="23.25" customHeight="1">
      <c r="A8" s="39"/>
      <c r="B8" s="13" t="s">
        <v>217</v>
      </c>
      <c r="C8" s="18"/>
      <c r="D8" s="19"/>
    </row>
    <row r="9" spans="1:4" ht="38.25" customHeight="1">
      <c r="A9" s="38">
        <v>1</v>
      </c>
      <c r="B9" s="73" t="s">
        <v>233</v>
      </c>
      <c r="C9" s="14" t="s">
        <v>25</v>
      </c>
      <c r="D9" s="11">
        <v>560</v>
      </c>
    </row>
    <row r="10" spans="1:4" ht="27">
      <c r="A10" s="40">
        <v>2</v>
      </c>
      <c r="B10" s="1" t="s">
        <v>172</v>
      </c>
      <c r="C10" s="3" t="s">
        <v>167</v>
      </c>
      <c r="D10" s="34">
        <v>4.8000000000000001E-2</v>
      </c>
    </row>
    <row r="11" spans="1:4" ht="42.75" customHeight="1">
      <c r="A11" s="38">
        <v>3</v>
      </c>
      <c r="B11" s="1" t="s">
        <v>173</v>
      </c>
      <c r="C11" s="14" t="s">
        <v>30</v>
      </c>
      <c r="D11" s="12">
        <v>3</v>
      </c>
    </row>
    <row r="12" spans="1:4" ht="23.25" customHeight="1">
      <c r="A12" s="38">
        <v>4</v>
      </c>
      <c r="B12" s="1" t="s">
        <v>175</v>
      </c>
      <c r="C12" s="14" t="s">
        <v>41</v>
      </c>
      <c r="D12" s="12">
        <v>8</v>
      </c>
    </row>
    <row r="13" spans="1:4" ht="16.5">
      <c r="A13" s="38">
        <v>5</v>
      </c>
      <c r="B13" s="1" t="s">
        <v>182</v>
      </c>
      <c r="C13" s="14" t="s">
        <v>5</v>
      </c>
      <c r="D13" s="12">
        <v>8</v>
      </c>
    </row>
    <row r="14" spans="1:4" ht="33.75" customHeight="1">
      <c r="A14" s="38">
        <v>6</v>
      </c>
      <c r="B14" s="1" t="s">
        <v>190</v>
      </c>
      <c r="C14" s="14" t="s">
        <v>5</v>
      </c>
      <c r="D14" s="12">
        <v>1</v>
      </c>
    </row>
    <row r="15" spans="1:4" ht="23.25" customHeight="1">
      <c r="A15" s="38">
        <v>7</v>
      </c>
      <c r="B15" s="1" t="s">
        <v>191</v>
      </c>
      <c r="C15" s="14" t="s">
        <v>5</v>
      </c>
      <c r="D15" s="12">
        <v>7</v>
      </c>
    </row>
    <row r="16" spans="1:4" ht="33" customHeight="1">
      <c r="A16" s="40">
        <v>8</v>
      </c>
      <c r="B16" s="23" t="s">
        <v>198</v>
      </c>
      <c r="C16" s="3" t="s">
        <v>29</v>
      </c>
      <c r="D16" s="35">
        <v>20</v>
      </c>
    </row>
    <row r="17" spans="1:4" ht="27.75" customHeight="1">
      <c r="A17" s="38">
        <v>9</v>
      </c>
      <c r="B17" s="1" t="s">
        <v>199</v>
      </c>
      <c r="C17" s="14" t="s">
        <v>5</v>
      </c>
      <c r="D17" s="12">
        <v>24</v>
      </c>
    </row>
    <row r="18" spans="1:4" ht="29.25" customHeight="1">
      <c r="A18" s="40">
        <v>10</v>
      </c>
      <c r="B18" s="57" t="s">
        <v>204</v>
      </c>
      <c r="C18" s="58" t="s">
        <v>15</v>
      </c>
      <c r="D18" s="27">
        <v>18</v>
      </c>
    </row>
    <row r="19" spans="1:4" ht="36" customHeight="1">
      <c r="A19" s="59">
        <v>11</v>
      </c>
      <c r="B19" s="23" t="s">
        <v>228</v>
      </c>
      <c r="C19" s="60" t="s">
        <v>5</v>
      </c>
      <c r="D19" s="61">
        <v>1</v>
      </c>
    </row>
    <row r="20" spans="1:4" ht="35.25" customHeight="1">
      <c r="A20" s="59">
        <v>12</v>
      </c>
      <c r="B20" s="23" t="s">
        <v>229</v>
      </c>
      <c r="C20" s="60" t="s">
        <v>5</v>
      </c>
      <c r="D20" s="61">
        <v>1</v>
      </c>
    </row>
    <row r="21" spans="1:4" ht="48" customHeight="1">
      <c r="A21" s="81">
        <v>13</v>
      </c>
      <c r="B21" s="23" t="s">
        <v>230</v>
      </c>
      <c r="C21" s="60" t="s">
        <v>5</v>
      </c>
      <c r="D21" s="62">
        <v>9</v>
      </c>
    </row>
    <row r="22" spans="1:4" ht="16.5">
      <c r="A22" s="42"/>
      <c r="B22" s="71"/>
      <c r="C22" s="45"/>
      <c r="D22" s="45"/>
    </row>
    <row r="23" spans="1:4" ht="16.5">
      <c r="A23" s="42"/>
      <c r="B23" s="71"/>
      <c r="C23" s="45"/>
      <c r="D23" s="45"/>
    </row>
    <row r="24" spans="1:4" ht="16.5">
      <c r="A24" s="42"/>
      <c r="B24" s="71"/>
      <c r="C24" s="45"/>
      <c r="D24" s="45"/>
    </row>
    <row r="25" spans="1:4" ht="16.5">
      <c r="A25" s="42"/>
      <c r="B25" s="71"/>
      <c r="C25" s="45"/>
      <c r="D25" s="45"/>
    </row>
    <row r="26" spans="1:4" ht="16.5">
      <c r="A26" s="42"/>
      <c r="B26" s="71"/>
      <c r="C26" s="45"/>
      <c r="D26" s="45"/>
    </row>
    <row r="27" spans="1:4" ht="16.5">
      <c r="A27" s="42"/>
      <c r="B27" s="71"/>
      <c r="C27" s="45"/>
      <c r="D27" s="45"/>
    </row>
    <row r="28" spans="1:4" ht="16.5">
      <c r="A28" s="42"/>
      <c r="B28" s="71"/>
      <c r="C28" s="45"/>
      <c r="D28" s="45"/>
    </row>
    <row r="29" spans="1:4" ht="16.5">
      <c r="A29" s="42"/>
      <c r="B29" s="71"/>
      <c r="C29" s="45"/>
      <c r="D29" s="45"/>
    </row>
    <row r="30" spans="1:4" ht="16.5">
      <c r="A30" s="42"/>
      <c r="B30" s="71"/>
      <c r="C30" s="45"/>
      <c r="D30" s="45"/>
    </row>
    <row r="31" spans="1:4" ht="16.5">
      <c r="A31" s="42"/>
      <c r="B31" s="71"/>
      <c r="C31" s="45"/>
      <c r="D31" s="45"/>
    </row>
    <row r="32" spans="1:4" ht="16.5">
      <c r="A32" s="42"/>
      <c r="B32" s="71"/>
      <c r="C32" s="45"/>
      <c r="D32" s="45"/>
    </row>
    <row r="33" spans="1:4" ht="16.5">
      <c r="A33" s="42"/>
      <c r="B33" s="71"/>
      <c r="C33" s="45"/>
      <c r="D33" s="45"/>
    </row>
    <row r="34" spans="1:4" ht="16.5">
      <c r="A34" s="42"/>
      <c r="B34" s="71"/>
      <c r="C34" s="45"/>
      <c r="D34" s="45"/>
    </row>
  </sheetData>
  <mergeCells count="5">
    <mergeCell ref="B2:D2"/>
    <mergeCell ref="B3:D3"/>
    <mergeCell ref="A5:A6"/>
    <mergeCell ref="B5:B6"/>
    <mergeCell ref="C5:C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krebsiTi</vt:lpstr>
      <vt:lpstr>შადრევანი სმეტა</vt:lpstr>
      <vt:lpstr>შადრევნის მოცულობები</vt:lpstr>
      <vt:lpstr>ელექტრობა</vt:lpstr>
      <vt:lpstr>ელექტრობის უწყისი</vt:lpstr>
      <vt:lpstr>ელექტრობა!Print_Area</vt:lpstr>
      <vt:lpstr>'შადრევანი სმეტა'!Print_Area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gia papashvili</cp:lastModifiedBy>
  <cp:lastPrinted>2018-05-30T08:18:35Z</cp:lastPrinted>
  <dcterms:created xsi:type="dcterms:W3CDTF">2014-05-01T17:38:58Z</dcterms:created>
  <dcterms:modified xsi:type="dcterms:W3CDTF">2018-07-18T14:03:50Z</dcterms:modified>
</cp:coreProperties>
</file>