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53" i="1" l="1"/>
  <c r="E452" i="1"/>
  <c r="E451" i="1"/>
  <c r="E450" i="1"/>
  <c r="E449" i="1"/>
  <c r="A449" i="1"/>
  <c r="A450" i="1" s="1"/>
  <c r="A451" i="1" s="1"/>
  <c r="E447" i="1"/>
  <c r="E446" i="1"/>
  <c r="E445" i="1"/>
  <c r="E444" i="1"/>
  <c r="A444" i="1"/>
  <c r="A445" i="1" s="1"/>
  <c r="A446" i="1" s="1"/>
  <c r="E442" i="1"/>
  <c r="E441" i="1"/>
  <c r="E440" i="1"/>
  <c r="A440" i="1"/>
  <c r="A441" i="1" s="1"/>
  <c r="A442" i="1" s="1"/>
  <c r="E439" i="1"/>
  <c r="A439" i="1"/>
  <c r="E437" i="1"/>
  <c r="E436" i="1"/>
  <c r="E431" i="1"/>
  <c r="E430" i="1"/>
  <c r="E429" i="1"/>
  <c r="A429" i="1"/>
  <c r="A430" i="1" s="1"/>
  <c r="A431" i="1" s="1"/>
  <c r="A432" i="1" s="1"/>
  <c r="A433" i="1" s="1"/>
  <c r="E427" i="1"/>
  <c r="A427" i="1"/>
  <c r="E426" i="1"/>
  <c r="A426" i="1"/>
  <c r="E424" i="1"/>
  <c r="A424" i="1"/>
  <c r="E422" i="1"/>
  <c r="E421" i="1"/>
  <c r="A420" i="1"/>
  <c r="E403" i="1"/>
  <c r="E402" i="1"/>
  <c r="E401" i="1"/>
  <c r="E400" i="1"/>
  <c r="E396" i="1"/>
  <c r="E395" i="1"/>
  <c r="E393" i="1"/>
  <c r="E392" i="1"/>
  <c r="E390" i="1"/>
  <c r="E389" i="1"/>
  <c r="E388" i="1"/>
  <c r="E387" i="1"/>
  <c r="E385" i="1"/>
  <c r="E384" i="1"/>
  <c r="E383" i="1"/>
  <c r="E382" i="1"/>
  <c r="E380" i="1"/>
  <c r="E379" i="1"/>
  <c r="E378" i="1"/>
  <c r="E356" i="1"/>
  <c r="E355" i="1"/>
  <c r="E354" i="1"/>
  <c r="E352" i="1"/>
  <c r="E351" i="1"/>
  <c r="E350" i="1"/>
  <c r="E349" i="1"/>
  <c r="E347" i="1"/>
  <c r="E346" i="1"/>
  <c r="E345" i="1"/>
  <c r="E343" i="1"/>
  <c r="E342" i="1"/>
  <c r="E341" i="1"/>
  <c r="E339" i="1"/>
  <c r="E338" i="1"/>
  <c r="E337" i="1"/>
  <c r="E336" i="1"/>
  <c r="E335" i="1"/>
  <c r="E333" i="1"/>
  <c r="E332" i="1"/>
  <c r="E329" i="1"/>
  <c r="E328" i="1"/>
  <c r="E326" i="1"/>
  <c r="E325" i="1"/>
  <c r="E320" i="1"/>
  <c r="E319" i="1"/>
  <c r="E317" i="1"/>
  <c r="E316" i="1"/>
  <c r="E315" i="1"/>
  <c r="E310" i="1"/>
  <c r="E309" i="1"/>
  <c r="E307" i="1"/>
  <c r="E306" i="1"/>
  <c r="E305" i="1"/>
  <c r="E303" i="1"/>
  <c r="E302" i="1"/>
  <c r="E301" i="1"/>
  <c r="E299" i="1"/>
  <c r="E297" i="1"/>
  <c r="E296" i="1"/>
  <c r="E294" i="1"/>
  <c r="E293" i="1"/>
  <c r="E277" i="1"/>
  <c r="E276" i="1"/>
  <c r="E274" i="1"/>
  <c r="E271" i="1"/>
  <c r="E269" i="1"/>
  <c r="E267" i="1"/>
  <c r="E266" i="1"/>
  <c r="E264" i="1"/>
  <c r="E263" i="1"/>
  <c r="E261" i="1"/>
  <c r="E260" i="1"/>
  <c r="E258" i="1"/>
  <c r="E257" i="1"/>
  <c r="E255" i="1"/>
  <c r="E254" i="1"/>
  <c r="E251" i="1"/>
  <c r="E249" i="1"/>
  <c r="E245" i="1"/>
  <c r="E229" i="1"/>
  <c r="E227" i="1"/>
  <c r="E225" i="1"/>
  <c r="E224" i="1"/>
  <c r="E223" i="1"/>
  <c r="E221" i="1"/>
  <c r="E218" i="1"/>
  <c r="E217" i="1"/>
  <c r="E216" i="1"/>
  <c r="E215" i="1"/>
  <c r="A214" i="1"/>
  <c r="A215" i="1" s="1"/>
  <c r="A216" i="1" s="1"/>
  <c r="A217" i="1" s="1"/>
  <c r="A218" i="1" s="1"/>
  <c r="E213" i="1"/>
  <c r="E212" i="1"/>
  <c r="E211" i="1"/>
  <c r="E210" i="1"/>
  <c r="A210" i="1"/>
  <c r="A211" i="1" s="1"/>
  <c r="A212" i="1" s="1"/>
  <c r="A213" i="1" s="1"/>
  <c r="E208" i="1"/>
  <c r="E207" i="1"/>
  <c r="E206" i="1"/>
  <c r="E205" i="1"/>
  <c r="A205" i="1"/>
  <c r="A206" i="1" s="1"/>
  <c r="A207" i="1" s="1"/>
  <c r="A208" i="1" s="1"/>
  <c r="E203" i="1"/>
  <c r="E202" i="1"/>
  <c r="E201" i="1"/>
  <c r="E200" i="1"/>
  <c r="E198" i="1"/>
  <c r="E197" i="1"/>
  <c r="E196" i="1"/>
  <c r="E195" i="1"/>
  <c r="A195" i="1"/>
  <c r="A196" i="1" s="1"/>
  <c r="A197" i="1" s="1"/>
  <c r="E193" i="1"/>
  <c r="E192" i="1"/>
  <c r="E191" i="1"/>
  <c r="E190" i="1"/>
  <c r="E188" i="1"/>
  <c r="E187" i="1"/>
  <c r="E186" i="1"/>
  <c r="E185" i="1"/>
  <c r="E183" i="1"/>
  <c r="E182" i="1"/>
  <c r="E181" i="1"/>
  <c r="E180" i="1"/>
  <c r="A180" i="1"/>
  <c r="A181" i="1" s="1"/>
  <c r="D164" i="1"/>
  <c r="E164" i="1" s="1"/>
  <c r="D163" i="1"/>
  <c r="E163" i="1" s="1"/>
  <c r="D162" i="1"/>
  <c r="E162" i="1" s="1"/>
  <c r="D161" i="1"/>
  <c r="E161" i="1" s="1"/>
  <c r="D160" i="1"/>
  <c r="E160" i="1" s="1"/>
  <c r="A160" i="1"/>
  <c r="A161" i="1" s="1"/>
  <c r="A162" i="1" s="1"/>
  <c r="A163" i="1" s="1"/>
  <c r="A164" i="1" s="1"/>
  <c r="E158" i="1"/>
  <c r="E157" i="1"/>
  <c r="E156" i="1"/>
  <c r="E154" i="1"/>
  <c r="E153" i="1"/>
  <c r="E152" i="1"/>
  <c r="E151" i="1"/>
  <c r="E148" i="1"/>
  <c r="E147" i="1"/>
  <c r="E145" i="1"/>
  <c r="E144" i="1"/>
  <c r="E143" i="1"/>
  <c r="E142" i="1"/>
  <c r="E141" i="1"/>
  <c r="E139" i="1"/>
  <c r="A139" i="1"/>
  <c r="E138" i="1"/>
  <c r="E137" i="1"/>
  <c r="E136" i="1"/>
  <c r="E135" i="1"/>
  <c r="E134" i="1"/>
  <c r="A134" i="1"/>
  <c r="A135" i="1" s="1"/>
  <c r="A136" i="1" s="1"/>
  <c r="D132" i="1"/>
  <c r="E132" i="1" s="1"/>
  <c r="E131" i="1"/>
  <c r="D130" i="1"/>
  <c r="E130" i="1" s="1"/>
  <c r="D129" i="1"/>
  <c r="E129" i="1" s="1"/>
  <c r="A129" i="1"/>
  <c r="A130" i="1" s="1"/>
  <c r="A131" i="1" s="1"/>
  <c r="A132" i="1" s="1"/>
  <c r="E126" i="1"/>
  <c r="E125" i="1"/>
  <c r="E124" i="1"/>
  <c r="E123" i="1"/>
  <c r="A123" i="1"/>
  <c r="E122" i="1"/>
  <c r="E120" i="1"/>
  <c r="E119" i="1"/>
  <c r="E118" i="1"/>
  <c r="A118" i="1"/>
  <c r="A119" i="1" s="1"/>
  <c r="E117" i="1"/>
  <c r="E115" i="1"/>
  <c r="E114" i="1"/>
  <c r="E113" i="1"/>
  <c r="A113" i="1"/>
  <c r="A114" i="1" s="1"/>
  <c r="E112" i="1"/>
  <c r="E109" i="1"/>
  <c r="E108" i="1"/>
  <c r="E107" i="1"/>
  <c r="E106" i="1"/>
  <c r="E105" i="1"/>
  <c r="A105" i="1"/>
  <c r="A106" i="1" s="1"/>
  <c r="A107" i="1" s="1"/>
  <c r="E103" i="1"/>
  <c r="E101" i="1"/>
  <c r="E100" i="1"/>
  <c r="E99" i="1"/>
  <c r="E98" i="1"/>
  <c r="A98" i="1"/>
  <c r="A99" i="1" s="1"/>
  <c r="A100" i="1" s="1"/>
  <c r="E96" i="1"/>
  <c r="E94" i="1"/>
  <c r="E93" i="1"/>
  <c r="E92" i="1"/>
  <c r="E91" i="1"/>
  <c r="A91" i="1"/>
  <c r="A92" i="1" s="1"/>
  <c r="A93" i="1" s="1"/>
  <c r="A94" i="1" s="1"/>
  <c r="A95" i="1" s="1"/>
  <c r="A96" i="1" s="1"/>
  <c r="E89" i="1"/>
  <c r="E88" i="1"/>
  <c r="E87" i="1"/>
  <c r="E86" i="1"/>
  <c r="A86" i="1"/>
  <c r="A87" i="1" s="1"/>
  <c r="A88" i="1" s="1"/>
  <c r="E84" i="1"/>
  <c r="E82" i="1"/>
  <c r="E81" i="1"/>
  <c r="E80" i="1"/>
  <c r="A80" i="1"/>
  <c r="A81" i="1" s="1"/>
  <c r="A82" i="1" s="1"/>
  <c r="A83" i="1" s="1"/>
  <c r="A84" i="1" s="1"/>
  <c r="D78" i="1"/>
  <c r="E78" i="1" s="1"/>
  <c r="D77" i="1"/>
  <c r="E77" i="1" s="1"/>
  <c r="D76" i="1"/>
  <c r="E76" i="1" s="1"/>
  <c r="D75" i="1"/>
  <c r="E75" i="1" s="1"/>
  <c r="D74" i="1"/>
  <c r="E74" i="1" s="1"/>
  <c r="A74" i="1"/>
  <c r="A75" i="1" s="1"/>
  <c r="A76" i="1" s="1"/>
  <c r="A77" i="1" s="1"/>
  <c r="A78" i="1" s="1"/>
  <c r="D72" i="1"/>
  <c r="E72" i="1" s="1"/>
  <c r="D71" i="1"/>
  <c r="E71" i="1" s="1"/>
  <c r="E70" i="1"/>
  <c r="E69" i="1"/>
  <c r="E68" i="1"/>
  <c r="A68" i="1"/>
  <c r="A69" i="1" s="1"/>
  <c r="A70" i="1" s="1"/>
  <c r="A71" i="1" s="1"/>
  <c r="A72" i="1" s="1"/>
  <c r="D65" i="1"/>
  <c r="E65" i="1" s="1"/>
  <c r="D64" i="1"/>
  <c r="E64" i="1" s="1"/>
  <c r="D63" i="1"/>
  <c r="E63" i="1" s="1"/>
  <c r="D62" i="1"/>
  <c r="E62" i="1" s="1"/>
  <c r="A62" i="1"/>
  <c r="A63" i="1" s="1"/>
  <c r="A64" i="1" s="1"/>
  <c r="A65" i="1" s="1"/>
  <c r="D60" i="1"/>
  <c r="E60" i="1" s="1"/>
  <c r="D59" i="1"/>
  <c r="E59" i="1" s="1"/>
  <c r="D58" i="1"/>
  <c r="E58" i="1" s="1"/>
  <c r="D57" i="1"/>
  <c r="E57" i="1" s="1"/>
  <c r="A57" i="1"/>
  <c r="A58" i="1" s="1"/>
  <c r="A59" i="1" s="1"/>
  <c r="A60" i="1" s="1"/>
  <c r="D55" i="1"/>
  <c r="E55" i="1" s="1"/>
  <c r="D54" i="1"/>
  <c r="E54" i="1" s="1"/>
  <c r="D53" i="1"/>
  <c r="E53" i="1" s="1"/>
  <c r="D52" i="1"/>
  <c r="E52" i="1" s="1"/>
  <c r="A52" i="1"/>
  <c r="A53" i="1" s="1"/>
  <c r="A54" i="1" s="1"/>
  <c r="A55" i="1" s="1"/>
  <c r="E50" i="1"/>
  <c r="E48" i="1"/>
  <c r="E47" i="1"/>
  <c r="E46" i="1"/>
  <c r="E45" i="1"/>
  <c r="A45" i="1"/>
  <c r="A46" i="1" s="1"/>
  <c r="A47" i="1" s="1"/>
  <c r="A48" i="1" s="1"/>
  <c r="A49" i="1" s="1"/>
  <c r="A50" i="1" s="1"/>
  <c r="E43" i="1"/>
  <c r="A43" i="1"/>
  <c r="E42" i="1"/>
  <c r="E40" i="1"/>
  <c r="D39" i="1"/>
  <c r="E39" i="1" s="1"/>
  <c r="E38" i="1"/>
  <c r="A38" i="1"/>
  <c r="A39" i="1" s="1"/>
  <c r="A40" i="1" s="1"/>
  <c r="E36" i="1"/>
  <c r="E35" i="1"/>
  <c r="E34" i="1"/>
  <c r="E33" i="1"/>
  <c r="A33" i="1"/>
  <c r="A34" i="1" s="1"/>
  <c r="A35" i="1" s="1"/>
  <c r="A36" i="1" s="1"/>
  <c r="E29" i="1"/>
  <c r="E27" i="1"/>
  <c r="E26" i="1"/>
  <c r="A26" i="1"/>
  <c r="A27" i="1" s="1"/>
  <c r="A28" i="1" s="1"/>
  <c r="A29" i="1" s="1"/>
  <c r="E24" i="1"/>
  <c r="E23" i="1"/>
  <c r="E22" i="1"/>
  <c r="E21" i="1"/>
  <c r="A21" i="1"/>
  <c r="A22" i="1" s="1"/>
  <c r="A23" i="1" s="1"/>
  <c r="A24" i="1" s="1"/>
  <c r="E18" i="1"/>
  <c r="A18" i="1"/>
  <c r="E17" i="1"/>
  <c r="A17" i="1"/>
  <c r="D15" i="1"/>
  <c r="E15" i="1" s="1"/>
  <c r="D14" i="1"/>
  <c r="E14" i="1" s="1"/>
  <c r="A14" i="1"/>
  <c r="A15" i="1" s="1"/>
  <c r="E12" i="1"/>
  <c r="E11" i="1"/>
  <c r="A11" i="1"/>
  <c r="E9" i="1"/>
  <c r="D8" i="1"/>
  <c r="E8" i="1" s="1"/>
  <c r="A8" i="1"/>
  <c r="E420" i="1" l="1"/>
  <c r="A182" i="1"/>
</calcChain>
</file>

<file path=xl/sharedStrings.xml><?xml version="1.0" encoding="utf-8"?>
<sst xmlns="http://schemas.openxmlformats.org/spreadsheetml/2006/main" count="953" uniqueCount="284">
  <si>
    <t>ლოკალურ-რესურსული  ხარჯთაღრიცხვა №1/1</t>
  </si>
  <si>
    <t>გარდაბნის მუნიციპალიტეტის სოფ სართიჭალას საბავშვო ბაღის სარეაბილიტაციო სამუშაოები</t>
  </si>
  <si>
    <t>№</t>
  </si>
  <si>
    <t>სამუშაოს დასახელება</t>
  </si>
  <si>
    <t>განზომილების ერთეული</t>
  </si>
  <si>
    <t>რაოდენობა</t>
  </si>
  <si>
    <t>სახარჯთ-აღრიცხვო ღირებულება</t>
  </si>
  <si>
    <t>განზომილების ერთეულზე</t>
  </si>
  <si>
    <t>საპროექტო მონაცემებზე</t>
  </si>
  <si>
    <t>სულ</t>
  </si>
  <si>
    <t>დაშლა კონსტრუქციების</t>
  </si>
  <si>
    <t xml:space="preserve">არსებული იატაკის ფენილის დემონტაჟი </t>
  </si>
  <si>
    <t>მ2</t>
  </si>
  <si>
    <t>შრომითი დანახარჯები</t>
  </si>
  <si>
    <t>კაც/სთ</t>
  </si>
  <si>
    <t>მანქანები</t>
  </si>
  <si>
    <t>ლარი</t>
  </si>
  <si>
    <t xml:space="preserve">არსებული მეტლახის იატაკების დაშლა </t>
  </si>
  <si>
    <t xml:space="preserve">  კედლების, ჭერების და ფერდოების დაფხეკა და დასუფთავება  ძველი საღებავისგან </t>
  </si>
  <si>
    <t>სხვადასხვა მანქანები</t>
  </si>
  <si>
    <t>ლარიı</t>
  </si>
  <si>
    <t>სამშენებლო ნარჩენებისა და ნაგავის შენობიდან გამოტანა, ა/თვითმცლელებზე დატვირთვა</t>
  </si>
  <si>
    <t>მ3</t>
  </si>
  <si>
    <t xml:space="preserve">შრომითი დანახარჯები </t>
  </si>
  <si>
    <t>სამშენებლო ნანგრევების გატანა,  ავტომანქანით 5 კმ  მანძილზე</t>
  </si>
  <si>
    <t>1 ტ</t>
  </si>
  <si>
    <t>კედელი</t>
  </si>
  <si>
    <t>სველ წერტილებში მეტალოპლასტმასის   ტიხრების  მოწყობა( 24*1,2*1,3) მ2</t>
  </si>
  <si>
    <t>ლ</t>
  </si>
  <si>
    <t>მეტალოპლასმასის  ტიხარი ლამბირის გულით</t>
  </si>
  <si>
    <t>სხვა მასალა</t>
  </si>
  <si>
    <t>ფანჯრებზე ლითონის საცრემლეების მოწყობა</t>
  </si>
  <si>
    <t>სხვა მანქანები</t>
  </si>
  <si>
    <t>ლითონის ფურცელი ბრტყელი მოთუთიებული0,5 245*0,22 მ2 ქვედა ძირი</t>
  </si>
  <si>
    <t>მოძრავ ფანჭრებზე  მწერსაცავი ბადეების მოწყობა</t>
  </si>
  <si>
    <t>კვმ</t>
  </si>
  <si>
    <t>იატაკი</t>
  </si>
  <si>
    <t>ცემენტის მჭიმის მოწყობა იატაკებზე 3სმ</t>
  </si>
  <si>
    <t>სხვა მანქანა</t>
  </si>
  <si>
    <t>ცემენტის ხსნარი m100</t>
  </si>
  <si>
    <t>იატაკების მოწყობა ხაოიანი მეტლახით</t>
  </si>
  <si>
    <t xml:space="preserve">კერამიკული ფილები                                                                                                                                                                                            </t>
  </si>
  <si>
    <t>კერამიკული პლინტუსები</t>
  </si>
  <si>
    <t>მ</t>
  </si>
  <si>
    <t xml:space="preserve">    წებო-ცემენტი ჰიდროსაიზოლაციო</t>
  </si>
  <si>
    <t>კგ</t>
  </si>
  <si>
    <t>სხვა მასალები</t>
  </si>
  <si>
    <t>კერამოგრანიტის ფილების მოწყობა  ხაოიანი ზედაპირით იატაკზე პლინტუსით</t>
  </si>
  <si>
    <t>წებო ცემენტი</t>
  </si>
  <si>
    <t>კერამოგრანიტის ფილები</t>
  </si>
  <si>
    <t>კერამოგრანიტის პლინტუსები</t>
  </si>
  <si>
    <t>გრძ.მ</t>
  </si>
  <si>
    <t>მაღალხარისხოვანი ლამინირებული  პარკეტის იატაკის მოწყობა, აქსესუარებით ქვესაგებითა და პლინტუსებით (ლამინატი კლასით არანაკლებ 31)</t>
  </si>
  <si>
    <t>მაღალხარისხოვანი ლამინირებული პარკეტი აქსესუარებით; ქვესაგებითა და პლინტუსებით</t>
  </si>
  <si>
    <t>ხის ლამფის დაგება პალუბნი სისქით 28 მმ დამუშავებული ზედაპირით (გერმანული)</t>
  </si>
  <si>
    <t>ხის ლამფა სისქით 28 მმ დამუშავებული ზედაპირით (გერმანული)</t>
  </si>
  <si>
    <t>არსებულ პარკეტზე ხის ლამფის გადაგება პალუბნი სისქით 12 მმ დამუშავებული ზედაპირით (გერმანული)</t>
  </si>
  <si>
    <t>ხის ლამფა სისქით 12 მმ დამუშავებული ზედაპირით (გერმანული)</t>
  </si>
  <si>
    <t>კედლების მოპირკეთება</t>
  </si>
  <si>
    <t xml:space="preserve">  არსებული   კედლებისა და ჭერების შელესვა ქვიშა ცემენტის ხსნარით   925*40%=370 მ2</t>
  </si>
  <si>
    <t>ხსნარის ტუმბო 1 კუბ/სთ</t>
  </si>
  <si>
    <t>მან/სთ</t>
  </si>
  <si>
    <t>ქვიშა ცემენტის  ხსნარი 1/3</t>
  </si>
  <si>
    <t>შიდა კედლების,  ფერდოების და ჭერების  შეღებვა მაღალხარისხოვანი წყალემულსიური საღებავით</t>
  </si>
  <si>
    <t>ფითხი</t>
  </si>
  <si>
    <t>საღებავი მაღალხარისხოვანი წყალემულსიური</t>
  </si>
  <si>
    <t xml:space="preserve"> კედლების მოპირკეთება კერამიკული ფილებით     ჰიდროსაიზოლაციო  წებო-ცემენტით   </t>
  </si>
  <si>
    <t xml:space="preserve">კერამიკული ფილები                                                                                                                                                                                                       </t>
  </si>
  <si>
    <t xml:space="preserve">    წებო-ცემენტი </t>
  </si>
  <si>
    <t>-</t>
  </si>
  <si>
    <t>კედლებზე პლასტიკატის გაკვრა ლითონის კარკასზე</t>
  </si>
  <si>
    <t>კიბის საფეხურებისა და შუბლების მოპირკეთება კერამოგრანიტის ფილებით (60*0,45*1,25) მ2</t>
  </si>
  <si>
    <t>ხის დასაჭდომი გრძივი სკამეიკის მოწყობა ხის კარკასზე  (17,7*0,40) მ2</t>
  </si>
  <si>
    <t>ლურსმანი</t>
  </si>
  <si>
    <t>ხის ფიცარი 5 სმ</t>
  </si>
  <si>
    <t>ხის კოჭი  (22*0,07*0,07) მ3</t>
  </si>
  <si>
    <t>შიგა და გარე კიბეების ლითონის მოაჯირების დამუშავება და შეღებვა</t>
  </si>
  <si>
    <t>ზეთოვანი საღებავი</t>
  </si>
  <si>
    <t xml:space="preserve"> </t>
  </si>
  <si>
    <t>ოლიფა</t>
  </si>
  <si>
    <t>ჭერის მოწყობის სამუშაოები</t>
  </si>
  <si>
    <t>შეკიდული ჭერების მოწყობა თაბაშირმუყაოს ფილებით ლითონის კარკასზე</t>
  </si>
  <si>
    <t>თაბაშირ მუყაოს ფილა ლითონის კარკასით</t>
  </si>
  <si>
    <t>შეკიდული ჭერების მოწყობა პლასტიკატით ლითონის კარკასზე</t>
  </si>
  <si>
    <t>პლასტიკატი ლითონის კარკასით</t>
  </si>
  <si>
    <t xml:space="preserve"> ჭერების დამუშავება და შეღებვა წყალემულსიური საღებავით</t>
  </si>
  <si>
    <t>საფითხნი</t>
  </si>
  <si>
    <t>ფასადი</t>
  </si>
  <si>
    <t>ფასადის კედლების შელესვა ქვიშა-ცემენტის ხსნარით  570მ2*15 %</t>
  </si>
  <si>
    <t>ხსნარის ტუმბო 3 კბმ/სთ</t>
  </si>
  <si>
    <t>მანქ/სთ</t>
  </si>
  <si>
    <t>ხსნარი ცემენტის მოსაპირკეთებელი 1.2</t>
  </si>
  <si>
    <t>კბმ</t>
  </si>
  <si>
    <t xml:space="preserve">ფასადის კედლებისა და ფერდოების  შეღებვა ფასადის სილიკონიანი წყალმედეგი საღებავით        </t>
  </si>
  <si>
    <t>საღებავი ფასადის  წყალმედეგი</t>
  </si>
  <si>
    <t>საგრუნტი</t>
  </si>
  <si>
    <t>სახურავზე ორი ფენა ლინოკრომის დაგება</t>
  </si>
  <si>
    <t>ლინოკრომი პირველი ფენა</t>
  </si>
  <si>
    <t>ლინოკრომი მეორე ფენა</t>
  </si>
  <si>
    <t>გაზი</t>
  </si>
  <si>
    <t>წყალსაწრეტი და წყალმიმღები მილების მოწყობა</t>
  </si>
  <si>
    <t>წყალმიმღები მილები</t>
  </si>
  <si>
    <t xml:space="preserve">წყალსაწრეტი მილები </t>
  </si>
  <si>
    <t>ჭანჭიკი</t>
  </si>
  <si>
    <t>ნაჭედი</t>
  </si>
  <si>
    <t>ბეტონის სარინელის მოწყობა (320*1,2*0,07) მ3</t>
  </si>
  <si>
    <t>ბეტონი მ-150</t>
  </si>
  <si>
    <t>ინვენტარული ხარაჩოების მოწყობა და დაშლა</t>
  </si>
  <si>
    <t>ხარაჩოს ლითონის დეტალები</t>
  </si>
  <si>
    <t>ტ</t>
  </si>
  <si>
    <t>ხარაჩოს ხის დეტალები</t>
  </si>
  <si>
    <t>ხის ფენილი</t>
  </si>
  <si>
    <t xml:space="preserve"> სამშენებლო რესურსების მიხედვით პირდაპირი დანახარჯების ჯამი</t>
  </si>
  <si>
    <t xml:space="preserve">             შრომითი რესურსები</t>
  </si>
  <si>
    <t>მატერიალური რესურსები</t>
  </si>
  <si>
    <t>სატრანსპორტო ხარჯი</t>
  </si>
  <si>
    <t>ჯამი</t>
  </si>
  <si>
    <t>ზედდებული ხარჯი</t>
  </si>
  <si>
    <t>გეგმიური მოგება</t>
  </si>
  <si>
    <t>ლოკალურ-რესურსული  ხარჯთაღრიცხვა #1/2</t>
  </si>
  <si>
    <t xml:space="preserve">შიგა წყალსადენზე და კანალიზაციაზე </t>
  </si>
  <si>
    <t xml:space="preserve"> საბავშვო ფაიანსის პირსაბანების მოწყობა </t>
  </si>
  <si>
    <t>კომპლ</t>
  </si>
  <si>
    <t>პირსაბანი ფაიანსის საბავშვო</t>
  </si>
  <si>
    <t>უჟანგავი სარეცხელას მონტაჟი</t>
  </si>
  <si>
    <t>კომპ</t>
  </si>
  <si>
    <t>სხვამანქანა</t>
  </si>
  <si>
    <t>ონკანი</t>
  </si>
  <si>
    <t>ც</t>
  </si>
  <si>
    <t>სარეცხელა ორსექციანი</t>
  </si>
  <si>
    <t>დასადგამი პადონის მონტაჟი</t>
  </si>
  <si>
    <t>პადონი</t>
  </si>
  <si>
    <t>წყალშემრევი ხელსაბანებისათვის</t>
  </si>
  <si>
    <t>წყალშემრევი</t>
  </si>
  <si>
    <t>20 მმ-ნი წყალსადენის პოლიეთილენის მილების დაერთება არსებულ ქსელთან</t>
  </si>
  <si>
    <t>1კმ</t>
  </si>
  <si>
    <t>მილი, დ-20მმ</t>
  </si>
  <si>
    <t>50 მმ-ნი კანალიზაციის პლასტმასის მილების მოწყობა</t>
  </si>
  <si>
    <t>100 მ</t>
  </si>
  <si>
    <t>მილი, დ-50მმ</t>
  </si>
  <si>
    <t>პლასტმასის ფასონური ნაწილები</t>
  </si>
  <si>
    <t>10 ც.</t>
  </si>
  <si>
    <t>ფასონური ნაწილები</t>
  </si>
  <si>
    <t>ცალი</t>
  </si>
  <si>
    <t>თუჯის  ტრაპის  მონტაჟი</t>
  </si>
  <si>
    <t>თუჯის  ტრაპი</t>
  </si>
  <si>
    <t>წყლის ვენტილების მონტაჟი დ20</t>
  </si>
  <si>
    <t>გრუნტის მითხრა სეპტიკამდე დ-150 მმ გოფრირებული მილის მოსაწყობად (30*0,5*0,3) მ3</t>
  </si>
  <si>
    <t>დ-150 მმ გოფრირებული მილის მოწყობა</t>
  </si>
  <si>
    <t xml:space="preserve">   გოფრირებული მილის მოსაწყობა დ-150 მმ </t>
  </si>
  <si>
    <t>გრუნტის უკუჩაყრა</t>
  </si>
  <si>
    <t xml:space="preserve">      შრომითი რესურსები</t>
  </si>
  <si>
    <t xml:space="preserve">            მატერიალური რესურსები</t>
  </si>
  <si>
    <t>ზედნადები ხარჯები</t>
  </si>
  <si>
    <t>ლოკალური ხარჯთაღრიცხვა  #1/3</t>
  </si>
  <si>
    <t>ელ.სამონტაჟო სამუშაოები</t>
  </si>
  <si>
    <t>სახარჯთაღრიცხვო ღირებულება</t>
  </si>
  <si>
    <t>განზ.ერთეულზე</t>
  </si>
  <si>
    <t>ღირებულება</t>
  </si>
  <si>
    <t>ერთ.
ფასი</t>
  </si>
  <si>
    <t xml:space="preserve"> კაბელის მონტაჟი </t>
  </si>
  <si>
    <t>3X2,5 კაბელი</t>
  </si>
  <si>
    <t>3X1,5 კაბელი</t>
  </si>
  <si>
    <t>გასანათებელი ფარის მონტაჟი 8 ჯგუფზე</t>
  </si>
  <si>
    <t>ავტომატური ამომრთველი 25ა</t>
  </si>
  <si>
    <t xml:space="preserve">ავტომატური ამომრთველი 3პ 40ა </t>
  </si>
  <si>
    <t>გასანათებელი ფარი  OP-6</t>
  </si>
  <si>
    <t>1.0</t>
  </si>
  <si>
    <t>კარადის მონტაჟი</t>
  </si>
  <si>
    <t xml:space="preserve"> შრომითი დანახარჯები</t>
  </si>
  <si>
    <t>კარადა</t>
  </si>
  <si>
    <t xml:space="preserve"> ორპოლუსიანი  როზეტის მონტაჟი  დამიწების კონტაქტით</t>
  </si>
  <si>
    <t xml:space="preserve">ც </t>
  </si>
  <si>
    <t>როზეტი  დამიწების კონტაქტი</t>
  </si>
  <si>
    <t>ერთპოლუსიანი გამომრთველი</t>
  </si>
  <si>
    <t>ჩამრთველი</t>
  </si>
  <si>
    <t xml:space="preserve">ჭერის სანათი </t>
  </si>
  <si>
    <t xml:space="preserve">ჭერის სანათი ეკონათურით </t>
  </si>
  <si>
    <t>ავტომატური  ამომრთველის  მონტაჟი</t>
  </si>
  <si>
    <t>შრომის დანახარჯი</t>
  </si>
  <si>
    <t>25 ამპ. ავტომატური ამომრთველი</t>
  </si>
  <si>
    <t xml:space="preserve"> გამწოვი ვენტილატორების მოწყობა სამზარეულოში</t>
  </si>
  <si>
    <t>ორთქლის გამწოვი ვენტილატორი</t>
  </si>
  <si>
    <t>ვენტილიატორი დ-150 მმ</t>
  </si>
  <si>
    <t>სავენტილაციო მილები დ-150 მმ</t>
  </si>
  <si>
    <t>სადენი სპილენძის ძარღვით  3*4მმ2</t>
  </si>
  <si>
    <t>სადენი 3*4მმ2</t>
  </si>
  <si>
    <t>პირდაპირი დანახარჯების ჯამი</t>
  </si>
  <si>
    <t xml:space="preserve"> შრომის დანახარჯები</t>
  </si>
  <si>
    <t>ზედდებული ხარჯი შრომითებიდან</t>
  </si>
  <si>
    <t>ლოკალური ხარჯთაღრიცხვა #1/4</t>
  </si>
  <si>
    <t>ტერიტორიის კეთილმოწყობის სამუშაოები</t>
  </si>
  <si>
    <t>განზ.</t>
  </si>
  <si>
    <t>ნორმ.ერთეულზე</t>
  </si>
  <si>
    <t>ერთ.ფასი</t>
  </si>
  <si>
    <t>არსებული   ღობის დემონტაჟი (426*1,5*0,4) მ3</t>
  </si>
  <si>
    <t>ბეტონის საძირკვლის მონგრევა (426*0,2*0,2) მ3</t>
  </si>
  <si>
    <t>გრუნტის მოთხრა ღობის საძირკვლისა და ზეძირკვლის მოსაწყობად (129*0,2*0,15) მ3+(149*0,3*0,3*0,3) მ3</t>
  </si>
  <si>
    <t>მონოლითური ბეტონის საძირკვლისა და ზეძირკვლის მოწყობა  (129*0,3*0,15) მ3+(149*0,3*0,3*0,3) მ3</t>
  </si>
  <si>
    <t>ბეტონი მ150</t>
  </si>
  <si>
    <t>ფარი ყალიბის</t>
  </si>
  <si>
    <t>ფიცარი</t>
  </si>
  <si>
    <t xml:space="preserve"> ღობის მოწყობა ლითონის ბოძებზე  (422*1,2) მ</t>
  </si>
  <si>
    <t>ლითონის ბოძი დ-50*3,5 მმ  211*1,4 მ</t>
  </si>
  <si>
    <t>ლითონის კუთხოვანები 50*50*3 მმ 211*6,4 მ</t>
  </si>
  <si>
    <t xml:space="preserve">ლითონის ზოლოვანა 40*4 მმ  </t>
  </si>
  <si>
    <t>გლინულა დ-6 მმ</t>
  </si>
  <si>
    <t xml:space="preserve">ლითონის ბადე დ-2,5 მმ უჯრედით 65*65 მმ  სიმაღლით 1,2 მ </t>
  </si>
  <si>
    <t>ელექტროდი</t>
  </si>
  <si>
    <t>ლითონის ჭიშკრის მონტაჟი (3,5*1,4) მ2</t>
  </si>
  <si>
    <t>ლა</t>
  </si>
  <si>
    <t>მილი კვადრატი 80*80*3 მმ ბოძებისათვის 2*1,8 მ</t>
  </si>
  <si>
    <t xml:space="preserve">მილი კვადრატი 40*40*3  მმ    კარკასისათვის 12,6  მ  </t>
  </si>
  <si>
    <t xml:space="preserve">მილი კვადრატი 20*40*2 მმ    ვერტიკალურები  1,3*36    </t>
  </si>
  <si>
    <t>ლითონის კუტიკარის მონტაჟი (1,0*1,4) მ2</t>
  </si>
  <si>
    <t xml:space="preserve">მილი კვადრატი 40*40*3  მმ    კარკასისათვის 4,8  მ  </t>
  </si>
  <si>
    <t xml:space="preserve">მილი კვადრატი 40*20*2 მმ    ვერტიკალურები  1,3*9   </t>
  </si>
  <si>
    <t xml:space="preserve">  ღობეებისა და ჭიშკრების შეღებვა</t>
  </si>
  <si>
    <t>ბეტონის ბორდიურების მოწყობა (102*0,15*0,15) მ3</t>
  </si>
  <si>
    <t xml:space="preserve">ბეტონის ქვაფენილის  დაგება </t>
  </si>
  <si>
    <t>ქვაფენილი</t>
  </si>
  <si>
    <t>ბეტონი მ200</t>
  </si>
  <si>
    <t xml:space="preserve">კაუჩუკის საფარის მოწყობა ატრაქციონებისათვის  </t>
  </si>
  <si>
    <t>წებო</t>
  </si>
  <si>
    <t xml:space="preserve">კაუჩუკის საფარი  </t>
  </si>
  <si>
    <t>ატრაქციონის მოწყობა</t>
  </si>
  <si>
    <t>ატრაქციონი ცხოველები</t>
  </si>
  <si>
    <t>ატრაქციონი მინი</t>
  </si>
  <si>
    <t>ატრაქციონი აიwონა-დაიწონა</t>
  </si>
  <si>
    <t>ატრაქციონი საქანელა</t>
  </si>
  <si>
    <t>გეგმიური მიგება</t>
  </si>
  <si>
    <t xml:space="preserve">ბაღის შენობის გათბობა   </t>
  </si>
  <si>
    <t>ლოკალური ხარჯთარრიცხვა  #2/1</t>
  </si>
  <si>
    <t>#</t>
  </si>
  <si>
    <t>სამუსაოების და დანახარჯების  ჩამონათვალი</t>
  </si>
  <si>
    <t>განზომილების ერტეული</t>
  </si>
  <si>
    <t>საპროექტო მონაცემზე</t>
  </si>
  <si>
    <t>ჯამი სულ</t>
  </si>
  <si>
    <t>მილები 20მმ ფოლგიანი ცხელი წყლის</t>
  </si>
  <si>
    <t>გრძ.მ.</t>
  </si>
  <si>
    <t>პლასმასის ფოლგიანი მილები 20მმ</t>
  </si>
  <si>
    <t xml:space="preserve">სპეციალური ვენტილების მონტაჟი რადიატორებთან </t>
  </si>
  <si>
    <t>ვენტილები</t>
  </si>
  <si>
    <t>სხვადასხვა მასალები</t>
  </si>
  <si>
    <t>პლასტმასისა და ლითონის ფასონური ნაწილების მონტაჟი</t>
  </si>
  <si>
    <t>10ცალი</t>
  </si>
  <si>
    <t>ხვრეტების გამოტეხვა ბეტონის კედლებში</t>
  </si>
  <si>
    <t>გრძივი პანელური რადიატორების მონტაჟი H=60-100სმ.</t>
  </si>
  <si>
    <t>რადიატორი (1,0*0,6)*11</t>
  </si>
  <si>
    <t>რადიატორი (1,5*0,6)*5</t>
  </si>
  <si>
    <t xml:space="preserve">ხვრელების ამოვსება ბეტონით </t>
  </si>
  <si>
    <t>ბეტონი - Б-15</t>
  </si>
  <si>
    <t>ლოკალურ-რესურსული უწყისის ჯამი</t>
  </si>
  <si>
    <t>შრომითი რესურსები</t>
  </si>
  <si>
    <t>სატრამსპორტო ხარჯი</t>
  </si>
  <si>
    <t>გეგმიური დაგროვება</t>
  </si>
  <si>
    <t>ლოკალურ-რესურსული  ხარჯთაღრიცხვა №2/2</t>
  </si>
  <si>
    <t>სეპტიკის მოწყობა</t>
  </si>
  <si>
    <t>სეპტიკი  (3,6*1,7*1,8) მ</t>
  </si>
  <si>
    <t>გრუნტის დამუშავება ექსკავატორით</t>
  </si>
  <si>
    <t>ექსკავატორი ჩამჩის ტევადობით 0,5 მ3</t>
  </si>
  <si>
    <t>გრუნტის დამუშავება ხელით</t>
  </si>
  <si>
    <t xml:space="preserve"> გრუნტის  ა/თვითმცლელებზე დატვირთვა</t>
  </si>
  <si>
    <t xml:space="preserve"> გრუნტის გატანა ავტომანქანით 5 კმ  მანძილზე</t>
  </si>
  <si>
    <t>მონოლითური რკინაბეტონის საძირკვლის , კედლების, ძირისა და გადახურვის ფილის მოწყობა ბეტონით ბ22,5 მარკით</t>
  </si>
  <si>
    <t>ბეტონი მ-300</t>
  </si>
  <si>
    <t>ხის მასალა</t>
  </si>
  <si>
    <t>არმატურა ა-3 დ-14მმ</t>
  </si>
  <si>
    <t>ტნ</t>
  </si>
  <si>
    <t>არმატურა ა-3 დ-10მმ</t>
  </si>
  <si>
    <t>შესაკრავი მავთული</t>
  </si>
  <si>
    <t>კედლების იზოლაცია ორი ფენა ბიტუმით</t>
  </si>
  <si>
    <t>ბიტუმის მასტიკა</t>
  </si>
  <si>
    <t>ღორღის ჩაყრა</t>
  </si>
  <si>
    <t xml:space="preserve">ღორღი </t>
  </si>
  <si>
    <t>ხუფების მოწყობა</t>
  </si>
  <si>
    <t>პოლიმერული  ხუფი დ-60სმ</t>
  </si>
  <si>
    <t>მასალები და მანქანები</t>
  </si>
  <si>
    <t xml:space="preserve">სატრანსპორტო ხარჯი </t>
  </si>
  <si>
    <t xml:space="preserve">რეზერვი გაუთვალისწინებელ სამუშაოებზე3 % </t>
  </si>
  <si>
    <t>დღგ 18%</t>
  </si>
  <si>
    <t>%</t>
  </si>
  <si>
    <t>სულ ჯამი</t>
  </si>
  <si>
    <t xml:space="preserve">გეგმიური მოგება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</si>
</sst>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"/>
    <numFmt numFmtId="166" formatCode="0.0000"/>
    <numFmt numFmtId="167" formatCode="#,##0.0"/>
    <numFmt numFmtId="168" formatCode="#,##0.000"/>
    <numFmt numFmtId="169" formatCode="#,##0.0000"/>
    <numFmt numFmtId="170" formatCode="#,##0.00000"/>
  </numFmts>
  <fonts count="47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Sylfaen"/>
      <family val="1"/>
    </font>
    <font>
      <b/>
      <sz val="11"/>
      <color rgb="FFFF0000"/>
      <name val="Sylfaen"/>
      <family val="1"/>
    </font>
    <font>
      <b/>
      <sz val="10"/>
      <name val="Sylfaen"/>
      <family val="1"/>
      <charset val="204"/>
    </font>
    <font>
      <b/>
      <sz val="9"/>
      <name val="Sylfaen"/>
      <family val="1"/>
      <charset val="204"/>
    </font>
    <font>
      <sz val="8"/>
      <name val="Sylfaen"/>
      <family val="1"/>
      <charset val="204"/>
    </font>
    <font>
      <sz val="10"/>
      <name val="Sylfaen"/>
      <family val="1"/>
      <charset val="204"/>
    </font>
    <font>
      <sz val="9"/>
      <name val="Sylfaen"/>
      <family val="1"/>
      <charset val="204"/>
    </font>
    <font>
      <b/>
      <sz val="8"/>
      <name val="Sylfaen"/>
      <family val="1"/>
      <charset val="204"/>
    </font>
    <font>
      <sz val="10"/>
      <name val="Arial Cyr"/>
      <family val="2"/>
      <charset val="204"/>
    </font>
    <font>
      <b/>
      <u/>
      <sz val="11"/>
      <color rgb="FFFF0000"/>
      <name val="Sylfaen"/>
      <family val="1"/>
      <charset val="204"/>
    </font>
    <font>
      <sz val="10"/>
      <name val="Arial"/>
      <family val="2"/>
    </font>
    <font>
      <b/>
      <sz val="11"/>
      <name val="Sylfaen"/>
      <family val="1"/>
      <charset val="204"/>
    </font>
    <font>
      <b/>
      <sz val="11"/>
      <color rgb="FFFF0000"/>
      <name val="Sylfaen"/>
      <family val="1"/>
      <charset val="204"/>
    </font>
    <font>
      <b/>
      <sz val="10"/>
      <name val="Sylfaen"/>
      <family val="1"/>
    </font>
    <font>
      <b/>
      <sz val="9"/>
      <name val="Sylfaen"/>
      <family val="1"/>
    </font>
    <font>
      <b/>
      <i/>
      <sz val="10"/>
      <color rgb="FFFF0000"/>
      <name val="Sylfaen"/>
      <family val="1"/>
      <charset val="204"/>
    </font>
    <font>
      <b/>
      <i/>
      <u/>
      <sz val="10"/>
      <color rgb="FFFF0000"/>
      <name val="Sylfaen"/>
      <family val="1"/>
      <charset val="204"/>
    </font>
    <font>
      <b/>
      <sz val="10"/>
      <color rgb="FFFF0000"/>
      <name val="Sylfaen"/>
      <family val="1"/>
    </font>
    <font>
      <b/>
      <sz val="8"/>
      <name val="Sylfaen"/>
      <family val="1"/>
      <charset val="1"/>
    </font>
    <font>
      <sz val="8"/>
      <name val="Sylfaen"/>
      <family val="1"/>
      <charset val="1"/>
    </font>
    <font>
      <b/>
      <sz val="8"/>
      <name val="Sylfaen"/>
      <family val="1"/>
    </font>
    <font>
      <sz val="8"/>
      <name val="Sylfaen"/>
      <family val="1"/>
    </font>
    <font>
      <sz val="12"/>
      <name val="Sylfaen"/>
      <family val="1"/>
      <charset val="204"/>
    </font>
    <font>
      <b/>
      <sz val="12"/>
      <color rgb="FFFF0000"/>
      <name val="Sylfaen"/>
      <family val="1"/>
    </font>
    <font>
      <sz val="11"/>
      <name val="Sylfaen"/>
      <family val="1"/>
      <charset val="204"/>
    </font>
    <font>
      <sz val="10"/>
      <name val="Arial"/>
      <family val="2"/>
      <charset val="204"/>
    </font>
    <font>
      <b/>
      <sz val="12"/>
      <name val="Sylfaen"/>
      <family val="1"/>
      <charset val="204"/>
    </font>
    <font>
      <b/>
      <i/>
      <sz val="12"/>
      <color rgb="FFFF0000"/>
      <name val="Sylfaen"/>
      <family val="1"/>
    </font>
    <font>
      <b/>
      <sz val="10"/>
      <name val="Sylfaen"/>
      <family val="1"/>
      <charset val="1"/>
    </font>
    <font>
      <b/>
      <sz val="10"/>
      <color indexed="8"/>
      <name val="AcadNusx"/>
    </font>
    <font>
      <sz val="10"/>
      <name val="AcadNusx"/>
    </font>
    <font>
      <b/>
      <sz val="9"/>
      <name val="Sylfaen"/>
      <family val="1"/>
      <charset val="1"/>
    </font>
    <font>
      <b/>
      <sz val="10"/>
      <name val="Arial"/>
      <family val="2"/>
      <charset val="1"/>
    </font>
    <font>
      <sz val="11"/>
      <color indexed="8"/>
      <name val="AcadNusx"/>
    </font>
    <font>
      <b/>
      <sz val="9"/>
      <name val="_! Kolhety"/>
      <family val="2"/>
      <charset val="1"/>
    </font>
    <font>
      <b/>
      <sz val="9"/>
      <name val="AcadNusx"/>
    </font>
    <font>
      <sz val="8"/>
      <name val="_! Kolhety"/>
      <family val="2"/>
      <charset val="1"/>
    </font>
    <font>
      <sz val="8"/>
      <name val="AcadNusx"/>
    </font>
    <font>
      <b/>
      <sz val="11"/>
      <name val="Sylfaen"/>
      <family val="1"/>
    </font>
    <font>
      <sz val="10"/>
      <color indexed="8"/>
      <name val="Sylfaen"/>
      <family val="1"/>
      <charset val="204"/>
    </font>
    <font>
      <b/>
      <sz val="10"/>
      <color indexed="8"/>
      <name val="Sylfaen"/>
      <family val="1"/>
    </font>
    <font>
      <b/>
      <sz val="10"/>
      <color indexed="8"/>
      <name val="Sylfaen"/>
      <family val="1"/>
      <charset val="204"/>
    </font>
    <font>
      <b/>
      <sz val="10"/>
      <name val="Arial"/>
      <family val="2"/>
      <charset val="204"/>
    </font>
    <font>
      <b/>
      <sz val="10"/>
      <color rgb="FF006100"/>
      <name val="Calibri"/>
      <family val="2"/>
      <scheme val="minor"/>
    </font>
    <font>
      <sz val="9"/>
      <name val="Sylfaen"/>
      <family val="1"/>
      <charset val="1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26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2" tint="-0.249977111117893"/>
        <bgColor indexed="3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2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medium">
        <color indexed="63"/>
      </top>
      <bottom style="medium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thin">
        <color indexed="64"/>
      </bottom>
      <diagonal/>
    </border>
    <border>
      <left style="thin">
        <color indexed="63"/>
      </left>
      <right/>
      <top style="medium">
        <color indexed="63"/>
      </top>
      <bottom style="thin">
        <color indexed="64"/>
      </bottom>
      <diagonal/>
    </border>
    <border>
      <left/>
      <right style="thin">
        <color indexed="63"/>
      </right>
      <top style="medium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0" fillId="0" borderId="0"/>
    <xf numFmtId="0" fontId="12" fillId="0" borderId="0"/>
    <xf numFmtId="0" fontId="27" fillId="0" borderId="0"/>
  </cellStyleXfs>
  <cellXfs count="376">
    <xf numFmtId="0" fontId="0" fillId="0" borderId="0" xfId="0"/>
    <xf numFmtId="0" fontId="8" fillId="0" borderId="5" xfId="0" applyFont="1" applyFill="1" applyBorder="1" applyAlignment="1">
      <alignment horizontal="center" vertical="center" textRotation="90" wrapText="1"/>
    </xf>
    <xf numFmtId="2" fontId="8" fillId="0" borderId="5" xfId="0" applyNumberFormat="1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65" fontId="5" fillId="4" borderId="5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>
      <alignment horizontal="center"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167" fontId="5" fillId="4" borderId="5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168" fontId="8" fillId="0" borderId="5" xfId="0" applyNumberFormat="1" applyFont="1" applyFill="1" applyBorder="1" applyAlignment="1">
      <alignment horizontal="center" vertical="center" wrapText="1"/>
    </xf>
    <xf numFmtId="169" fontId="8" fillId="0" borderId="5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2" fontId="8" fillId="0" borderId="5" xfId="2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4" fillId="4" borderId="5" xfId="3" applyFont="1" applyFill="1" applyBorder="1" applyAlignment="1">
      <alignment horizontal="center" vertical="center" wrapText="1"/>
    </xf>
    <xf numFmtId="0" fontId="13" fillId="4" borderId="5" xfId="3" applyFont="1" applyFill="1" applyBorder="1" applyAlignment="1">
      <alignment horizontal="center" vertical="center" wrapText="1"/>
    </xf>
    <xf numFmtId="0" fontId="8" fillId="4" borderId="5" xfId="3" applyFont="1" applyFill="1" applyBorder="1" applyAlignment="1">
      <alignment horizontal="center" vertical="center" wrapText="1"/>
    </xf>
    <xf numFmtId="0" fontId="5" fillId="4" borderId="5" xfId="3" applyFont="1" applyFill="1" applyBorder="1" applyAlignment="1">
      <alignment horizontal="center" vertical="center" wrapText="1"/>
    </xf>
    <xf numFmtId="0" fontId="8" fillId="4" borderId="5" xfId="3" applyFont="1" applyFill="1" applyBorder="1" applyAlignment="1">
      <alignment horizontal="center" vertical="center"/>
    </xf>
    <xf numFmtId="2" fontId="5" fillId="4" borderId="5" xfId="3" applyNumberFormat="1" applyFont="1" applyFill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/>
    </xf>
    <xf numFmtId="2" fontId="8" fillId="6" borderId="5" xfId="3" applyNumberFormat="1" applyFont="1" applyFill="1" applyBorder="1" applyAlignment="1">
      <alignment horizontal="center" vertical="center" wrapText="1"/>
    </xf>
    <xf numFmtId="165" fontId="8" fillId="0" borderId="5" xfId="3" applyNumberFormat="1" applyFont="1" applyBorder="1" applyAlignment="1">
      <alignment horizontal="center" vertical="center"/>
    </xf>
    <xf numFmtId="165" fontId="8" fillId="4" borderId="5" xfId="3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4" fontId="5" fillId="5" borderId="5" xfId="0" applyNumberFormat="1" applyFont="1" applyFill="1" applyBorder="1" applyAlignment="1">
      <alignment horizontal="center" vertical="center" wrapText="1"/>
    </xf>
    <xf numFmtId="3" fontId="5" fillId="5" borderId="5" xfId="0" applyNumberFormat="1" applyFont="1" applyFill="1" applyBorder="1" applyAlignment="1">
      <alignment horizontal="center" vertical="center" wrapText="1"/>
    </xf>
    <xf numFmtId="0" fontId="5" fillId="5" borderId="5" xfId="0" applyNumberFormat="1" applyFont="1" applyFill="1" applyBorder="1" applyAlignment="1">
      <alignment horizontal="center" vertical="center" wrapText="1"/>
    </xf>
    <xf numFmtId="1" fontId="9" fillId="5" borderId="5" xfId="0" applyNumberFormat="1" applyFont="1" applyFill="1" applyBorder="1" applyAlignment="1">
      <alignment horizontal="center" vertical="center" wrapText="1"/>
    </xf>
    <xf numFmtId="0" fontId="15" fillId="4" borderId="5" xfId="3" applyFont="1" applyFill="1" applyBorder="1" applyAlignment="1">
      <alignment horizontal="center" vertical="center" wrapText="1"/>
    </xf>
    <xf numFmtId="165" fontId="8" fillId="4" borderId="5" xfId="3" applyNumberFormat="1" applyFont="1" applyFill="1" applyBorder="1" applyAlignment="1">
      <alignment horizontal="center" vertical="center" wrapText="1"/>
    </xf>
    <xf numFmtId="2" fontId="8" fillId="0" borderId="5" xfId="3" applyNumberFormat="1" applyFont="1" applyBorder="1" applyAlignment="1">
      <alignment horizontal="center" vertical="center" wrapText="1"/>
    </xf>
    <xf numFmtId="165" fontId="8" fillId="0" borderId="5" xfId="3" applyNumberFormat="1" applyFont="1" applyBorder="1" applyAlignment="1">
      <alignment horizontal="center" vertical="center" wrapText="1"/>
    </xf>
    <xf numFmtId="2" fontId="8" fillId="0" borderId="5" xfId="3" applyNumberFormat="1" applyFont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4" fontId="4" fillId="5" borderId="5" xfId="0" applyNumberFormat="1" applyFont="1" applyFill="1" applyBorder="1" applyAlignment="1">
      <alignment horizontal="center" vertical="center" wrapText="1"/>
    </xf>
    <xf numFmtId="2" fontId="5" fillId="5" borderId="5" xfId="0" applyNumberFormat="1" applyFont="1" applyFill="1" applyBorder="1" applyAlignment="1">
      <alignment horizontal="center" vertical="center" wrapText="1"/>
    </xf>
    <xf numFmtId="165" fontId="5" fillId="4" borderId="5" xfId="3" applyNumberFormat="1" applyFont="1" applyFill="1" applyBorder="1" applyAlignment="1">
      <alignment horizontal="center" vertical="center" wrapText="1"/>
    </xf>
    <xf numFmtId="164" fontId="8" fillId="0" borderId="5" xfId="3" applyNumberFormat="1" applyFont="1" applyBorder="1" applyAlignment="1">
      <alignment horizontal="center" vertical="center" wrapText="1"/>
    </xf>
    <xf numFmtId="167" fontId="5" fillId="5" borderId="5" xfId="0" applyNumberFormat="1" applyFont="1" applyFill="1" applyBorder="1" applyAlignment="1">
      <alignment horizontal="center" vertical="center" wrapText="1"/>
    </xf>
    <xf numFmtId="0" fontId="16" fillId="4" borderId="5" xfId="3" applyFont="1" applyFill="1" applyBorder="1" applyAlignment="1">
      <alignment horizontal="center" vertical="center" wrapText="1"/>
    </xf>
    <xf numFmtId="165" fontId="5" fillId="4" borderId="5" xfId="3" applyNumberFormat="1" applyFont="1" applyFill="1" applyBorder="1" applyAlignment="1">
      <alignment horizontal="center" vertical="center"/>
    </xf>
    <xf numFmtId="4" fontId="8" fillId="4" borderId="5" xfId="0" applyNumberFormat="1" applyFont="1" applyFill="1" applyBorder="1" applyAlignment="1">
      <alignment horizontal="center" vertical="center" wrapText="1"/>
    </xf>
    <xf numFmtId="167" fontId="8" fillId="0" borderId="5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4" fillId="5" borderId="5" xfId="3" applyFont="1" applyFill="1" applyBorder="1" applyAlignment="1">
      <alignment horizontal="center" vertical="center" wrapText="1"/>
    </xf>
    <xf numFmtId="0" fontId="5" fillId="5" borderId="5" xfId="3" applyFont="1" applyFill="1" applyBorder="1" applyAlignment="1">
      <alignment horizontal="center" vertical="center" wrapText="1"/>
    </xf>
    <xf numFmtId="2" fontId="8" fillId="5" borderId="5" xfId="3" applyNumberFormat="1" applyFont="1" applyFill="1" applyBorder="1" applyAlignment="1">
      <alignment horizontal="center" vertical="center" wrapText="1"/>
    </xf>
    <xf numFmtId="2" fontId="5" fillId="5" borderId="5" xfId="3" applyNumberFormat="1" applyFont="1" applyFill="1" applyBorder="1" applyAlignment="1">
      <alignment horizontal="center" vertical="center" wrapText="1"/>
    </xf>
    <xf numFmtId="0" fontId="8" fillId="5" borderId="5" xfId="3" applyFont="1" applyFill="1" applyBorder="1" applyAlignment="1">
      <alignment horizontal="center" vertical="center"/>
    </xf>
    <xf numFmtId="2" fontId="5" fillId="7" borderId="5" xfId="3" applyNumberFormat="1" applyFont="1" applyFill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top" wrapText="1"/>
    </xf>
    <xf numFmtId="0" fontId="8" fillId="0" borderId="5" xfId="3" applyFont="1" applyBorder="1" applyAlignment="1">
      <alignment horizontal="center" vertical="top" wrapText="1"/>
    </xf>
    <xf numFmtId="2" fontId="8" fillId="0" borderId="5" xfId="3" applyNumberFormat="1" applyFont="1" applyBorder="1" applyAlignment="1">
      <alignment horizontal="center" vertical="top" wrapText="1"/>
    </xf>
    <xf numFmtId="0" fontId="8" fillId="0" borderId="5" xfId="3" applyFont="1" applyBorder="1" applyAlignment="1">
      <alignment horizontal="center" vertical="top"/>
    </xf>
    <xf numFmtId="2" fontId="8" fillId="6" borderId="5" xfId="3" applyNumberFormat="1" applyFont="1" applyFill="1" applyBorder="1" applyAlignment="1">
      <alignment horizontal="center" vertical="top" wrapText="1"/>
    </xf>
    <xf numFmtId="0" fontId="15" fillId="5" borderId="5" xfId="3" applyFont="1" applyFill="1" applyBorder="1" applyAlignment="1">
      <alignment horizontal="center" vertical="center" wrapText="1"/>
    </xf>
    <xf numFmtId="0" fontId="16" fillId="5" borderId="5" xfId="3" applyFont="1" applyFill="1" applyBorder="1" applyAlignment="1">
      <alignment horizontal="center" vertical="center" wrapText="1"/>
    </xf>
    <xf numFmtId="0" fontId="5" fillId="5" borderId="5" xfId="3" applyFont="1" applyFill="1" applyBorder="1" applyAlignment="1">
      <alignment horizontal="center" vertical="center"/>
    </xf>
    <xf numFmtId="0" fontId="16" fillId="5" borderId="5" xfId="3" applyFont="1" applyFill="1" applyBorder="1" applyAlignment="1">
      <alignment horizontal="center" vertical="top" wrapText="1"/>
    </xf>
    <xf numFmtId="164" fontId="5" fillId="5" borderId="5" xfId="3" applyNumberFormat="1" applyFont="1" applyFill="1" applyBorder="1" applyAlignment="1">
      <alignment horizontal="center" vertical="center" wrapText="1"/>
    </xf>
    <xf numFmtId="3" fontId="5" fillId="4" borderId="5" xfId="0" applyNumberFormat="1" applyFont="1" applyFill="1" applyBorder="1" applyAlignment="1">
      <alignment horizontal="center" vertical="center" wrapText="1"/>
    </xf>
    <xf numFmtId="170" fontId="8" fillId="0" borderId="5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9" fontId="7" fillId="0" borderId="5" xfId="0" applyNumberFormat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2" fontId="8" fillId="8" borderId="5" xfId="0" applyNumberFormat="1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textRotation="90" wrapText="1"/>
    </xf>
    <xf numFmtId="0" fontId="21" fillId="0" borderId="5" xfId="0" applyFont="1" applyBorder="1" applyAlignment="1">
      <alignment horizontal="center" vertical="center" textRotation="90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1" fontId="20" fillId="4" borderId="5" xfId="0" applyNumberFormat="1" applyFont="1" applyFill="1" applyBorder="1" applyAlignment="1">
      <alignment horizontal="center" vertical="center" wrapText="1"/>
    </xf>
    <xf numFmtId="2" fontId="20" fillId="4" borderId="5" xfId="0" applyNumberFormat="1" applyFont="1" applyFill="1" applyBorder="1" applyAlignment="1">
      <alignment horizontal="center" vertical="center" wrapText="1"/>
    </xf>
    <xf numFmtId="2" fontId="21" fillId="0" borderId="5" xfId="0" applyNumberFormat="1" applyFont="1" applyFill="1" applyBorder="1" applyAlignment="1">
      <alignment horizontal="center" vertical="center" wrapText="1"/>
    </xf>
    <xf numFmtId="4" fontId="21" fillId="0" borderId="5" xfId="0" applyNumberFormat="1" applyFont="1" applyFill="1" applyBorder="1" applyAlignment="1">
      <alignment horizontal="center" vertical="center" wrapText="1"/>
    </xf>
    <xf numFmtId="2" fontId="21" fillId="0" borderId="5" xfId="0" applyNumberFormat="1" applyFont="1" applyBorder="1" applyAlignment="1">
      <alignment horizontal="center" vertical="center" wrapText="1"/>
    </xf>
    <xf numFmtId="165" fontId="21" fillId="0" borderId="5" xfId="0" applyNumberFormat="1" applyFont="1" applyFill="1" applyBorder="1" applyAlignment="1">
      <alignment horizontal="center" vertical="center" wrapText="1"/>
    </xf>
    <xf numFmtId="167" fontId="21" fillId="0" borderId="5" xfId="0" applyNumberFormat="1" applyFont="1" applyFill="1" applyBorder="1" applyAlignment="1">
      <alignment horizontal="center" vertical="center" wrapText="1"/>
    </xf>
    <xf numFmtId="0" fontId="20" fillId="4" borderId="5" xfId="3" applyFont="1" applyFill="1" applyBorder="1" applyAlignment="1">
      <alignment horizontal="center" vertical="center" wrapText="1"/>
    </xf>
    <xf numFmtId="2" fontId="20" fillId="4" borderId="5" xfId="3" applyNumberFormat="1" applyFont="1" applyFill="1" applyBorder="1" applyAlignment="1">
      <alignment horizontal="center" vertical="center" wrapText="1"/>
    </xf>
    <xf numFmtId="165" fontId="20" fillId="4" borderId="5" xfId="3" applyNumberFormat="1" applyFont="1" applyFill="1" applyBorder="1" applyAlignment="1">
      <alignment horizontal="center" vertical="center" wrapText="1"/>
    </xf>
    <xf numFmtId="0" fontId="21" fillId="0" borderId="5" xfId="3" applyFont="1" applyBorder="1" applyAlignment="1">
      <alignment horizontal="center" vertical="center" wrapText="1"/>
    </xf>
    <xf numFmtId="2" fontId="21" fillId="0" borderId="5" xfId="3" applyNumberFormat="1" applyFont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164" fontId="20" fillId="4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165" fontId="21" fillId="0" borderId="5" xfId="0" applyNumberFormat="1" applyFont="1" applyBorder="1" applyAlignment="1">
      <alignment horizontal="center" vertical="center" wrapText="1"/>
    </xf>
    <xf numFmtId="4" fontId="20" fillId="4" borderId="5" xfId="0" applyNumberFormat="1" applyFont="1" applyFill="1" applyBorder="1" applyAlignment="1">
      <alignment horizontal="center" vertical="center" wrapText="1"/>
    </xf>
    <xf numFmtId="167" fontId="20" fillId="4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21" fillId="6" borderId="5" xfId="0" applyNumberFormat="1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4" fillId="5" borderId="5" xfId="3" applyFont="1" applyFill="1" applyBorder="1" applyAlignment="1">
      <alignment horizontal="left" vertical="center" wrapText="1"/>
    </xf>
    <xf numFmtId="0" fontId="20" fillId="5" borderId="5" xfId="3" applyFont="1" applyFill="1" applyBorder="1" applyAlignment="1">
      <alignment horizontal="center" vertical="center" wrapText="1"/>
    </xf>
    <xf numFmtId="0" fontId="21" fillId="5" borderId="5" xfId="3" applyFont="1" applyFill="1" applyBorder="1" applyAlignment="1">
      <alignment horizontal="center" vertical="top" wrapText="1"/>
    </xf>
    <xf numFmtId="2" fontId="20" fillId="7" borderId="5" xfId="3" applyNumberFormat="1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0" fontId="22" fillId="5" borderId="5" xfId="3" applyFont="1" applyFill="1" applyBorder="1" applyAlignment="1">
      <alignment horizontal="center" vertical="center" wrapText="1"/>
    </xf>
    <xf numFmtId="2" fontId="22" fillId="7" borderId="5" xfId="3" applyNumberFormat="1" applyFont="1" applyFill="1" applyBorder="1" applyAlignment="1">
      <alignment horizontal="center" vertical="center" wrapText="1"/>
    </xf>
    <xf numFmtId="0" fontId="20" fillId="8" borderId="5" xfId="0" applyFont="1" applyFill="1" applyBorder="1" applyAlignment="1">
      <alignment horizontal="center" vertical="center" wrapText="1"/>
    </xf>
    <xf numFmtId="0" fontId="2" fillId="8" borderId="5" xfId="3" applyFont="1" applyFill="1" applyBorder="1" applyAlignment="1">
      <alignment horizontal="left" vertical="center" wrapText="1"/>
    </xf>
    <xf numFmtId="0" fontId="23" fillId="8" borderId="5" xfId="3" applyFont="1" applyFill="1" applyBorder="1" applyAlignment="1">
      <alignment horizontal="center" vertical="center" wrapText="1"/>
    </xf>
    <xf numFmtId="2" fontId="23" fillId="9" borderId="5" xfId="3" applyNumberFormat="1" applyFont="1" applyFill="1" applyBorder="1" applyAlignment="1">
      <alignment horizontal="center" vertical="center" wrapText="1"/>
    </xf>
    <xf numFmtId="0" fontId="2" fillId="8" borderId="5" xfId="3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2" fontId="20" fillId="7" borderId="5" xfId="0" applyNumberFormat="1" applyFont="1" applyFill="1" applyBorder="1" applyAlignment="1">
      <alignment horizontal="center" vertical="center" wrapText="1"/>
    </xf>
    <xf numFmtId="2" fontId="23" fillId="0" borderId="5" xfId="0" applyNumberFormat="1" applyFont="1" applyFill="1" applyBorder="1" applyAlignment="1">
      <alignment horizontal="center" vertical="center" wrapText="1"/>
    </xf>
    <xf numFmtId="9" fontId="21" fillId="0" borderId="5" xfId="0" applyNumberFormat="1" applyFont="1" applyFill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center" vertical="center" wrapText="1"/>
    </xf>
    <xf numFmtId="2" fontId="23" fillId="8" borderId="5" xfId="0" applyNumberFormat="1" applyFont="1" applyFill="1" applyBorder="1" applyAlignment="1">
      <alignment horizontal="center" vertical="center" wrapText="1"/>
    </xf>
    <xf numFmtId="2" fontId="20" fillId="5" borderId="5" xfId="0" applyNumberFormat="1" applyFont="1" applyFill="1" applyBorder="1" applyAlignment="1">
      <alignment horizontal="center" vertical="center" wrapText="1"/>
    </xf>
    <xf numFmtId="0" fontId="7" fillId="0" borderId="0" xfId="3" applyFont="1"/>
    <xf numFmtId="0" fontId="24" fillId="0" borderId="0" xfId="3" applyFont="1" applyAlignment="1"/>
    <xf numFmtId="0" fontId="7" fillId="0" borderId="5" xfId="3" applyFont="1" applyBorder="1" applyAlignment="1">
      <alignment horizontal="center" vertical="center" wrapText="1"/>
    </xf>
    <xf numFmtId="0" fontId="26" fillId="0" borderId="5" xfId="3" applyFont="1" applyBorder="1" applyAlignment="1">
      <alignment horizontal="center" vertical="center"/>
    </xf>
    <xf numFmtId="0" fontId="26" fillId="4" borderId="5" xfId="3" applyFont="1" applyFill="1" applyBorder="1" applyAlignment="1">
      <alignment horizontal="center" vertical="center"/>
    </xf>
    <xf numFmtId="0" fontId="26" fillId="4" borderId="5" xfId="4" applyFont="1" applyFill="1" applyBorder="1" applyAlignment="1">
      <alignment horizontal="center" vertical="center" wrapText="1"/>
    </xf>
    <xf numFmtId="165" fontId="26" fillId="4" borderId="5" xfId="3" applyNumberFormat="1" applyFont="1" applyFill="1" applyBorder="1" applyAlignment="1">
      <alignment horizontal="center" vertical="center"/>
    </xf>
    <xf numFmtId="2" fontId="26" fillId="4" borderId="5" xfId="3" applyNumberFormat="1" applyFont="1" applyFill="1" applyBorder="1" applyAlignment="1">
      <alignment horizontal="center" vertical="center"/>
    </xf>
    <xf numFmtId="2" fontId="8" fillId="6" borderId="5" xfId="3" applyNumberFormat="1" applyFont="1" applyFill="1" applyBorder="1" applyAlignment="1">
      <alignment horizontal="center" vertical="center"/>
    </xf>
    <xf numFmtId="0" fontId="8" fillId="0" borderId="5" xfId="4" applyFont="1" applyBorder="1" applyAlignment="1">
      <alignment horizontal="center" vertical="center" wrapText="1"/>
    </xf>
    <xf numFmtId="49" fontId="8" fillId="0" borderId="5" xfId="3" applyNumberFormat="1" applyFont="1" applyBorder="1" applyAlignment="1">
      <alignment horizontal="center" vertical="center"/>
    </xf>
    <xf numFmtId="0" fontId="8" fillId="0" borderId="5" xfId="3" applyNumberFormat="1" applyFont="1" applyBorder="1" applyAlignment="1">
      <alignment horizontal="center" vertical="center"/>
    </xf>
    <xf numFmtId="165" fontId="26" fillId="4" borderId="5" xfId="3" applyNumberFormat="1" applyFont="1" applyFill="1" applyBorder="1" applyAlignment="1">
      <alignment horizontal="center" vertical="center" wrapText="1"/>
    </xf>
    <xf numFmtId="0" fontId="26" fillId="4" borderId="5" xfId="3" applyFont="1" applyFill="1" applyBorder="1" applyAlignment="1">
      <alignment horizontal="center" vertical="center" wrapText="1"/>
    </xf>
    <xf numFmtId="2" fontId="26" fillId="4" borderId="5" xfId="3" applyNumberFormat="1" applyFont="1" applyFill="1" applyBorder="1" applyAlignment="1">
      <alignment horizontal="center" vertical="center" wrapText="1"/>
    </xf>
    <xf numFmtId="2" fontId="8" fillId="4" borderId="5" xfId="3" applyNumberFormat="1" applyFont="1" applyFill="1" applyBorder="1" applyAlignment="1">
      <alignment horizontal="center" vertical="center" wrapText="1"/>
    </xf>
    <xf numFmtId="0" fontId="26" fillId="5" borderId="5" xfId="3" applyFont="1" applyFill="1" applyBorder="1" applyAlignment="1">
      <alignment horizontal="center" vertical="center"/>
    </xf>
    <xf numFmtId="0" fontId="7" fillId="7" borderId="5" xfId="3" applyFont="1" applyFill="1" applyBorder="1" applyAlignment="1">
      <alignment horizontal="center" vertical="center"/>
    </xf>
    <xf numFmtId="0" fontId="26" fillId="7" borderId="5" xfId="3" applyFont="1" applyFill="1" applyBorder="1" applyAlignment="1">
      <alignment horizontal="center" vertical="center"/>
    </xf>
    <xf numFmtId="2" fontId="26" fillId="7" borderId="5" xfId="3" applyNumberFormat="1" applyFont="1" applyFill="1" applyBorder="1" applyAlignment="1">
      <alignment horizontal="center" vertical="center"/>
    </xf>
    <xf numFmtId="0" fontId="7" fillId="10" borderId="5" xfId="3" applyFont="1" applyFill="1" applyBorder="1" applyAlignment="1">
      <alignment horizontal="center" vertical="center"/>
    </xf>
    <xf numFmtId="0" fontId="26" fillId="10" borderId="5" xfId="3" applyFont="1" applyFill="1" applyBorder="1" applyAlignment="1">
      <alignment horizontal="center" vertical="center"/>
    </xf>
    <xf numFmtId="2" fontId="26" fillId="10" borderId="5" xfId="3" applyNumberFormat="1" applyFont="1" applyFill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9" fontId="7" fillId="0" borderId="5" xfId="3" applyNumberFormat="1" applyFont="1" applyBorder="1" applyAlignment="1">
      <alignment horizontal="center" vertical="center"/>
    </xf>
    <xf numFmtId="2" fontId="26" fillId="0" borderId="5" xfId="3" applyNumberFormat="1" applyFont="1" applyBorder="1" applyAlignment="1">
      <alignment horizontal="center" vertical="center"/>
    </xf>
    <xf numFmtId="2" fontId="26" fillId="6" borderId="5" xfId="3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2" fontId="7" fillId="6" borderId="5" xfId="0" applyNumberFormat="1" applyFont="1" applyFill="1" applyBorder="1" applyAlignment="1">
      <alignment horizontal="center" vertical="center"/>
    </xf>
    <xf numFmtId="9" fontId="7" fillId="0" borderId="5" xfId="0" applyNumberFormat="1" applyFont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2" fontId="7" fillId="7" borderId="5" xfId="0" applyNumberFormat="1" applyFont="1" applyFill="1" applyBorder="1" applyAlignment="1">
      <alignment horizontal="center" vertical="center"/>
    </xf>
    <xf numFmtId="0" fontId="7" fillId="0" borderId="0" xfId="3" applyFont="1" applyBorder="1"/>
    <xf numFmtId="0" fontId="24" fillId="0" borderId="0" xfId="3" applyFont="1" applyBorder="1" applyAlignment="1"/>
    <xf numFmtId="0" fontId="26" fillId="0" borderId="5" xfId="3" applyFont="1" applyBorder="1" applyAlignment="1">
      <alignment horizontal="center" vertical="center" wrapText="1"/>
    </xf>
    <xf numFmtId="0" fontId="26" fillId="0" borderId="5" xfId="3" applyFont="1" applyBorder="1" applyAlignment="1">
      <alignment horizontal="center"/>
    </xf>
    <xf numFmtId="0" fontId="15" fillId="5" borderId="5" xfId="3" applyFont="1" applyFill="1" applyBorder="1" applyAlignment="1">
      <alignment horizontal="center" vertical="center"/>
    </xf>
    <xf numFmtId="1" fontId="22" fillId="4" borderId="5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2" fontId="15" fillId="4" borderId="5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165" fontId="15" fillId="4" borderId="5" xfId="3" applyNumberFormat="1" applyFont="1" applyFill="1" applyBorder="1" applyAlignment="1">
      <alignment horizontal="center" vertical="center"/>
    </xf>
    <xf numFmtId="2" fontId="15" fillId="4" borderId="5" xfId="3" applyNumberFormat="1" applyFont="1" applyFill="1" applyBorder="1" applyAlignment="1">
      <alignment horizontal="center" vertical="center" wrapText="1"/>
    </xf>
    <xf numFmtId="1" fontId="30" fillId="4" borderId="5" xfId="0" applyNumberFormat="1" applyFont="1" applyFill="1" applyBorder="1" applyAlignment="1">
      <alignment horizontal="center" vertical="center" wrapText="1"/>
    </xf>
    <xf numFmtId="0" fontId="30" fillId="4" borderId="5" xfId="3" applyFont="1" applyFill="1" applyBorder="1" applyAlignment="1">
      <alignment horizontal="center" vertical="center" wrapText="1"/>
    </xf>
    <xf numFmtId="165" fontId="30" fillId="4" borderId="5" xfId="3" applyNumberFormat="1" applyFont="1" applyFill="1" applyBorder="1" applyAlignment="1">
      <alignment horizontal="center" vertical="center" wrapText="1"/>
    </xf>
    <xf numFmtId="165" fontId="30" fillId="4" borderId="5" xfId="3" applyNumberFormat="1" applyFont="1" applyFill="1" applyBorder="1" applyAlignment="1">
      <alignment horizontal="center" vertical="center"/>
    </xf>
    <xf numFmtId="2" fontId="31" fillId="4" borderId="5" xfId="3" applyNumberFormat="1" applyFont="1" applyFill="1" applyBorder="1" applyAlignment="1">
      <alignment horizontal="center" vertical="center"/>
    </xf>
    <xf numFmtId="2" fontId="32" fillId="0" borderId="5" xfId="3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/>
    </xf>
    <xf numFmtId="1" fontId="20" fillId="5" borderId="5" xfId="0" applyNumberFormat="1" applyFont="1" applyFill="1" applyBorder="1" applyAlignment="1">
      <alignment horizontal="center" vertical="center" wrapText="1"/>
    </xf>
    <xf numFmtId="0" fontId="33" fillId="5" borderId="5" xfId="3" applyFont="1" applyFill="1" applyBorder="1" applyAlignment="1">
      <alignment horizontal="center" vertical="center" wrapText="1"/>
    </xf>
    <xf numFmtId="165" fontId="33" fillId="5" borderId="5" xfId="0" applyNumberFormat="1" applyFont="1" applyFill="1" applyBorder="1" applyAlignment="1">
      <alignment horizontal="center" vertical="center" wrapText="1"/>
    </xf>
    <xf numFmtId="2" fontId="34" fillId="5" borderId="5" xfId="0" applyNumberFormat="1" applyFont="1" applyFill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8" fillId="0" borderId="5" xfId="3" applyFont="1" applyBorder="1" applyAlignment="1">
      <alignment horizontal="left" vertical="top" wrapText="1"/>
    </xf>
    <xf numFmtId="2" fontId="16" fillId="5" borderId="5" xfId="3" applyNumberFormat="1" applyFont="1" applyFill="1" applyBorder="1" applyAlignment="1">
      <alignment horizontal="center" vertical="center" wrapText="1"/>
    </xf>
    <xf numFmtId="0" fontId="16" fillId="5" borderId="5" xfId="3" applyFont="1" applyFill="1" applyBorder="1" applyAlignment="1">
      <alignment horizontal="center" vertical="center"/>
    </xf>
    <xf numFmtId="2" fontId="16" fillId="7" borderId="5" xfId="3" applyNumberFormat="1" applyFont="1" applyFill="1" applyBorder="1" applyAlignment="1">
      <alignment horizontal="center" vertical="center" wrapText="1"/>
    </xf>
    <xf numFmtId="1" fontId="4" fillId="4" borderId="5" xfId="0" applyNumberFormat="1" applyFont="1" applyFill="1" applyBorder="1" applyAlignment="1">
      <alignment horizontal="center" wrapText="1"/>
    </xf>
    <xf numFmtId="0" fontId="26" fillId="4" borderId="5" xfId="3" applyFont="1" applyFill="1" applyBorder="1" applyAlignment="1">
      <alignment horizontal="center" wrapText="1"/>
    </xf>
    <xf numFmtId="0" fontId="8" fillId="4" borderId="5" xfId="3" applyFont="1" applyFill="1" applyBorder="1" applyAlignment="1">
      <alignment horizontal="center" wrapText="1"/>
    </xf>
    <xf numFmtId="165" fontId="8" fillId="4" borderId="5" xfId="3" applyNumberFormat="1" applyFont="1" applyFill="1" applyBorder="1" applyAlignment="1">
      <alignment horizontal="center" wrapText="1"/>
    </xf>
    <xf numFmtId="165" fontId="8" fillId="4" borderId="5" xfId="3" applyNumberFormat="1" applyFont="1" applyFill="1" applyBorder="1" applyAlignment="1">
      <alignment horizontal="center"/>
    </xf>
    <xf numFmtId="2" fontId="35" fillId="4" borderId="5" xfId="3" applyNumberFormat="1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horizontal="center" wrapText="1"/>
    </xf>
    <xf numFmtId="0" fontId="8" fillId="0" borderId="5" xfId="3" applyFont="1" applyBorder="1" applyAlignment="1">
      <alignment horizontal="center" wrapText="1"/>
    </xf>
    <xf numFmtId="165" fontId="8" fillId="0" borderId="5" xfId="3" applyNumberFormat="1" applyFont="1" applyBorder="1" applyAlignment="1">
      <alignment horizontal="center" wrapText="1"/>
    </xf>
    <xf numFmtId="165" fontId="8" fillId="0" borderId="5" xfId="3" applyNumberFormat="1" applyFont="1" applyBorder="1" applyAlignment="1">
      <alignment horizontal="center"/>
    </xf>
    <xf numFmtId="0" fontId="32" fillId="0" borderId="5" xfId="3" applyFont="1" applyBorder="1" applyAlignment="1">
      <alignment horizontal="center"/>
    </xf>
    <xf numFmtId="0" fontId="8" fillId="0" borderId="5" xfId="3" applyFont="1" applyBorder="1" applyAlignment="1">
      <alignment horizontal="center"/>
    </xf>
    <xf numFmtId="0" fontId="8" fillId="6" borderId="5" xfId="0" applyNumberFormat="1" applyFont="1" applyFill="1" applyBorder="1" applyAlignment="1">
      <alignment horizontal="center" wrapText="1"/>
    </xf>
    <xf numFmtId="165" fontId="8" fillId="0" borderId="5" xfId="0" applyNumberFormat="1" applyFont="1" applyBorder="1" applyAlignment="1">
      <alignment horizontal="center" wrapText="1"/>
    </xf>
    <xf numFmtId="0" fontId="27" fillId="0" borderId="5" xfId="0" applyFont="1" applyBorder="1" applyAlignment="1">
      <alignment horizontal="center"/>
    </xf>
    <xf numFmtId="0" fontId="36" fillId="5" borderId="5" xfId="3" applyFont="1" applyFill="1" applyBorder="1" applyAlignment="1">
      <alignment horizontal="center" vertical="center" wrapText="1"/>
    </xf>
    <xf numFmtId="0" fontId="37" fillId="5" borderId="5" xfId="3" applyFont="1" applyFill="1" applyBorder="1" applyAlignment="1">
      <alignment horizontal="center" vertical="center" wrapText="1"/>
    </xf>
    <xf numFmtId="0" fontId="33" fillId="5" borderId="5" xfId="3" applyFont="1" applyFill="1" applyBorder="1" applyAlignment="1">
      <alignment horizontal="center" vertical="center"/>
    </xf>
    <xf numFmtId="2" fontId="33" fillId="5" borderId="5" xfId="3" applyNumberFormat="1" applyFont="1" applyFill="1" applyBorder="1" applyAlignment="1">
      <alignment horizontal="center" vertical="center" wrapText="1"/>
    </xf>
    <xf numFmtId="0" fontId="38" fillId="8" borderId="5" xfId="3" applyFont="1" applyFill="1" applyBorder="1" applyAlignment="1">
      <alignment horizontal="center" vertical="center" wrapText="1"/>
    </xf>
    <xf numFmtId="0" fontId="39" fillId="8" borderId="5" xfId="3" applyFont="1" applyFill="1" applyBorder="1" applyAlignment="1">
      <alignment horizontal="center" vertical="center" wrapText="1"/>
    </xf>
    <xf numFmtId="0" fontId="21" fillId="8" borderId="5" xfId="3" applyFont="1" applyFill="1" applyBorder="1" applyAlignment="1">
      <alignment horizontal="center" vertical="center" wrapText="1"/>
    </xf>
    <xf numFmtId="0" fontId="21" fillId="8" borderId="5" xfId="3" applyFont="1" applyFill="1" applyBorder="1" applyAlignment="1">
      <alignment horizontal="center" vertical="center"/>
    </xf>
    <xf numFmtId="2" fontId="21" fillId="8" borderId="5" xfId="3" applyNumberFormat="1" applyFont="1" applyFill="1" applyBorder="1" applyAlignment="1">
      <alignment horizontal="center" vertical="center" wrapText="1"/>
    </xf>
    <xf numFmtId="0" fontId="30" fillId="8" borderId="5" xfId="0" applyFont="1" applyFill="1" applyBorder="1" applyAlignment="1">
      <alignment horizontal="center" vertical="center" wrapText="1"/>
    </xf>
    <xf numFmtId="16" fontId="7" fillId="8" borderId="5" xfId="0" applyNumberFormat="1" applyFont="1" applyFill="1" applyBorder="1" applyAlignment="1">
      <alignment horizontal="center" vertical="center" wrapText="1"/>
    </xf>
    <xf numFmtId="2" fontId="15" fillId="5" borderId="5" xfId="3" applyNumberFormat="1" applyFont="1" applyFill="1" applyBorder="1" applyAlignment="1">
      <alignment horizontal="center" vertical="center" wrapText="1"/>
    </xf>
    <xf numFmtId="2" fontId="15" fillId="7" borderId="5" xfId="3" applyNumberFormat="1" applyFont="1" applyFill="1" applyBorder="1" applyAlignment="1">
      <alignment horizontal="center" vertical="center" wrapText="1"/>
    </xf>
    <xf numFmtId="9" fontId="8" fillId="0" borderId="5" xfId="3" applyNumberFormat="1" applyFont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40" fillId="5" borderId="5" xfId="3" applyFont="1" applyFill="1" applyBorder="1" applyAlignment="1">
      <alignment horizontal="center" vertical="center" wrapText="1"/>
    </xf>
    <xf numFmtId="2" fontId="40" fillId="5" borderId="5" xfId="3" applyNumberFormat="1" applyFont="1" applyFill="1" applyBorder="1" applyAlignment="1">
      <alignment horizontal="center" vertical="center" wrapText="1"/>
    </xf>
    <xf numFmtId="0" fontId="40" fillId="5" borderId="5" xfId="3" applyFont="1" applyFill="1" applyBorder="1" applyAlignment="1">
      <alignment horizontal="center" vertical="center"/>
    </xf>
    <xf numFmtId="165" fontId="40" fillId="7" borderId="5" xfId="3" applyNumberFormat="1" applyFont="1" applyFill="1" applyBorder="1" applyAlignment="1">
      <alignment horizontal="center" vertical="center" wrapText="1"/>
    </xf>
    <xf numFmtId="0" fontId="41" fillId="6" borderId="0" xfId="0" applyFont="1" applyFill="1" applyAlignment="1">
      <alignment horizontal="center" vertical="center" wrapText="1"/>
    </xf>
    <xf numFmtId="0" fontId="41" fillId="0" borderId="7" xfId="0" applyFont="1" applyBorder="1" applyAlignment="1">
      <alignment horizontal="center" vertical="center" textRotation="90" wrapText="1"/>
    </xf>
    <xf numFmtId="1" fontId="41" fillId="0" borderId="7" xfId="0" applyNumberFormat="1" applyFont="1" applyBorder="1" applyAlignment="1">
      <alignment horizontal="center" vertical="center" textRotation="90" wrapText="1"/>
    </xf>
    <xf numFmtId="0" fontId="41" fillId="0" borderId="7" xfId="0" applyFont="1" applyBorder="1" applyAlignment="1">
      <alignment horizontal="center" vertical="center" wrapText="1"/>
    </xf>
    <xf numFmtId="1" fontId="41" fillId="0" borderId="7" xfId="0" applyNumberFormat="1" applyFont="1" applyBorder="1" applyAlignment="1">
      <alignment horizontal="center" vertical="center" wrapText="1"/>
    </xf>
    <xf numFmtId="0" fontId="44" fillId="4" borderId="7" xfId="0" applyFont="1" applyFill="1" applyBorder="1" applyAlignment="1">
      <alignment horizontal="center" vertical="center"/>
    </xf>
    <xf numFmtId="0" fontId="41" fillId="4" borderId="7" xfId="0" applyFont="1" applyFill="1" applyBorder="1" applyAlignment="1">
      <alignment horizontal="center" vertical="center" wrapText="1"/>
    </xf>
    <xf numFmtId="0" fontId="43" fillId="4" borderId="7" xfId="0" applyFont="1" applyFill="1" applyBorder="1" applyAlignment="1">
      <alignment horizontal="center" vertical="center" wrapText="1"/>
    </xf>
    <xf numFmtId="0" fontId="41" fillId="12" borderId="7" xfId="0" applyFont="1" applyFill="1" applyBorder="1" applyAlignment="1">
      <alignment horizontal="center" vertical="center" wrapText="1"/>
    </xf>
    <xf numFmtId="0" fontId="43" fillId="13" borderId="7" xfId="0" applyFont="1" applyFill="1" applyBorder="1" applyAlignment="1">
      <alignment horizontal="center" vertical="center" wrapText="1"/>
    </xf>
    <xf numFmtId="0" fontId="44" fillId="6" borderId="7" xfId="0" applyFont="1" applyFill="1" applyBorder="1" applyAlignment="1">
      <alignment horizontal="center" vertical="center"/>
    </xf>
    <xf numFmtId="0" fontId="41" fillId="6" borderId="7" xfId="0" applyFont="1" applyFill="1" applyBorder="1" applyAlignment="1">
      <alignment horizontal="center" vertical="center" wrapText="1"/>
    </xf>
    <xf numFmtId="1" fontId="43" fillId="4" borderId="7" xfId="0" applyNumberFormat="1" applyFont="1" applyFill="1" applyBorder="1" applyAlignment="1">
      <alignment horizontal="center" vertical="center" wrapText="1"/>
    </xf>
    <xf numFmtId="1" fontId="41" fillId="6" borderId="7" xfId="0" applyNumberFormat="1" applyFont="1" applyFill="1" applyBorder="1" applyAlignment="1">
      <alignment horizontal="center" vertical="center" wrapText="1"/>
    </xf>
    <xf numFmtId="0" fontId="41" fillId="0" borderId="7" xfId="0" applyNumberFormat="1" applyFont="1" applyBorder="1" applyAlignment="1">
      <alignment horizontal="center" vertical="center" wrapText="1"/>
    </xf>
    <xf numFmtId="165" fontId="43" fillId="4" borderId="7" xfId="0" applyNumberFormat="1" applyFont="1" applyFill="1" applyBorder="1" applyAlignment="1">
      <alignment horizontal="center" vertical="center" wrapText="1"/>
    </xf>
    <xf numFmtId="2" fontId="43" fillId="4" borderId="7" xfId="0" applyNumberFormat="1" applyFont="1" applyFill="1" applyBorder="1" applyAlignment="1">
      <alignment horizontal="center" vertical="center" wrapText="1"/>
    </xf>
    <xf numFmtId="0" fontId="43" fillId="6" borderId="7" xfId="0" applyFont="1" applyFill="1" applyBorder="1" applyAlignment="1">
      <alignment horizontal="center" vertical="center" wrapText="1"/>
    </xf>
    <xf numFmtId="2" fontId="41" fillId="6" borderId="7" xfId="0" applyNumberFormat="1" applyFont="1" applyFill="1" applyBorder="1" applyAlignment="1">
      <alignment horizontal="center" vertical="center" wrapText="1"/>
    </xf>
    <xf numFmtId="0" fontId="42" fillId="5" borderId="7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2" fontId="42" fillId="7" borderId="7" xfId="0" applyNumberFormat="1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41" fillId="10" borderId="7" xfId="0" applyFont="1" applyFill="1" applyBorder="1" applyAlignment="1">
      <alignment horizontal="center" vertical="center" wrapText="1"/>
    </xf>
    <xf numFmtId="1" fontId="41" fillId="10" borderId="7" xfId="0" applyNumberFormat="1" applyFont="1" applyFill="1" applyBorder="1" applyAlignment="1">
      <alignment horizontal="center" vertical="center" wrapText="1"/>
    </xf>
    <xf numFmtId="9" fontId="7" fillId="10" borderId="7" xfId="0" applyNumberFormat="1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9" fontId="7" fillId="6" borderId="7" xfId="0" applyNumberFormat="1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42" fillId="4" borderId="7" xfId="0" applyFont="1" applyFill="1" applyBorder="1" applyAlignment="1">
      <alignment horizontal="center" vertical="center" wrapText="1"/>
    </xf>
    <xf numFmtId="1" fontId="42" fillId="4" borderId="7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textRotation="90" wrapText="1"/>
    </xf>
    <xf numFmtId="2" fontId="7" fillId="0" borderId="5" xfId="0" applyNumberFormat="1" applyFont="1" applyFill="1" applyBorder="1" applyAlignment="1">
      <alignment horizontal="center" vertical="center" textRotation="90" wrapText="1"/>
    </xf>
    <xf numFmtId="1" fontId="33" fillId="14" borderId="5" xfId="0" applyNumberFormat="1" applyFont="1" applyFill="1" applyBorder="1" applyAlignment="1">
      <alignment horizontal="center" vertical="center" wrapText="1"/>
    </xf>
    <xf numFmtId="0" fontId="33" fillId="14" borderId="5" xfId="0" applyFont="1" applyFill="1" applyBorder="1" applyAlignment="1">
      <alignment horizontal="center" vertical="center" wrapText="1"/>
    </xf>
    <xf numFmtId="4" fontId="33" fillId="14" borderId="5" xfId="0" applyNumberFormat="1" applyFont="1" applyFill="1" applyBorder="1" applyAlignment="1">
      <alignment horizontal="center" vertical="center" wrapText="1"/>
    </xf>
    <xf numFmtId="2" fontId="33" fillId="14" borderId="5" xfId="0" applyNumberFormat="1" applyFont="1" applyFill="1" applyBorder="1" applyAlignment="1">
      <alignment horizontal="center" vertical="center" wrapText="1"/>
    </xf>
    <xf numFmtId="0" fontId="46" fillId="0" borderId="5" xfId="0" applyFont="1" applyFill="1" applyBorder="1" applyAlignment="1">
      <alignment horizontal="center" vertical="center" wrapText="1"/>
    </xf>
    <xf numFmtId="4" fontId="46" fillId="0" borderId="5" xfId="0" applyNumberFormat="1" applyFont="1" applyFill="1" applyBorder="1" applyAlignment="1">
      <alignment horizontal="center" vertical="center" wrapText="1"/>
    </xf>
    <xf numFmtId="2" fontId="46" fillId="0" borderId="5" xfId="0" applyNumberFormat="1" applyFont="1" applyFill="1" applyBorder="1" applyAlignment="1">
      <alignment horizontal="center" vertical="center" wrapText="1"/>
    </xf>
    <xf numFmtId="1" fontId="46" fillId="10" borderId="5" xfId="0" applyNumberFormat="1" applyFont="1" applyFill="1" applyBorder="1" applyAlignment="1">
      <alignment horizontal="center" vertical="center" wrapText="1"/>
    </xf>
    <xf numFmtId="0" fontId="46" fillId="10" borderId="5" xfId="0" applyFont="1" applyFill="1" applyBorder="1" applyAlignment="1">
      <alignment horizontal="center" vertical="center" wrapText="1"/>
    </xf>
    <xf numFmtId="2" fontId="46" fillId="10" borderId="5" xfId="0" applyNumberFormat="1" applyFont="1" applyFill="1" applyBorder="1" applyAlignment="1">
      <alignment horizontal="center" vertical="center" wrapText="1"/>
    </xf>
    <xf numFmtId="167" fontId="33" fillId="14" borderId="5" xfId="0" applyNumberFormat="1" applyFont="1" applyFill="1" applyBorder="1" applyAlignment="1">
      <alignment horizontal="center" vertical="center" wrapText="1"/>
    </xf>
    <xf numFmtId="168" fontId="46" fillId="0" borderId="5" xfId="0" applyNumberFormat="1" applyFont="1" applyFill="1" applyBorder="1" applyAlignment="1">
      <alignment horizontal="center" vertical="center" wrapText="1"/>
    </xf>
    <xf numFmtId="4" fontId="46" fillId="14" borderId="5" xfId="0" applyNumberFormat="1" applyFont="1" applyFill="1" applyBorder="1" applyAlignment="1">
      <alignment horizontal="center" vertical="center" wrapText="1"/>
    </xf>
    <xf numFmtId="165" fontId="46" fillId="0" borderId="5" xfId="0" applyNumberFormat="1" applyFont="1" applyFill="1" applyBorder="1" applyAlignment="1">
      <alignment horizontal="center" vertical="center" wrapText="1"/>
    </xf>
    <xf numFmtId="2" fontId="46" fillId="0" borderId="5" xfId="2" applyNumberFormat="1" applyFont="1" applyFill="1" applyBorder="1" applyAlignment="1">
      <alignment horizontal="center" vertical="center" wrapText="1"/>
    </xf>
    <xf numFmtId="1" fontId="33" fillId="15" borderId="5" xfId="0" applyNumberFormat="1" applyFont="1" applyFill="1" applyBorder="1" applyAlignment="1">
      <alignment horizontal="center" vertical="center" wrapText="1"/>
    </xf>
    <xf numFmtId="0" fontId="33" fillId="15" borderId="5" xfId="0" applyFont="1" applyFill="1" applyBorder="1" applyAlignment="1">
      <alignment horizontal="center" vertical="center" wrapText="1"/>
    </xf>
    <xf numFmtId="4" fontId="33" fillId="15" borderId="5" xfId="0" applyNumberFormat="1" applyFont="1" applyFill="1" applyBorder="1" applyAlignment="1">
      <alignment horizontal="center" vertical="center" wrapText="1"/>
    </xf>
    <xf numFmtId="2" fontId="33" fillId="15" borderId="5" xfId="0" applyNumberFormat="1" applyFont="1" applyFill="1" applyBorder="1" applyAlignment="1">
      <alignment horizontal="center" vertical="center" wrapText="1"/>
    </xf>
    <xf numFmtId="167" fontId="46" fillId="0" borderId="5" xfId="0" applyNumberFormat="1" applyFont="1" applyFill="1" applyBorder="1" applyAlignment="1">
      <alignment horizontal="center" vertical="center" wrapText="1"/>
    </xf>
    <xf numFmtId="0" fontId="33" fillId="14" borderId="5" xfId="3" applyFont="1" applyFill="1" applyBorder="1" applyAlignment="1">
      <alignment horizontal="center" vertical="center" wrapText="1"/>
    </xf>
    <xf numFmtId="0" fontId="46" fillId="14" borderId="5" xfId="3" applyFont="1" applyFill="1" applyBorder="1" applyAlignment="1">
      <alignment horizontal="center" vertical="center" wrapText="1"/>
    </xf>
    <xf numFmtId="165" fontId="46" fillId="14" borderId="5" xfId="3" applyNumberFormat="1" applyFont="1" applyFill="1" applyBorder="1" applyAlignment="1">
      <alignment horizontal="center" vertical="center" wrapText="1"/>
    </xf>
    <xf numFmtId="2" fontId="33" fillId="14" borderId="5" xfId="3" applyNumberFormat="1" applyFont="1" applyFill="1" applyBorder="1" applyAlignment="1">
      <alignment horizontal="center" vertical="center" wrapText="1"/>
    </xf>
    <xf numFmtId="0" fontId="46" fillId="0" borderId="5" xfId="3" applyFont="1" applyBorder="1" applyAlignment="1">
      <alignment horizontal="center" vertical="center"/>
    </xf>
    <xf numFmtId="0" fontId="46" fillId="0" borderId="5" xfId="3" applyFont="1" applyBorder="1" applyAlignment="1">
      <alignment horizontal="center" vertical="center" wrapText="1"/>
    </xf>
    <xf numFmtId="2" fontId="46" fillId="0" borderId="5" xfId="3" applyNumberFormat="1" applyFont="1" applyBorder="1" applyAlignment="1">
      <alignment horizontal="center" vertical="center" wrapText="1"/>
    </xf>
    <xf numFmtId="165" fontId="46" fillId="0" borderId="5" xfId="3" applyNumberFormat="1" applyFont="1" applyBorder="1" applyAlignment="1">
      <alignment horizontal="center" vertical="center" wrapText="1"/>
    </xf>
    <xf numFmtId="2" fontId="46" fillId="6" borderId="5" xfId="3" applyNumberFormat="1" applyFont="1" applyFill="1" applyBorder="1" applyAlignment="1">
      <alignment horizontal="center" vertical="center" wrapText="1"/>
    </xf>
    <xf numFmtId="2" fontId="46" fillId="0" borderId="5" xfId="3" applyNumberFormat="1" applyFont="1" applyBorder="1" applyAlignment="1">
      <alignment horizontal="center" vertical="center"/>
    </xf>
    <xf numFmtId="165" fontId="46" fillId="0" borderId="5" xfId="3" applyNumberFormat="1" applyFont="1" applyBorder="1" applyAlignment="1">
      <alignment horizontal="center" vertical="center"/>
    </xf>
    <xf numFmtId="169" fontId="46" fillId="0" borderId="5" xfId="0" applyNumberFormat="1" applyFont="1" applyFill="1" applyBorder="1" applyAlignment="1">
      <alignment horizontal="center" vertical="center" wrapText="1"/>
    </xf>
    <xf numFmtId="165" fontId="33" fillId="14" borderId="5" xfId="3" applyNumberFormat="1" applyFont="1" applyFill="1" applyBorder="1" applyAlignment="1">
      <alignment horizontal="center" vertical="center" wrapText="1"/>
    </xf>
    <xf numFmtId="0" fontId="46" fillId="15" borderId="5" xfId="0" applyFont="1" applyFill="1" applyBorder="1" applyAlignment="1">
      <alignment horizontal="center" vertical="center"/>
    </xf>
    <xf numFmtId="0" fontId="33" fillId="15" borderId="5" xfId="0" applyFont="1" applyFill="1" applyBorder="1" applyAlignment="1">
      <alignment horizontal="center" vertical="center"/>
    </xf>
    <xf numFmtId="2" fontId="33" fillId="15" borderId="5" xfId="0" applyNumberFormat="1" applyFont="1" applyFill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2" fontId="46" fillId="0" borderId="5" xfId="0" applyNumberFormat="1" applyFont="1" applyBorder="1" applyAlignment="1">
      <alignment horizontal="center" vertical="center"/>
    </xf>
    <xf numFmtId="9" fontId="46" fillId="0" borderId="5" xfId="0" applyNumberFormat="1" applyFont="1" applyBorder="1" applyAlignment="1">
      <alignment horizontal="center" vertical="center"/>
    </xf>
    <xf numFmtId="0" fontId="30" fillId="15" borderId="5" xfId="0" applyFont="1" applyFill="1" applyBorder="1" applyAlignment="1">
      <alignment horizontal="center" vertical="center"/>
    </xf>
    <xf numFmtId="2" fontId="30" fillId="15" borderId="5" xfId="0" applyNumberFormat="1" applyFont="1" applyFill="1" applyBorder="1" applyAlignment="1">
      <alignment horizontal="center" vertical="center"/>
    </xf>
    <xf numFmtId="2" fontId="24" fillId="6" borderId="0" xfId="0" applyNumberFormat="1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164" fontId="24" fillId="6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1" fontId="14" fillId="3" borderId="5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165" fontId="18" fillId="3" borderId="5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0" xfId="3" applyFont="1" applyBorder="1" applyAlignment="1">
      <alignment horizontal="center"/>
    </xf>
    <xf numFmtId="0" fontId="25" fillId="3" borderId="0" xfId="3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textRotation="90" wrapText="1"/>
    </xf>
    <xf numFmtId="0" fontId="28" fillId="0" borderId="0" xfId="3" applyFont="1" applyBorder="1" applyAlignment="1">
      <alignment horizontal="center"/>
    </xf>
    <xf numFmtId="0" fontId="29" fillId="3" borderId="0" xfId="3" applyFont="1" applyFill="1" applyBorder="1" applyAlignment="1">
      <alignment horizontal="center"/>
    </xf>
    <xf numFmtId="0" fontId="7" fillId="0" borderId="5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 wrapText="1"/>
    </xf>
    <xf numFmtId="0" fontId="19" fillId="11" borderId="0" xfId="0" applyFont="1" applyFill="1" applyBorder="1" applyAlignment="1">
      <alignment horizontal="center" vertical="center" wrapText="1"/>
    </xf>
    <xf numFmtId="0" fontId="41" fillId="6" borderId="0" xfId="0" applyFont="1" applyFill="1" applyBorder="1" applyAlignment="1">
      <alignment horizontal="center" vertical="center" wrapText="1"/>
    </xf>
    <xf numFmtId="0" fontId="7" fillId="0" borderId="5" xfId="3" applyFont="1" applyBorder="1" applyAlignment="1">
      <alignment horizontal="center"/>
    </xf>
    <xf numFmtId="0" fontId="26" fillId="0" borderId="5" xfId="3" applyFont="1" applyBorder="1" applyAlignment="1">
      <alignment horizontal="center" vertical="center" wrapText="1"/>
    </xf>
    <xf numFmtId="0" fontId="26" fillId="0" borderId="5" xfId="3" applyFont="1" applyBorder="1" applyAlignment="1">
      <alignment horizontal="center"/>
    </xf>
    <xf numFmtId="0" fontId="41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/>
    </xf>
    <xf numFmtId="0" fontId="41" fillId="0" borderId="7" xfId="0" applyFont="1" applyBorder="1" applyAlignment="1">
      <alignment horizontal="center" vertical="center" textRotation="90" wrapText="1"/>
    </xf>
    <xf numFmtId="0" fontId="45" fillId="2" borderId="2" xfId="1" applyFont="1" applyBorder="1" applyAlignment="1">
      <alignment horizontal="center" vertical="center" wrapText="1"/>
    </xf>
    <xf numFmtId="0" fontId="45" fillId="2" borderId="6" xfId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16" borderId="8" xfId="0" applyFont="1" applyFill="1" applyBorder="1" applyAlignment="1">
      <alignment horizontal="center" vertical="center" wrapText="1"/>
    </xf>
    <xf numFmtId="0" fontId="7" fillId="16" borderId="12" xfId="0" applyFont="1" applyFill="1" applyBorder="1" applyAlignment="1">
      <alignment horizontal="center" vertical="center" wrapText="1"/>
    </xf>
    <xf numFmtId="0" fontId="24" fillId="8" borderId="5" xfId="0" applyFont="1" applyFill="1" applyBorder="1" applyAlignment="1">
      <alignment horizontal="center" vertical="center" wrapText="1"/>
    </xf>
    <xf numFmtId="2" fontId="4" fillId="16" borderId="15" xfId="0" applyNumberFormat="1" applyFont="1" applyFill="1" applyBorder="1" applyAlignment="1">
      <alignment horizontal="center" vertical="center" wrapText="1"/>
    </xf>
    <xf numFmtId="2" fontId="4" fillId="16" borderId="9" xfId="0" applyNumberFormat="1" applyFont="1" applyFill="1" applyBorder="1" applyAlignment="1">
      <alignment horizontal="center" vertical="center" wrapText="1"/>
    </xf>
    <xf numFmtId="0" fontId="7" fillId="17" borderId="8" xfId="0" applyFont="1" applyFill="1" applyBorder="1" applyAlignment="1">
      <alignment horizontal="center" vertical="center" wrapText="1"/>
    </xf>
    <xf numFmtId="0" fontId="4" fillId="17" borderId="12" xfId="0" applyFont="1" applyFill="1" applyBorder="1" applyAlignment="1">
      <alignment horizontal="center" vertical="center" wrapText="1"/>
    </xf>
    <xf numFmtId="2" fontId="4" fillId="17" borderId="15" xfId="0" applyNumberFormat="1" applyFont="1" applyFill="1" applyBorder="1" applyAlignment="1">
      <alignment horizontal="center" vertical="center" wrapText="1"/>
    </xf>
    <xf numFmtId="2" fontId="4" fillId="17" borderId="9" xfId="0" applyNumberFormat="1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2" fontId="4" fillId="8" borderId="16" xfId="0" applyNumberFormat="1" applyFont="1" applyFill="1" applyBorder="1" applyAlignment="1">
      <alignment horizontal="center" vertical="center" wrapText="1"/>
    </xf>
    <xf numFmtId="164" fontId="4" fillId="8" borderId="10" xfId="0" applyNumberFormat="1" applyFont="1" applyFill="1" applyBorder="1" applyAlignment="1">
      <alignment horizontal="center" vertical="center" wrapText="1"/>
    </xf>
    <xf numFmtId="2" fontId="4" fillId="8" borderId="10" xfId="0" applyNumberFormat="1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2" fontId="4" fillId="8" borderId="17" xfId="0" applyNumberFormat="1" applyFont="1" applyFill="1" applyBorder="1" applyAlignment="1">
      <alignment horizontal="center" vertical="center" wrapText="1"/>
    </xf>
    <xf numFmtId="164" fontId="4" fillId="8" borderId="11" xfId="0" applyNumberFormat="1" applyFont="1" applyFill="1" applyBorder="1" applyAlignment="1">
      <alignment horizontal="center" vertical="center" wrapText="1"/>
    </xf>
    <xf numFmtId="2" fontId="4" fillId="8" borderId="11" xfId="0" applyNumberFormat="1" applyFont="1" applyFill="1" applyBorder="1" applyAlignment="1">
      <alignment horizontal="center" vertical="center" wrapText="1"/>
    </xf>
    <xf numFmtId="0" fontId="7" fillId="16" borderId="18" xfId="0" applyFont="1" applyFill="1" applyBorder="1" applyAlignment="1">
      <alignment horizontal="center" vertical="center" wrapText="1"/>
    </xf>
    <xf numFmtId="0" fontId="4" fillId="16" borderId="19" xfId="0" applyFont="1" applyFill="1" applyBorder="1" applyAlignment="1">
      <alignment horizontal="center" vertical="center" wrapText="1"/>
    </xf>
    <xf numFmtId="2" fontId="4" fillId="16" borderId="20" xfId="0" applyNumberFormat="1" applyFont="1" applyFill="1" applyBorder="1" applyAlignment="1">
      <alignment horizontal="center" vertical="center" wrapText="1"/>
    </xf>
    <xf numFmtId="164" fontId="4" fillId="16" borderId="21" xfId="0" applyNumberFormat="1" applyFont="1" applyFill="1" applyBorder="1" applyAlignment="1">
      <alignment horizontal="center" vertical="center" wrapText="1"/>
    </xf>
    <xf numFmtId="2" fontId="4" fillId="16" borderId="21" xfId="0" applyNumberFormat="1" applyFont="1" applyFill="1" applyBorder="1" applyAlignment="1">
      <alignment horizontal="center" vertical="center" wrapText="1"/>
    </xf>
  </cellXfs>
  <cellStyles count="5">
    <cellStyle name="Good" xfId="1" builtinId="26"/>
    <cellStyle name="Normal" xfId="0" builtinId="0"/>
    <cellStyle name="Обычный 2" xfId="4"/>
    <cellStyle name="Обычный_eras 50-52" xfId="2"/>
    <cellStyle name="Обычный_Лист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7"/>
  <sheetViews>
    <sheetView tabSelected="1" topLeftCell="A442" workbookViewId="0">
      <selection activeCell="A467" sqref="A467:G467"/>
    </sheetView>
  </sheetViews>
  <sheetFormatPr defaultRowHeight="15"/>
  <cols>
    <col min="1" max="1" width="6.7109375" customWidth="1"/>
    <col min="2" max="2" width="42.85546875" bestFit="1" customWidth="1"/>
  </cols>
  <sheetData>
    <row r="1" spans="1:7">
      <c r="A1" s="310" t="s">
        <v>0</v>
      </c>
      <c r="B1" s="310"/>
      <c r="C1" s="310"/>
      <c r="D1" s="310"/>
      <c r="E1" s="310"/>
      <c r="F1" s="310"/>
      <c r="G1" s="310"/>
    </row>
    <row r="2" spans="1:7" ht="40.5" customHeight="1">
      <c r="A2" s="311" t="s">
        <v>1</v>
      </c>
      <c r="B2" s="311"/>
      <c r="C2" s="311"/>
      <c r="D2" s="311"/>
      <c r="E2" s="311"/>
      <c r="F2" s="311"/>
      <c r="G2" s="311"/>
    </row>
    <row r="3" spans="1:7" ht="33.75" customHeight="1">
      <c r="A3" s="312" t="s">
        <v>2</v>
      </c>
      <c r="B3" s="314" t="s">
        <v>3</v>
      </c>
      <c r="C3" s="316" t="s">
        <v>4</v>
      </c>
      <c r="D3" s="318" t="s">
        <v>5</v>
      </c>
      <c r="E3" s="319"/>
      <c r="F3" s="318" t="s">
        <v>6</v>
      </c>
      <c r="G3" s="319"/>
    </row>
    <row r="4" spans="1:7" ht="54.75">
      <c r="A4" s="313"/>
      <c r="B4" s="315"/>
      <c r="C4" s="317"/>
      <c r="D4" s="1" t="s">
        <v>7</v>
      </c>
      <c r="E4" s="1" t="s">
        <v>8</v>
      </c>
      <c r="F4" s="1" t="s">
        <v>7</v>
      </c>
      <c r="G4" s="2" t="s">
        <v>9</v>
      </c>
    </row>
    <row r="5" spans="1:7">
      <c r="A5" s="3">
        <v>1</v>
      </c>
      <c r="B5" s="4">
        <v>2</v>
      </c>
      <c r="C5" s="4">
        <v>3</v>
      </c>
      <c r="D5" s="5">
        <v>4</v>
      </c>
      <c r="E5" s="5">
        <v>5</v>
      </c>
      <c r="F5" s="5">
        <v>6</v>
      </c>
      <c r="G5" s="6">
        <v>7</v>
      </c>
    </row>
    <row r="6" spans="1:7">
      <c r="A6" s="322" t="s">
        <v>10</v>
      </c>
      <c r="B6" s="322"/>
      <c r="C6" s="322"/>
      <c r="D6" s="322"/>
      <c r="E6" s="322"/>
      <c r="F6" s="322"/>
      <c r="G6" s="322"/>
    </row>
    <row r="7" spans="1:7">
      <c r="A7" s="7">
        <v>1</v>
      </c>
      <c r="B7" s="8" t="s">
        <v>11</v>
      </c>
      <c r="C7" s="8" t="s">
        <v>12</v>
      </c>
      <c r="D7" s="9"/>
      <c r="E7" s="10">
        <v>123</v>
      </c>
      <c r="F7" s="9"/>
      <c r="G7" s="11"/>
    </row>
    <row r="8" spans="1:7">
      <c r="A8" s="3">
        <f>A7+0.1</f>
        <v>1.1000000000000001</v>
      </c>
      <c r="B8" s="4" t="s">
        <v>13</v>
      </c>
      <c r="C8" s="4" t="s">
        <v>14</v>
      </c>
      <c r="D8" s="12">
        <f>28.9/100</f>
        <v>0.28899999999999998</v>
      </c>
      <c r="E8" s="6">
        <f>E7*D8</f>
        <v>35.546999999999997</v>
      </c>
      <c r="F8" s="6"/>
      <c r="G8" s="6"/>
    </row>
    <row r="9" spans="1:7">
      <c r="A9" s="3">
        <v>1.2</v>
      </c>
      <c r="B9" s="4" t="s">
        <v>15</v>
      </c>
      <c r="C9" s="4" t="s">
        <v>16</v>
      </c>
      <c r="D9" s="13">
        <v>6.2799999999999995E-2</v>
      </c>
      <c r="E9" s="6">
        <f>E7*D9</f>
        <v>7.7243999999999993</v>
      </c>
      <c r="F9" s="6"/>
      <c r="G9" s="6"/>
    </row>
    <row r="10" spans="1:7">
      <c r="A10" s="14">
        <v>2</v>
      </c>
      <c r="B10" s="8" t="s">
        <v>17</v>
      </c>
      <c r="C10" s="8" t="s">
        <v>12</v>
      </c>
      <c r="D10" s="15"/>
      <c r="E10" s="11">
        <v>72.5</v>
      </c>
      <c r="F10" s="9"/>
      <c r="G10" s="11"/>
    </row>
    <row r="11" spans="1:7">
      <c r="A11" s="3">
        <f>A10+0.1</f>
        <v>2.1</v>
      </c>
      <c r="B11" s="4" t="s">
        <v>13</v>
      </c>
      <c r="C11" s="4" t="s">
        <v>14</v>
      </c>
      <c r="D11" s="12">
        <v>0.32300000000000001</v>
      </c>
      <c r="E11" s="16">
        <f>E10*D11</f>
        <v>23.4175</v>
      </c>
      <c r="F11" s="16"/>
      <c r="G11" s="6"/>
    </row>
    <row r="12" spans="1:7">
      <c r="A12" s="3">
        <v>2.2000000000000002</v>
      </c>
      <c r="B12" s="4" t="s">
        <v>15</v>
      </c>
      <c r="C12" s="4" t="s">
        <v>16</v>
      </c>
      <c r="D12" s="13">
        <v>2.1499999999999998E-2</v>
      </c>
      <c r="E12" s="16">
        <f>E10*D12</f>
        <v>1.5587499999999999</v>
      </c>
      <c r="F12" s="16"/>
      <c r="G12" s="6"/>
    </row>
    <row r="13" spans="1:7" ht="45">
      <c r="A13" s="7">
        <v>3</v>
      </c>
      <c r="B13" s="8" t="s">
        <v>18</v>
      </c>
      <c r="C13" s="17" t="s">
        <v>12</v>
      </c>
      <c r="D13" s="18"/>
      <c r="E13" s="19">
        <v>725</v>
      </c>
      <c r="F13" s="18"/>
      <c r="G13" s="11"/>
    </row>
    <row r="14" spans="1:7">
      <c r="A14" s="3">
        <f>A13+0.1</f>
        <v>3.1</v>
      </c>
      <c r="B14" s="4" t="s">
        <v>13</v>
      </c>
      <c r="C14" s="20" t="s">
        <v>14</v>
      </c>
      <c r="D14" s="21">
        <f>18.6*1.15/100</f>
        <v>0.21390000000000001</v>
      </c>
      <c r="E14" s="16">
        <f>E13*D14</f>
        <v>155.07750000000001</v>
      </c>
      <c r="F14" s="16"/>
      <c r="G14" s="6"/>
    </row>
    <row r="15" spans="1:7">
      <c r="A15" s="3">
        <f>A14+0.1</f>
        <v>3.2</v>
      </c>
      <c r="B15" s="4" t="s">
        <v>19</v>
      </c>
      <c r="C15" s="20" t="s">
        <v>20</v>
      </c>
      <c r="D15" s="22">
        <f>0.16*1.15/100</f>
        <v>1.8400000000000001E-3</v>
      </c>
      <c r="E15" s="16">
        <f>E13*D15</f>
        <v>1.3340000000000001</v>
      </c>
      <c r="F15" s="16"/>
      <c r="G15" s="6"/>
    </row>
    <row r="16" spans="1:7" ht="45">
      <c r="A16" s="7">
        <v>4</v>
      </c>
      <c r="B16" s="8" t="s">
        <v>21</v>
      </c>
      <c r="C16" s="8" t="s">
        <v>22</v>
      </c>
      <c r="D16" s="18"/>
      <c r="E16" s="18">
        <v>8.5</v>
      </c>
      <c r="F16" s="18"/>
      <c r="G16" s="11"/>
    </row>
    <row r="17" spans="1:7">
      <c r="A17" s="23">
        <f>A16+0.1</f>
        <v>4.0999999999999996</v>
      </c>
      <c r="B17" s="4" t="s">
        <v>23</v>
      </c>
      <c r="C17" s="4" t="s">
        <v>14</v>
      </c>
      <c r="D17" s="6">
        <v>1.85</v>
      </c>
      <c r="E17" s="6">
        <f>E16*D17</f>
        <v>15.725000000000001</v>
      </c>
      <c r="F17" s="24"/>
      <c r="G17" s="6"/>
    </row>
    <row r="18" spans="1:7" ht="30">
      <c r="A18" s="7">
        <f>A16+1</f>
        <v>5</v>
      </c>
      <c r="B18" s="8" t="s">
        <v>24</v>
      </c>
      <c r="C18" s="8" t="s">
        <v>25</v>
      </c>
      <c r="D18" s="18">
        <v>1.65</v>
      </c>
      <c r="E18" s="18">
        <f>E16*D18</f>
        <v>14.024999999999999</v>
      </c>
      <c r="F18" s="18"/>
      <c r="G18" s="11"/>
    </row>
    <row r="19" spans="1:7">
      <c r="A19" s="323" t="s">
        <v>26</v>
      </c>
      <c r="B19" s="324"/>
      <c r="C19" s="324"/>
      <c r="D19" s="324"/>
      <c r="E19" s="324"/>
      <c r="F19" s="324"/>
      <c r="G19" s="325"/>
    </row>
    <row r="20" spans="1:7" ht="30">
      <c r="A20" s="25">
        <v>6</v>
      </c>
      <c r="B20" s="26" t="s">
        <v>27</v>
      </c>
      <c r="C20" s="27" t="s">
        <v>12</v>
      </c>
      <c r="D20" s="28"/>
      <c r="E20" s="29">
        <v>37.5</v>
      </c>
      <c r="F20" s="30"/>
      <c r="G20" s="31"/>
    </row>
    <row r="21" spans="1:7">
      <c r="A21" s="3">
        <f>A20+0.1</f>
        <v>6.1</v>
      </c>
      <c r="B21" s="32" t="s">
        <v>13</v>
      </c>
      <c r="C21" s="32" t="s">
        <v>14</v>
      </c>
      <c r="D21" s="32">
        <v>1.29</v>
      </c>
      <c r="E21" s="32">
        <f>E20*D21</f>
        <v>48.375</v>
      </c>
      <c r="F21" s="33"/>
      <c r="G21" s="34"/>
    </row>
    <row r="22" spans="1:7">
      <c r="A22" s="3">
        <f>A21+0.1</f>
        <v>6.1999999999999993</v>
      </c>
      <c r="B22" s="32" t="s">
        <v>15</v>
      </c>
      <c r="C22" s="32" t="s">
        <v>28</v>
      </c>
      <c r="D22" s="32">
        <v>0.217</v>
      </c>
      <c r="E22" s="32">
        <f>E20*D22</f>
        <v>8.1374999999999993</v>
      </c>
      <c r="F22" s="33"/>
      <c r="G22" s="34"/>
    </row>
    <row r="23" spans="1:7">
      <c r="A23" s="3">
        <f>A22+0.1</f>
        <v>6.2999999999999989</v>
      </c>
      <c r="B23" s="32" t="s">
        <v>29</v>
      </c>
      <c r="C23" s="32" t="s">
        <v>12</v>
      </c>
      <c r="D23" s="32">
        <v>1</v>
      </c>
      <c r="E23" s="32">
        <f>E20*D23</f>
        <v>37.5</v>
      </c>
      <c r="F23" s="33"/>
      <c r="G23" s="34"/>
    </row>
    <row r="24" spans="1:7">
      <c r="A24" s="3">
        <f>A23+0.1</f>
        <v>6.3999999999999986</v>
      </c>
      <c r="B24" s="32" t="s">
        <v>30</v>
      </c>
      <c r="C24" s="32" t="s">
        <v>16</v>
      </c>
      <c r="D24" s="32">
        <v>0.15</v>
      </c>
      <c r="E24" s="32">
        <f>E20*D24</f>
        <v>5.625</v>
      </c>
      <c r="F24" s="35"/>
      <c r="G24" s="34"/>
    </row>
    <row r="25" spans="1:7" ht="30">
      <c r="A25" s="7">
        <v>7</v>
      </c>
      <c r="B25" s="26" t="s">
        <v>31</v>
      </c>
      <c r="C25" s="28" t="s">
        <v>12</v>
      </c>
      <c r="D25" s="28"/>
      <c r="E25" s="29">
        <v>55</v>
      </c>
      <c r="F25" s="36"/>
      <c r="G25" s="31"/>
    </row>
    <row r="26" spans="1:7">
      <c r="A26" s="3">
        <f>A25+0.1</f>
        <v>7.1</v>
      </c>
      <c r="B26" s="32" t="s">
        <v>13</v>
      </c>
      <c r="C26" s="32" t="s">
        <v>14</v>
      </c>
      <c r="D26" s="32">
        <v>0.90800000000000003</v>
      </c>
      <c r="E26" s="32">
        <f>E25*D26</f>
        <v>49.940000000000005</v>
      </c>
      <c r="F26" s="35"/>
      <c r="G26" s="34"/>
    </row>
    <row r="27" spans="1:7">
      <c r="A27" s="3">
        <f>A26+0.1</f>
        <v>7.1999999999999993</v>
      </c>
      <c r="B27" s="32" t="s">
        <v>32</v>
      </c>
      <c r="C27" s="32" t="s">
        <v>16</v>
      </c>
      <c r="D27" s="32">
        <v>6.9000000000000006E-2</v>
      </c>
      <c r="E27" s="32">
        <f>E25*D27</f>
        <v>3.7950000000000004</v>
      </c>
      <c r="F27" s="35"/>
      <c r="G27" s="34"/>
    </row>
    <row r="28" spans="1:7" ht="25.5">
      <c r="A28" s="3">
        <f>A27+0.1</f>
        <v>7.2999999999999989</v>
      </c>
      <c r="B28" s="32" t="s">
        <v>33</v>
      </c>
      <c r="C28" s="32" t="s">
        <v>12</v>
      </c>
      <c r="D28" s="32">
        <v>1.02</v>
      </c>
      <c r="E28" s="32">
        <v>55</v>
      </c>
      <c r="F28" s="35"/>
      <c r="G28" s="34"/>
    </row>
    <row r="29" spans="1:7">
      <c r="A29" s="3">
        <f>A28+0.1</f>
        <v>7.3999999999999986</v>
      </c>
      <c r="B29" s="32" t="s">
        <v>30</v>
      </c>
      <c r="C29" s="32" t="s">
        <v>16</v>
      </c>
      <c r="D29" s="32">
        <v>0.37</v>
      </c>
      <c r="E29" s="32">
        <f>E25*D29</f>
        <v>20.350000000000001</v>
      </c>
      <c r="F29" s="35"/>
      <c r="G29" s="34"/>
    </row>
    <row r="30" spans="1:7" ht="25.5">
      <c r="A30" s="25">
        <v>8</v>
      </c>
      <c r="B30" s="37" t="s">
        <v>34</v>
      </c>
      <c r="C30" s="38" t="s">
        <v>35</v>
      </c>
      <c r="D30" s="38"/>
      <c r="E30" s="38">
        <v>54.8</v>
      </c>
      <c r="F30" s="39"/>
      <c r="G30" s="40"/>
    </row>
    <row r="31" spans="1:7">
      <c r="A31" s="326" t="s">
        <v>36</v>
      </c>
      <c r="B31" s="326"/>
      <c r="C31" s="326"/>
      <c r="D31" s="326"/>
      <c r="E31" s="326"/>
      <c r="F31" s="326"/>
      <c r="G31" s="326"/>
    </row>
    <row r="32" spans="1:7" ht="30">
      <c r="A32" s="41">
        <v>9</v>
      </c>
      <c r="B32" s="26" t="s">
        <v>37</v>
      </c>
      <c r="C32" s="42" t="s">
        <v>12</v>
      </c>
      <c r="D32" s="28"/>
      <c r="E32" s="29">
        <v>205</v>
      </c>
      <c r="F32" s="43"/>
      <c r="G32" s="31"/>
    </row>
    <row r="33" spans="1:7">
      <c r="A33" s="3">
        <f>A32+0.1</f>
        <v>9.1</v>
      </c>
      <c r="B33" s="32" t="s">
        <v>13</v>
      </c>
      <c r="C33" s="32" t="s">
        <v>14</v>
      </c>
      <c r="D33" s="32">
        <v>0.188</v>
      </c>
      <c r="E33" s="44">
        <f>E32*D33</f>
        <v>38.54</v>
      </c>
      <c r="F33" s="45"/>
      <c r="G33" s="34"/>
    </row>
    <row r="34" spans="1:7">
      <c r="A34" s="3">
        <f>A33+0.1</f>
        <v>9.1999999999999993</v>
      </c>
      <c r="B34" s="32" t="s">
        <v>38</v>
      </c>
      <c r="C34" s="32" t="s">
        <v>16</v>
      </c>
      <c r="D34" s="33">
        <v>9.5000000000000001E-2</v>
      </c>
      <c r="E34" s="46">
        <f>E32*D34</f>
        <v>19.475000000000001</v>
      </c>
      <c r="F34" s="35"/>
      <c r="G34" s="34"/>
    </row>
    <row r="35" spans="1:7">
      <c r="A35" s="3">
        <f>A34+0.1</f>
        <v>9.2999999999999989</v>
      </c>
      <c r="B35" s="32" t="s">
        <v>39</v>
      </c>
      <c r="C35" s="32" t="s">
        <v>22</v>
      </c>
      <c r="D35" s="32">
        <v>0.02</v>
      </c>
      <c r="E35" s="32">
        <f>E32*D35</f>
        <v>4.0999999999999996</v>
      </c>
      <c r="F35" s="45"/>
      <c r="G35" s="34"/>
    </row>
    <row r="36" spans="1:7">
      <c r="A36" s="3">
        <f>A35+0.1</f>
        <v>9.3999999999999986</v>
      </c>
      <c r="B36" s="32" t="s">
        <v>30</v>
      </c>
      <c r="C36" s="32" t="s">
        <v>16</v>
      </c>
      <c r="D36" s="32">
        <v>0.06</v>
      </c>
      <c r="E36" s="44">
        <f>E32*D36</f>
        <v>12.299999999999999</v>
      </c>
      <c r="F36" s="35"/>
      <c r="G36" s="34"/>
    </row>
    <row r="37" spans="1:7">
      <c r="A37" s="41">
        <v>10</v>
      </c>
      <c r="B37" s="47" t="s">
        <v>40</v>
      </c>
      <c r="C37" s="48" t="s">
        <v>12</v>
      </c>
      <c r="D37" s="38"/>
      <c r="E37" s="38">
        <v>321.2</v>
      </c>
      <c r="F37" s="38"/>
      <c r="G37" s="49"/>
    </row>
    <row r="38" spans="1:7">
      <c r="A38" s="3">
        <f>A37+0.1</f>
        <v>10.1</v>
      </c>
      <c r="B38" s="4" t="s">
        <v>13</v>
      </c>
      <c r="C38" s="20" t="s">
        <v>14</v>
      </c>
      <c r="D38" s="6">
        <v>1.08</v>
      </c>
      <c r="E38" s="6">
        <f>E37*D38</f>
        <v>346.89600000000002</v>
      </c>
      <c r="F38" s="16"/>
      <c r="G38" s="6"/>
    </row>
    <row r="39" spans="1:7">
      <c r="A39" s="3">
        <f>A38+0.1</f>
        <v>10.199999999999999</v>
      </c>
      <c r="B39" s="4" t="s">
        <v>19</v>
      </c>
      <c r="C39" s="20" t="s">
        <v>20</v>
      </c>
      <c r="D39" s="22">
        <f>4.52/100</f>
        <v>4.5199999999999997E-2</v>
      </c>
      <c r="E39" s="16">
        <f>E37*D39</f>
        <v>14.518239999999999</v>
      </c>
      <c r="F39" s="16"/>
      <c r="G39" s="6"/>
    </row>
    <row r="40" spans="1:7">
      <c r="A40" s="3">
        <f>A39+0.1</f>
        <v>10.299999999999999</v>
      </c>
      <c r="B40" s="4" t="s">
        <v>41</v>
      </c>
      <c r="C40" s="20" t="s">
        <v>35</v>
      </c>
      <c r="D40" s="16">
        <v>1.02</v>
      </c>
      <c r="E40" s="16">
        <f>E37*D40</f>
        <v>327.62399999999997</v>
      </c>
      <c r="F40" s="16"/>
      <c r="G40" s="6"/>
    </row>
    <row r="41" spans="1:7">
      <c r="A41" s="3">
        <v>10.4</v>
      </c>
      <c r="B41" s="4" t="s">
        <v>42</v>
      </c>
      <c r="C41" s="20" t="s">
        <v>43</v>
      </c>
      <c r="D41" s="16"/>
      <c r="E41" s="16">
        <v>222</v>
      </c>
      <c r="F41" s="16"/>
      <c r="G41" s="6"/>
    </row>
    <row r="42" spans="1:7">
      <c r="A42" s="3">
        <v>10.5</v>
      </c>
      <c r="B42" s="4" t="s">
        <v>44</v>
      </c>
      <c r="C42" s="20" t="s">
        <v>45</v>
      </c>
      <c r="D42" s="16">
        <v>5</v>
      </c>
      <c r="E42" s="16">
        <f>E37*D42</f>
        <v>1606</v>
      </c>
      <c r="F42" s="16"/>
      <c r="G42" s="6"/>
    </row>
    <row r="43" spans="1:7">
      <c r="A43" s="3">
        <f>A42+0.1</f>
        <v>10.6</v>
      </c>
      <c r="B43" s="4" t="s">
        <v>46</v>
      </c>
      <c r="C43" s="20" t="s">
        <v>20</v>
      </c>
      <c r="D43" s="22">
        <v>0.16</v>
      </c>
      <c r="E43" s="16">
        <f>E37*D43</f>
        <v>51.391999999999996</v>
      </c>
      <c r="F43" s="16"/>
      <c r="G43" s="6"/>
    </row>
    <row r="44" spans="1:7" ht="25.5">
      <c r="A44" s="7">
        <v>11</v>
      </c>
      <c r="B44" s="29" t="s">
        <v>47</v>
      </c>
      <c r="C44" s="28" t="s">
        <v>12</v>
      </c>
      <c r="D44" s="28"/>
      <c r="E44" s="29">
        <v>62.4</v>
      </c>
      <c r="F44" s="50"/>
      <c r="G44" s="31"/>
    </row>
    <row r="45" spans="1:7">
      <c r="A45" s="3">
        <f t="shared" ref="A45:A50" si="0">A44+0.1</f>
        <v>11.1</v>
      </c>
      <c r="B45" s="32" t="s">
        <v>13</v>
      </c>
      <c r="C45" s="32" t="s">
        <v>14</v>
      </c>
      <c r="D45" s="32">
        <v>1.08</v>
      </c>
      <c r="E45" s="32">
        <f>E44*D45</f>
        <v>67.391999999999996</v>
      </c>
      <c r="F45" s="45"/>
      <c r="G45" s="34"/>
    </row>
    <row r="46" spans="1:7">
      <c r="A46" s="3">
        <f t="shared" si="0"/>
        <v>11.2</v>
      </c>
      <c r="B46" s="32" t="s">
        <v>38</v>
      </c>
      <c r="C46" s="32" t="s">
        <v>16</v>
      </c>
      <c r="D46" s="32">
        <v>0.04</v>
      </c>
      <c r="E46" s="32">
        <f>E44*D46</f>
        <v>2.496</v>
      </c>
      <c r="F46" s="45"/>
      <c r="G46" s="34"/>
    </row>
    <row r="47" spans="1:7">
      <c r="A47" s="3">
        <f t="shared" si="0"/>
        <v>11.299999999999999</v>
      </c>
      <c r="B47" s="32" t="s">
        <v>48</v>
      </c>
      <c r="C47" s="32" t="s">
        <v>45</v>
      </c>
      <c r="D47" s="32">
        <v>5</v>
      </c>
      <c r="E47" s="51">
        <f>E44*D48</f>
        <v>63.647999999999996</v>
      </c>
      <c r="F47" s="45"/>
      <c r="G47" s="34"/>
    </row>
    <row r="48" spans="1:7">
      <c r="A48" s="3">
        <f t="shared" si="0"/>
        <v>11.399999999999999</v>
      </c>
      <c r="B48" s="32" t="s">
        <v>49</v>
      </c>
      <c r="C48" s="32" t="s">
        <v>12</v>
      </c>
      <c r="D48" s="32">
        <v>1.02</v>
      </c>
      <c r="E48" s="45">
        <f>E44*D48</f>
        <v>63.647999999999996</v>
      </c>
      <c r="F48" s="45"/>
      <c r="G48" s="34"/>
    </row>
    <row r="49" spans="1:7">
      <c r="A49" s="3">
        <f t="shared" si="0"/>
        <v>11.499999999999998</v>
      </c>
      <c r="B49" s="32" t="s">
        <v>50</v>
      </c>
      <c r="C49" s="32" t="s">
        <v>51</v>
      </c>
      <c r="D49" s="32"/>
      <c r="E49" s="45">
        <v>52</v>
      </c>
      <c r="F49" s="45"/>
      <c r="G49" s="34"/>
    </row>
    <row r="50" spans="1:7">
      <c r="A50" s="3">
        <f t="shared" si="0"/>
        <v>11.599999999999998</v>
      </c>
      <c r="B50" s="32" t="s">
        <v>30</v>
      </c>
      <c r="C50" s="32" t="s">
        <v>16</v>
      </c>
      <c r="D50" s="32">
        <v>0.16</v>
      </c>
      <c r="E50" s="32">
        <f>E44*D50</f>
        <v>9.984</v>
      </c>
      <c r="F50" s="35"/>
      <c r="G50" s="34"/>
    </row>
    <row r="51" spans="1:7" ht="45">
      <c r="A51" s="41">
        <v>12</v>
      </c>
      <c r="B51" s="25" t="s">
        <v>52</v>
      </c>
      <c r="C51" s="48" t="s">
        <v>12</v>
      </c>
      <c r="D51" s="38"/>
      <c r="E51" s="38">
        <v>31.2</v>
      </c>
      <c r="F51" s="38"/>
      <c r="G51" s="49"/>
    </row>
    <row r="52" spans="1:7">
      <c r="A52" s="23">
        <f>A51+0.1</f>
        <v>12.1</v>
      </c>
      <c r="B52" s="4" t="s">
        <v>13</v>
      </c>
      <c r="C52" s="20" t="s">
        <v>14</v>
      </c>
      <c r="D52" s="16">
        <f>129/100</f>
        <v>1.29</v>
      </c>
      <c r="E52" s="16">
        <f>E51*D52</f>
        <v>40.247999999999998</v>
      </c>
      <c r="F52" s="16"/>
      <c r="G52" s="6"/>
    </row>
    <row r="53" spans="1:7">
      <c r="A53" s="23">
        <f>A52+0.1</f>
        <v>12.2</v>
      </c>
      <c r="B53" s="4" t="s">
        <v>19</v>
      </c>
      <c r="C53" s="20" t="s">
        <v>20</v>
      </c>
      <c r="D53" s="21">
        <f>3.4/100</f>
        <v>3.4000000000000002E-2</v>
      </c>
      <c r="E53" s="16">
        <f>E51*D53</f>
        <v>1.0608</v>
      </c>
      <c r="F53" s="16"/>
      <c r="G53" s="6"/>
    </row>
    <row r="54" spans="1:7" ht="45">
      <c r="A54" s="23">
        <f>A53+0.1</f>
        <v>12.299999999999999</v>
      </c>
      <c r="B54" s="4" t="s">
        <v>53</v>
      </c>
      <c r="C54" s="20" t="s">
        <v>35</v>
      </c>
      <c r="D54" s="21">
        <f>101.5/100</f>
        <v>1.0149999999999999</v>
      </c>
      <c r="E54" s="16">
        <f>E51*D54</f>
        <v>31.667999999999996</v>
      </c>
      <c r="F54" s="16"/>
      <c r="G54" s="6"/>
    </row>
    <row r="55" spans="1:7">
      <c r="A55" s="23">
        <f>A54+0.1</f>
        <v>12.399999999999999</v>
      </c>
      <c r="B55" s="4" t="s">
        <v>46</v>
      </c>
      <c r="C55" s="20" t="s">
        <v>20</v>
      </c>
      <c r="D55" s="21">
        <f>18.2/100</f>
        <v>0.182</v>
      </c>
      <c r="E55" s="16">
        <f>E51*D55</f>
        <v>5.6783999999999999</v>
      </c>
      <c r="F55" s="16"/>
      <c r="G55" s="6"/>
    </row>
    <row r="56" spans="1:7" ht="22.5">
      <c r="A56" s="41">
        <v>13</v>
      </c>
      <c r="B56" s="25" t="s">
        <v>54</v>
      </c>
      <c r="C56" s="48" t="s">
        <v>12</v>
      </c>
      <c r="D56" s="38"/>
      <c r="E56" s="38">
        <v>123</v>
      </c>
      <c r="F56" s="38"/>
      <c r="G56" s="49"/>
    </row>
    <row r="57" spans="1:7">
      <c r="A57" s="23">
        <f>A56+0.1</f>
        <v>13.1</v>
      </c>
      <c r="B57" s="4" t="s">
        <v>13</v>
      </c>
      <c r="C57" s="20" t="s">
        <v>14</v>
      </c>
      <c r="D57" s="16">
        <f>129/100</f>
        <v>1.29</v>
      </c>
      <c r="E57" s="16">
        <f>E56*D57</f>
        <v>158.67000000000002</v>
      </c>
      <c r="F57" s="16"/>
      <c r="G57" s="6"/>
    </row>
    <row r="58" spans="1:7">
      <c r="A58" s="23">
        <f>A57+0.1</f>
        <v>13.2</v>
      </c>
      <c r="B58" s="4" t="s">
        <v>19</v>
      </c>
      <c r="C58" s="20" t="s">
        <v>20</v>
      </c>
      <c r="D58" s="21">
        <f>3.4/100</f>
        <v>3.4000000000000002E-2</v>
      </c>
      <c r="E58" s="16">
        <f>E56*D58</f>
        <v>4.1820000000000004</v>
      </c>
      <c r="F58" s="16"/>
      <c r="G58" s="6"/>
    </row>
    <row r="59" spans="1:7" ht="30">
      <c r="A59" s="23">
        <f>A58+0.1</f>
        <v>13.299999999999999</v>
      </c>
      <c r="B59" s="4" t="s">
        <v>55</v>
      </c>
      <c r="C59" s="20" t="s">
        <v>35</v>
      </c>
      <c r="D59" s="21">
        <f>101.5/100</f>
        <v>1.0149999999999999</v>
      </c>
      <c r="E59" s="16">
        <f>E56*D59</f>
        <v>124.84499999999998</v>
      </c>
      <c r="F59" s="16"/>
      <c r="G59" s="6"/>
    </row>
    <row r="60" spans="1:7">
      <c r="A60" s="23">
        <f>A59+0.1</f>
        <v>13.399999999999999</v>
      </c>
      <c r="B60" s="4" t="s">
        <v>46</v>
      </c>
      <c r="C60" s="20" t="s">
        <v>20</v>
      </c>
      <c r="D60" s="21">
        <f>18.2/100</f>
        <v>0.182</v>
      </c>
      <c r="E60" s="16">
        <f>E56*D60</f>
        <v>22.385999999999999</v>
      </c>
      <c r="F60" s="16"/>
      <c r="G60" s="6"/>
    </row>
    <row r="61" spans="1:7" ht="33.75">
      <c r="A61" s="41">
        <v>14</v>
      </c>
      <c r="B61" s="25" t="s">
        <v>56</v>
      </c>
      <c r="C61" s="48" t="s">
        <v>12</v>
      </c>
      <c r="D61" s="38"/>
      <c r="E61" s="38">
        <v>107.4</v>
      </c>
      <c r="F61" s="38"/>
      <c r="G61" s="49"/>
    </row>
    <row r="62" spans="1:7">
      <c r="A62" s="23">
        <f>A61+0.1</f>
        <v>14.1</v>
      </c>
      <c r="B62" s="4" t="s">
        <v>13</v>
      </c>
      <c r="C62" s="20" t="s">
        <v>14</v>
      </c>
      <c r="D62" s="16">
        <f>129/100</f>
        <v>1.29</v>
      </c>
      <c r="E62" s="16">
        <f>E61*D62</f>
        <v>138.54600000000002</v>
      </c>
      <c r="F62" s="16"/>
      <c r="G62" s="6"/>
    </row>
    <row r="63" spans="1:7">
      <c r="A63" s="23">
        <f>A62+0.1</f>
        <v>14.2</v>
      </c>
      <c r="B63" s="4" t="s">
        <v>19</v>
      </c>
      <c r="C63" s="20" t="s">
        <v>20</v>
      </c>
      <c r="D63" s="21">
        <f>3.4/100</f>
        <v>3.4000000000000002E-2</v>
      </c>
      <c r="E63" s="16">
        <f>E61*D63</f>
        <v>3.6516000000000006</v>
      </c>
      <c r="F63" s="16"/>
      <c r="G63" s="6"/>
    </row>
    <row r="64" spans="1:7" ht="30">
      <c r="A64" s="23">
        <f>A63+0.1</f>
        <v>14.299999999999999</v>
      </c>
      <c r="B64" s="4" t="s">
        <v>57</v>
      </c>
      <c r="C64" s="20" t="s">
        <v>35</v>
      </c>
      <c r="D64" s="21">
        <f>101.5/100</f>
        <v>1.0149999999999999</v>
      </c>
      <c r="E64" s="16">
        <f>E61*D64</f>
        <v>109.011</v>
      </c>
      <c r="F64" s="16"/>
      <c r="G64" s="6"/>
    </row>
    <row r="65" spans="1:7">
      <c r="A65" s="23">
        <f>A64+0.1</f>
        <v>14.399999999999999</v>
      </c>
      <c r="B65" s="4" t="s">
        <v>46</v>
      </c>
      <c r="C65" s="20" t="s">
        <v>20</v>
      </c>
      <c r="D65" s="21">
        <f>18.2/100</f>
        <v>0.182</v>
      </c>
      <c r="E65" s="16">
        <f>E61*D65</f>
        <v>19.546800000000001</v>
      </c>
      <c r="F65" s="16"/>
      <c r="G65" s="6"/>
    </row>
    <row r="66" spans="1:7">
      <c r="A66" s="327" t="s">
        <v>58</v>
      </c>
      <c r="B66" s="327"/>
      <c r="C66" s="327"/>
      <c r="D66" s="327"/>
      <c r="E66" s="327"/>
      <c r="F66" s="327"/>
      <c r="G66" s="327"/>
    </row>
    <row r="67" spans="1:7" ht="38.25">
      <c r="A67" s="41">
        <v>15</v>
      </c>
      <c r="B67" s="37" t="s">
        <v>59</v>
      </c>
      <c r="C67" s="47" t="s">
        <v>12</v>
      </c>
      <c r="D67" s="37"/>
      <c r="E67" s="49">
        <v>370</v>
      </c>
      <c r="F67" s="37"/>
      <c r="G67" s="49"/>
    </row>
    <row r="68" spans="1:7">
      <c r="A68" s="3">
        <f>A67+0.1</f>
        <v>15.1</v>
      </c>
      <c r="B68" s="4" t="s">
        <v>13</v>
      </c>
      <c r="C68" s="4" t="s">
        <v>14</v>
      </c>
      <c r="D68" s="5">
        <v>0.74</v>
      </c>
      <c r="E68" s="6">
        <f>E67*D68</f>
        <v>273.8</v>
      </c>
      <c r="F68" s="16"/>
      <c r="G68" s="6"/>
    </row>
    <row r="69" spans="1:7">
      <c r="A69" s="3">
        <f>A68+0.1</f>
        <v>15.2</v>
      </c>
      <c r="B69" s="4" t="s">
        <v>60</v>
      </c>
      <c r="C69" s="4" t="s">
        <v>61</v>
      </c>
      <c r="D69" s="13">
        <v>4.7199999999999999E-2</v>
      </c>
      <c r="E69" s="6">
        <f>E67*D69</f>
        <v>17.463999999999999</v>
      </c>
      <c r="F69" s="6"/>
      <c r="G69" s="6"/>
    </row>
    <row r="70" spans="1:7">
      <c r="A70" s="3">
        <f>A69+0.1</f>
        <v>15.299999999999999</v>
      </c>
      <c r="B70" s="4" t="s">
        <v>19</v>
      </c>
      <c r="C70" s="4" t="s">
        <v>28</v>
      </c>
      <c r="D70" s="12">
        <v>2.1000000000000001E-2</v>
      </c>
      <c r="E70" s="6">
        <f>E67*D70</f>
        <v>7.7700000000000005</v>
      </c>
      <c r="F70" s="5"/>
      <c r="G70" s="6"/>
    </row>
    <row r="71" spans="1:7">
      <c r="A71" s="3">
        <f>A70+0.1</f>
        <v>15.399999999999999</v>
      </c>
      <c r="B71" s="4" t="s">
        <v>62</v>
      </c>
      <c r="C71" s="4" t="s">
        <v>22</v>
      </c>
      <c r="D71" s="5">
        <f>2.38/100</f>
        <v>2.3799999999999998E-2</v>
      </c>
      <c r="E71" s="6">
        <f>E67*D71</f>
        <v>8.8059999999999992</v>
      </c>
      <c r="F71" s="5"/>
      <c r="G71" s="6"/>
    </row>
    <row r="72" spans="1:7">
      <c r="A72" s="3">
        <f>A71+0.1</f>
        <v>15.499999999999998</v>
      </c>
      <c r="B72" s="4" t="s">
        <v>46</v>
      </c>
      <c r="C72" s="4" t="s">
        <v>28</v>
      </c>
      <c r="D72" s="5">
        <f>0.3/100</f>
        <v>3.0000000000000001E-3</v>
      </c>
      <c r="E72" s="6">
        <f>D72*E67</f>
        <v>1.1100000000000001</v>
      </c>
      <c r="F72" s="5"/>
      <c r="G72" s="6"/>
    </row>
    <row r="73" spans="1:7" ht="38.25">
      <c r="A73" s="41">
        <v>16</v>
      </c>
      <c r="B73" s="37" t="s">
        <v>63</v>
      </c>
      <c r="C73" s="38" t="s">
        <v>12</v>
      </c>
      <c r="D73" s="38"/>
      <c r="E73" s="52">
        <v>738</v>
      </c>
      <c r="F73" s="38"/>
      <c r="G73" s="49"/>
    </row>
    <row r="74" spans="1:7">
      <c r="A74" s="3">
        <f>A73+0.1</f>
        <v>16.100000000000001</v>
      </c>
      <c r="B74" s="4" t="s">
        <v>13</v>
      </c>
      <c r="C74" s="4" t="s">
        <v>35</v>
      </c>
      <c r="D74" s="21">
        <f>65.8/100</f>
        <v>0.65799999999999992</v>
      </c>
      <c r="E74" s="6">
        <f>E73*D74</f>
        <v>485.60399999999993</v>
      </c>
      <c r="F74" s="16"/>
      <c r="G74" s="6"/>
    </row>
    <row r="75" spans="1:7">
      <c r="A75" s="3">
        <f>A74+0.1</f>
        <v>16.200000000000003</v>
      </c>
      <c r="B75" s="4" t="s">
        <v>19</v>
      </c>
      <c r="C75" s="4" t="s">
        <v>20</v>
      </c>
      <c r="D75" s="16">
        <f>1/100</f>
        <v>0.01</v>
      </c>
      <c r="E75" s="6">
        <f>E73*D75</f>
        <v>7.38</v>
      </c>
      <c r="F75" s="16"/>
      <c r="G75" s="6"/>
    </row>
    <row r="76" spans="1:7">
      <c r="A76" s="3">
        <f>A75+0.1</f>
        <v>16.300000000000004</v>
      </c>
      <c r="B76" s="4" t="s">
        <v>64</v>
      </c>
      <c r="C76" s="4" t="s">
        <v>45</v>
      </c>
      <c r="D76" s="16">
        <f>79/100</f>
        <v>0.79</v>
      </c>
      <c r="E76" s="6">
        <f>E73*D76</f>
        <v>583.02</v>
      </c>
      <c r="F76" s="16"/>
      <c r="G76" s="6"/>
    </row>
    <row r="77" spans="1:7" ht="30">
      <c r="A77" s="3">
        <f>A76+0.1</f>
        <v>16.400000000000006</v>
      </c>
      <c r="B77" s="4" t="s">
        <v>65</v>
      </c>
      <c r="C77" s="20" t="s">
        <v>45</v>
      </c>
      <c r="D77" s="16">
        <f>63/100</f>
        <v>0.63</v>
      </c>
      <c r="E77" s="6">
        <f>E73*D77</f>
        <v>464.94</v>
      </c>
      <c r="F77" s="16"/>
      <c r="G77" s="6"/>
    </row>
    <row r="78" spans="1:7">
      <c r="A78" s="3">
        <f>A77+0.1</f>
        <v>16.500000000000007</v>
      </c>
      <c r="B78" s="4" t="s">
        <v>46</v>
      </c>
      <c r="C78" s="20" t="s">
        <v>16</v>
      </c>
      <c r="D78" s="22">
        <f>1.6/100</f>
        <v>1.6E-2</v>
      </c>
      <c r="E78" s="6">
        <f>E73*D78</f>
        <v>11.808</v>
      </c>
      <c r="F78" s="16"/>
      <c r="G78" s="6"/>
    </row>
    <row r="79" spans="1:7" ht="33.75">
      <c r="A79" s="41">
        <v>17</v>
      </c>
      <c r="B79" s="25" t="s">
        <v>66</v>
      </c>
      <c r="C79" s="48" t="s">
        <v>12</v>
      </c>
      <c r="D79" s="38"/>
      <c r="E79" s="38">
        <v>51</v>
      </c>
      <c r="F79" s="38"/>
      <c r="G79" s="49"/>
    </row>
    <row r="80" spans="1:7">
      <c r="A80" s="3">
        <f>A79+0.1</f>
        <v>17.100000000000001</v>
      </c>
      <c r="B80" s="4" t="s">
        <v>13</v>
      </c>
      <c r="C80" s="20" t="s">
        <v>14</v>
      </c>
      <c r="D80" s="16">
        <v>1.7</v>
      </c>
      <c r="E80" s="6">
        <f>E79*D80</f>
        <v>86.7</v>
      </c>
      <c r="F80" s="16"/>
      <c r="G80" s="6"/>
    </row>
    <row r="81" spans="1:7">
      <c r="A81" s="3">
        <f>A80+0.1</f>
        <v>17.200000000000003</v>
      </c>
      <c r="B81" s="4" t="s">
        <v>19</v>
      </c>
      <c r="C81" s="20" t="s">
        <v>20</v>
      </c>
      <c r="D81" s="16">
        <v>0.02</v>
      </c>
      <c r="E81" s="16">
        <f>E79*D81</f>
        <v>1.02</v>
      </c>
      <c r="F81" s="16"/>
      <c r="G81" s="6"/>
    </row>
    <row r="82" spans="1:7">
      <c r="A82" s="3">
        <f>A81+0.1</f>
        <v>17.300000000000004</v>
      </c>
      <c r="B82" s="4" t="s">
        <v>67</v>
      </c>
      <c r="C82" s="20" t="s">
        <v>35</v>
      </c>
      <c r="D82" s="16">
        <v>1.01</v>
      </c>
      <c r="E82" s="16">
        <f>E79*D82</f>
        <v>51.51</v>
      </c>
      <c r="F82" s="16"/>
      <c r="G82" s="6"/>
    </row>
    <row r="83" spans="1:7">
      <c r="A83" s="3">
        <f>A82+0.1</f>
        <v>17.400000000000006</v>
      </c>
      <c r="B83" s="4" t="s">
        <v>68</v>
      </c>
      <c r="C83" s="20" t="s">
        <v>45</v>
      </c>
      <c r="D83" s="16" t="s">
        <v>69</v>
      </c>
      <c r="E83" s="6">
        <v>870</v>
      </c>
      <c r="F83" s="16"/>
      <c r="G83" s="6"/>
    </row>
    <row r="84" spans="1:7">
      <c r="A84" s="3">
        <f>A83+0.1</f>
        <v>17.500000000000007</v>
      </c>
      <c r="B84" s="4" t="s">
        <v>46</v>
      </c>
      <c r="C84" s="20" t="s">
        <v>20</v>
      </c>
      <c r="D84" s="16">
        <v>7.0000000000000001E-3</v>
      </c>
      <c r="E84" s="16">
        <f>E79*D84</f>
        <v>0.35699999999999998</v>
      </c>
      <c r="F84" s="16"/>
      <c r="G84" s="6"/>
    </row>
    <row r="85" spans="1:7" ht="22.5">
      <c r="A85" s="41">
        <v>18</v>
      </c>
      <c r="B85" s="25" t="s">
        <v>70</v>
      </c>
      <c r="C85" s="48" t="s">
        <v>12</v>
      </c>
      <c r="D85" s="38"/>
      <c r="E85" s="38">
        <v>50</v>
      </c>
      <c r="F85" s="38"/>
      <c r="G85" s="49"/>
    </row>
    <row r="86" spans="1:7">
      <c r="A86" s="3">
        <f>A85+0.1</f>
        <v>18.100000000000001</v>
      </c>
      <c r="B86" s="4" t="s">
        <v>13</v>
      </c>
      <c r="C86" s="20" t="s">
        <v>14</v>
      </c>
      <c r="D86" s="16">
        <v>1</v>
      </c>
      <c r="E86" s="6">
        <f>E85*D86</f>
        <v>50</v>
      </c>
      <c r="F86" s="16"/>
      <c r="G86" s="6"/>
    </row>
    <row r="87" spans="1:7">
      <c r="A87" s="3">
        <f>A86+0.1</f>
        <v>18.200000000000003</v>
      </c>
      <c r="B87" s="4" t="s">
        <v>19</v>
      </c>
      <c r="C87" s="20" t="s">
        <v>20</v>
      </c>
      <c r="D87" s="16">
        <v>0.04</v>
      </c>
      <c r="E87" s="16">
        <f>E85*D87</f>
        <v>2</v>
      </c>
      <c r="F87" s="16"/>
      <c r="G87" s="6"/>
    </row>
    <row r="88" spans="1:7">
      <c r="A88" s="3">
        <f>A87+0.1</f>
        <v>18.300000000000004</v>
      </c>
      <c r="B88" s="4" t="s">
        <v>67</v>
      </c>
      <c r="C88" s="20" t="s">
        <v>35</v>
      </c>
      <c r="D88" s="16">
        <v>1.03</v>
      </c>
      <c r="E88" s="16">
        <f>E85*D88</f>
        <v>51.5</v>
      </c>
      <c r="F88" s="16"/>
      <c r="G88" s="6"/>
    </row>
    <row r="89" spans="1:7">
      <c r="A89" s="3">
        <v>18.399999999999999</v>
      </c>
      <c r="B89" s="4" t="s">
        <v>46</v>
      </c>
      <c r="C89" s="20" t="s">
        <v>20</v>
      </c>
      <c r="D89" s="16">
        <v>0.40500000000000003</v>
      </c>
      <c r="E89" s="16">
        <f>E85*D89</f>
        <v>20.25</v>
      </c>
      <c r="F89" s="16"/>
      <c r="G89" s="6"/>
    </row>
    <row r="90" spans="1:7" ht="38.25">
      <c r="A90" s="7">
        <v>19</v>
      </c>
      <c r="B90" s="29" t="s">
        <v>71</v>
      </c>
      <c r="C90" s="53" t="s">
        <v>12</v>
      </c>
      <c r="D90" s="28"/>
      <c r="E90" s="29">
        <v>33.75</v>
      </c>
      <c r="F90" s="50"/>
      <c r="G90" s="31"/>
    </row>
    <row r="91" spans="1:7">
      <c r="A91" s="3">
        <f t="shared" ref="A91:A96" si="1">A90+0.1</f>
        <v>19.100000000000001</v>
      </c>
      <c r="B91" s="32" t="s">
        <v>13</v>
      </c>
      <c r="C91" s="32" t="s">
        <v>14</v>
      </c>
      <c r="D91" s="32">
        <v>1.08</v>
      </c>
      <c r="E91" s="32">
        <f>E90*D91</f>
        <v>36.450000000000003</v>
      </c>
      <c r="F91" s="45"/>
      <c r="G91" s="34"/>
    </row>
    <row r="92" spans="1:7">
      <c r="A92" s="3">
        <f t="shared" si="1"/>
        <v>19.200000000000003</v>
      </c>
      <c r="B92" s="32" t="s">
        <v>38</v>
      </c>
      <c r="C92" s="32" t="s">
        <v>16</v>
      </c>
      <c r="D92" s="32">
        <v>0.04</v>
      </c>
      <c r="E92" s="32">
        <f>E90*D92</f>
        <v>1.35</v>
      </c>
      <c r="F92" s="45"/>
      <c r="G92" s="34"/>
    </row>
    <row r="93" spans="1:7">
      <c r="A93" s="3">
        <f t="shared" si="1"/>
        <v>19.300000000000004</v>
      </c>
      <c r="B93" s="32" t="s">
        <v>48</v>
      </c>
      <c r="C93" s="32" t="s">
        <v>45</v>
      </c>
      <c r="D93" s="32">
        <v>5</v>
      </c>
      <c r="E93" s="51">
        <f>E90*D94</f>
        <v>34.424999999999997</v>
      </c>
      <c r="F93" s="45"/>
      <c r="G93" s="34"/>
    </row>
    <row r="94" spans="1:7">
      <c r="A94" s="3">
        <f t="shared" si="1"/>
        <v>19.400000000000006</v>
      </c>
      <c r="B94" s="32" t="s">
        <v>49</v>
      </c>
      <c r="C94" s="32" t="s">
        <v>12</v>
      </c>
      <c r="D94" s="32">
        <v>1.02</v>
      </c>
      <c r="E94" s="45">
        <f>E90*D94</f>
        <v>34.424999999999997</v>
      </c>
      <c r="F94" s="45"/>
      <c r="G94" s="34"/>
    </row>
    <row r="95" spans="1:7">
      <c r="A95" s="3">
        <f t="shared" si="1"/>
        <v>19.500000000000007</v>
      </c>
      <c r="B95" s="32" t="s">
        <v>50</v>
      </c>
      <c r="C95" s="32" t="s">
        <v>51</v>
      </c>
      <c r="D95" s="32"/>
      <c r="E95" s="45">
        <v>42</v>
      </c>
      <c r="F95" s="45"/>
      <c r="G95" s="34"/>
    </row>
    <row r="96" spans="1:7">
      <c r="A96" s="3">
        <f t="shared" si="1"/>
        <v>19.600000000000009</v>
      </c>
      <c r="B96" s="32" t="s">
        <v>30</v>
      </c>
      <c r="C96" s="32" t="s">
        <v>16</v>
      </c>
      <c r="D96" s="32">
        <v>0.16</v>
      </c>
      <c r="E96" s="32">
        <f>E90*D96</f>
        <v>5.4</v>
      </c>
      <c r="F96" s="35"/>
      <c r="G96" s="34"/>
    </row>
    <row r="97" spans="1:7" ht="22.5">
      <c r="A97" s="41">
        <v>20</v>
      </c>
      <c r="B97" s="25" t="s">
        <v>72</v>
      </c>
      <c r="C97" s="48" t="s">
        <v>12</v>
      </c>
      <c r="D97" s="38"/>
      <c r="E97" s="38">
        <v>7.1</v>
      </c>
      <c r="F97" s="38"/>
      <c r="G97" s="49"/>
    </row>
    <row r="98" spans="1:7">
      <c r="A98" s="3">
        <f>A97+0.1</f>
        <v>20.100000000000001</v>
      </c>
      <c r="B98" s="4" t="s">
        <v>13</v>
      </c>
      <c r="C98" s="20" t="s">
        <v>14</v>
      </c>
      <c r="D98" s="21">
        <v>0.85099999999999998</v>
      </c>
      <c r="E98" s="6">
        <f>E97*D98</f>
        <v>6.0420999999999996</v>
      </c>
      <c r="F98" s="16"/>
      <c r="G98" s="6"/>
    </row>
    <row r="99" spans="1:7">
      <c r="A99" s="3">
        <f>A98+0.1</f>
        <v>20.200000000000003</v>
      </c>
      <c r="B99" s="4" t="s">
        <v>19</v>
      </c>
      <c r="C99" s="20" t="s">
        <v>20</v>
      </c>
      <c r="D99" s="22">
        <v>4.8300000000000003E-2</v>
      </c>
      <c r="E99" s="16">
        <f>E97*D99</f>
        <v>0.34293000000000001</v>
      </c>
      <c r="F99" s="16"/>
      <c r="G99" s="6"/>
    </row>
    <row r="100" spans="1:7">
      <c r="A100" s="3">
        <f>A99+0.1</f>
        <v>20.300000000000004</v>
      </c>
      <c r="B100" s="4" t="s">
        <v>73</v>
      </c>
      <c r="C100" s="20" t="s">
        <v>45</v>
      </c>
      <c r="D100" s="21">
        <v>0.23300000000000001</v>
      </c>
      <c r="E100" s="16">
        <f>E97*D100</f>
        <v>1.6543000000000001</v>
      </c>
      <c r="F100" s="16"/>
      <c r="G100" s="6"/>
    </row>
    <row r="101" spans="1:7">
      <c r="A101" s="3">
        <v>20.399999999999999</v>
      </c>
      <c r="B101" s="4" t="s">
        <v>74</v>
      </c>
      <c r="C101" s="20" t="s">
        <v>22</v>
      </c>
      <c r="D101" s="22">
        <v>5.1400000000000001E-2</v>
      </c>
      <c r="E101" s="16">
        <f>D101*E97</f>
        <v>0.36493999999999999</v>
      </c>
      <c r="F101" s="16"/>
      <c r="G101" s="6"/>
    </row>
    <row r="102" spans="1:7">
      <c r="A102" s="3">
        <v>20.5</v>
      </c>
      <c r="B102" s="4" t="s">
        <v>75</v>
      </c>
      <c r="C102" s="20" t="s">
        <v>22</v>
      </c>
      <c r="D102" s="16"/>
      <c r="E102" s="16">
        <v>0.11</v>
      </c>
      <c r="F102" s="16"/>
      <c r="G102" s="6"/>
    </row>
    <row r="103" spans="1:7">
      <c r="A103" s="3">
        <v>20.6</v>
      </c>
      <c r="B103" s="4" t="s">
        <v>46</v>
      </c>
      <c r="C103" s="20" t="s">
        <v>20</v>
      </c>
      <c r="D103" s="16">
        <v>1.07</v>
      </c>
      <c r="E103" s="16">
        <f>E97*D103</f>
        <v>7.5970000000000004</v>
      </c>
      <c r="F103" s="16"/>
      <c r="G103" s="6"/>
    </row>
    <row r="104" spans="1:7" ht="22.5">
      <c r="A104" s="41">
        <v>21</v>
      </c>
      <c r="B104" s="25" t="s">
        <v>76</v>
      </c>
      <c r="C104" s="48" t="s">
        <v>12</v>
      </c>
      <c r="D104" s="38"/>
      <c r="E104" s="38">
        <v>55</v>
      </c>
      <c r="F104" s="38"/>
      <c r="G104" s="49"/>
    </row>
    <row r="105" spans="1:7">
      <c r="A105" s="3">
        <f>A104+0.1</f>
        <v>21.1</v>
      </c>
      <c r="B105" s="4" t="s">
        <v>13</v>
      </c>
      <c r="C105" s="20" t="s">
        <v>14</v>
      </c>
      <c r="D105" s="21">
        <v>0.68</v>
      </c>
      <c r="E105" s="6">
        <f>E104*D105</f>
        <v>37.400000000000006</v>
      </c>
      <c r="F105" s="16"/>
      <c r="G105" s="6"/>
    </row>
    <row r="106" spans="1:7">
      <c r="A106" s="3">
        <f>A105+0.1</f>
        <v>21.200000000000003</v>
      </c>
      <c r="B106" s="4" t="s">
        <v>19</v>
      </c>
      <c r="C106" s="20" t="s">
        <v>20</v>
      </c>
      <c r="D106" s="22">
        <v>3.0000000000000001E-3</v>
      </c>
      <c r="E106" s="16">
        <f>E104*D106</f>
        <v>0.16500000000000001</v>
      </c>
      <c r="F106" s="16"/>
      <c r="G106" s="6"/>
    </row>
    <row r="107" spans="1:7">
      <c r="A107" s="3">
        <f>A106+0.1</f>
        <v>21.300000000000004</v>
      </c>
      <c r="B107" s="4" t="s">
        <v>77</v>
      </c>
      <c r="C107" s="20" t="s">
        <v>45</v>
      </c>
      <c r="D107" s="21">
        <v>0.246</v>
      </c>
      <c r="E107" s="16">
        <f>E104*D107</f>
        <v>13.53</v>
      </c>
      <c r="F107" s="16"/>
      <c r="G107" s="6"/>
    </row>
    <row r="108" spans="1:7">
      <c r="A108" s="3">
        <v>21.4</v>
      </c>
      <c r="B108" s="4" t="s">
        <v>79</v>
      </c>
      <c r="C108" s="20" t="s">
        <v>45</v>
      </c>
      <c r="D108" s="22">
        <v>2.7E-2</v>
      </c>
      <c r="E108" s="16">
        <f>D108*E104</f>
        <v>1.4849999999999999</v>
      </c>
      <c r="F108" s="16"/>
      <c r="G108" s="6"/>
    </row>
    <row r="109" spans="1:7">
      <c r="A109" s="3">
        <v>21.5</v>
      </c>
      <c r="B109" s="4" t="s">
        <v>46</v>
      </c>
      <c r="C109" s="20" t="s">
        <v>20</v>
      </c>
      <c r="D109" s="16">
        <v>1.07</v>
      </c>
      <c r="E109" s="16">
        <f>E104*D109</f>
        <v>58.85</v>
      </c>
      <c r="F109" s="16"/>
      <c r="G109" s="6"/>
    </row>
    <row r="110" spans="1:7">
      <c r="A110" s="328" t="s">
        <v>80</v>
      </c>
      <c r="B110" s="328"/>
      <c r="C110" s="328"/>
      <c r="D110" s="328"/>
      <c r="E110" s="328"/>
      <c r="F110" s="328"/>
      <c r="G110" s="328"/>
    </row>
    <row r="111" spans="1:7" ht="38.25">
      <c r="A111" s="7">
        <v>22</v>
      </c>
      <c r="B111" s="29" t="s">
        <v>81</v>
      </c>
      <c r="C111" s="29" t="s">
        <v>12</v>
      </c>
      <c r="D111" s="29"/>
      <c r="E111" s="29">
        <v>116</v>
      </c>
      <c r="F111" s="54"/>
      <c r="G111" s="31"/>
    </row>
    <row r="112" spans="1:7">
      <c r="A112" s="23">
        <v>22.1</v>
      </c>
      <c r="B112" s="4" t="s">
        <v>13</v>
      </c>
      <c r="C112" s="4" t="s">
        <v>14</v>
      </c>
      <c r="D112" s="21">
        <v>1</v>
      </c>
      <c r="E112" s="6">
        <f>E111*D112</f>
        <v>116</v>
      </c>
      <c r="F112" s="16"/>
      <c r="G112" s="6"/>
    </row>
    <row r="113" spans="1:7">
      <c r="A113" s="23">
        <f>A112+0.1</f>
        <v>22.200000000000003</v>
      </c>
      <c r="B113" s="4" t="s">
        <v>19</v>
      </c>
      <c r="C113" s="4" t="s">
        <v>20</v>
      </c>
      <c r="D113" s="21">
        <v>0.105</v>
      </c>
      <c r="E113" s="6">
        <f>E111*D113</f>
        <v>12.18</v>
      </c>
      <c r="F113" s="16"/>
      <c r="G113" s="6"/>
    </row>
    <row r="114" spans="1:7">
      <c r="A114" s="23">
        <f>A113+0.1</f>
        <v>22.300000000000004</v>
      </c>
      <c r="B114" s="4" t="s">
        <v>82</v>
      </c>
      <c r="C114" s="4" t="s">
        <v>12</v>
      </c>
      <c r="D114" s="16">
        <v>1.03</v>
      </c>
      <c r="E114" s="6">
        <f>E111*D114</f>
        <v>119.48</v>
      </c>
      <c r="F114" s="16"/>
      <c r="G114" s="6"/>
    </row>
    <row r="115" spans="1:7">
      <c r="A115" s="23">
        <v>22.4</v>
      </c>
      <c r="B115" s="4" t="s">
        <v>46</v>
      </c>
      <c r="C115" s="20" t="s">
        <v>16</v>
      </c>
      <c r="D115" s="21">
        <v>0.94</v>
      </c>
      <c r="E115" s="6">
        <f>E111*D115</f>
        <v>109.03999999999999</v>
      </c>
      <c r="F115" s="16"/>
      <c r="G115" s="6"/>
    </row>
    <row r="116" spans="1:7" ht="25.5">
      <c r="A116" s="7">
        <v>23</v>
      </c>
      <c r="B116" s="29" t="s">
        <v>83</v>
      </c>
      <c r="C116" s="29" t="s">
        <v>12</v>
      </c>
      <c r="D116" s="29"/>
      <c r="E116" s="29">
        <v>140</v>
      </c>
      <c r="F116" s="54"/>
      <c r="G116" s="31"/>
    </row>
    <row r="117" spans="1:7">
      <c r="A117" s="23">
        <v>23.1</v>
      </c>
      <c r="B117" s="4" t="s">
        <v>13</v>
      </c>
      <c r="C117" s="4" t="s">
        <v>14</v>
      </c>
      <c r="D117" s="21">
        <v>1</v>
      </c>
      <c r="E117" s="6">
        <f>E116*D117</f>
        <v>140</v>
      </c>
      <c r="F117" s="16"/>
      <c r="G117" s="6"/>
    </row>
    <row r="118" spans="1:7">
      <c r="A118" s="23">
        <f>A117+0.1</f>
        <v>23.200000000000003</v>
      </c>
      <c r="B118" s="4" t="s">
        <v>19</v>
      </c>
      <c r="C118" s="4" t="s">
        <v>20</v>
      </c>
      <c r="D118" s="21">
        <v>0.04</v>
      </c>
      <c r="E118" s="6">
        <f>E116*D118</f>
        <v>5.6000000000000005</v>
      </c>
      <c r="F118" s="16"/>
      <c r="G118" s="6"/>
    </row>
    <row r="119" spans="1:7">
      <c r="A119" s="23">
        <f>A118+0.1</f>
        <v>23.300000000000004</v>
      </c>
      <c r="B119" s="4" t="s">
        <v>84</v>
      </c>
      <c r="C119" s="4" t="s">
        <v>12</v>
      </c>
      <c r="D119" s="16">
        <v>1.03</v>
      </c>
      <c r="E119" s="6">
        <f>E116*D119</f>
        <v>144.20000000000002</v>
      </c>
      <c r="F119" s="16"/>
      <c r="G119" s="6"/>
    </row>
    <row r="120" spans="1:7">
      <c r="A120" s="23">
        <v>23.4</v>
      </c>
      <c r="B120" s="4" t="s">
        <v>46</v>
      </c>
      <c r="C120" s="20" t="s">
        <v>16</v>
      </c>
      <c r="D120" s="21">
        <v>0.40500000000000003</v>
      </c>
      <c r="E120" s="6">
        <f>E116*D120</f>
        <v>56.7</v>
      </c>
      <c r="F120" s="16"/>
      <c r="G120" s="6"/>
    </row>
    <row r="121" spans="1:7" ht="25.5">
      <c r="A121" s="7">
        <v>24</v>
      </c>
      <c r="B121" s="29" t="s">
        <v>85</v>
      </c>
      <c r="C121" s="29" t="s">
        <v>12</v>
      </c>
      <c r="D121" s="29"/>
      <c r="E121" s="29">
        <v>223</v>
      </c>
      <c r="F121" s="54"/>
      <c r="G121" s="31"/>
    </row>
    <row r="122" spans="1:7">
      <c r="A122" s="23">
        <v>24.1</v>
      </c>
      <c r="B122" s="4" t="s">
        <v>13</v>
      </c>
      <c r="C122" s="4" t="s">
        <v>14</v>
      </c>
      <c r="D122" s="21">
        <v>0.51600000000000001</v>
      </c>
      <c r="E122" s="6">
        <f>E121*D122</f>
        <v>115.068</v>
      </c>
      <c r="F122" s="16"/>
      <c r="G122" s="6"/>
    </row>
    <row r="123" spans="1:7">
      <c r="A123" s="23">
        <f>A122+0.1</f>
        <v>24.200000000000003</v>
      </c>
      <c r="B123" s="4" t="s">
        <v>19</v>
      </c>
      <c r="C123" s="4" t="s">
        <v>20</v>
      </c>
      <c r="D123" s="21">
        <v>0.01</v>
      </c>
      <c r="E123" s="6">
        <f>E121*D123</f>
        <v>2.23</v>
      </c>
      <c r="F123" s="16"/>
      <c r="G123" s="6"/>
    </row>
    <row r="124" spans="1:7">
      <c r="A124" s="23">
        <v>24.3</v>
      </c>
      <c r="B124" s="4" t="s">
        <v>86</v>
      </c>
      <c r="C124" s="4" t="s">
        <v>45</v>
      </c>
      <c r="D124" s="21">
        <v>0.55000000000000004</v>
      </c>
      <c r="E124" s="6">
        <f>E121*D124</f>
        <v>122.65</v>
      </c>
      <c r="F124" s="16"/>
      <c r="G124" s="6"/>
    </row>
    <row r="125" spans="1:7" ht="30">
      <c r="A125" s="23">
        <v>24.4</v>
      </c>
      <c r="B125" s="4" t="s">
        <v>65</v>
      </c>
      <c r="C125" s="4" t="s">
        <v>45</v>
      </c>
      <c r="D125" s="16">
        <v>0.63</v>
      </c>
      <c r="E125" s="6">
        <f>E121*D125</f>
        <v>140.49</v>
      </c>
      <c r="F125" s="16"/>
      <c r="G125" s="6"/>
    </row>
    <row r="126" spans="1:7">
      <c r="A126" s="23">
        <v>24.5</v>
      </c>
      <c r="B126" s="4" t="s">
        <v>46</v>
      </c>
      <c r="C126" s="20" t="s">
        <v>16</v>
      </c>
      <c r="D126" s="21">
        <v>7.0000000000000007E-2</v>
      </c>
      <c r="E126" s="6">
        <f>E121*D126</f>
        <v>15.610000000000001</v>
      </c>
      <c r="F126" s="16"/>
      <c r="G126" s="6"/>
    </row>
    <row r="127" spans="1:7">
      <c r="A127" s="329" t="s">
        <v>87</v>
      </c>
      <c r="B127" s="329"/>
      <c r="C127" s="329"/>
      <c r="D127" s="329"/>
      <c r="E127" s="329"/>
      <c r="F127" s="329"/>
      <c r="G127" s="329"/>
    </row>
    <row r="128" spans="1:7" ht="25.5">
      <c r="A128" s="14">
        <v>25</v>
      </c>
      <c r="B128" s="9" t="s">
        <v>88</v>
      </c>
      <c r="C128" s="18" t="s">
        <v>12</v>
      </c>
      <c r="D128" s="55"/>
      <c r="E128" s="19">
        <v>86</v>
      </c>
      <c r="F128" s="55"/>
      <c r="G128" s="11"/>
    </row>
    <row r="129" spans="1:7">
      <c r="A129" s="23">
        <f>A128+0.1</f>
        <v>25.1</v>
      </c>
      <c r="B129" s="4" t="s">
        <v>13</v>
      </c>
      <c r="C129" s="4" t="s">
        <v>14</v>
      </c>
      <c r="D129" s="16">
        <f>93/100</f>
        <v>0.93</v>
      </c>
      <c r="E129" s="56">
        <f>E128*D129</f>
        <v>79.98</v>
      </c>
      <c r="F129" s="16"/>
      <c r="G129" s="6"/>
    </row>
    <row r="130" spans="1:7">
      <c r="A130" s="23">
        <f>A129+0.1</f>
        <v>25.200000000000003</v>
      </c>
      <c r="B130" s="4" t="s">
        <v>89</v>
      </c>
      <c r="C130" s="4" t="s">
        <v>90</v>
      </c>
      <c r="D130" s="21">
        <f>2.4/100</f>
        <v>2.4E-2</v>
      </c>
      <c r="E130" s="21">
        <f>E128*D130</f>
        <v>2.0640000000000001</v>
      </c>
      <c r="F130" s="16"/>
      <c r="G130" s="57"/>
    </row>
    <row r="131" spans="1:7">
      <c r="A131" s="23">
        <f>A130+0.1</f>
        <v>25.300000000000004</v>
      </c>
      <c r="B131" s="4" t="s">
        <v>19</v>
      </c>
      <c r="C131" s="4" t="s">
        <v>20</v>
      </c>
      <c r="D131" s="21">
        <v>2.1000000000000001E-2</v>
      </c>
      <c r="E131" s="21">
        <f>E128*D131</f>
        <v>1.806</v>
      </c>
      <c r="F131" s="16"/>
      <c r="G131" s="6"/>
    </row>
    <row r="132" spans="1:7">
      <c r="A132" s="23">
        <f>A131+0.1</f>
        <v>25.400000000000006</v>
      </c>
      <c r="B132" s="4" t="s">
        <v>91</v>
      </c>
      <c r="C132" s="4" t="s">
        <v>92</v>
      </c>
      <c r="D132" s="21">
        <f>2.6/100</f>
        <v>2.6000000000000002E-2</v>
      </c>
      <c r="E132" s="21">
        <f>E128*D132</f>
        <v>2.2360000000000002</v>
      </c>
      <c r="F132" s="16"/>
      <c r="G132" s="6"/>
    </row>
    <row r="133" spans="1:7" ht="38.25">
      <c r="A133" s="14">
        <v>26</v>
      </c>
      <c r="B133" s="9" t="s">
        <v>93</v>
      </c>
      <c r="C133" s="18" t="s">
        <v>12</v>
      </c>
      <c r="D133" s="18"/>
      <c r="E133" s="19">
        <v>528</v>
      </c>
      <c r="F133" s="18"/>
      <c r="G133" s="11"/>
    </row>
    <row r="134" spans="1:7">
      <c r="A134" s="3">
        <f>A133+0.1</f>
        <v>26.1</v>
      </c>
      <c r="B134" s="4" t="s">
        <v>13</v>
      </c>
      <c r="C134" s="4" t="s">
        <v>14</v>
      </c>
      <c r="D134" s="22">
        <v>0.20849999999999999</v>
      </c>
      <c r="E134" s="6">
        <f>E133*D134</f>
        <v>110.08799999999999</v>
      </c>
      <c r="F134" s="16"/>
      <c r="G134" s="6"/>
    </row>
    <row r="135" spans="1:7">
      <c r="A135" s="3">
        <f>A134+0.1</f>
        <v>26.200000000000003</v>
      </c>
      <c r="B135" s="4" t="s">
        <v>19</v>
      </c>
      <c r="C135" s="4" t="s">
        <v>20</v>
      </c>
      <c r="D135" s="16">
        <v>7.7000000000000002E-3</v>
      </c>
      <c r="E135" s="6">
        <f>E133*D135</f>
        <v>4.0655999999999999</v>
      </c>
      <c r="F135" s="16"/>
      <c r="G135" s="6"/>
    </row>
    <row r="136" spans="1:7">
      <c r="A136" s="3">
        <f>A135+0.1</f>
        <v>26.300000000000004</v>
      </c>
      <c r="B136" s="4" t="s">
        <v>94</v>
      </c>
      <c r="C136" s="4" t="s">
        <v>45</v>
      </c>
      <c r="D136" s="16">
        <v>0.59</v>
      </c>
      <c r="E136" s="6">
        <f>E133*D136</f>
        <v>311.52</v>
      </c>
      <c r="F136" s="16"/>
      <c r="G136" s="6"/>
    </row>
    <row r="137" spans="1:7">
      <c r="A137" s="3">
        <v>26.4</v>
      </c>
      <c r="B137" s="4" t="s">
        <v>95</v>
      </c>
      <c r="C137" s="4" t="s">
        <v>45</v>
      </c>
      <c r="D137" s="16">
        <v>0.15</v>
      </c>
      <c r="E137" s="6">
        <f>E133*D137</f>
        <v>79.2</v>
      </c>
      <c r="F137" s="16"/>
      <c r="G137" s="6"/>
    </row>
    <row r="138" spans="1:7">
      <c r="A138" s="3">
        <v>26.5</v>
      </c>
      <c r="B138" s="4" t="s">
        <v>64</v>
      </c>
      <c r="C138" s="20" t="s">
        <v>45</v>
      </c>
      <c r="D138" s="16">
        <v>0.12</v>
      </c>
      <c r="E138" s="6">
        <f>E133*D138</f>
        <v>63.36</v>
      </c>
      <c r="F138" s="16"/>
      <c r="G138" s="6"/>
    </row>
    <row r="139" spans="1:7">
      <c r="A139" s="3">
        <f>A138+0.1</f>
        <v>26.6</v>
      </c>
      <c r="B139" s="4" t="s">
        <v>46</v>
      </c>
      <c r="C139" s="20" t="s">
        <v>16</v>
      </c>
      <c r="D139" s="22">
        <v>3.3999999999999998E-3</v>
      </c>
      <c r="E139" s="6">
        <f>E133*D139</f>
        <v>1.7951999999999999</v>
      </c>
      <c r="F139" s="16"/>
      <c r="G139" s="6"/>
    </row>
    <row r="140" spans="1:7" ht="30">
      <c r="A140" s="25">
        <v>27</v>
      </c>
      <c r="B140" s="58" t="s">
        <v>96</v>
      </c>
      <c r="C140" s="59" t="s">
        <v>12</v>
      </c>
      <c r="D140" s="60"/>
      <c r="E140" s="61">
        <v>83</v>
      </c>
      <c r="F140" s="62"/>
      <c r="G140" s="63"/>
    </row>
    <row r="141" spans="1:7">
      <c r="A141" s="3">
        <v>26.1</v>
      </c>
      <c r="B141" s="64" t="s">
        <v>13</v>
      </c>
      <c r="C141" s="65" t="s">
        <v>14</v>
      </c>
      <c r="D141" s="66">
        <v>0.68</v>
      </c>
      <c r="E141" s="66">
        <f>E140*D141</f>
        <v>56.440000000000005</v>
      </c>
      <c r="F141" s="67"/>
      <c r="G141" s="68"/>
    </row>
    <row r="142" spans="1:7">
      <c r="A142" s="3">
        <v>26.2</v>
      </c>
      <c r="B142" s="64" t="s">
        <v>38</v>
      </c>
      <c r="C142" s="65" t="s">
        <v>16</v>
      </c>
      <c r="D142" s="66">
        <v>0.22</v>
      </c>
      <c r="E142" s="66">
        <f>E140*D142</f>
        <v>18.260000000000002</v>
      </c>
      <c r="F142" s="67"/>
      <c r="G142" s="68"/>
    </row>
    <row r="143" spans="1:7">
      <c r="A143" s="3">
        <v>26.3</v>
      </c>
      <c r="B143" s="64" t="s">
        <v>97</v>
      </c>
      <c r="C143" s="65" t="s">
        <v>12</v>
      </c>
      <c r="D143" s="66">
        <v>1.1499999999999999</v>
      </c>
      <c r="E143" s="66">
        <f>E140*D143</f>
        <v>95.449999999999989</v>
      </c>
      <c r="F143" s="67"/>
      <c r="G143" s="68"/>
    </row>
    <row r="144" spans="1:7">
      <c r="A144" s="3">
        <v>26.4</v>
      </c>
      <c r="B144" s="64" t="s">
        <v>98</v>
      </c>
      <c r="C144" s="65" t="s">
        <v>12</v>
      </c>
      <c r="D144" s="66">
        <v>1.1499999999999999</v>
      </c>
      <c r="E144" s="66">
        <f>E140*D144</f>
        <v>95.449999999999989</v>
      </c>
      <c r="F144" s="67"/>
      <c r="G144" s="68"/>
    </row>
    <row r="145" spans="1:7">
      <c r="A145" s="3">
        <v>26.5</v>
      </c>
      <c r="B145" s="64" t="s">
        <v>99</v>
      </c>
      <c r="C145" s="65" t="s">
        <v>45</v>
      </c>
      <c r="D145" s="66">
        <v>7.0000000000000007E-2</v>
      </c>
      <c r="E145" s="66">
        <f>E140*D145</f>
        <v>5.8100000000000005</v>
      </c>
      <c r="F145" s="67"/>
      <c r="G145" s="68"/>
    </row>
    <row r="146" spans="1:7" ht="30">
      <c r="A146" s="25">
        <v>27</v>
      </c>
      <c r="B146" s="69" t="s">
        <v>100</v>
      </c>
      <c r="C146" s="70" t="s">
        <v>43</v>
      </c>
      <c r="D146" s="61"/>
      <c r="E146" s="61">
        <v>388</v>
      </c>
      <c r="F146" s="71"/>
      <c r="G146" s="63"/>
    </row>
    <row r="147" spans="1:7">
      <c r="A147" s="3">
        <v>27.1</v>
      </c>
      <c r="B147" s="64" t="s">
        <v>13</v>
      </c>
      <c r="C147" s="65" t="s">
        <v>14</v>
      </c>
      <c r="D147" s="44">
        <v>0.24</v>
      </c>
      <c r="E147" s="44">
        <f>E146*D147</f>
        <v>93.11999999999999</v>
      </c>
      <c r="F147" s="33"/>
      <c r="G147" s="34"/>
    </row>
    <row r="148" spans="1:7">
      <c r="A148" s="3">
        <v>27.2</v>
      </c>
      <c r="B148" s="64" t="s">
        <v>38</v>
      </c>
      <c r="C148" s="65" t="s">
        <v>16</v>
      </c>
      <c r="D148" s="51">
        <v>6.6199999999999995E-2</v>
      </c>
      <c r="E148" s="44">
        <f>E146*D148</f>
        <v>25.685599999999997</v>
      </c>
      <c r="F148" s="33"/>
      <c r="G148" s="34"/>
    </row>
    <row r="149" spans="1:7">
      <c r="A149" s="3">
        <v>27.3</v>
      </c>
      <c r="B149" s="64" t="s">
        <v>101</v>
      </c>
      <c r="C149" s="65" t="s">
        <v>43</v>
      </c>
      <c r="D149" s="51"/>
      <c r="E149" s="44">
        <v>284</v>
      </c>
      <c r="F149" s="33"/>
      <c r="G149" s="34"/>
    </row>
    <row r="150" spans="1:7">
      <c r="A150" s="3">
        <v>27.4</v>
      </c>
      <c r="B150" s="64" t="s">
        <v>102</v>
      </c>
      <c r="C150" s="65" t="s">
        <v>43</v>
      </c>
      <c r="D150" s="44" t="s">
        <v>78</v>
      </c>
      <c r="E150" s="44">
        <v>104</v>
      </c>
      <c r="F150" s="33"/>
      <c r="G150" s="34"/>
    </row>
    <row r="151" spans="1:7">
      <c r="A151" s="3">
        <v>27.5</v>
      </c>
      <c r="B151" s="64" t="s">
        <v>73</v>
      </c>
      <c r="C151" s="65" t="s">
        <v>45</v>
      </c>
      <c r="D151" s="51">
        <v>0.128</v>
      </c>
      <c r="E151" s="44">
        <f>E146*D151</f>
        <v>49.664000000000001</v>
      </c>
      <c r="F151" s="33"/>
      <c r="G151" s="34"/>
    </row>
    <row r="152" spans="1:7">
      <c r="A152" s="3">
        <v>27.6</v>
      </c>
      <c r="B152" s="64" t="s">
        <v>103</v>
      </c>
      <c r="C152" s="65" t="s">
        <v>45</v>
      </c>
      <c r="D152" s="51">
        <v>0.128</v>
      </c>
      <c r="E152" s="44">
        <f>E146*D152</f>
        <v>49.664000000000001</v>
      </c>
      <c r="F152" s="33"/>
      <c r="G152" s="34"/>
    </row>
    <row r="153" spans="1:7">
      <c r="A153" s="3">
        <v>27.7</v>
      </c>
      <c r="B153" s="64" t="s">
        <v>104</v>
      </c>
      <c r="C153" s="65" t="s">
        <v>45</v>
      </c>
      <c r="D153" s="51">
        <v>0.112</v>
      </c>
      <c r="E153" s="44">
        <f>E146*D153</f>
        <v>43.456000000000003</v>
      </c>
      <c r="F153" s="33"/>
      <c r="G153" s="34"/>
    </row>
    <row r="154" spans="1:7">
      <c r="A154" s="3">
        <v>27.8</v>
      </c>
      <c r="B154" s="64" t="s">
        <v>30</v>
      </c>
      <c r="C154" s="65" t="s">
        <v>45</v>
      </c>
      <c r="D154" s="51">
        <v>0.13300000000000001</v>
      </c>
      <c r="E154" s="44">
        <f>E146*D154</f>
        <v>51.603999999999999</v>
      </c>
      <c r="F154" s="33"/>
      <c r="G154" s="34"/>
    </row>
    <row r="155" spans="1:7" ht="25.5">
      <c r="A155" s="25">
        <v>28</v>
      </c>
      <c r="B155" s="72" t="s">
        <v>105</v>
      </c>
      <c r="C155" s="72" t="s">
        <v>22</v>
      </c>
      <c r="D155" s="73"/>
      <c r="E155" s="61">
        <v>27</v>
      </c>
      <c r="F155" s="71"/>
      <c r="G155" s="63"/>
    </row>
    <row r="156" spans="1:7">
      <c r="A156" s="3">
        <v>28.1</v>
      </c>
      <c r="B156" s="64" t="s">
        <v>13</v>
      </c>
      <c r="C156" s="65" t="s">
        <v>14</v>
      </c>
      <c r="D156" s="51">
        <v>2.9</v>
      </c>
      <c r="E156" s="44">
        <f>E155*D156</f>
        <v>78.3</v>
      </c>
      <c r="F156" s="33"/>
      <c r="G156" s="34"/>
    </row>
    <row r="157" spans="1:7">
      <c r="A157" s="3">
        <v>28.2</v>
      </c>
      <c r="B157" s="64" t="s">
        <v>106</v>
      </c>
      <c r="C157" s="65" t="s">
        <v>22</v>
      </c>
      <c r="D157" s="51">
        <v>1.0149999999999999</v>
      </c>
      <c r="E157" s="44">
        <f>E155*D157</f>
        <v>27.404999999999998</v>
      </c>
      <c r="F157" s="33"/>
      <c r="G157" s="34"/>
    </row>
    <row r="158" spans="1:7">
      <c r="A158" s="3">
        <v>28.3</v>
      </c>
      <c r="B158" s="64" t="s">
        <v>30</v>
      </c>
      <c r="C158" s="65" t="s">
        <v>16</v>
      </c>
      <c r="D158" s="51">
        <v>0.88</v>
      </c>
      <c r="E158" s="44">
        <f>E155*D158</f>
        <v>23.76</v>
      </c>
      <c r="F158" s="33"/>
      <c r="G158" s="34"/>
    </row>
    <row r="159" spans="1:7" ht="30">
      <c r="A159" s="14">
        <v>29</v>
      </c>
      <c r="B159" s="8" t="s">
        <v>107</v>
      </c>
      <c r="C159" s="8" t="s">
        <v>35</v>
      </c>
      <c r="D159" s="15"/>
      <c r="E159" s="74">
        <v>195</v>
      </c>
      <c r="F159" s="18"/>
      <c r="G159" s="11"/>
    </row>
    <row r="160" spans="1:7">
      <c r="A160" s="23">
        <f>A159+0.1</f>
        <v>29.1</v>
      </c>
      <c r="B160" s="4" t="s">
        <v>13</v>
      </c>
      <c r="C160" s="20" t="s">
        <v>14</v>
      </c>
      <c r="D160" s="21">
        <f>45.8/100</f>
        <v>0.45799999999999996</v>
      </c>
      <c r="E160" s="21">
        <f>E159*D160</f>
        <v>89.309999999999988</v>
      </c>
      <c r="F160" s="16"/>
      <c r="G160" s="6"/>
    </row>
    <row r="161" spans="1:7">
      <c r="A161" s="23">
        <f>A160+0.1</f>
        <v>29.200000000000003</v>
      </c>
      <c r="B161" s="4" t="s">
        <v>19</v>
      </c>
      <c r="C161" s="20" t="s">
        <v>20</v>
      </c>
      <c r="D161" s="22">
        <f>0.23/100</f>
        <v>2.3E-3</v>
      </c>
      <c r="E161" s="21">
        <f>E159*D161</f>
        <v>0.44850000000000001</v>
      </c>
      <c r="F161" s="16"/>
      <c r="G161" s="6"/>
    </row>
    <row r="162" spans="1:7">
      <c r="A162" s="23">
        <f>A161+0.1</f>
        <v>29.300000000000004</v>
      </c>
      <c r="B162" s="4" t="s">
        <v>108</v>
      </c>
      <c r="C162" s="4" t="s">
        <v>109</v>
      </c>
      <c r="D162" s="75">
        <f>0.037/100</f>
        <v>3.6999999999999999E-4</v>
      </c>
      <c r="E162" s="21">
        <f>E159*D162</f>
        <v>7.2150000000000006E-2</v>
      </c>
      <c r="F162" s="76"/>
      <c r="G162" s="6"/>
    </row>
    <row r="163" spans="1:7">
      <c r="A163" s="23">
        <f>A162+0.1</f>
        <v>29.400000000000006</v>
      </c>
      <c r="B163" s="4" t="s">
        <v>110</v>
      </c>
      <c r="C163" s="4" t="s">
        <v>92</v>
      </c>
      <c r="D163" s="75">
        <f>0.006/100</f>
        <v>6.0000000000000002E-5</v>
      </c>
      <c r="E163" s="21">
        <f>E159*D163</f>
        <v>1.17E-2</v>
      </c>
      <c r="F163" s="16"/>
      <c r="G163" s="6"/>
    </row>
    <row r="164" spans="1:7">
      <c r="A164" s="23">
        <f>A163+0.1</f>
        <v>29.500000000000007</v>
      </c>
      <c r="B164" s="4" t="s">
        <v>111</v>
      </c>
      <c r="C164" s="4" t="s">
        <v>35</v>
      </c>
      <c r="D164" s="21">
        <f>1.2/100</f>
        <v>1.2E-2</v>
      </c>
      <c r="E164" s="21">
        <f>E159*D164</f>
        <v>2.34</v>
      </c>
      <c r="F164" s="16"/>
      <c r="G164" s="6"/>
    </row>
    <row r="165" spans="1:7" ht="30">
      <c r="A165" s="77"/>
      <c r="B165" s="47" t="s">
        <v>112</v>
      </c>
      <c r="C165" s="78" t="s">
        <v>16</v>
      </c>
      <c r="D165" s="79"/>
      <c r="E165" s="79"/>
      <c r="F165" s="79"/>
      <c r="G165" s="49"/>
    </row>
    <row r="166" spans="1:7">
      <c r="A166" s="3"/>
      <c r="B166" s="80" t="s">
        <v>113</v>
      </c>
      <c r="C166" s="4" t="s">
        <v>16</v>
      </c>
      <c r="D166" s="5"/>
      <c r="E166" s="5"/>
      <c r="F166" s="5"/>
      <c r="G166" s="6"/>
    </row>
    <row r="167" spans="1:7">
      <c r="A167" s="3"/>
      <c r="B167" s="81" t="s">
        <v>114</v>
      </c>
      <c r="C167" s="4" t="s">
        <v>16</v>
      </c>
      <c r="D167" s="5"/>
      <c r="E167" s="12" t="s">
        <v>78</v>
      </c>
      <c r="F167" s="5"/>
      <c r="G167" s="6"/>
    </row>
    <row r="168" spans="1:7">
      <c r="A168" s="3"/>
      <c r="B168" s="4" t="s">
        <v>115</v>
      </c>
      <c r="C168" s="82" t="s">
        <v>281</v>
      </c>
      <c r="D168" s="5"/>
      <c r="E168" s="5"/>
      <c r="F168" s="5"/>
      <c r="G168" s="6"/>
    </row>
    <row r="169" spans="1:7">
      <c r="A169" s="83"/>
      <c r="B169" s="84" t="s">
        <v>116</v>
      </c>
      <c r="C169" s="84" t="s">
        <v>16</v>
      </c>
      <c r="D169" s="85"/>
      <c r="E169" s="85"/>
      <c r="F169" s="85"/>
      <c r="G169" s="86"/>
    </row>
    <row r="170" spans="1:7">
      <c r="A170" s="3"/>
      <c r="B170" s="4" t="s">
        <v>117</v>
      </c>
      <c r="C170" s="82" t="s">
        <v>281</v>
      </c>
      <c r="D170" s="5"/>
      <c r="E170" s="5"/>
      <c r="F170" s="5"/>
      <c r="G170" s="6"/>
    </row>
    <row r="171" spans="1:7">
      <c r="A171" s="3"/>
      <c r="B171" s="4" t="s">
        <v>116</v>
      </c>
      <c r="C171" s="82" t="s">
        <v>16</v>
      </c>
      <c r="D171" s="5"/>
      <c r="E171" s="5"/>
      <c r="F171" s="5"/>
      <c r="G171" s="6"/>
    </row>
    <row r="172" spans="1:7">
      <c r="A172" s="3"/>
      <c r="B172" s="4" t="s">
        <v>118</v>
      </c>
      <c r="C172" s="82" t="s">
        <v>281</v>
      </c>
      <c r="D172" s="5"/>
      <c r="E172" s="5"/>
      <c r="F172" s="5"/>
      <c r="G172" s="6"/>
    </row>
    <row r="173" spans="1:7">
      <c r="A173" s="77"/>
      <c r="B173" s="47" t="s">
        <v>9</v>
      </c>
      <c r="C173" s="87" t="s">
        <v>16</v>
      </c>
      <c r="D173" s="37"/>
      <c r="E173" s="37"/>
      <c r="F173" s="37"/>
      <c r="G173" s="49"/>
    </row>
    <row r="174" spans="1:7">
      <c r="A174" s="320" t="s">
        <v>119</v>
      </c>
      <c r="B174" s="320"/>
      <c r="C174" s="320"/>
      <c r="D174" s="320"/>
      <c r="E174" s="320"/>
      <c r="F174" s="320"/>
      <c r="G174" s="320"/>
    </row>
    <row r="175" spans="1:7">
      <c r="A175" s="321" t="s">
        <v>120</v>
      </c>
      <c r="B175" s="321"/>
      <c r="C175" s="321"/>
      <c r="D175" s="321"/>
      <c r="E175" s="321"/>
      <c r="F175" s="321"/>
      <c r="G175" s="321"/>
    </row>
    <row r="176" spans="1:7" ht="31.5" customHeight="1">
      <c r="A176" s="330" t="s">
        <v>2</v>
      </c>
      <c r="B176" s="334" t="s">
        <v>3</v>
      </c>
      <c r="C176" s="335" t="s">
        <v>4</v>
      </c>
      <c r="D176" s="330" t="s">
        <v>5</v>
      </c>
      <c r="E176" s="330"/>
      <c r="F176" s="331" t="s">
        <v>6</v>
      </c>
      <c r="G176" s="331"/>
    </row>
    <row r="177" spans="1:7" ht="52.5">
      <c r="A177" s="330"/>
      <c r="B177" s="334"/>
      <c r="C177" s="335"/>
      <c r="D177" s="88" t="s">
        <v>7</v>
      </c>
      <c r="E177" s="88" t="s">
        <v>8</v>
      </c>
      <c r="F177" s="88" t="s">
        <v>7</v>
      </c>
      <c r="G177" s="89" t="s">
        <v>9</v>
      </c>
    </row>
    <row r="178" spans="1:7">
      <c r="A178" s="90">
        <v>1</v>
      </c>
      <c r="B178" s="4">
        <v>2</v>
      </c>
      <c r="C178" s="90">
        <v>3</v>
      </c>
      <c r="D178" s="90">
        <v>4</v>
      </c>
      <c r="E178" s="90">
        <v>5</v>
      </c>
      <c r="F178" s="90">
        <v>6</v>
      </c>
      <c r="G178" s="91">
        <v>7</v>
      </c>
    </row>
    <row r="179" spans="1:7" ht="30">
      <c r="A179" s="92">
        <v>1</v>
      </c>
      <c r="B179" s="8" t="s">
        <v>121</v>
      </c>
      <c r="C179" s="92" t="s">
        <v>122</v>
      </c>
      <c r="D179" s="93"/>
      <c r="E179" s="94">
        <v>12</v>
      </c>
      <c r="F179" s="93"/>
      <c r="G179" s="95"/>
    </row>
    <row r="180" spans="1:7">
      <c r="A180" s="90">
        <f>A179+0.1</f>
        <v>1.1000000000000001</v>
      </c>
      <c r="B180" s="4" t="s">
        <v>13</v>
      </c>
      <c r="C180" s="90" t="s">
        <v>14</v>
      </c>
      <c r="D180" s="90">
        <v>1.42</v>
      </c>
      <c r="E180" s="90">
        <f>E179*D180</f>
        <v>17.04</v>
      </c>
      <c r="F180" s="90"/>
      <c r="G180" s="96"/>
    </row>
    <row r="181" spans="1:7">
      <c r="A181" s="90">
        <f>A180+0.1</f>
        <v>1.2000000000000002</v>
      </c>
      <c r="B181" s="4" t="s">
        <v>19</v>
      </c>
      <c r="C181" s="90" t="s">
        <v>28</v>
      </c>
      <c r="D181" s="97">
        <v>0.06</v>
      </c>
      <c r="E181" s="97">
        <f>E179*D181</f>
        <v>0.72</v>
      </c>
      <c r="F181" s="97"/>
      <c r="G181" s="98"/>
    </row>
    <row r="182" spans="1:7">
      <c r="A182" s="99">
        <f>A181+0.1</f>
        <v>1.3000000000000003</v>
      </c>
      <c r="B182" s="4" t="s">
        <v>123</v>
      </c>
      <c r="C182" s="90" t="s">
        <v>122</v>
      </c>
      <c r="D182" s="97">
        <v>1</v>
      </c>
      <c r="E182" s="97">
        <f>E179*D182</f>
        <v>12</v>
      </c>
      <c r="F182" s="100"/>
      <c r="G182" s="98"/>
    </row>
    <row r="183" spans="1:7">
      <c r="A183" s="90">
        <v>1.4</v>
      </c>
      <c r="B183" s="4" t="s">
        <v>46</v>
      </c>
      <c r="C183" s="90" t="s">
        <v>20</v>
      </c>
      <c r="D183" s="97">
        <v>0.31</v>
      </c>
      <c r="E183" s="97">
        <f>E179*D183</f>
        <v>3.7199999999999998</v>
      </c>
      <c r="F183" s="97"/>
      <c r="G183" s="98"/>
    </row>
    <row r="184" spans="1:7">
      <c r="A184" s="92">
        <v>2</v>
      </c>
      <c r="B184" s="26" t="s">
        <v>124</v>
      </c>
      <c r="C184" s="101" t="s">
        <v>125</v>
      </c>
      <c r="D184" s="102"/>
      <c r="E184" s="103">
        <v>3</v>
      </c>
      <c r="F184" s="101"/>
      <c r="G184" s="95"/>
    </row>
    <row r="185" spans="1:7">
      <c r="A185" s="90">
        <v>2.1</v>
      </c>
      <c r="B185" s="32" t="s">
        <v>13</v>
      </c>
      <c r="C185" s="104" t="s">
        <v>14</v>
      </c>
      <c r="D185" s="105">
        <v>2.71</v>
      </c>
      <c r="E185" s="104">
        <f>E184*D185</f>
        <v>8.129999999999999</v>
      </c>
      <c r="F185" s="104"/>
      <c r="G185" s="98"/>
    </row>
    <row r="186" spans="1:7">
      <c r="A186" s="90">
        <v>2.2000000000000002</v>
      </c>
      <c r="B186" s="32" t="s">
        <v>126</v>
      </c>
      <c r="C186" s="104" t="s">
        <v>16</v>
      </c>
      <c r="D186" s="104">
        <v>0.2</v>
      </c>
      <c r="E186" s="104">
        <f>E184*D186</f>
        <v>0.60000000000000009</v>
      </c>
      <c r="F186" s="104"/>
      <c r="G186" s="98"/>
    </row>
    <row r="187" spans="1:7">
      <c r="A187" s="90">
        <v>2.2999999999999998</v>
      </c>
      <c r="B187" s="32" t="s">
        <v>127</v>
      </c>
      <c r="C187" s="104" t="s">
        <v>128</v>
      </c>
      <c r="D187" s="104">
        <v>1</v>
      </c>
      <c r="E187" s="104">
        <f>E184*D187</f>
        <v>3</v>
      </c>
      <c r="F187" s="104"/>
      <c r="G187" s="98"/>
    </row>
    <row r="188" spans="1:7">
      <c r="A188" s="90">
        <v>2.4</v>
      </c>
      <c r="B188" s="32" t="s">
        <v>129</v>
      </c>
      <c r="C188" s="104" t="s">
        <v>125</v>
      </c>
      <c r="D188" s="104">
        <v>1</v>
      </c>
      <c r="E188" s="104">
        <f>E184*D188</f>
        <v>3</v>
      </c>
      <c r="F188" s="104"/>
      <c r="G188" s="98"/>
    </row>
    <row r="189" spans="1:7">
      <c r="A189" s="92">
        <v>3</v>
      </c>
      <c r="B189" s="26" t="s">
        <v>130</v>
      </c>
      <c r="C189" s="101" t="s">
        <v>125</v>
      </c>
      <c r="D189" s="102"/>
      <c r="E189" s="103">
        <v>2</v>
      </c>
      <c r="F189" s="101"/>
      <c r="G189" s="95"/>
    </row>
    <row r="190" spans="1:7">
      <c r="A190" s="90">
        <v>3.1</v>
      </c>
      <c r="B190" s="32" t="s">
        <v>13</v>
      </c>
      <c r="C190" s="104" t="s">
        <v>14</v>
      </c>
      <c r="D190" s="105">
        <v>2.71</v>
      </c>
      <c r="E190" s="104">
        <f>E189*D190</f>
        <v>5.42</v>
      </c>
      <c r="F190" s="104"/>
      <c r="G190" s="98"/>
    </row>
    <row r="191" spans="1:7">
      <c r="A191" s="90">
        <v>3.2</v>
      </c>
      <c r="B191" s="32" t="s">
        <v>126</v>
      </c>
      <c r="C191" s="104" t="s">
        <v>16</v>
      </c>
      <c r="D191" s="104">
        <v>0.2</v>
      </c>
      <c r="E191" s="104">
        <f>E189*D191</f>
        <v>0.4</v>
      </c>
      <c r="F191" s="104"/>
      <c r="G191" s="98"/>
    </row>
    <row r="192" spans="1:7">
      <c r="A192" s="90">
        <v>3.3</v>
      </c>
      <c r="B192" s="32" t="s">
        <v>127</v>
      </c>
      <c r="C192" s="104" t="s">
        <v>128</v>
      </c>
      <c r="D192" s="104">
        <v>1</v>
      </c>
      <c r="E192" s="104">
        <f>E189*D192</f>
        <v>2</v>
      </c>
      <c r="F192" s="104"/>
      <c r="G192" s="98"/>
    </row>
    <row r="193" spans="1:7">
      <c r="A193" s="90">
        <v>3.4</v>
      </c>
      <c r="B193" s="32" t="s">
        <v>131</v>
      </c>
      <c r="C193" s="104" t="s">
        <v>125</v>
      </c>
      <c r="D193" s="104">
        <v>1</v>
      </c>
      <c r="E193" s="104">
        <f>E189*D193</f>
        <v>2</v>
      </c>
      <c r="F193" s="104"/>
      <c r="G193" s="98"/>
    </row>
    <row r="194" spans="1:7">
      <c r="A194" s="92">
        <v>4</v>
      </c>
      <c r="B194" s="8" t="s">
        <v>132</v>
      </c>
      <c r="C194" s="92" t="s">
        <v>122</v>
      </c>
      <c r="D194" s="93"/>
      <c r="E194" s="94">
        <v>12</v>
      </c>
      <c r="F194" s="93"/>
      <c r="G194" s="95"/>
    </row>
    <row r="195" spans="1:7">
      <c r="A195" s="90">
        <f>A194+0.1</f>
        <v>4.0999999999999996</v>
      </c>
      <c r="B195" s="4" t="s">
        <v>13</v>
      </c>
      <c r="C195" s="90" t="s">
        <v>14</v>
      </c>
      <c r="D195" s="90">
        <v>6.82</v>
      </c>
      <c r="E195" s="90">
        <f>E194*D195</f>
        <v>81.84</v>
      </c>
      <c r="F195" s="90"/>
      <c r="G195" s="96"/>
    </row>
    <row r="196" spans="1:7">
      <c r="A196" s="90">
        <f>A195+0.1</f>
        <v>4.1999999999999993</v>
      </c>
      <c r="B196" s="4" t="s">
        <v>19</v>
      </c>
      <c r="C196" s="90" t="s">
        <v>28</v>
      </c>
      <c r="D196" s="97">
        <v>0.01</v>
      </c>
      <c r="E196" s="97">
        <f>E194*D196</f>
        <v>0.12</v>
      </c>
      <c r="F196" s="97"/>
      <c r="G196" s="98"/>
    </row>
    <row r="197" spans="1:7">
      <c r="A197" s="99">
        <f>A196+0.1</f>
        <v>4.2999999999999989</v>
      </c>
      <c r="B197" s="4" t="s">
        <v>133</v>
      </c>
      <c r="C197" s="90" t="s">
        <v>122</v>
      </c>
      <c r="D197" s="97">
        <v>1</v>
      </c>
      <c r="E197" s="97">
        <f>E194*D197</f>
        <v>12</v>
      </c>
      <c r="F197" s="100"/>
      <c r="G197" s="98"/>
    </row>
    <row r="198" spans="1:7">
      <c r="A198" s="90">
        <v>4.4000000000000004</v>
      </c>
      <c r="B198" s="4" t="s">
        <v>46</v>
      </c>
      <c r="C198" s="90" t="s">
        <v>16</v>
      </c>
      <c r="D198" s="97">
        <v>7.0000000000000007E-2</v>
      </c>
      <c r="E198" s="97">
        <f>E194*D198</f>
        <v>0.84000000000000008</v>
      </c>
      <c r="F198" s="97"/>
      <c r="G198" s="98"/>
    </row>
    <row r="199" spans="1:7" ht="30">
      <c r="A199" s="92">
        <v>5</v>
      </c>
      <c r="B199" s="106" t="s">
        <v>134</v>
      </c>
      <c r="C199" s="92" t="s">
        <v>135</v>
      </c>
      <c r="D199" s="93"/>
      <c r="E199" s="107">
        <v>3.2000000000000001E-2</v>
      </c>
      <c r="F199" s="93"/>
      <c r="G199" s="95"/>
    </row>
    <row r="200" spans="1:7">
      <c r="A200" s="91">
        <v>5.0999999999999996</v>
      </c>
      <c r="B200" s="108" t="s">
        <v>13</v>
      </c>
      <c r="C200" s="91" t="s">
        <v>14</v>
      </c>
      <c r="D200" s="91">
        <v>95.9</v>
      </c>
      <c r="E200" s="98">
        <f>E199*D200</f>
        <v>3.0688000000000004</v>
      </c>
      <c r="F200" s="91"/>
      <c r="G200" s="96"/>
    </row>
    <row r="201" spans="1:7">
      <c r="A201" s="91">
        <v>5.2</v>
      </c>
      <c r="B201" s="108" t="s">
        <v>15</v>
      </c>
      <c r="C201" s="91" t="s">
        <v>28</v>
      </c>
      <c r="D201" s="91">
        <v>45.2</v>
      </c>
      <c r="E201" s="98">
        <f>E199*D201</f>
        <v>1.4464000000000001</v>
      </c>
      <c r="F201" s="91"/>
      <c r="G201" s="98"/>
    </row>
    <row r="202" spans="1:7">
      <c r="A202" s="91">
        <v>5.3</v>
      </c>
      <c r="B202" s="108" t="s">
        <v>136</v>
      </c>
      <c r="C202" s="91" t="s">
        <v>43</v>
      </c>
      <c r="D202" s="91">
        <v>1000</v>
      </c>
      <c r="E202" s="91">
        <f>E199*D202</f>
        <v>32</v>
      </c>
      <c r="F202" s="109"/>
      <c r="G202" s="98"/>
    </row>
    <row r="203" spans="1:7">
      <c r="A203" s="91">
        <v>5.4</v>
      </c>
      <c r="B203" s="108" t="s">
        <v>46</v>
      </c>
      <c r="C203" s="91" t="s">
        <v>28</v>
      </c>
      <c r="D203" s="91">
        <v>0.6</v>
      </c>
      <c r="E203" s="98">
        <f>E199*D203</f>
        <v>1.9199999999999998E-2</v>
      </c>
      <c r="F203" s="91"/>
      <c r="G203" s="98"/>
    </row>
    <row r="204" spans="1:7" ht="30">
      <c r="A204" s="92">
        <v>6</v>
      </c>
      <c r="B204" s="106" t="s">
        <v>137</v>
      </c>
      <c r="C204" s="92" t="s">
        <v>138</v>
      </c>
      <c r="D204" s="93"/>
      <c r="E204" s="95">
        <v>0.22</v>
      </c>
      <c r="F204" s="93"/>
      <c r="G204" s="95"/>
    </row>
    <row r="205" spans="1:7">
      <c r="A205" s="91">
        <f>A204+0.1</f>
        <v>6.1</v>
      </c>
      <c r="B205" s="108" t="s">
        <v>13</v>
      </c>
      <c r="C205" s="91" t="s">
        <v>14</v>
      </c>
      <c r="D205" s="91">
        <v>60.9</v>
      </c>
      <c r="E205" s="98">
        <f>E204*D205</f>
        <v>13.398</v>
      </c>
      <c r="F205" s="91"/>
      <c r="G205" s="96"/>
    </row>
    <row r="206" spans="1:7">
      <c r="A206" s="91">
        <f>A205+0.1</f>
        <v>6.1999999999999993</v>
      </c>
      <c r="B206" s="108" t="s">
        <v>15</v>
      </c>
      <c r="C206" s="91" t="s">
        <v>28</v>
      </c>
      <c r="D206" s="91">
        <v>0.21</v>
      </c>
      <c r="E206" s="98">
        <f>E204*D206</f>
        <v>4.6199999999999998E-2</v>
      </c>
      <c r="F206" s="91"/>
      <c r="G206" s="98"/>
    </row>
    <row r="207" spans="1:7">
      <c r="A207" s="91">
        <f>A206+0.1</f>
        <v>6.2999999999999989</v>
      </c>
      <c r="B207" s="108" t="s">
        <v>139</v>
      </c>
      <c r="C207" s="91" t="s">
        <v>43</v>
      </c>
      <c r="D207" s="91">
        <v>100</v>
      </c>
      <c r="E207" s="91">
        <f>E204*D207</f>
        <v>22</v>
      </c>
      <c r="F207" s="91"/>
      <c r="G207" s="98"/>
    </row>
    <row r="208" spans="1:7">
      <c r="A208" s="91">
        <f>A207+0.1</f>
        <v>6.3999999999999986</v>
      </c>
      <c r="B208" s="108" t="s">
        <v>46</v>
      </c>
      <c r="C208" s="91" t="s">
        <v>28</v>
      </c>
      <c r="D208" s="91">
        <v>15.6</v>
      </c>
      <c r="E208" s="98">
        <f>E204*D208</f>
        <v>3.4319999999999999</v>
      </c>
      <c r="F208" s="91"/>
      <c r="G208" s="98"/>
    </row>
    <row r="209" spans="1:7">
      <c r="A209" s="94">
        <v>7</v>
      </c>
      <c r="B209" s="8" t="s">
        <v>140</v>
      </c>
      <c r="C209" s="92" t="s">
        <v>141</v>
      </c>
      <c r="D209" s="110"/>
      <c r="E209" s="111">
        <v>1.8</v>
      </c>
      <c r="F209" s="110"/>
      <c r="G209" s="95"/>
    </row>
    <row r="210" spans="1:7">
      <c r="A210" s="99">
        <f>A209+0.1</f>
        <v>7.1</v>
      </c>
      <c r="B210" s="4" t="s">
        <v>13</v>
      </c>
      <c r="C210" s="90" t="s">
        <v>14</v>
      </c>
      <c r="D210" s="97">
        <v>3.89</v>
      </c>
      <c r="E210" s="96">
        <f>E209*D210</f>
        <v>7.0020000000000007</v>
      </c>
      <c r="F210" s="97"/>
      <c r="G210" s="96"/>
    </row>
    <row r="211" spans="1:7">
      <c r="A211" s="99">
        <f>A210+0.1</f>
        <v>7.1999999999999993</v>
      </c>
      <c r="B211" s="4" t="s">
        <v>19</v>
      </c>
      <c r="C211" s="90" t="s">
        <v>20</v>
      </c>
      <c r="D211" s="97">
        <v>1.51</v>
      </c>
      <c r="E211" s="97">
        <f>E209*D211</f>
        <v>2.718</v>
      </c>
      <c r="F211" s="97"/>
      <c r="G211" s="96"/>
    </row>
    <row r="212" spans="1:7">
      <c r="A212" s="99">
        <f>A211+0.1</f>
        <v>7.2999999999999989</v>
      </c>
      <c r="B212" s="4" t="s">
        <v>142</v>
      </c>
      <c r="C212" s="90" t="s">
        <v>143</v>
      </c>
      <c r="D212" s="97">
        <v>10</v>
      </c>
      <c r="E212" s="97">
        <f>E209*D212</f>
        <v>18</v>
      </c>
      <c r="F212" s="97"/>
      <c r="G212" s="96"/>
    </row>
    <row r="213" spans="1:7">
      <c r="A213" s="99">
        <f>A212+0.1</f>
        <v>7.3999999999999986</v>
      </c>
      <c r="B213" s="4" t="s">
        <v>46</v>
      </c>
      <c r="C213" s="90" t="s">
        <v>16</v>
      </c>
      <c r="D213" s="97">
        <v>0.24</v>
      </c>
      <c r="E213" s="97">
        <f>E209*D213</f>
        <v>0.432</v>
      </c>
      <c r="F213" s="97"/>
      <c r="G213" s="96"/>
    </row>
    <row r="214" spans="1:7">
      <c r="A214" s="94">
        <f>A209+1</f>
        <v>8</v>
      </c>
      <c r="B214" s="8" t="s">
        <v>144</v>
      </c>
      <c r="C214" s="92" t="s">
        <v>128</v>
      </c>
      <c r="D214" s="93"/>
      <c r="E214" s="92">
        <v>1</v>
      </c>
      <c r="F214" s="93"/>
      <c r="G214" s="95"/>
    </row>
    <row r="215" spans="1:7">
      <c r="A215" s="91">
        <f>A214+0.1</f>
        <v>8.1</v>
      </c>
      <c r="B215" s="112" t="s">
        <v>13</v>
      </c>
      <c r="C215" s="91" t="s">
        <v>14</v>
      </c>
      <c r="D215" s="91">
        <v>3.02</v>
      </c>
      <c r="E215" s="98">
        <f>E214*D215</f>
        <v>3.02</v>
      </c>
      <c r="F215" s="91"/>
      <c r="G215" s="113"/>
    </row>
    <row r="216" spans="1:7">
      <c r="A216" s="91">
        <f>A215+0.1</f>
        <v>8.1999999999999993</v>
      </c>
      <c r="B216" s="112" t="s">
        <v>15</v>
      </c>
      <c r="C216" s="91" t="s">
        <v>28</v>
      </c>
      <c r="D216" s="91">
        <v>0.14000000000000001</v>
      </c>
      <c r="E216" s="98">
        <f>D216*E214</f>
        <v>0.14000000000000001</v>
      </c>
      <c r="F216" s="91"/>
      <c r="G216" s="113"/>
    </row>
    <row r="217" spans="1:7">
      <c r="A217" s="91">
        <f>A216+0.1</f>
        <v>8.2999999999999989</v>
      </c>
      <c r="B217" s="112" t="s">
        <v>145</v>
      </c>
      <c r="C217" s="91" t="s">
        <v>128</v>
      </c>
      <c r="D217" s="91">
        <v>1</v>
      </c>
      <c r="E217" s="91">
        <f>E214*D217</f>
        <v>1</v>
      </c>
      <c r="F217" s="91"/>
      <c r="G217" s="113"/>
    </row>
    <row r="218" spans="1:7">
      <c r="A218" s="91">
        <f>A217+0.1</f>
        <v>8.3999999999999986</v>
      </c>
      <c r="B218" s="112" t="s">
        <v>46</v>
      </c>
      <c r="C218" s="91" t="s">
        <v>28</v>
      </c>
      <c r="D218" s="91">
        <v>1.32</v>
      </c>
      <c r="E218" s="109">
        <f>D218*E214</f>
        <v>1.32</v>
      </c>
      <c r="F218" s="91"/>
      <c r="G218" s="113"/>
    </row>
    <row r="219" spans="1:7">
      <c r="A219" s="114">
        <v>9</v>
      </c>
      <c r="B219" s="115" t="s">
        <v>146</v>
      </c>
      <c r="C219" s="116" t="s">
        <v>143</v>
      </c>
      <c r="D219" s="117"/>
      <c r="E219" s="116">
        <v>80</v>
      </c>
      <c r="F219" s="116"/>
      <c r="G219" s="118"/>
    </row>
    <row r="220" spans="1:7" ht="33.75">
      <c r="A220" s="119">
        <v>10</v>
      </c>
      <c r="B220" s="120" t="s">
        <v>147</v>
      </c>
      <c r="C220" s="120" t="s">
        <v>22</v>
      </c>
      <c r="D220" s="120"/>
      <c r="E220" s="120">
        <v>4.5</v>
      </c>
      <c r="F220" s="120"/>
      <c r="G220" s="121"/>
    </row>
    <row r="221" spans="1:7">
      <c r="A221" s="122"/>
      <c r="B221" s="123" t="s">
        <v>13</v>
      </c>
      <c r="C221" s="124" t="s">
        <v>14</v>
      </c>
      <c r="D221" s="124">
        <v>2.06</v>
      </c>
      <c r="E221" s="124">
        <f>E220*D221</f>
        <v>9.27</v>
      </c>
      <c r="F221" s="124"/>
      <c r="G221" s="125"/>
    </row>
    <row r="222" spans="1:7">
      <c r="A222" s="119">
        <v>11</v>
      </c>
      <c r="B222" s="70" t="s">
        <v>148</v>
      </c>
      <c r="C222" s="120" t="s">
        <v>43</v>
      </c>
      <c r="D222" s="120"/>
      <c r="E222" s="120">
        <v>30</v>
      </c>
      <c r="F222" s="120"/>
      <c r="G222" s="121"/>
    </row>
    <row r="223" spans="1:7">
      <c r="A223" s="122"/>
      <c r="B223" s="126" t="s">
        <v>13</v>
      </c>
      <c r="C223" s="124" t="s">
        <v>14</v>
      </c>
      <c r="D223" s="124">
        <v>1.35</v>
      </c>
      <c r="E223" s="124">
        <f>E222*D223</f>
        <v>40.5</v>
      </c>
      <c r="F223" s="124"/>
      <c r="G223" s="125"/>
    </row>
    <row r="224" spans="1:7">
      <c r="A224" s="122"/>
      <c r="B224" s="126" t="s">
        <v>15</v>
      </c>
      <c r="C224" s="124" t="s">
        <v>16</v>
      </c>
      <c r="D224" s="124">
        <v>0.314</v>
      </c>
      <c r="E224" s="124">
        <f>D224*E222</f>
        <v>9.42</v>
      </c>
      <c r="F224" s="124"/>
      <c r="G224" s="125"/>
    </row>
    <row r="225" spans="1:7">
      <c r="A225" s="122"/>
      <c r="B225" s="126" t="s">
        <v>149</v>
      </c>
      <c r="C225" s="124" t="s">
        <v>43</v>
      </c>
      <c r="D225" s="124">
        <v>1</v>
      </c>
      <c r="E225" s="124">
        <f>D225*E222</f>
        <v>30</v>
      </c>
      <c r="F225" s="124"/>
      <c r="G225" s="125"/>
    </row>
    <row r="226" spans="1:7">
      <c r="A226" s="122"/>
      <c r="B226" s="126" t="s">
        <v>142</v>
      </c>
      <c r="C226" s="124" t="s">
        <v>128</v>
      </c>
      <c r="D226" s="124"/>
      <c r="E226" s="124">
        <v>6</v>
      </c>
      <c r="F226" s="124"/>
      <c r="G226" s="125"/>
    </row>
    <row r="227" spans="1:7">
      <c r="A227" s="122"/>
      <c r="B227" s="126" t="s">
        <v>30</v>
      </c>
      <c r="C227" s="124" t="s">
        <v>16</v>
      </c>
      <c r="D227" s="124">
        <v>6.5199999999999994E-2</v>
      </c>
      <c r="E227" s="124">
        <f>D227*E222</f>
        <v>1.9559999999999997</v>
      </c>
      <c r="F227" s="124"/>
      <c r="G227" s="125"/>
    </row>
    <row r="228" spans="1:7">
      <c r="A228" s="119">
        <v>12</v>
      </c>
      <c r="B228" s="69" t="s">
        <v>150</v>
      </c>
      <c r="C228" s="120" t="s">
        <v>22</v>
      </c>
      <c r="D228" s="120"/>
      <c r="E228" s="120">
        <v>4.5</v>
      </c>
      <c r="F228" s="120"/>
      <c r="G228" s="121"/>
    </row>
    <row r="229" spans="1:7">
      <c r="A229" s="122"/>
      <c r="B229" s="126" t="s">
        <v>13</v>
      </c>
      <c r="C229" s="124" t="s">
        <v>14</v>
      </c>
      <c r="D229" s="124">
        <v>1.21</v>
      </c>
      <c r="E229" s="124">
        <f>E228*D229</f>
        <v>5.4450000000000003</v>
      </c>
      <c r="F229" s="124"/>
      <c r="G229" s="125"/>
    </row>
    <row r="230" spans="1:7" ht="30">
      <c r="A230" s="127"/>
      <c r="B230" s="47" t="s">
        <v>112</v>
      </c>
      <c r="C230" s="114" t="s">
        <v>16</v>
      </c>
      <c r="D230" s="127"/>
      <c r="E230" s="127"/>
      <c r="F230" s="127"/>
      <c r="G230" s="128"/>
    </row>
    <row r="231" spans="1:7">
      <c r="A231" s="90"/>
      <c r="B231" s="4" t="s">
        <v>151</v>
      </c>
      <c r="C231" s="90" t="s">
        <v>16</v>
      </c>
      <c r="D231" s="90"/>
      <c r="E231" s="90"/>
      <c r="F231" s="90"/>
      <c r="G231" s="129"/>
    </row>
    <row r="232" spans="1:7">
      <c r="A232" s="90"/>
      <c r="B232" s="4" t="s">
        <v>152</v>
      </c>
      <c r="C232" s="90" t="s">
        <v>16</v>
      </c>
      <c r="D232" s="90"/>
      <c r="E232" s="90"/>
      <c r="F232" s="90"/>
      <c r="G232" s="96"/>
    </row>
    <row r="233" spans="1:7">
      <c r="A233" s="90"/>
      <c r="B233" s="4" t="s">
        <v>115</v>
      </c>
      <c r="C233" s="130" t="s">
        <v>281</v>
      </c>
      <c r="D233" s="90"/>
      <c r="E233" s="96" t="s">
        <v>78</v>
      </c>
      <c r="F233" s="90"/>
      <c r="G233" s="96"/>
    </row>
    <row r="234" spans="1:7">
      <c r="A234" s="90"/>
      <c r="B234" s="4" t="s">
        <v>116</v>
      </c>
      <c r="C234" s="90" t="s">
        <v>16</v>
      </c>
      <c r="D234" s="90"/>
      <c r="E234" s="90"/>
      <c r="F234" s="90"/>
      <c r="G234" s="96"/>
    </row>
    <row r="235" spans="1:7">
      <c r="A235" s="90"/>
      <c r="B235" s="4" t="s">
        <v>153</v>
      </c>
      <c r="C235" s="130" t="s">
        <v>281</v>
      </c>
      <c r="D235" s="90"/>
      <c r="E235" s="90"/>
      <c r="F235" s="90"/>
      <c r="G235" s="96"/>
    </row>
    <row r="236" spans="1:7">
      <c r="A236" s="131"/>
      <c r="B236" s="84" t="s">
        <v>116</v>
      </c>
      <c r="C236" s="131" t="s">
        <v>16</v>
      </c>
      <c r="D236" s="131"/>
      <c r="E236" s="131"/>
      <c r="F236" s="131"/>
      <c r="G236" s="132"/>
    </row>
    <row r="237" spans="1:7">
      <c r="A237" s="90"/>
      <c r="B237" s="4" t="s">
        <v>283</v>
      </c>
      <c r="C237" s="130" t="s">
        <v>281</v>
      </c>
      <c r="D237" s="90"/>
      <c r="E237" s="90"/>
      <c r="F237" s="90"/>
      <c r="G237" s="96"/>
    </row>
    <row r="238" spans="1:7">
      <c r="A238" s="127"/>
      <c r="B238" s="47" t="s">
        <v>9</v>
      </c>
      <c r="C238" s="127" t="s">
        <v>16</v>
      </c>
      <c r="D238" s="127"/>
      <c r="E238" s="127"/>
      <c r="F238" s="127"/>
      <c r="G238" s="133"/>
    </row>
    <row r="239" spans="1:7" ht="18">
      <c r="A239" s="134"/>
      <c r="B239" s="135"/>
      <c r="C239" s="332" t="s">
        <v>154</v>
      </c>
      <c r="D239" s="332"/>
      <c r="E239" s="332"/>
      <c r="F239" s="332"/>
      <c r="G239" s="332"/>
    </row>
    <row r="240" spans="1:7" ht="18">
      <c r="A240" s="333" t="s">
        <v>155</v>
      </c>
      <c r="B240" s="333"/>
      <c r="C240" s="333"/>
      <c r="D240" s="333"/>
      <c r="E240" s="333"/>
      <c r="F240" s="333"/>
      <c r="G240" s="333"/>
    </row>
    <row r="241" spans="1:7">
      <c r="A241" s="338"/>
      <c r="B241" s="339" t="s">
        <v>3</v>
      </c>
      <c r="C241" s="339" t="s">
        <v>157</v>
      </c>
      <c r="D241" s="338" t="s">
        <v>5</v>
      </c>
      <c r="E241" s="338"/>
      <c r="F241" s="338" t="s">
        <v>158</v>
      </c>
      <c r="G241" s="338"/>
    </row>
    <row r="242" spans="1:7" ht="30">
      <c r="A242" s="338"/>
      <c r="B242" s="339"/>
      <c r="C242" s="339"/>
      <c r="D242" s="136" t="s">
        <v>157</v>
      </c>
      <c r="E242" s="136" t="s">
        <v>9</v>
      </c>
      <c r="F242" s="136" t="s">
        <v>159</v>
      </c>
      <c r="G242" s="136" t="s">
        <v>116</v>
      </c>
    </row>
    <row r="243" spans="1:7">
      <c r="A243" s="137">
        <v>1</v>
      </c>
      <c r="B243" s="137">
        <v>2</v>
      </c>
      <c r="C243" s="137">
        <v>3</v>
      </c>
      <c r="D243" s="137">
        <v>4</v>
      </c>
      <c r="E243" s="137">
        <v>5</v>
      </c>
      <c r="F243" s="137">
        <v>6</v>
      </c>
      <c r="G243" s="137">
        <v>7</v>
      </c>
    </row>
    <row r="244" spans="1:7">
      <c r="A244" s="138">
        <v>1</v>
      </c>
      <c r="B244" s="139" t="s">
        <v>160</v>
      </c>
      <c r="C244" s="138" t="s">
        <v>51</v>
      </c>
      <c r="D244" s="138"/>
      <c r="E244" s="140">
        <v>184</v>
      </c>
      <c r="F244" s="138"/>
      <c r="G244" s="141"/>
    </row>
    <row r="245" spans="1:7">
      <c r="A245" s="137"/>
      <c r="B245" s="32" t="s">
        <v>13</v>
      </c>
      <c r="C245" s="33" t="s">
        <v>14</v>
      </c>
      <c r="D245" s="33">
        <v>0.13900000000000001</v>
      </c>
      <c r="E245" s="46">
        <f>E244*D245</f>
        <v>25.576000000000001</v>
      </c>
      <c r="F245" s="33"/>
      <c r="G245" s="142"/>
    </row>
    <row r="246" spans="1:7">
      <c r="A246" s="137"/>
      <c r="B246" s="143" t="s">
        <v>161</v>
      </c>
      <c r="C246" s="33" t="s">
        <v>51</v>
      </c>
      <c r="D246" s="35">
        <v>1</v>
      </c>
      <c r="E246" s="35">
        <v>98</v>
      </c>
      <c r="F246" s="33"/>
      <c r="G246" s="142"/>
    </row>
    <row r="247" spans="1:7">
      <c r="A247" s="137"/>
      <c r="B247" s="143" t="s">
        <v>162</v>
      </c>
      <c r="C247" s="33" t="s">
        <v>51</v>
      </c>
      <c r="D247" s="35"/>
      <c r="E247" s="35">
        <v>86</v>
      </c>
      <c r="F247" s="33"/>
      <c r="G247" s="142"/>
    </row>
    <row r="248" spans="1:7">
      <c r="A248" s="138">
        <v>2</v>
      </c>
      <c r="B248" s="138" t="s">
        <v>163</v>
      </c>
      <c r="C248" s="138" t="s">
        <v>128</v>
      </c>
      <c r="D248" s="138"/>
      <c r="E248" s="140">
        <v>1</v>
      </c>
      <c r="F248" s="138"/>
      <c r="G248" s="141"/>
    </row>
    <row r="249" spans="1:7">
      <c r="A249" s="137"/>
      <c r="B249" s="32" t="s">
        <v>13</v>
      </c>
      <c r="C249" s="33" t="s">
        <v>14</v>
      </c>
      <c r="D249" s="33">
        <v>3.17</v>
      </c>
      <c r="E249" s="33">
        <f>D249*E248</f>
        <v>3.17</v>
      </c>
      <c r="F249" s="33"/>
      <c r="G249" s="142"/>
    </row>
    <row r="250" spans="1:7">
      <c r="A250" s="137"/>
      <c r="B250" s="32" t="s">
        <v>164</v>
      </c>
      <c r="C250" s="33" t="s">
        <v>128</v>
      </c>
      <c r="D250" s="33">
        <v>8</v>
      </c>
      <c r="E250" s="33">
        <v>16</v>
      </c>
      <c r="F250" s="33"/>
      <c r="G250" s="142"/>
    </row>
    <row r="251" spans="1:7">
      <c r="A251" s="137"/>
      <c r="B251" s="32" t="s">
        <v>165</v>
      </c>
      <c r="C251" s="33" t="s">
        <v>128</v>
      </c>
      <c r="D251" s="33">
        <v>1</v>
      </c>
      <c r="E251" s="33">
        <f>E248*D251</f>
        <v>1</v>
      </c>
      <c r="F251" s="33"/>
      <c r="G251" s="142"/>
    </row>
    <row r="252" spans="1:7">
      <c r="A252" s="137"/>
      <c r="B252" s="33" t="s">
        <v>166</v>
      </c>
      <c r="C252" s="33" t="s">
        <v>128</v>
      </c>
      <c r="D252" s="144" t="s">
        <v>167</v>
      </c>
      <c r="E252" s="145">
        <v>1</v>
      </c>
      <c r="F252" s="33"/>
      <c r="G252" s="142"/>
    </row>
    <row r="253" spans="1:7">
      <c r="A253" s="138">
        <v>3</v>
      </c>
      <c r="B253" s="138" t="s">
        <v>168</v>
      </c>
      <c r="C253" s="138" t="s">
        <v>128</v>
      </c>
      <c r="D253" s="138"/>
      <c r="E253" s="140">
        <v>1</v>
      </c>
      <c r="F253" s="138"/>
      <c r="G253" s="141"/>
    </row>
    <row r="254" spans="1:7">
      <c r="A254" s="137"/>
      <c r="B254" s="32" t="s">
        <v>169</v>
      </c>
      <c r="C254" s="33" t="s">
        <v>14</v>
      </c>
      <c r="D254" s="33">
        <v>7.24</v>
      </c>
      <c r="E254" s="33">
        <f>E253*D254</f>
        <v>7.24</v>
      </c>
      <c r="F254" s="33"/>
      <c r="G254" s="142"/>
    </row>
    <row r="255" spans="1:7">
      <c r="A255" s="137"/>
      <c r="B255" s="33" t="s">
        <v>170</v>
      </c>
      <c r="C255" s="33" t="s">
        <v>128</v>
      </c>
      <c r="D255" s="35">
        <v>1</v>
      </c>
      <c r="E255" s="35">
        <f>E253*D255</f>
        <v>1</v>
      </c>
      <c r="F255" s="35"/>
      <c r="G255" s="142"/>
    </row>
    <row r="256" spans="1:7" ht="30">
      <c r="A256" s="138">
        <v>4</v>
      </c>
      <c r="B256" s="139" t="s">
        <v>171</v>
      </c>
      <c r="C256" s="138" t="s">
        <v>172</v>
      </c>
      <c r="D256" s="146"/>
      <c r="E256" s="146">
        <v>13</v>
      </c>
      <c r="F256" s="147"/>
      <c r="G256" s="148"/>
    </row>
    <row r="257" spans="1:7">
      <c r="A257" s="137"/>
      <c r="B257" s="32" t="s">
        <v>13</v>
      </c>
      <c r="C257" s="33" t="s">
        <v>14</v>
      </c>
      <c r="D257" s="32">
        <v>0.34</v>
      </c>
      <c r="E257" s="32">
        <f>E256*D257</f>
        <v>4.42</v>
      </c>
      <c r="F257" s="32"/>
      <c r="G257" s="34"/>
    </row>
    <row r="258" spans="1:7">
      <c r="A258" s="137"/>
      <c r="B258" s="143" t="s">
        <v>173</v>
      </c>
      <c r="C258" s="33" t="s">
        <v>128</v>
      </c>
      <c r="D258" s="45">
        <v>1</v>
      </c>
      <c r="E258" s="45">
        <f>E256*D258</f>
        <v>13</v>
      </c>
      <c r="F258" s="45"/>
      <c r="G258" s="34"/>
    </row>
    <row r="259" spans="1:7">
      <c r="A259" s="138">
        <v>5</v>
      </c>
      <c r="B259" s="139" t="s">
        <v>174</v>
      </c>
      <c r="C259" s="138" t="s">
        <v>128</v>
      </c>
      <c r="D259" s="138"/>
      <c r="E259" s="146">
        <v>11</v>
      </c>
      <c r="F259" s="147"/>
      <c r="G259" s="148"/>
    </row>
    <row r="260" spans="1:7">
      <c r="A260" s="137"/>
      <c r="B260" s="32" t="s">
        <v>13</v>
      </c>
      <c r="C260" s="33" t="s">
        <v>14</v>
      </c>
      <c r="D260" s="33">
        <v>0.61</v>
      </c>
      <c r="E260" s="44">
        <f>E259*D260</f>
        <v>6.71</v>
      </c>
      <c r="F260" s="32"/>
      <c r="G260" s="34"/>
    </row>
    <row r="261" spans="1:7">
      <c r="A261" s="137"/>
      <c r="B261" s="143" t="s">
        <v>175</v>
      </c>
      <c r="C261" s="33" t="s">
        <v>128</v>
      </c>
      <c r="D261" s="35">
        <v>1</v>
      </c>
      <c r="E261" s="45">
        <f>E259*D261</f>
        <v>11</v>
      </c>
      <c r="F261" s="45"/>
      <c r="G261" s="34"/>
    </row>
    <row r="262" spans="1:7">
      <c r="A262" s="138">
        <v>6</v>
      </c>
      <c r="B262" s="147" t="s">
        <v>176</v>
      </c>
      <c r="C262" s="147" t="s">
        <v>128</v>
      </c>
      <c r="D262" s="146"/>
      <c r="E262" s="146">
        <v>37</v>
      </c>
      <c r="F262" s="146"/>
      <c r="G262" s="148"/>
    </row>
    <row r="263" spans="1:7">
      <c r="A263" s="137"/>
      <c r="B263" s="32" t="s">
        <v>13</v>
      </c>
      <c r="C263" s="33" t="s">
        <v>14</v>
      </c>
      <c r="D263" s="33">
        <v>1.54</v>
      </c>
      <c r="E263" s="32">
        <f>E262*D263</f>
        <v>56.980000000000004</v>
      </c>
      <c r="F263" s="45"/>
      <c r="G263" s="34"/>
    </row>
    <row r="264" spans="1:7">
      <c r="A264" s="137"/>
      <c r="B264" s="32" t="s">
        <v>177</v>
      </c>
      <c r="C264" s="33" t="s">
        <v>128</v>
      </c>
      <c r="D264" s="35">
        <v>1</v>
      </c>
      <c r="E264" s="45">
        <f>E262*D264</f>
        <v>37</v>
      </c>
      <c r="F264" s="45"/>
      <c r="G264" s="34"/>
    </row>
    <row r="265" spans="1:7">
      <c r="A265" s="138">
        <v>7</v>
      </c>
      <c r="B265" s="139" t="s">
        <v>178</v>
      </c>
      <c r="C265" s="138" t="s">
        <v>128</v>
      </c>
      <c r="D265" s="140"/>
      <c r="E265" s="146">
        <v>2</v>
      </c>
      <c r="F265" s="147"/>
      <c r="G265" s="148"/>
    </row>
    <row r="266" spans="1:7">
      <c r="A266" s="137"/>
      <c r="B266" s="143" t="s">
        <v>179</v>
      </c>
      <c r="C266" s="33" t="s">
        <v>14</v>
      </c>
      <c r="D266" s="35">
        <v>0.6</v>
      </c>
      <c r="E266" s="45">
        <f>E265*D266</f>
        <v>1.2</v>
      </c>
      <c r="F266" s="32"/>
      <c r="G266" s="34"/>
    </row>
    <row r="267" spans="1:7">
      <c r="A267" s="137"/>
      <c r="B267" s="143" t="s">
        <v>180</v>
      </c>
      <c r="C267" s="33" t="s">
        <v>128</v>
      </c>
      <c r="D267" s="35">
        <v>1</v>
      </c>
      <c r="E267" s="45">
        <f>E265*D267</f>
        <v>2</v>
      </c>
      <c r="F267" s="45"/>
      <c r="G267" s="34"/>
    </row>
    <row r="268" spans="1:7" ht="30">
      <c r="A268" s="138">
        <v>8</v>
      </c>
      <c r="B268" s="147" t="s">
        <v>181</v>
      </c>
      <c r="C268" s="30" t="s">
        <v>125</v>
      </c>
      <c r="D268" s="36"/>
      <c r="E268" s="43">
        <v>1</v>
      </c>
      <c r="F268" s="28"/>
      <c r="G268" s="149"/>
    </row>
    <row r="269" spans="1:7">
      <c r="A269" s="137"/>
      <c r="B269" s="32" t="s">
        <v>13</v>
      </c>
      <c r="C269" s="33" t="s">
        <v>14</v>
      </c>
      <c r="D269" s="35">
        <v>24.6</v>
      </c>
      <c r="E269" s="45">
        <f>E268*D269</f>
        <v>24.6</v>
      </c>
      <c r="F269" s="32"/>
      <c r="G269" s="34"/>
    </row>
    <row r="270" spans="1:7">
      <c r="A270" s="137"/>
      <c r="B270" s="32" t="s">
        <v>182</v>
      </c>
      <c r="C270" s="33" t="s">
        <v>125</v>
      </c>
      <c r="D270" s="35"/>
      <c r="E270" s="45">
        <v>1</v>
      </c>
      <c r="F270" s="32"/>
      <c r="G270" s="34"/>
    </row>
    <row r="271" spans="1:7">
      <c r="A271" s="137"/>
      <c r="B271" s="32" t="s">
        <v>183</v>
      </c>
      <c r="C271" s="33" t="s">
        <v>128</v>
      </c>
      <c r="D271" s="35">
        <v>1</v>
      </c>
      <c r="E271" s="45">
        <f>E268*D271</f>
        <v>1</v>
      </c>
      <c r="F271" s="32"/>
      <c r="G271" s="34"/>
    </row>
    <row r="272" spans="1:7">
      <c r="A272" s="137"/>
      <c r="B272" s="32" t="s">
        <v>184</v>
      </c>
      <c r="C272" s="33" t="s">
        <v>43</v>
      </c>
      <c r="D272" s="35"/>
      <c r="E272" s="45">
        <v>26</v>
      </c>
      <c r="F272" s="32"/>
      <c r="G272" s="34"/>
    </row>
    <row r="273" spans="1:7">
      <c r="A273" s="137"/>
      <c r="B273" s="32" t="s">
        <v>142</v>
      </c>
      <c r="C273" s="33" t="s">
        <v>128</v>
      </c>
      <c r="D273" s="35"/>
      <c r="E273" s="45">
        <v>12</v>
      </c>
      <c r="F273" s="32"/>
      <c r="G273" s="34"/>
    </row>
    <row r="274" spans="1:7">
      <c r="A274" s="137"/>
      <c r="B274" s="32" t="s">
        <v>30</v>
      </c>
      <c r="C274" s="33" t="s">
        <v>16</v>
      </c>
      <c r="D274" s="35">
        <v>4.8</v>
      </c>
      <c r="E274" s="45">
        <f>E268*D274</f>
        <v>4.8</v>
      </c>
      <c r="F274" s="32"/>
      <c r="G274" s="34"/>
    </row>
    <row r="275" spans="1:7">
      <c r="A275" s="138">
        <v>9</v>
      </c>
      <c r="B275" s="147" t="s">
        <v>185</v>
      </c>
      <c r="C275" s="30"/>
      <c r="D275" s="36"/>
      <c r="E275" s="43">
        <v>28</v>
      </c>
      <c r="F275" s="28"/>
      <c r="G275" s="149"/>
    </row>
    <row r="276" spans="1:7">
      <c r="A276" s="137"/>
      <c r="B276" s="32" t="s">
        <v>13</v>
      </c>
      <c r="C276" s="33" t="s">
        <v>14</v>
      </c>
      <c r="D276" s="46">
        <v>0.13</v>
      </c>
      <c r="E276" s="45">
        <f>E275*D276</f>
        <v>3.64</v>
      </c>
      <c r="F276" s="32"/>
      <c r="G276" s="34"/>
    </row>
    <row r="277" spans="1:7">
      <c r="A277" s="137"/>
      <c r="B277" s="32" t="s">
        <v>186</v>
      </c>
      <c r="C277" s="33" t="s">
        <v>43</v>
      </c>
      <c r="D277" s="35">
        <v>1</v>
      </c>
      <c r="E277" s="45">
        <f>E275*D277</f>
        <v>28</v>
      </c>
      <c r="F277" s="32"/>
      <c r="G277" s="34"/>
    </row>
    <row r="278" spans="1:7">
      <c r="A278" s="150"/>
      <c r="B278" s="151" t="s">
        <v>187</v>
      </c>
      <c r="C278" s="151" t="s">
        <v>16</v>
      </c>
      <c r="D278" s="152"/>
      <c r="E278" s="152"/>
      <c r="F278" s="152"/>
      <c r="G278" s="153"/>
    </row>
    <row r="279" spans="1:7">
      <c r="A279" s="137"/>
      <c r="B279" s="154" t="s">
        <v>188</v>
      </c>
      <c r="C279" s="154" t="s">
        <v>16</v>
      </c>
      <c r="D279" s="155"/>
      <c r="E279" s="155"/>
      <c r="F279" s="155"/>
      <c r="G279" s="156"/>
    </row>
    <row r="280" spans="1:7">
      <c r="A280" s="157"/>
      <c r="B280" s="136" t="s">
        <v>114</v>
      </c>
      <c r="C280" s="158" t="s">
        <v>16</v>
      </c>
      <c r="D280" s="137"/>
      <c r="E280" s="159" t="s">
        <v>78</v>
      </c>
      <c r="F280" s="137"/>
      <c r="G280" s="160"/>
    </row>
    <row r="281" spans="1:7">
      <c r="A281" s="157"/>
      <c r="B281" s="136" t="s">
        <v>115</v>
      </c>
      <c r="C281" s="158" t="s">
        <v>281</v>
      </c>
      <c r="D281" s="137"/>
      <c r="E281" s="137"/>
      <c r="F281" s="137"/>
      <c r="G281" s="160"/>
    </row>
    <row r="282" spans="1:7">
      <c r="A282" s="157"/>
      <c r="B282" s="136" t="s">
        <v>116</v>
      </c>
      <c r="C282" s="158" t="s">
        <v>16</v>
      </c>
      <c r="D282" s="137"/>
      <c r="E282" s="137"/>
      <c r="F282" s="137"/>
      <c r="G282" s="160"/>
    </row>
    <row r="283" spans="1:7" ht="22.5" customHeight="1">
      <c r="A283" s="157"/>
      <c r="B283" s="136" t="s">
        <v>189</v>
      </c>
      <c r="C283" s="158" t="s">
        <v>281</v>
      </c>
      <c r="D283" s="157"/>
      <c r="E283" s="137"/>
      <c r="F283" s="137"/>
      <c r="G283" s="160"/>
    </row>
    <row r="284" spans="1:7">
      <c r="A284" s="161"/>
      <c r="B284" s="161" t="s">
        <v>116</v>
      </c>
      <c r="C284" s="161" t="s">
        <v>16</v>
      </c>
      <c r="D284" s="161"/>
      <c r="E284" s="161"/>
      <c r="F284" s="161"/>
      <c r="G284" s="162"/>
    </row>
    <row r="285" spans="1:7">
      <c r="A285" s="161"/>
      <c r="B285" s="161" t="s">
        <v>118</v>
      </c>
      <c r="C285" s="163" t="s">
        <v>281</v>
      </c>
      <c r="D285" s="161"/>
      <c r="E285" s="161"/>
      <c r="F285" s="161"/>
      <c r="G285" s="162"/>
    </row>
    <row r="286" spans="1:7">
      <c r="A286" s="164"/>
      <c r="B286" s="164" t="s">
        <v>9</v>
      </c>
      <c r="C286" s="164" t="s">
        <v>16</v>
      </c>
      <c r="D286" s="164"/>
      <c r="E286" s="164"/>
      <c r="F286" s="164"/>
      <c r="G286" s="165"/>
    </row>
    <row r="287" spans="1:7" ht="18">
      <c r="A287" s="166"/>
      <c r="B287" s="167"/>
      <c r="C287" s="336" t="s">
        <v>190</v>
      </c>
      <c r="D287" s="336"/>
      <c r="E287" s="336"/>
      <c r="F287" s="336"/>
      <c r="G287" s="336"/>
    </row>
    <row r="288" spans="1:7" ht="18">
      <c r="A288" s="337" t="s">
        <v>191</v>
      </c>
      <c r="B288" s="337"/>
      <c r="C288" s="337"/>
      <c r="D288" s="337"/>
      <c r="E288" s="337"/>
      <c r="F288" s="337"/>
      <c r="G288" s="337"/>
    </row>
    <row r="289" spans="1:7">
      <c r="A289" s="342"/>
      <c r="B289" s="343" t="s">
        <v>3</v>
      </c>
      <c r="C289" s="343" t="s">
        <v>192</v>
      </c>
      <c r="D289" s="344" t="s">
        <v>5</v>
      </c>
      <c r="E289" s="344"/>
      <c r="F289" s="344" t="s">
        <v>158</v>
      </c>
      <c r="G289" s="344"/>
    </row>
    <row r="290" spans="1:7" ht="45">
      <c r="A290" s="342"/>
      <c r="B290" s="343"/>
      <c r="C290" s="343"/>
      <c r="D290" s="168" t="s">
        <v>193</v>
      </c>
      <c r="E290" s="168" t="s">
        <v>9</v>
      </c>
      <c r="F290" s="168" t="s">
        <v>194</v>
      </c>
      <c r="G290" s="168" t="s">
        <v>116</v>
      </c>
    </row>
    <row r="291" spans="1:7">
      <c r="A291" s="169">
        <v>1</v>
      </c>
      <c r="B291" s="169">
        <v>2</v>
      </c>
      <c r="C291" s="169">
        <v>3</v>
      </c>
      <c r="D291" s="169">
        <v>4</v>
      </c>
      <c r="E291" s="169">
        <v>5</v>
      </c>
      <c r="F291" s="169">
        <v>6</v>
      </c>
      <c r="G291" s="169">
        <v>7</v>
      </c>
    </row>
    <row r="292" spans="1:7" ht="30">
      <c r="A292" s="170">
        <v>1</v>
      </c>
      <c r="B292" s="69" t="s">
        <v>195</v>
      </c>
      <c r="C292" s="170" t="s">
        <v>12</v>
      </c>
      <c r="D292" s="170"/>
      <c r="E292" s="170">
        <v>639</v>
      </c>
      <c r="F292" s="170"/>
      <c r="G292" s="170"/>
    </row>
    <row r="293" spans="1:7">
      <c r="A293" s="33"/>
      <c r="B293" s="33" t="s">
        <v>13</v>
      </c>
      <c r="C293" s="33" t="s">
        <v>14</v>
      </c>
      <c r="D293" s="33">
        <v>0.38</v>
      </c>
      <c r="E293" s="33">
        <f>E292*D293</f>
        <v>242.82</v>
      </c>
      <c r="F293" s="33"/>
      <c r="G293" s="33"/>
    </row>
    <row r="294" spans="1:7">
      <c r="A294" s="33"/>
      <c r="B294" s="33" t="s">
        <v>15</v>
      </c>
      <c r="C294" s="33" t="s">
        <v>16</v>
      </c>
      <c r="D294" s="33">
        <v>7.0000000000000007E-2</v>
      </c>
      <c r="E294" s="33">
        <f>E292*D294</f>
        <v>44.730000000000004</v>
      </c>
      <c r="F294" s="33"/>
      <c r="G294" s="33"/>
    </row>
    <row r="295" spans="1:7" ht="30">
      <c r="A295" s="170">
        <v>2</v>
      </c>
      <c r="B295" s="69" t="s">
        <v>196</v>
      </c>
      <c r="C295" s="170" t="s">
        <v>22</v>
      </c>
      <c r="D295" s="170"/>
      <c r="E295" s="170">
        <v>17</v>
      </c>
      <c r="F295" s="170"/>
      <c r="G295" s="170"/>
    </row>
    <row r="296" spans="1:7">
      <c r="A296" s="33"/>
      <c r="B296" s="33" t="s">
        <v>13</v>
      </c>
      <c r="C296" s="33" t="s">
        <v>14</v>
      </c>
      <c r="D296" s="33">
        <v>5.6</v>
      </c>
      <c r="E296" s="33">
        <f>E295*D296</f>
        <v>95.199999999999989</v>
      </c>
      <c r="F296" s="33"/>
      <c r="G296" s="33"/>
    </row>
    <row r="297" spans="1:7">
      <c r="A297" s="33"/>
      <c r="B297" s="33" t="s">
        <v>15</v>
      </c>
      <c r="C297" s="33" t="s">
        <v>16</v>
      </c>
      <c r="D297" s="33">
        <v>1.4</v>
      </c>
      <c r="E297" s="33">
        <f>E295*D297</f>
        <v>23.799999999999997</v>
      </c>
      <c r="F297" s="33"/>
      <c r="G297" s="33"/>
    </row>
    <row r="298" spans="1:7" ht="45">
      <c r="A298" s="171">
        <v>3</v>
      </c>
      <c r="B298" s="173" t="s">
        <v>197</v>
      </c>
      <c r="C298" s="173" t="s">
        <v>22</v>
      </c>
      <c r="D298" s="173"/>
      <c r="E298" s="174">
        <v>7.8</v>
      </c>
      <c r="F298" s="173"/>
      <c r="G298" s="174"/>
    </row>
    <row r="299" spans="1:7">
      <c r="A299" s="90" t="s">
        <v>78</v>
      </c>
      <c r="B299" s="4" t="s">
        <v>13</v>
      </c>
      <c r="C299" s="4" t="s">
        <v>14</v>
      </c>
      <c r="D299" s="4">
        <v>2.12</v>
      </c>
      <c r="E299" s="175">
        <f>E298*D299</f>
        <v>16.536000000000001</v>
      </c>
      <c r="F299" s="20"/>
      <c r="G299" s="175"/>
    </row>
    <row r="300" spans="1:7" ht="45">
      <c r="A300" s="172">
        <v>4</v>
      </c>
      <c r="B300" s="42" t="s">
        <v>198</v>
      </c>
      <c r="C300" s="42" t="s">
        <v>22</v>
      </c>
      <c r="D300" s="42"/>
      <c r="E300" s="42">
        <v>9.8000000000000007</v>
      </c>
      <c r="F300" s="176"/>
      <c r="G300" s="177"/>
    </row>
    <row r="301" spans="1:7">
      <c r="A301" s="90" t="s">
        <v>78</v>
      </c>
      <c r="B301" s="32" t="s">
        <v>13</v>
      </c>
      <c r="C301" s="32" t="s">
        <v>14</v>
      </c>
      <c r="D301" s="32">
        <v>2.81</v>
      </c>
      <c r="E301" s="44">
        <f>E300*D301</f>
        <v>27.538000000000004</v>
      </c>
      <c r="F301" s="35"/>
      <c r="G301" s="34"/>
    </row>
    <row r="302" spans="1:7">
      <c r="A302" s="90" t="s">
        <v>78</v>
      </c>
      <c r="B302" s="32" t="s">
        <v>38</v>
      </c>
      <c r="C302" s="32" t="s">
        <v>16</v>
      </c>
      <c r="D302" s="32">
        <v>0.33</v>
      </c>
      <c r="E302" s="44">
        <f>E300*D302</f>
        <v>3.2340000000000004</v>
      </c>
      <c r="F302" s="35"/>
      <c r="G302" s="34"/>
    </row>
    <row r="303" spans="1:7">
      <c r="A303" s="90"/>
      <c r="B303" s="32" t="s">
        <v>199</v>
      </c>
      <c r="C303" s="32" t="s">
        <v>22</v>
      </c>
      <c r="D303" s="32">
        <v>1.0149999999999999</v>
      </c>
      <c r="E303" s="44">
        <f>E300*D303</f>
        <v>9.9469999999999992</v>
      </c>
      <c r="F303" s="35"/>
      <c r="G303" s="34"/>
    </row>
    <row r="304" spans="1:7">
      <c r="A304" s="90"/>
      <c r="B304" s="32" t="s">
        <v>200</v>
      </c>
      <c r="C304" s="32" t="s">
        <v>12</v>
      </c>
      <c r="D304" s="32"/>
      <c r="E304" s="44">
        <v>105</v>
      </c>
      <c r="F304" s="35"/>
      <c r="G304" s="34"/>
    </row>
    <row r="305" spans="1:7">
      <c r="A305" s="90"/>
      <c r="B305" s="32" t="s">
        <v>201</v>
      </c>
      <c r="C305" s="32" t="s">
        <v>22</v>
      </c>
      <c r="D305" s="32">
        <v>1.6500000000000001E-2</v>
      </c>
      <c r="E305" s="44">
        <f>E300*D305</f>
        <v>0.16170000000000001</v>
      </c>
      <c r="F305" s="35"/>
      <c r="G305" s="34"/>
    </row>
    <row r="306" spans="1:7">
      <c r="A306" s="90"/>
      <c r="B306" s="32" t="s">
        <v>73</v>
      </c>
      <c r="C306" s="32" t="s">
        <v>45</v>
      </c>
      <c r="D306" s="32">
        <v>1.2</v>
      </c>
      <c r="E306" s="44">
        <f>E300*D306</f>
        <v>11.76</v>
      </c>
      <c r="F306" s="35"/>
      <c r="G306" s="34"/>
    </row>
    <row r="307" spans="1:7">
      <c r="A307" s="90"/>
      <c r="B307" s="32" t="s">
        <v>30</v>
      </c>
      <c r="C307" s="32" t="s">
        <v>16</v>
      </c>
      <c r="D307" s="32">
        <v>0.16</v>
      </c>
      <c r="E307" s="44">
        <f>E300*D307</f>
        <v>1.5680000000000001</v>
      </c>
      <c r="F307" s="35"/>
      <c r="G307" s="34"/>
    </row>
    <row r="308" spans="1:7" ht="30">
      <c r="A308" s="178">
        <v>5</v>
      </c>
      <c r="B308" s="179" t="s">
        <v>202</v>
      </c>
      <c r="C308" s="179" t="s">
        <v>43</v>
      </c>
      <c r="D308" s="179"/>
      <c r="E308" s="180">
        <v>506</v>
      </c>
      <c r="F308" s="181"/>
      <c r="G308" s="182"/>
    </row>
    <row r="309" spans="1:7">
      <c r="A309" s="99" t="s">
        <v>78</v>
      </c>
      <c r="B309" s="32" t="s">
        <v>13</v>
      </c>
      <c r="C309" s="32" t="s">
        <v>14</v>
      </c>
      <c r="D309" s="45">
        <v>1</v>
      </c>
      <c r="E309" s="44">
        <f>E308*D309</f>
        <v>506</v>
      </c>
      <c r="F309" s="46"/>
      <c r="G309" s="183"/>
    </row>
    <row r="310" spans="1:7">
      <c r="A310" s="99" t="s">
        <v>78</v>
      </c>
      <c r="B310" s="32" t="s">
        <v>38</v>
      </c>
      <c r="C310" s="32" t="s">
        <v>16</v>
      </c>
      <c r="D310" s="32">
        <v>0.129</v>
      </c>
      <c r="E310" s="44">
        <f>E308*D310</f>
        <v>65.274000000000001</v>
      </c>
      <c r="F310" s="46"/>
      <c r="G310" s="183"/>
    </row>
    <row r="311" spans="1:7">
      <c r="A311" s="99" t="s">
        <v>78</v>
      </c>
      <c r="B311" s="32" t="s">
        <v>203</v>
      </c>
      <c r="C311" s="32" t="s">
        <v>43</v>
      </c>
      <c r="D311" s="32">
        <v>1.02</v>
      </c>
      <c r="E311" s="44">
        <v>298</v>
      </c>
      <c r="F311" s="184"/>
      <c r="G311" s="185"/>
    </row>
    <row r="312" spans="1:7">
      <c r="A312" s="99"/>
      <c r="B312" s="32" t="s">
        <v>204</v>
      </c>
      <c r="C312" s="32" t="s">
        <v>43</v>
      </c>
      <c r="D312" s="32">
        <v>1.02</v>
      </c>
      <c r="E312" s="44">
        <v>1364</v>
      </c>
      <c r="F312" s="184"/>
      <c r="G312" s="185"/>
    </row>
    <row r="313" spans="1:7">
      <c r="A313" s="99"/>
      <c r="B313" s="32" t="s">
        <v>205</v>
      </c>
      <c r="C313" s="32" t="s">
        <v>43</v>
      </c>
      <c r="D313" s="32"/>
      <c r="E313" s="44">
        <v>1364</v>
      </c>
      <c r="F313" s="184"/>
      <c r="G313" s="185"/>
    </row>
    <row r="314" spans="1:7">
      <c r="A314" s="99"/>
      <c r="B314" s="32" t="s">
        <v>206</v>
      </c>
      <c r="C314" s="32" t="s">
        <v>43</v>
      </c>
      <c r="D314" s="32"/>
      <c r="E314" s="44">
        <v>1364</v>
      </c>
      <c r="F314" s="184"/>
      <c r="G314" s="185"/>
    </row>
    <row r="315" spans="1:7" ht="25.5">
      <c r="A315" s="99"/>
      <c r="B315" s="32" t="s">
        <v>207</v>
      </c>
      <c r="C315" s="32" t="s">
        <v>12</v>
      </c>
      <c r="D315" s="32">
        <v>1</v>
      </c>
      <c r="E315" s="44">
        <f>D315*E308</f>
        <v>506</v>
      </c>
      <c r="F315" s="184"/>
      <c r="G315" s="185"/>
    </row>
    <row r="316" spans="1:7">
      <c r="A316" s="99"/>
      <c r="B316" s="32" t="s">
        <v>208</v>
      </c>
      <c r="C316" s="32" t="s">
        <v>45</v>
      </c>
      <c r="D316" s="32">
        <v>0.28699999999999998</v>
      </c>
      <c r="E316" s="44">
        <f>D316*E308</f>
        <v>145.22199999999998</v>
      </c>
      <c r="F316" s="184"/>
      <c r="G316" s="185"/>
    </row>
    <row r="317" spans="1:7">
      <c r="A317" s="99"/>
      <c r="B317" s="32" t="s">
        <v>30</v>
      </c>
      <c r="C317" s="32" t="s">
        <v>16</v>
      </c>
      <c r="D317" s="32">
        <v>0.4</v>
      </c>
      <c r="E317" s="44">
        <f>D317*E308</f>
        <v>202.4</v>
      </c>
      <c r="F317" s="184"/>
      <c r="G317" s="185"/>
    </row>
    <row r="318" spans="1:7">
      <c r="A318" s="186">
        <v>6</v>
      </c>
      <c r="B318" s="187" t="s">
        <v>209</v>
      </c>
      <c r="C318" s="187" t="s">
        <v>12</v>
      </c>
      <c r="D318" s="187"/>
      <c r="E318" s="187">
        <v>4.9000000000000004</v>
      </c>
      <c r="F318" s="188"/>
      <c r="G318" s="189"/>
    </row>
    <row r="319" spans="1:7">
      <c r="A319" s="99"/>
      <c r="B319" s="32" t="s">
        <v>13</v>
      </c>
      <c r="C319" s="32" t="s">
        <v>14</v>
      </c>
      <c r="D319" s="32">
        <v>10.199999999999999</v>
      </c>
      <c r="E319" s="44">
        <f>E318*D319</f>
        <v>49.98</v>
      </c>
      <c r="F319" s="190"/>
      <c r="G319" s="191"/>
    </row>
    <row r="320" spans="1:7">
      <c r="A320" s="99"/>
      <c r="B320" s="32" t="s">
        <v>15</v>
      </c>
      <c r="C320" s="32" t="s">
        <v>210</v>
      </c>
      <c r="D320" s="32">
        <v>0.91700000000000004</v>
      </c>
      <c r="E320" s="44">
        <f>E318*D320</f>
        <v>4.4933000000000005</v>
      </c>
      <c r="F320" s="190"/>
      <c r="G320" s="191"/>
    </row>
    <row r="321" spans="1:7">
      <c r="A321" s="99"/>
      <c r="B321" s="32" t="s">
        <v>211</v>
      </c>
      <c r="C321" s="32" t="s">
        <v>43</v>
      </c>
      <c r="D321" s="32">
        <v>1.02</v>
      </c>
      <c r="E321" s="44">
        <v>3.7</v>
      </c>
      <c r="F321" s="190"/>
      <c r="G321" s="191"/>
    </row>
    <row r="322" spans="1:7">
      <c r="A322" s="90" t="s">
        <v>78</v>
      </c>
      <c r="B322" s="192" t="s">
        <v>212</v>
      </c>
      <c r="C322" s="65" t="s">
        <v>43</v>
      </c>
      <c r="D322" s="66">
        <v>1.1000000000000001</v>
      </c>
      <c r="E322" s="66">
        <v>14</v>
      </c>
      <c r="F322" s="67"/>
      <c r="G322" s="68"/>
    </row>
    <row r="323" spans="1:7" ht="25.5">
      <c r="A323" s="90" t="s">
        <v>78</v>
      </c>
      <c r="B323" s="192" t="s">
        <v>213</v>
      </c>
      <c r="C323" s="65" t="s">
        <v>43</v>
      </c>
      <c r="D323" s="66">
        <v>1.1000000000000001</v>
      </c>
      <c r="E323" s="66">
        <v>51.5</v>
      </c>
      <c r="F323" s="67"/>
      <c r="G323" s="68"/>
    </row>
    <row r="324" spans="1:7">
      <c r="A324" s="90"/>
      <c r="B324" s="32" t="s">
        <v>205</v>
      </c>
      <c r="C324" s="32" t="s">
        <v>43</v>
      </c>
      <c r="D324" s="32"/>
      <c r="E324" s="44">
        <v>8</v>
      </c>
      <c r="F324" s="184"/>
      <c r="G324" s="185"/>
    </row>
    <row r="325" spans="1:7">
      <c r="A325" s="90"/>
      <c r="B325" s="32" t="s">
        <v>208</v>
      </c>
      <c r="C325" s="32" t="s">
        <v>45</v>
      </c>
      <c r="D325" s="32">
        <v>0.45500000000000002</v>
      </c>
      <c r="E325" s="66">
        <f>E318*D325</f>
        <v>2.2295000000000003</v>
      </c>
      <c r="F325" s="67"/>
      <c r="G325" s="68"/>
    </row>
    <row r="326" spans="1:7">
      <c r="A326" s="90"/>
      <c r="B326" s="32" t="s">
        <v>30</v>
      </c>
      <c r="C326" s="32" t="s">
        <v>16</v>
      </c>
      <c r="D326" s="32">
        <v>0.4</v>
      </c>
      <c r="E326" s="66">
        <f>E318*D326</f>
        <v>1.9600000000000002</v>
      </c>
      <c r="F326" s="67"/>
      <c r="G326" s="68"/>
    </row>
    <row r="327" spans="1:7">
      <c r="A327" s="186">
        <v>7</v>
      </c>
      <c r="B327" s="187" t="s">
        <v>214</v>
      </c>
      <c r="C327" s="187" t="s">
        <v>12</v>
      </c>
      <c r="D327" s="187"/>
      <c r="E327" s="187">
        <v>1.4</v>
      </c>
      <c r="F327" s="188"/>
      <c r="G327" s="189"/>
    </row>
    <row r="328" spans="1:7">
      <c r="A328" s="99"/>
      <c r="B328" s="32" t="s">
        <v>13</v>
      </c>
      <c r="C328" s="32" t="s">
        <v>14</v>
      </c>
      <c r="D328" s="32">
        <v>17.2</v>
      </c>
      <c r="E328" s="44">
        <f>E327*D328</f>
        <v>24.08</v>
      </c>
      <c r="F328" s="190"/>
      <c r="G328" s="191"/>
    </row>
    <row r="329" spans="1:7">
      <c r="A329" s="99"/>
      <c r="B329" s="32" t="s">
        <v>15</v>
      </c>
      <c r="C329" s="32" t="s">
        <v>210</v>
      </c>
      <c r="D329" s="32">
        <v>0.91700000000000004</v>
      </c>
      <c r="E329" s="44">
        <f>E327*D329</f>
        <v>1.2838000000000001</v>
      </c>
      <c r="F329" s="190"/>
      <c r="G329" s="191"/>
    </row>
    <row r="330" spans="1:7">
      <c r="A330" s="90" t="s">
        <v>78</v>
      </c>
      <c r="B330" s="192" t="s">
        <v>215</v>
      </c>
      <c r="C330" s="65" t="s">
        <v>43</v>
      </c>
      <c r="D330" s="66">
        <v>1.1000000000000001</v>
      </c>
      <c r="E330" s="66">
        <v>5.3</v>
      </c>
      <c r="F330" s="67"/>
      <c r="G330" s="68"/>
    </row>
    <row r="331" spans="1:7">
      <c r="A331" s="90" t="s">
        <v>78</v>
      </c>
      <c r="B331" s="192" t="s">
        <v>216</v>
      </c>
      <c r="C331" s="65" t="s">
        <v>43</v>
      </c>
      <c r="D331" s="66">
        <v>1.1000000000000001</v>
      </c>
      <c r="E331" s="66">
        <v>13</v>
      </c>
      <c r="F331" s="67"/>
      <c r="G331" s="68"/>
    </row>
    <row r="332" spans="1:7">
      <c r="A332" s="90"/>
      <c r="B332" s="32" t="s">
        <v>208</v>
      </c>
      <c r="C332" s="32" t="s">
        <v>45</v>
      </c>
      <c r="D332" s="32">
        <v>0.45500000000000002</v>
      </c>
      <c r="E332" s="66">
        <f>E327*D332</f>
        <v>0.63700000000000001</v>
      </c>
      <c r="F332" s="67"/>
      <c r="G332" s="68"/>
    </row>
    <row r="333" spans="1:7">
      <c r="A333" s="90"/>
      <c r="B333" s="32" t="s">
        <v>30</v>
      </c>
      <c r="C333" s="32" t="s">
        <v>16</v>
      </c>
      <c r="D333" s="32">
        <v>0.4</v>
      </c>
      <c r="E333" s="66">
        <f>E327*D333</f>
        <v>0.55999999999999994</v>
      </c>
      <c r="F333" s="67"/>
      <c r="G333" s="68"/>
    </row>
    <row r="334" spans="1:7">
      <c r="A334" s="114">
        <v>8</v>
      </c>
      <c r="B334" s="70" t="s">
        <v>217</v>
      </c>
      <c r="C334" s="70" t="s">
        <v>12</v>
      </c>
      <c r="D334" s="70"/>
      <c r="E334" s="193">
        <v>512</v>
      </c>
      <c r="F334" s="194"/>
      <c r="G334" s="195"/>
    </row>
    <row r="335" spans="1:7">
      <c r="A335" s="90"/>
      <c r="B335" s="32" t="s">
        <v>13</v>
      </c>
      <c r="C335" s="32" t="s">
        <v>14</v>
      </c>
      <c r="D335" s="32">
        <v>0.68</v>
      </c>
      <c r="E335" s="66">
        <f>E334*D335</f>
        <v>348.16</v>
      </c>
      <c r="F335" s="67"/>
      <c r="G335" s="68"/>
    </row>
    <row r="336" spans="1:7">
      <c r="A336" s="90"/>
      <c r="B336" s="32" t="s">
        <v>15</v>
      </c>
      <c r="C336" s="32" t="s">
        <v>16</v>
      </c>
      <c r="D336" s="32">
        <v>0.03</v>
      </c>
      <c r="E336" s="66">
        <f>E334*D336</f>
        <v>15.36</v>
      </c>
      <c r="F336" s="67"/>
      <c r="G336" s="68"/>
    </row>
    <row r="337" spans="1:7">
      <c r="A337" s="90"/>
      <c r="B337" s="32" t="s">
        <v>77</v>
      </c>
      <c r="C337" s="32" t="s">
        <v>45</v>
      </c>
      <c r="D337" s="32">
        <v>0.246</v>
      </c>
      <c r="E337" s="66">
        <f>E334*D337</f>
        <v>125.952</v>
      </c>
      <c r="F337" s="67"/>
      <c r="G337" s="68"/>
    </row>
    <row r="338" spans="1:7">
      <c r="A338" s="90"/>
      <c r="B338" s="32" t="s">
        <v>79</v>
      </c>
      <c r="C338" s="32" t="s">
        <v>45</v>
      </c>
      <c r="D338" s="32">
        <v>2.7E-2</v>
      </c>
      <c r="E338" s="66">
        <f>D338*E334</f>
        <v>13.824</v>
      </c>
      <c r="F338" s="67"/>
      <c r="G338" s="68"/>
    </row>
    <row r="339" spans="1:7">
      <c r="A339" s="90"/>
      <c r="B339" s="32" t="s">
        <v>30</v>
      </c>
      <c r="C339" s="32" t="s">
        <v>16</v>
      </c>
      <c r="D339" s="32">
        <v>1.9E-2</v>
      </c>
      <c r="E339" s="66">
        <f>D339*E334</f>
        <v>9.7279999999999998</v>
      </c>
      <c r="F339" s="67"/>
      <c r="G339" s="68"/>
    </row>
    <row r="340" spans="1:7" ht="30">
      <c r="A340" s="172">
        <v>9</v>
      </c>
      <c r="B340" s="42" t="s">
        <v>218</v>
      </c>
      <c r="C340" s="42" t="s">
        <v>22</v>
      </c>
      <c r="D340" s="42"/>
      <c r="E340" s="42">
        <v>2.2999999999999998</v>
      </c>
      <c r="F340" s="176"/>
      <c r="G340" s="177"/>
    </row>
    <row r="341" spans="1:7">
      <c r="A341" s="90" t="s">
        <v>78</v>
      </c>
      <c r="B341" s="32" t="s">
        <v>13</v>
      </c>
      <c r="C341" s="32" t="s">
        <v>14</v>
      </c>
      <c r="D341" s="32">
        <v>2.81</v>
      </c>
      <c r="E341" s="44">
        <f>E340*D341</f>
        <v>6.4629999999999992</v>
      </c>
      <c r="F341" s="35"/>
      <c r="G341" s="34"/>
    </row>
    <row r="342" spans="1:7">
      <c r="A342" s="90" t="s">
        <v>78</v>
      </c>
      <c r="B342" s="32" t="s">
        <v>38</v>
      </c>
      <c r="C342" s="32" t="s">
        <v>16</v>
      </c>
      <c r="D342" s="32">
        <v>0.33</v>
      </c>
      <c r="E342" s="44">
        <f>E340*D342</f>
        <v>0.75900000000000001</v>
      </c>
      <c r="F342" s="35"/>
      <c r="G342" s="34"/>
    </row>
    <row r="343" spans="1:7">
      <c r="A343" s="90"/>
      <c r="B343" s="32" t="s">
        <v>199</v>
      </c>
      <c r="C343" s="32" t="s">
        <v>22</v>
      </c>
      <c r="D343" s="32">
        <v>1.0149999999999999</v>
      </c>
      <c r="E343" s="44">
        <f>E340*D343</f>
        <v>2.3344999999999998</v>
      </c>
      <c r="F343" s="35"/>
      <c r="G343" s="34"/>
    </row>
    <row r="344" spans="1:7">
      <c r="A344" s="90"/>
      <c r="B344" s="32" t="s">
        <v>200</v>
      </c>
      <c r="C344" s="32" t="s">
        <v>12</v>
      </c>
      <c r="D344" s="32"/>
      <c r="E344" s="44">
        <v>31</v>
      </c>
      <c r="F344" s="35"/>
      <c r="G344" s="34"/>
    </row>
    <row r="345" spans="1:7">
      <c r="A345" s="90"/>
      <c r="B345" s="32" t="s">
        <v>201</v>
      </c>
      <c r="C345" s="32" t="s">
        <v>22</v>
      </c>
      <c r="D345" s="32">
        <v>1.6500000000000001E-2</v>
      </c>
      <c r="E345" s="44">
        <f>E340*D345</f>
        <v>3.7949999999999998E-2</v>
      </c>
      <c r="F345" s="35"/>
      <c r="G345" s="34"/>
    </row>
    <row r="346" spans="1:7">
      <c r="A346" s="90"/>
      <c r="B346" s="32" t="s">
        <v>73</v>
      </c>
      <c r="C346" s="32" t="s">
        <v>45</v>
      </c>
      <c r="D346" s="32">
        <v>1.2</v>
      </c>
      <c r="E346" s="44">
        <f>E340*D346</f>
        <v>2.76</v>
      </c>
      <c r="F346" s="35"/>
      <c r="G346" s="34"/>
    </row>
    <row r="347" spans="1:7">
      <c r="A347" s="90"/>
      <c r="B347" s="32" t="s">
        <v>30</v>
      </c>
      <c r="C347" s="32" t="s">
        <v>16</v>
      </c>
      <c r="D347" s="32">
        <v>0.16</v>
      </c>
      <c r="E347" s="44">
        <f>E340*D347</f>
        <v>0.36799999999999999</v>
      </c>
      <c r="F347" s="35"/>
      <c r="G347" s="34"/>
    </row>
    <row r="348" spans="1:7" ht="15.75">
      <c r="A348" s="196">
        <v>10</v>
      </c>
      <c r="B348" s="197" t="s">
        <v>219</v>
      </c>
      <c r="C348" s="198" t="s">
        <v>12</v>
      </c>
      <c r="D348" s="198"/>
      <c r="E348" s="199">
        <v>76</v>
      </c>
      <c r="F348" s="200"/>
      <c r="G348" s="201"/>
    </row>
    <row r="349" spans="1:7" ht="15.75">
      <c r="A349" s="202" t="s">
        <v>78</v>
      </c>
      <c r="B349" s="203" t="s">
        <v>13</v>
      </c>
      <c r="C349" s="203" t="s">
        <v>12</v>
      </c>
      <c r="D349" s="204">
        <v>0.40200000000000002</v>
      </c>
      <c r="E349" s="203">
        <f>E348*D349</f>
        <v>30.552000000000003</v>
      </c>
      <c r="F349" s="205"/>
      <c r="G349" s="206"/>
    </row>
    <row r="350" spans="1:7" ht="15.75">
      <c r="A350" s="202" t="s">
        <v>78</v>
      </c>
      <c r="B350" s="203" t="s">
        <v>38</v>
      </c>
      <c r="C350" s="203" t="s">
        <v>61</v>
      </c>
      <c r="D350" s="203">
        <v>0.129</v>
      </c>
      <c r="E350" s="203">
        <f>E348*D350</f>
        <v>9.8040000000000003</v>
      </c>
      <c r="F350" s="207"/>
      <c r="G350" s="206"/>
    </row>
    <row r="351" spans="1:7" ht="15.75">
      <c r="A351" s="202" t="s">
        <v>78</v>
      </c>
      <c r="B351" s="203" t="s">
        <v>220</v>
      </c>
      <c r="C351" s="203" t="s">
        <v>12</v>
      </c>
      <c r="D351" s="203">
        <v>1.02</v>
      </c>
      <c r="E351" s="203">
        <f>E348*D351</f>
        <v>77.52</v>
      </c>
      <c r="F351" s="208"/>
      <c r="G351" s="206"/>
    </row>
    <row r="352" spans="1:7" ht="15.75">
      <c r="A352" s="202" t="s">
        <v>78</v>
      </c>
      <c r="B352" s="203" t="s">
        <v>221</v>
      </c>
      <c r="C352" s="203" t="s">
        <v>22</v>
      </c>
      <c r="D352" s="203">
        <v>0.02</v>
      </c>
      <c r="E352" s="203">
        <f>E348*D352</f>
        <v>1.52</v>
      </c>
      <c r="F352" s="209"/>
      <c r="G352" s="210"/>
    </row>
    <row r="353" spans="1:7" ht="24">
      <c r="A353" s="114">
        <v>11</v>
      </c>
      <c r="B353" s="211" t="s">
        <v>222</v>
      </c>
      <c r="C353" s="211" t="s">
        <v>12</v>
      </c>
      <c r="D353" s="212"/>
      <c r="E353" s="187">
        <v>60</v>
      </c>
      <c r="F353" s="213"/>
      <c r="G353" s="214"/>
    </row>
    <row r="354" spans="1:7">
      <c r="A354" s="131"/>
      <c r="B354" s="215" t="s">
        <v>13</v>
      </c>
      <c r="C354" s="215" t="s">
        <v>14</v>
      </c>
      <c r="D354" s="216">
        <v>0.36</v>
      </c>
      <c r="E354" s="217">
        <f>E353*D354</f>
        <v>21.599999999999998</v>
      </c>
      <c r="F354" s="218"/>
      <c r="G354" s="219"/>
    </row>
    <row r="355" spans="1:7">
      <c r="A355" s="131"/>
      <c r="B355" s="215" t="s">
        <v>223</v>
      </c>
      <c r="C355" s="215" t="s">
        <v>45</v>
      </c>
      <c r="D355" s="216">
        <v>0.11</v>
      </c>
      <c r="E355" s="217">
        <f>E353*D355</f>
        <v>6.6</v>
      </c>
      <c r="F355" s="218"/>
      <c r="G355" s="219"/>
    </row>
    <row r="356" spans="1:7">
      <c r="A356" s="131"/>
      <c r="B356" s="215" t="s">
        <v>224</v>
      </c>
      <c r="C356" s="215" t="s">
        <v>22</v>
      </c>
      <c r="D356" s="216">
        <v>1.0149999999999999</v>
      </c>
      <c r="E356" s="219">
        <f>E353*D356</f>
        <v>60.899999999999991</v>
      </c>
      <c r="F356" s="218"/>
      <c r="G356" s="219"/>
    </row>
    <row r="357" spans="1:7">
      <c r="A357" s="119">
        <v>12</v>
      </c>
      <c r="B357" s="211" t="s">
        <v>225</v>
      </c>
      <c r="C357" s="211" t="s">
        <v>125</v>
      </c>
      <c r="D357" s="212"/>
      <c r="E357" s="187">
        <v>4</v>
      </c>
      <c r="F357" s="213"/>
      <c r="G357" s="214"/>
    </row>
    <row r="358" spans="1:7">
      <c r="A358" s="220" t="s">
        <v>78</v>
      </c>
      <c r="B358" s="215" t="s">
        <v>13</v>
      </c>
      <c r="C358" s="215" t="s">
        <v>125</v>
      </c>
      <c r="D358" s="216">
        <v>1</v>
      </c>
      <c r="E358" s="217">
        <v>1</v>
      </c>
      <c r="F358" s="218"/>
      <c r="G358" s="219"/>
    </row>
    <row r="359" spans="1:7">
      <c r="A359" s="221"/>
      <c r="B359" s="215" t="s">
        <v>226</v>
      </c>
      <c r="C359" s="215" t="s">
        <v>128</v>
      </c>
      <c r="D359" s="216"/>
      <c r="E359" s="217">
        <v>1</v>
      </c>
      <c r="F359" s="218"/>
      <c r="G359" s="219"/>
    </row>
    <row r="360" spans="1:7">
      <c r="A360" s="221"/>
      <c r="B360" s="215" t="s">
        <v>227</v>
      </c>
      <c r="C360" s="215" t="s">
        <v>128</v>
      </c>
      <c r="D360" s="216"/>
      <c r="E360" s="217">
        <v>1</v>
      </c>
      <c r="F360" s="218"/>
      <c r="G360" s="219"/>
    </row>
    <row r="361" spans="1:7">
      <c r="A361" s="4"/>
      <c r="B361" s="215" t="s">
        <v>228</v>
      </c>
      <c r="C361" s="215" t="s">
        <v>128</v>
      </c>
      <c r="D361" s="216"/>
      <c r="E361" s="217">
        <v>1</v>
      </c>
      <c r="F361" s="218"/>
      <c r="G361" s="219"/>
    </row>
    <row r="362" spans="1:7">
      <c r="A362" s="84"/>
      <c r="B362" s="215" t="s">
        <v>229</v>
      </c>
      <c r="C362" s="215" t="s">
        <v>128</v>
      </c>
      <c r="D362" s="216"/>
      <c r="E362" s="217">
        <v>1</v>
      </c>
      <c r="F362" s="218"/>
      <c r="G362" s="219"/>
    </row>
    <row r="363" spans="1:7">
      <c r="A363" s="78"/>
      <c r="B363" s="69" t="s">
        <v>187</v>
      </c>
      <c r="C363" s="69" t="s">
        <v>16</v>
      </c>
      <c r="D363" s="69"/>
      <c r="E363" s="222"/>
      <c r="F363" s="170"/>
      <c r="G363" s="223"/>
    </row>
    <row r="364" spans="1:7">
      <c r="A364" s="4"/>
      <c r="B364" s="32" t="s">
        <v>13</v>
      </c>
      <c r="C364" s="32" t="s">
        <v>16</v>
      </c>
      <c r="D364" s="32"/>
      <c r="E364" s="44"/>
      <c r="F364" s="33"/>
      <c r="G364" s="34"/>
    </row>
    <row r="365" spans="1:7">
      <c r="A365" s="4"/>
      <c r="B365" s="32" t="s">
        <v>114</v>
      </c>
      <c r="C365" s="32" t="s">
        <v>16</v>
      </c>
      <c r="D365" s="32"/>
      <c r="E365" s="44" t="s">
        <v>78</v>
      </c>
      <c r="F365" s="33"/>
      <c r="G365" s="34"/>
    </row>
    <row r="366" spans="1:7">
      <c r="A366" s="4"/>
      <c r="B366" s="32" t="s">
        <v>115</v>
      </c>
      <c r="C366" s="224" t="s">
        <v>281</v>
      </c>
      <c r="D366" s="32"/>
      <c r="E366" s="44"/>
      <c r="F366" s="33"/>
      <c r="G366" s="34"/>
    </row>
    <row r="367" spans="1:7">
      <c r="A367" s="4"/>
      <c r="B367" s="32" t="s">
        <v>116</v>
      </c>
      <c r="C367" s="32" t="s">
        <v>16</v>
      </c>
      <c r="D367" s="32"/>
      <c r="E367" s="44"/>
      <c r="F367" s="33"/>
      <c r="G367" s="34"/>
    </row>
    <row r="368" spans="1:7">
      <c r="A368" s="4"/>
      <c r="B368" s="32" t="s">
        <v>117</v>
      </c>
      <c r="C368" s="224" t="s">
        <v>281</v>
      </c>
      <c r="D368" s="32"/>
      <c r="E368" s="44"/>
      <c r="F368" s="33"/>
      <c r="G368" s="34"/>
    </row>
    <row r="369" spans="1:7">
      <c r="A369" s="225"/>
      <c r="B369" s="32" t="s">
        <v>116</v>
      </c>
      <c r="C369" s="32" t="s">
        <v>16</v>
      </c>
      <c r="D369" s="32"/>
      <c r="E369" s="44"/>
      <c r="F369" s="33"/>
      <c r="G369" s="34"/>
    </row>
    <row r="370" spans="1:7">
      <c r="A370" s="226"/>
      <c r="B370" s="32" t="s">
        <v>230</v>
      </c>
      <c r="C370" s="224" t="s">
        <v>281</v>
      </c>
      <c r="D370" s="32"/>
      <c r="E370" s="44"/>
      <c r="F370" s="33"/>
      <c r="G370" s="34"/>
    </row>
    <row r="371" spans="1:7">
      <c r="A371" s="227"/>
      <c r="B371" s="228" t="s">
        <v>9</v>
      </c>
      <c r="C371" s="228" t="s">
        <v>16</v>
      </c>
      <c r="D371" s="228"/>
      <c r="E371" s="229"/>
      <c r="F371" s="230"/>
      <c r="G371" s="231"/>
    </row>
    <row r="372" spans="1:7">
      <c r="A372" s="340" t="s">
        <v>231</v>
      </c>
      <c r="B372" s="340"/>
      <c r="C372" s="340"/>
      <c r="D372" s="340"/>
      <c r="E372" s="340"/>
      <c r="F372" s="340"/>
      <c r="G372" s="340"/>
    </row>
    <row r="373" spans="1:7">
      <c r="A373" s="232"/>
      <c r="B373" s="341" t="s">
        <v>232</v>
      </c>
      <c r="C373" s="341"/>
      <c r="D373" s="341"/>
      <c r="E373" s="341"/>
      <c r="F373" s="341"/>
      <c r="G373" s="341"/>
    </row>
    <row r="374" spans="1:7" ht="35.25" customHeight="1">
      <c r="A374" s="345" t="s">
        <v>233</v>
      </c>
      <c r="B374" s="345" t="s">
        <v>234</v>
      </c>
      <c r="C374" s="348" t="s">
        <v>235</v>
      </c>
      <c r="D374" s="345" t="s">
        <v>5</v>
      </c>
      <c r="E374" s="345"/>
      <c r="F374" s="345" t="s">
        <v>156</v>
      </c>
      <c r="G374" s="345"/>
    </row>
    <row r="375" spans="1:7" ht="35.25" customHeight="1">
      <c r="A375" s="345"/>
      <c r="B375" s="345"/>
      <c r="C375" s="345"/>
      <c r="D375" s="233" t="s">
        <v>7</v>
      </c>
      <c r="E375" s="233" t="s">
        <v>236</v>
      </c>
      <c r="F375" s="233" t="s">
        <v>7</v>
      </c>
      <c r="G375" s="234" t="s">
        <v>237</v>
      </c>
    </row>
    <row r="376" spans="1:7" ht="35.25" customHeight="1">
      <c r="A376" s="235">
        <v>1</v>
      </c>
      <c r="B376" s="235">
        <v>2</v>
      </c>
      <c r="C376" s="235">
        <v>3</v>
      </c>
      <c r="D376" s="235">
        <v>4</v>
      </c>
      <c r="E376" s="235">
        <v>5</v>
      </c>
      <c r="F376" s="235">
        <v>6</v>
      </c>
      <c r="G376" s="236">
        <v>7</v>
      </c>
    </row>
    <row r="377" spans="1:7">
      <c r="A377" s="237">
        <v>1</v>
      </c>
      <c r="B377" s="239" t="s">
        <v>238</v>
      </c>
      <c r="C377" s="239" t="s">
        <v>239</v>
      </c>
      <c r="D377" s="238"/>
      <c r="E377" s="239">
        <v>62</v>
      </c>
      <c r="F377" s="240"/>
      <c r="G377" s="241"/>
    </row>
    <row r="378" spans="1:7">
      <c r="A378" s="242"/>
      <c r="B378" s="243" t="s">
        <v>13</v>
      </c>
      <c r="C378" s="243" t="s">
        <v>14</v>
      </c>
      <c r="D378" s="243">
        <v>0.61</v>
      </c>
      <c r="E378" s="243">
        <f>E377*D378</f>
        <v>37.82</v>
      </c>
      <c r="F378" s="243"/>
      <c r="G378" s="243"/>
    </row>
    <row r="379" spans="1:7">
      <c r="A379" s="242"/>
      <c r="B379" s="243" t="s">
        <v>15</v>
      </c>
      <c r="C379" s="243" t="s">
        <v>16</v>
      </c>
      <c r="D379" s="243">
        <v>0.46</v>
      </c>
      <c r="E379" s="243">
        <f>E377*D379</f>
        <v>28.52</v>
      </c>
      <c r="F379" s="243"/>
      <c r="G379" s="243"/>
    </row>
    <row r="380" spans="1:7">
      <c r="A380" s="242"/>
      <c r="B380" s="243" t="s">
        <v>240</v>
      </c>
      <c r="C380" s="243" t="s">
        <v>239</v>
      </c>
      <c r="D380" s="243">
        <v>1</v>
      </c>
      <c r="E380" s="243">
        <f>E377*D380</f>
        <v>62</v>
      </c>
      <c r="F380" s="243"/>
      <c r="G380" s="243"/>
    </row>
    <row r="381" spans="1:7" ht="30">
      <c r="A381" s="239">
        <v>2</v>
      </c>
      <c r="B381" s="239" t="s">
        <v>241</v>
      </c>
      <c r="C381" s="239" t="s">
        <v>143</v>
      </c>
      <c r="D381" s="238"/>
      <c r="E381" s="239">
        <v>32</v>
      </c>
      <c r="F381" s="238"/>
      <c r="G381" s="244"/>
    </row>
    <row r="382" spans="1:7">
      <c r="A382" s="235"/>
      <c r="B382" s="235" t="s">
        <v>13</v>
      </c>
      <c r="C382" s="235" t="s">
        <v>14</v>
      </c>
      <c r="D382" s="235">
        <v>1.51</v>
      </c>
      <c r="E382" s="235">
        <f>E381*D382</f>
        <v>48.32</v>
      </c>
      <c r="F382" s="235"/>
      <c r="G382" s="245"/>
    </row>
    <row r="383" spans="1:7">
      <c r="A383" s="235"/>
      <c r="B383" s="235" t="s">
        <v>15</v>
      </c>
      <c r="C383" s="235" t="s">
        <v>16</v>
      </c>
      <c r="D383" s="235">
        <v>0.08</v>
      </c>
      <c r="E383" s="235">
        <f>E381*D383</f>
        <v>2.56</v>
      </c>
      <c r="F383" s="235"/>
      <c r="G383" s="245"/>
    </row>
    <row r="384" spans="1:7">
      <c r="A384" s="235"/>
      <c r="B384" s="235" t="s">
        <v>242</v>
      </c>
      <c r="C384" s="235" t="s">
        <v>143</v>
      </c>
      <c r="D384" s="235">
        <v>1</v>
      </c>
      <c r="E384" s="235">
        <f>E381*D384</f>
        <v>32</v>
      </c>
      <c r="F384" s="235"/>
      <c r="G384" s="245"/>
    </row>
    <row r="385" spans="1:7">
      <c r="A385" s="235"/>
      <c r="B385" s="235" t="s">
        <v>243</v>
      </c>
      <c r="C385" s="235" t="s">
        <v>16</v>
      </c>
      <c r="D385" s="235">
        <v>0.04</v>
      </c>
      <c r="E385" s="235">
        <f>E381*D385</f>
        <v>1.28</v>
      </c>
      <c r="F385" s="235"/>
      <c r="G385" s="245"/>
    </row>
    <row r="386" spans="1:7" ht="30">
      <c r="A386" s="239">
        <v>3</v>
      </c>
      <c r="B386" s="239" t="s">
        <v>244</v>
      </c>
      <c r="C386" s="239" t="s">
        <v>245</v>
      </c>
      <c r="D386" s="238"/>
      <c r="E386" s="238">
        <v>2.2000000000000002</v>
      </c>
      <c r="F386" s="238"/>
      <c r="G386" s="244"/>
    </row>
    <row r="387" spans="1:7">
      <c r="A387" s="235"/>
      <c r="B387" s="235" t="s">
        <v>13</v>
      </c>
      <c r="C387" s="235" t="s">
        <v>14</v>
      </c>
      <c r="D387" s="235">
        <v>9.1</v>
      </c>
      <c r="E387" s="246">
        <f>E386*D387</f>
        <v>20.02</v>
      </c>
      <c r="F387" s="235"/>
      <c r="G387" s="245"/>
    </row>
    <row r="388" spans="1:7">
      <c r="A388" s="235"/>
      <c r="B388" s="235" t="s">
        <v>15</v>
      </c>
      <c r="C388" s="235" t="s">
        <v>16</v>
      </c>
      <c r="D388" s="235">
        <v>1.2</v>
      </c>
      <c r="E388" s="235">
        <f>E386*D388</f>
        <v>2.64</v>
      </c>
      <c r="F388" s="235"/>
      <c r="G388" s="245"/>
    </row>
    <row r="389" spans="1:7">
      <c r="A389" s="235"/>
      <c r="B389" s="235" t="s">
        <v>142</v>
      </c>
      <c r="C389" s="235" t="s">
        <v>143</v>
      </c>
      <c r="D389" s="235">
        <v>10</v>
      </c>
      <c r="E389" s="235">
        <f>E386*D389</f>
        <v>22</v>
      </c>
      <c r="F389" s="235"/>
      <c r="G389" s="245"/>
    </row>
    <row r="390" spans="1:7">
      <c r="A390" s="235"/>
      <c r="B390" s="235" t="s">
        <v>243</v>
      </c>
      <c r="C390" s="235" t="s">
        <v>16</v>
      </c>
      <c r="D390" s="235">
        <v>0.7</v>
      </c>
      <c r="E390" s="235">
        <f>E386*D390</f>
        <v>1.54</v>
      </c>
      <c r="F390" s="235"/>
      <c r="G390" s="245"/>
    </row>
    <row r="391" spans="1:7" ht="30">
      <c r="A391" s="239">
        <v>4</v>
      </c>
      <c r="B391" s="239" t="s">
        <v>246</v>
      </c>
      <c r="C391" s="239" t="s">
        <v>245</v>
      </c>
      <c r="D391" s="238"/>
      <c r="E391" s="247">
        <v>0.5</v>
      </c>
      <c r="F391" s="238"/>
      <c r="G391" s="244"/>
    </row>
    <row r="392" spans="1:7">
      <c r="A392" s="235"/>
      <c r="B392" s="235" t="s">
        <v>13</v>
      </c>
      <c r="C392" s="235" t="s">
        <v>14</v>
      </c>
      <c r="D392" s="235">
        <v>12</v>
      </c>
      <c r="E392" s="235">
        <f>D392*E391</f>
        <v>6</v>
      </c>
      <c r="F392" s="235"/>
      <c r="G392" s="245"/>
    </row>
    <row r="393" spans="1:7">
      <c r="A393" s="235"/>
      <c r="B393" s="235" t="s">
        <v>15</v>
      </c>
      <c r="C393" s="235" t="s">
        <v>16</v>
      </c>
      <c r="D393" s="235">
        <v>0.1</v>
      </c>
      <c r="E393" s="235">
        <f>D393*E391</f>
        <v>0.05</v>
      </c>
      <c r="F393" s="235"/>
      <c r="G393" s="245"/>
    </row>
    <row r="394" spans="1:7" ht="30">
      <c r="A394" s="239">
        <v>5</v>
      </c>
      <c r="B394" s="239" t="s">
        <v>247</v>
      </c>
      <c r="C394" s="239" t="s">
        <v>143</v>
      </c>
      <c r="D394" s="238"/>
      <c r="E394" s="239">
        <v>16</v>
      </c>
      <c r="F394" s="238"/>
      <c r="G394" s="248"/>
    </row>
    <row r="395" spans="1:7">
      <c r="A395" s="249"/>
      <c r="B395" s="243" t="s">
        <v>13</v>
      </c>
      <c r="C395" s="243" t="s">
        <v>14</v>
      </c>
      <c r="D395" s="243">
        <v>1</v>
      </c>
      <c r="E395" s="243">
        <f>E394*D395</f>
        <v>16</v>
      </c>
      <c r="F395" s="243"/>
      <c r="G395" s="250"/>
    </row>
    <row r="396" spans="1:7">
      <c r="A396" s="249"/>
      <c r="B396" s="243" t="s">
        <v>15</v>
      </c>
      <c r="C396" s="243" t="s">
        <v>16</v>
      </c>
      <c r="D396" s="243">
        <v>1.2</v>
      </c>
      <c r="E396" s="243">
        <f>E394*D396</f>
        <v>19.2</v>
      </c>
      <c r="F396" s="243"/>
      <c r="G396" s="250"/>
    </row>
    <row r="397" spans="1:7">
      <c r="A397" s="249"/>
      <c r="B397" s="243" t="s">
        <v>248</v>
      </c>
      <c r="C397" s="243" t="s">
        <v>143</v>
      </c>
      <c r="D397" s="243"/>
      <c r="E397" s="243">
        <v>11</v>
      </c>
      <c r="F397" s="243"/>
      <c r="G397" s="250"/>
    </row>
    <row r="398" spans="1:7">
      <c r="A398" s="249"/>
      <c r="B398" s="243" t="s">
        <v>249</v>
      </c>
      <c r="C398" s="243" t="s">
        <v>143</v>
      </c>
      <c r="D398" s="243" t="s">
        <v>78</v>
      </c>
      <c r="E398" s="243">
        <v>5</v>
      </c>
      <c r="F398" s="243"/>
      <c r="G398" s="250"/>
    </row>
    <row r="399" spans="1:7">
      <c r="A399" s="239">
        <v>6</v>
      </c>
      <c r="B399" s="239" t="s">
        <v>250</v>
      </c>
      <c r="C399" s="239" t="s">
        <v>22</v>
      </c>
      <c r="D399" s="238"/>
      <c r="E399" s="239">
        <v>4.4999999999999998E-2</v>
      </c>
      <c r="F399" s="238"/>
      <c r="G399" s="244"/>
    </row>
    <row r="400" spans="1:7">
      <c r="A400" s="235"/>
      <c r="B400" s="235" t="s">
        <v>13</v>
      </c>
      <c r="C400" s="235" t="s">
        <v>14</v>
      </c>
      <c r="D400" s="235">
        <v>36.6</v>
      </c>
      <c r="E400" s="235">
        <f>E399*D400</f>
        <v>1.647</v>
      </c>
      <c r="F400" s="235"/>
      <c r="G400" s="245"/>
    </row>
    <row r="401" spans="1:7">
      <c r="A401" s="235"/>
      <c r="B401" s="235" t="s">
        <v>15</v>
      </c>
      <c r="C401" s="235" t="s">
        <v>16</v>
      </c>
      <c r="D401" s="235">
        <v>4.26</v>
      </c>
      <c r="E401" s="235">
        <f>E399*D401</f>
        <v>0.19169999999999998</v>
      </c>
      <c r="F401" s="235"/>
      <c r="G401" s="245"/>
    </row>
    <row r="402" spans="1:7">
      <c r="A402" s="235"/>
      <c r="B402" s="235" t="s">
        <v>251</v>
      </c>
      <c r="C402" s="235" t="s">
        <v>143</v>
      </c>
      <c r="D402" s="235">
        <v>1</v>
      </c>
      <c r="E402" s="235">
        <f>E399*D402</f>
        <v>4.4999999999999998E-2</v>
      </c>
      <c r="F402" s="235"/>
      <c r="G402" s="245"/>
    </row>
    <row r="403" spans="1:7">
      <c r="A403" s="235"/>
      <c r="B403" s="235" t="s">
        <v>243</v>
      </c>
      <c r="C403" s="235" t="s">
        <v>16</v>
      </c>
      <c r="D403" s="235">
        <v>4.38</v>
      </c>
      <c r="E403" s="235">
        <f>E399*D403</f>
        <v>0.1971</v>
      </c>
      <c r="F403" s="235"/>
      <c r="G403" s="245"/>
    </row>
    <row r="404" spans="1:7">
      <c r="A404" s="251"/>
      <c r="B404" s="252" t="s">
        <v>252</v>
      </c>
      <c r="C404" s="252" t="s">
        <v>16</v>
      </c>
      <c r="D404" s="251"/>
      <c r="E404" s="251"/>
      <c r="F404" s="251"/>
      <c r="G404" s="253"/>
    </row>
    <row r="405" spans="1:7">
      <c r="A405" s="235"/>
      <c r="B405" s="254" t="s">
        <v>253</v>
      </c>
      <c r="C405" s="254" t="s">
        <v>16</v>
      </c>
      <c r="D405" s="255"/>
      <c r="E405" s="255"/>
      <c r="F405" s="255"/>
      <c r="G405" s="256"/>
    </row>
    <row r="406" spans="1:7">
      <c r="A406" s="235"/>
      <c r="B406" s="254" t="s">
        <v>114</v>
      </c>
      <c r="C406" s="254" t="s">
        <v>16</v>
      </c>
      <c r="D406" s="255"/>
      <c r="E406" s="255"/>
      <c r="F406" s="255"/>
      <c r="G406" s="256"/>
    </row>
    <row r="407" spans="1:7">
      <c r="A407" s="235"/>
      <c r="B407" s="254" t="s">
        <v>254</v>
      </c>
      <c r="C407" s="257" t="s">
        <v>281</v>
      </c>
      <c r="D407" s="255"/>
      <c r="E407" s="255" t="s">
        <v>78</v>
      </c>
      <c r="F407" s="255"/>
      <c r="G407" s="256"/>
    </row>
    <row r="408" spans="1:7">
      <c r="A408" s="235"/>
      <c r="B408" s="254" t="s">
        <v>116</v>
      </c>
      <c r="C408" s="254" t="s">
        <v>16</v>
      </c>
      <c r="D408" s="255"/>
      <c r="E408" s="255"/>
      <c r="F408" s="255"/>
      <c r="G408" s="256"/>
    </row>
    <row r="409" spans="1:7">
      <c r="A409" s="235"/>
      <c r="B409" s="258" t="s">
        <v>153</v>
      </c>
      <c r="C409" s="259" t="s">
        <v>281</v>
      </c>
      <c r="D409" s="243"/>
      <c r="E409" s="235"/>
      <c r="F409" s="235"/>
      <c r="G409" s="236"/>
    </row>
    <row r="410" spans="1:7">
      <c r="A410" s="235"/>
      <c r="B410" s="258" t="s">
        <v>116</v>
      </c>
      <c r="C410" s="258" t="s">
        <v>16</v>
      </c>
      <c r="D410" s="243"/>
      <c r="E410" s="235"/>
      <c r="F410" s="235"/>
      <c r="G410" s="236"/>
    </row>
    <row r="411" spans="1:7">
      <c r="A411" s="235"/>
      <c r="B411" s="258" t="s">
        <v>255</v>
      </c>
      <c r="C411" s="259" t="s">
        <v>281</v>
      </c>
      <c r="D411" s="243"/>
      <c r="E411" s="235"/>
      <c r="F411" s="235"/>
      <c r="G411" s="236"/>
    </row>
    <row r="412" spans="1:7">
      <c r="A412" s="251"/>
      <c r="B412" s="260" t="s">
        <v>116</v>
      </c>
      <c r="C412" s="260" t="s">
        <v>16</v>
      </c>
      <c r="D412" s="261"/>
      <c r="E412" s="261"/>
      <c r="F412" s="261"/>
      <c r="G412" s="262"/>
    </row>
    <row r="413" spans="1:7">
      <c r="A413" s="346" t="s">
        <v>256</v>
      </c>
      <c r="B413" s="346"/>
      <c r="C413" s="346"/>
      <c r="D413" s="346"/>
      <c r="E413" s="346"/>
      <c r="F413" s="346"/>
      <c r="G413" s="346"/>
    </row>
    <row r="414" spans="1:7">
      <c r="A414" s="347" t="s">
        <v>257</v>
      </c>
      <c r="B414" s="347"/>
      <c r="C414" s="347"/>
      <c r="D414" s="347"/>
      <c r="E414" s="347"/>
      <c r="F414" s="347"/>
      <c r="G414" s="347"/>
    </row>
    <row r="415" spans="1:7" ht="40.5" customHeight="1">
      <c r="A415" s="334" t="s">
        <v>2</v>
      </c>
      <c r="B415" s="334" t="s">
        <v>3</v>
      </c>
      <c r="C415" s="351" t="s">
        <v>4</v>
      </c>
      <c r="D415" s="334" t="s">
        <v>5</v>
      </c>
      <c r="E415" s="334"/>
      <c r="F415" s="334" t="s">
        <v>6</v>
      </c>
      <c r="G415" s="334"/>
    </row>
    <row r="416" spans="1:7" ht="69.75">
      <c r="A416" s="334"/>
      <c r="B416" s="334"/>
      <c r="C416" s="351"/>
      <c r="D416" s="263" t="s">
        <v>7</v>
      </c>
      <c r="E416" s="263" t="s">
        <v>8</v>
      </c>
      <c r="F416" s="263" t="s">
        <v>7</v>
      </c>
      <c r="G416" s="264" t="s">
        <v>9</v>
      </c>
    </row>
    <row r="417" spans="1:7">
      <c r="A417" s="4">
        <v>1</v>
      </c>
      <c r="B417" s="4">
        <v>2</v>
      </c>
      <c r="C417" s="4">
        <v>3</v>
      </c>
      <c r="D417" s="4">
        <v>4</v>
      </c>
      <c r="E417" s="4">
        <v>5</v>
      </c>
      <c r="F417" s="4">
        <v>6</v>
      </c>
      <c r="G417" s="175">
        <v>7</v>
      </c>
    </row>
    <row r="418" spans="1:7">
      <c r="A418" s="349" t="s">
        <v>258</v>
      </c>
      <c r="B418" s="350"/>
      <c r="C418" s="350"/>
      <c r="D418" s="350"/>
      <c r="E418" s="350"/>
      <c r="F418" s="350"/>
      <c r="G418" s="350"/>
    </row>
    <row r="419" spans="1:7">
      <c r="A419" s="265">
        <v>1</v>
      </c>
      <c r="B419" s="266" t="s">
        <v>259</v>
      </c>
      <c r="C419" s="267" t="s">
        <v>22</v>
      </c>
      <c r="D419" s="267"/>
      <c r="E419" s="267">
        <v>11.1</v>
      </c>
      <c r="F419" s="267"/>
      <c r="G419" s="268"/>
    </row>
    <row r="420" spans="1:7">
      <c r="A420" s="269">
        <f>A419+0.1</f>
        <v>1.1000000000000001</v>
      </c>
      <c r="B420" s="269" t="s">
        <v>13</v>
      </c>
      <c r="C420" s="270" t="s">
        <v>14</v>
      </c>
      <c r="D420" s="271">
        <v>0.2</v>
      </c>
      <c r="E420" s="270">
        <f>+E424+E426+E429+E439+E444+E449+I450</f>
        <v>119.23499999999999</v>
      </c>
      <c r="F420" s="270"/>
      <c r="G420" s="271"/>
    </row>
    <row r="421" spans="1:7">
      <c r="A421" s="269">
        <v>1.2</v>
      </c>
      <c r="B421" s="269" t="s">
        <v>260</v>
      </c>
      <c r="C421" s="269" t="s">
        <v>90</v>
      </c>
      <c r="D421" s="271">
        <v>0.4</v>
      </c>
      <c r="E421" s="271">
        <f>E419*D421</f>
        <v>4.4400000000000004</v>
      </c>
      <c r="F421" s="271"/>
      <c r="G421" s="271"/>
    </row>
    <row r="422" spans="1:7">
      <c r="A422" s="272">
        <v>1.3</v>
      </c>
      <c r="B422" s="273" t="s">
        <v>32</v>
      </c>
      <c r="C422" s="273" t="s">
        <v>16</v>
      </c>
      <c r="D422" s="273">
        <v>0.08</v>
      </c>
      <c r="E422" s="274">
        <f>E419*D422</f>
        <v>0.88800000000000001</v>
      </c>
      <c r="F422" s="273"/>
      <c r="G422" s="274"/>
    </row>
    <row r="423" spans="1:7">
      <c r="A423" s="266">
        <v>2</v>
      </c>
      <c r="B423" s="266" t="s">
        <v>261</v>
      </c>
      <c r="C423" s="267" t="s">
        <v>22</v>
      </c>
      <c r="D423" s="267"/>
      <c r="E423" s="275">
        <v>2.4</v>
      </c>
      <c r="F423" s="267"/>
      <c r="G423" s="268"/>
    </row>
    <row r="424" spans="1:7">
      <c r="A424" s="269">
        <f>A423+0.1</f>
        <v>2.1</v>
      </c>
      <c r="B424" s="269" t="s">
        <v>13</v>
      </c>
      <c r="C424" s="270" t="s">
        <v>14</v>
      </c>
      <c r="D424" s="276">
        <v>3.2349999999999999</v>
      </c>
      <c r="E424" s="270">
        <f>E423*D424</f>
        <v>7.7639999999999993</v>
      </c>
      <c r="F424" s="270"/>
      <c r="G424" s="271"/>
    </row>
    <row r="425" spans="1:7">
      <c r="A425" s="266">
        <v>3</v>
      </c>
      <c r="B425" s="266" t="s">
        <v>262</v>
      </c>
      <c r="C425" s="266" t="s">
        <v>22</v>
      </c>
      <c r="D425" s="277"/>
      <c r="E425" s="267">
        <v>11.1</v>
      </c>
      <c r="F425" s="277"/>
      <c r="G425" s="268"/>
    </row>
    <row r="426" spans="1:7">
      <c r="A426" s="278">
        <f>A425+0.1</f>
        <v>3.1</v>
      </c>
      <c r="B426" s="269" t="s">
        <v>23</v>
      </c>
      <c r="C426" s="269" t="s">
        <v>14</v>
      </c>
      <c r="D426" s="271">
        <v>0.53</v>
      </c>
      <c r="E426" s="271">
        <f>E425*D426</f>
        <v>5.883</v>
      </c>
      <c r="F426" s="279"/>
      <c r="G426" s="271"/>
    </row>
    <row r="427" spans="1:7" ht="25.5">
      <c r="A427" s="266">
        <f>A425+1</f>
        <v>4</v>
      </c>
      <c r="B427" s="266" t="s">
        <v>263</v>
      </c>
      <c r="C427" s="266" t="s">
        <v>25</v>
      </c>
      <c r="D427" s="267">
        <v>1.65</v>
      </c>
      <c r="E427" s="267">
        <f>E425*D427</f>
        <v>18.314999999999998</v>
      </c>
      <c r="F427" s="267"/>
      <c r="G427" s="268"/>
    </row>
    <row r="428" spans="1:7" ht="38.25">
      <c r="A428" s="280">
        <v>5</v>
      </c>
      <c r="B428" s="281" t="s">
        <v>264</v>
      </c>
      <c r="C428" s="281" t="s">
        <v>22</v>
      </c>
      <c r="D428" s="282"/>
      <c r="E428" s="282">
        <v>5</v>
      </c>
      <c r="F428" s="282"/>
      <c r="G428" s="283"/>
    </row>
    <row r="429" spans="1:7">
      <c r="A429" s="269">
        <f>A428+0.1</f>
        <v>5.0999999999999996</v>
      </c>
      <c r="B429" s="269" t="s">
        <v>13</v>
      </c>
      <c r="C429" s="269" t="s">
        <v>14</v>
      </c>
      <c r="D429" s="270">
        <v>13.3</v>
      </c>
      <c r="E429" s="271">
        <f>E428*D429</f>
        <v>66.5</v>
      </c>
      <c r="F429" s="271"/>
      <c r="G429" s="271"/>
    </row>
    <row r="430" spans="1:7">
      <c r="A430" s="269">
        <f>A429+0.1</f>
        <v>5.1999999999999993</v>
      </c>
      <c r="B430" s="269" t="s">
        <v>19</v>
      </c>
      <c r="C430" s="269" t="s">
        <v>20</v>
      </c>
      <c r="D430" s="270">
        <v>3.36</v>
      </c>
      <c r="E430" s="270">
        <f>E428*D430</f>
        <v>16.8</v>
      </c>
      <c r="F430" s="270"/>
      <c r="G430" s="271"/>
    </row>
    <row r="431" spans="1:7">
      <c r="A431" s="269">
        <f>A430+0.1</f>
        <v>5.2999999999999989</v>
      </c>
      <c r="B431" s="269" t="s">
        <v>265</v>
      </c>
      <c r="C431" s="269" t="s">
        <v>22</v>
      </c>
      <c r="D431" s="276">
        <v>1.0149999999999999</v>
      </c>
      <c r="E431" s="270">
        <f>E428*D431</f>
        <v>5.0749999999999993</v>
      </c>
      <c r="F431" s="270"/>
      <c r="G431" s="271"/>
    </row>
    <row r="432" spans="1:7">
      <c r="A432" s="269">
        <f>A431+0.1</f>
        <v>5.3999999999999986</v>
      </c>
      <c r="B432" s="269" t="s">
        <v>200</v>
      </c>
      <c r="C432" s="269" t="s">
        <v>12</v>
      </c>
      <c r="D432" s="271" t="s">
        <v>78</v>
      </c>
      <c r="E432" s="271">
        <v>62</v>
      </c>
      <c r="F432" s="270"/>
      <c r="G432" s="271"/>
    </row>
    <row r="433" spans="1:7">
      <c r="A433" s="269">
        <f>A432+0.1</f>
        <v>5.4999999999999982</v>
      </c>
      <c r="B433" s="269" t="s">
        <v>266</v>
      </c>
      <c r="C433" s="269" t="s">
        <v>22</v>
      </c>
      <c r="D433" s="271"/>
      <c r="E433" s="271">
        <v>1.2</v>
      </c>
      <c r="F433" s="270"/>
      <c r="G433" s="271"/>
    </row>
    <row r="434" spans="1:7">
      <c r="A434" s="269">
        <v>5.6</v>
      </c>
      <c r="B434" s="269" t="s">
        <v>267</v>
      </c>
      <c r="C434" s="269" t="s">
        <v>268</v>
      </c>
      <c r="D434" s="271"/>
      <c r="E434" s="271">
        <v>1.8</v>
      </c>
      <c r="F434" s="284"/>
      <c r="G434" s="271"/>
    </row>
    <row r="435" spans="1:7">
      <c r="A435" s="269">
        <v>5.7</v>
      </c>
      <c r="B435" s="269" t="s">
        <v>269</v>
      </c>
      <c r="C435" s="269" t="s">
        <v>268</v>
      </c>
      <c r="D435" s="271"/>
      <c r="E435" s="271">
        <v>0.45</v>
      </c>
      <c r="F435" s="284"/>
      <c r="G435" s="271"/>
    </row>
    <row r="436" spans="1:7">
      <c r="A436" s="269">
        <v>5.8</v>
      </c>
      <c r="B436" s="269" t="s">
        <v>270</v>
      </c>
      <c r="C436" s="269" t="s">
        <v>45</v>
      </c>
      <c r="D436" s="271">
        <v>1.5</v>
      </c>
      <c r="E436" s="271">
        <f>D436*E428</f>
        <v>7.5</v>
      </c>
      <c r="F436" s="270"/>
      <c r="G436" s="271"/>
    </row>
    <row r="437" spans="1:7">
      <c r="A437" s="269">
        <v>5.9</v>
      </c>
      <c r="B437" s="269" t="s">
        <v>46</v>
      </c>
      <c r="C437" s="269" t="s">
        <v>16</v>
      </c>
      <c r="D437" s="270">
        <v>0.93</v>
      </c>
      <c r="E437" s="270">
        <f>E428*D437</f>
        <v>4.6500000000000004</v>
      </c>
      <c r="F437" s="270"/>
      <c r="G437" s="271"/>
    </row>
    <row r="438" spans="1:7">
      <c r="A438" s="280">
        <v>6</v>
      </c>
      <c r="B438" s="285" t="s">
        <v>271</v>
      </c>
      <c r="C438" s="285" t="s">
        <v>12</v>
      </c>
      <c r="D438" s="286"/>
      <c r="E438" s="285">
        <v>51</v>
      </c>
      <c r="F438" s="287"/>
      <c r="G438" s="288"/>
    </row>
    <row r="439" spans="1:7">
      <c r="A439" s="269">
        <f>A438+0.1</f>
        <v>6.1</v>
      </c>
      <c r="B439" s="290" t="s">
        <v>13</v>
      </c>
      <c r="C439" s="290" t="s">
        <v>14</v>
      </c>
      <c r="D439" s="290">
        <v>0.33600000000000002</v>
      </c>
      <c r="E439" s="291">
        <f>E438*D439</f>
        <v>17.136000000000003</v>
      </c>
      <c r="F439" s="292"/>
      <c r="G439" s="293"/>
    </row>
    <row r="440" spans="1:7">
      <c r="A440" s="269">
        <f>A439+0.1</f>
        <v>6.1999999999999993</v>
      </c>
      <c r="B440" s="290" t="s">
        <v>38</v>
      </c>
      <c r="C440" s="290" t="s">
        <v>16</v>
      </c>
      <c r="D440" s="289">
        <v>1.4999999999999999E-2</v>
      </c>
      <c r="E440" s="294">
        <f>E438*D440</f>
        <v>0.76500000000000001</v>
      </c>
      <c r="F440" s="295"/>
      <c r="G440" s="293"/>
    </row>
    <row r="441" spans="1:7">
      <c r="A441" s="269">
        <f>A440+0.1</f>
        <v>6.2999999999999989</v>
      </c>
      <c r="B441" s="290" t="s">
        <v>272</v>
      </c>
      <c r="C441" s="290" t="s">
        <v>45</v>
      </c>
      <c r="D441" s="290">
        <v>2.4</v>
      </c>
      <c r="E441" s="290">
        <f>E438*D441</f>
        <v>122.39999999999999</v>
      </c>
      <c r="F441" s="291"/>
      <c r="G441" s="293"/>
    </row>
    <row r="442" spans="1:7">
      <c r="A442" s="269">
        <f>A441+0.1</f>
        <v>6.3999999999999986</v>
      </c>
      <c r="B442" s="290" t="s">
        <v>30</v>
      </c>
      <c r="C442" s="290" t="s">
        <v>16</v>
      </c>
      <c r="D442" s="290">
        <v>2.3800000000000002E-2</v>
      </c>
      <c r="E442" s="291">
        <f>E438*D442</f>
        <v>1.2138</v>
      </c>
      <c r="F442" s="295"/>
      <c r="G442" s="293"/>
    </row>
    <row r="443" spans="1:7">
      <c r="A443" s="280">
        <v>7</v>
      </c>
      <c r="B443" s="281" t="s">
        <v>273</v>
      </c>
      <c r="C443" s="282" t="s">
        <v>22</v>
      </c>
      <c r="D443" s="282"/>
      <c r="E443" s="282">
        <v>2.2000000000000002</v>
      </c>
      <c r="F443" s="282"/>
      <c r="G443" s="283"/>
    </row>
    <row r="444" spans="1:7">
      <c r="A444" s="269">
        <f>A443+0.1</f>
        <v>7.1</v>
      </c>
      <c r="B444" s="269" t="s">
        <v>13</v>
      </c>
      <c r="C444" s="270" t="s">
        <v>14</v>
      </c>
      <c r="D444" s="271">
        <v>3.16</v>
      </c>
      <c r="E444" s="271">
        <f>E443*D444</f>
        <v>6.9520000000000008</v>
      </c>
      <c r="F444" s="270"/>
      <c r="G444" s="271"/>
    </row>
    <row r="445" spans="1:7">
      <c r="A445" s="269">
        <f>A444+0.1</f>
        <v>7.1999999999999993</v>
      </c>
      <c r="B445" s="269" t="s">
        <v>19</v>
      </c>
      <c r="C445" s="270" t="s">
        <v>20</v>
      </c>
      <c r="D445" s="270">
        <v>1.17</v>
      </c>
      <c r="E445" s="270">
        <f>E443*D445</f>
        <v>2.5739999999999998</v>
      </c>
      <c r="F445" s="270"/>
      <c r="G445" s="271"/>
    </row>
    <row r="446" spans="1:7">
      <c r="A446" s="269">
        <f>A445+0.1</f>
        <v>7.2999999999999989</v>
      </c>
      <c r="B446" s="269" t="s">
        <v>274</v>
      </c>
      <c r="C446" s="270" t="s">
        <v>22</v>
      </c>
      <c r="D446" s="276">
        <v>1.25</v>
      </c>
      <c r="E446" s="270">
        <f>E443*D446</f>
        <v>2.75</v>
      </c>
      <c r="F446" s="270"/>
      <c r="G446" s="271"/>
    </row>
    <row r="447" spans="1:7">
      <c r="A447" s="269">
        <v>7.4</v>
      </c>
      <c r="B447" s="269" t="s">
        <v>46</v>
      </c>
      <c r="C447" s="270" t="s">
        <v>20</v>
      </c>
      <c r="D447" s="296">
        <v>0.38</v>
      </c>
      <c r="E447" s="270">
        <f>E443*D447</f>
        <v>0.83600000000000008</v>
      </c>
      <c r="F447" s="270"/>
      <c r="G447" s="271"/>
    </row>
    <row r="448" spans="1:7">
      <c r="A448" s="266">
        <v>8</v>
      </c>
      <c r="B448" s="285" t="s">
        <v>275</v>
      </c>
      <c r="C448" s="285" t="s">
        <v>143</v>
      </c>
      <c r="D448" s="286"/>
      <c r="E448" s="285">
        <v>3</v>
      </c>
      <c r="F448" s="297"/>
      <c r="G448" s="288"/>
    </row>
    <row r="449" spans="1:8">
      <c r="A449" s="269">
        <f>A448+0.1</f>
        <v>8.1</v>
      </c>
      <c r="B449" s="290" t="s">
        <v>13</v>
      </c>
      <c r="C449" s="290" t="s">
        <v>14</v>
      </c>
      <c r="D449" s="290">
        <v>5</v>
      </c>
      <c r="E449" s="290">
        <f>E448*D449</f>
        <v>15</v>
      </c>
      <c r="F449" s="292"/>
      <c r="G449" s="293"/>
    </row>
    <row r="450" spans="1:8">
      <c r="A450" s="269">
        <f>A449+0.1</f>
        <v>8.1999999999999993</v>
      </c>
      <c r="B450" s="290" t="s">
        <v>38</v>
      </c>
      <c r="C450" s="290" t="s">
        <v>16</v>
      </c>
      <c r="D450" s="290">
        <v>1.8</v>
      </c>
      <c r="E450" s="290">
        <f>E448*D450</f>
        <v>5.4</v>
      </c>
      <c r="F450" s="292"/>
      <c r="G450" s="293"/>
    </row>
    <row r="451" spans="1:8">
      <c r="A451" s="269">
        <f>A450+0.1</f>
        <v>8.2999999999999989</v>
      </c>
      <c r="B451" s="290" t="s">
        <v>276</v>
      </c>
      <c r="C451" s="290" t="s">
        <v>143</v>
      </c>
      <c r="D451" s="290">
        <v>1</v>
      </c>
      <c r="E451" s="291">
        <f>E448*D451</f>
        <v>3</v>
      </c>
      <c r="F451" s="292"/>
      <c r="G451" s="293"/>
    </row>
    <row r="452" spans="1:8">
      <c r="A452" s="269">
        <v>8.4</v>
      </c>
      <c r="B452" s="290" t="s">
        <v>30</v>
      </c>
      <c r="C452" s="290" t="s">
        <v>16</v>
      </c>
      <c r="D452" s="290">
        <v>4.4000000000000004</v>
      </c>
      <c r="E452" s="290">
        <f>E448*D452</f>
        <v>13.200000000000001</v>
      </c>
      <c r="F452" s="295"/>
      <c r="G452" s="293"/>
    </row>
    <row r="453" spans="1:8">
      <c r="A453" s="269">
        <v>8.5</v>
      </c>
      <c r="B453" s="269" t="s">
        <v>46</v>
      </c>
      <c r="C453" s="269" t="s">
        <v>28</v>
      </c>
      <c r="D453" s="269">
        <v>0.46</v>
      </c>
      <c r="E453" s="271">
        <f>D453*E448</f>
        <v>1.3800000000000001</v>
      </c>
      <c r="F453" s="269"/>
      <c r="G453" s="271"/>
    </row>
    <row r="454" spans="1:8">
      <c r="A454" s="298"/>
      <c r="B454" s="299" t="s">
        <v>187</v>
      </c>
      <c r="C454" s="299" t="s">
        <v>16</v>
      </c>
      <c r="D454" s="299"/>
      <c r="E454" s="300" t="s">
        <v>78</v>
      </c>
      <c r="F454" s="299"/>
      <c r="G454" s="300"/>
    </row>
    <row r="455" spans="1:8">
      <c r="A455" s="301"/>
      <c r="B455" s="301" t="s">
        <v>13</v>
      </c>
      <c r="C455" s="301" t="s">
        <v>16</v>
      </c>
      <c r="D455" s="301"/>
      <c r="E455" s="301"/>
      <c r="F455" s="301"/>
      <c r="G455" s="302"/>
    </row>
    <row r="456" spans="1:8">
      <c r="A456" s="301"/>
      <c r="B456" s="301" t="s">
        <v>277</v>
      </c>
      <c r="C456" s="301" t="s">
        <v>16</v>
      </c>
      <c r="D456" s="301"/>
      <c r="E456" s="301"/>
      <c r="F456" s="301"/>
      <c r="G456" s="302"/>
    </row>
    <row r="457" spans="1:8">
      <c r="A457" s="301"/>
      <c r="B457" s="301" t="s">
        <v>278</v>
      </c>
      <c r="C457" s="303" t="s">
        <v>281</v>
      </c>
      <c r="D457" s="301"/>
      <c r="E457" s="301"/>
      <c r="F457" s="301"/>
      <c r="G457" s="302"/>
    </row>
    <row r="458" spans="1:8">
      <c r="A458" s="301"/>
      <c r="B458" s="301" t="s">
        <v>116</v>
      </c>
      <c r="C458" s="301" t="s">
        <v>16</v>
      </c>
      <c r="D458" s="301"/>
      <c r="E458" s="301"/>
      <c r="F458" s="301"/>
      <c r="G458" s="302"/>
    </row>
    <row r="459" spans="1:8">
      <c r="A459" s="301"/>
      <c r="B459" s="301" t="s">
        <v>117</v>
      </c>
      <c r="C459" s="303" t="s">
        <v>281</v>
      </c>
      <c r="D459" s="301"/>
      <c r="E459" s="301"/>
      <c r="F459" s="301"/>
      <c r="G459" s="302"/>
    </row>
    <row r="460" spans="1:8">
      <c r="A460" s="301"/>
      <c r="B460" s="301" t="s">
        <v>116</v>
      </c>
      <c r="C460" s="301" t="s">
        <v>16</v>
      </c>
      <c r="D460" s="301"/>
      <c r="E460" s="301"/>
      <c r="F460" s="301"/>
      <c r="G460" s="302"/>
    </row>
    <row r="461" spans="1:8">
      <c r="A461" s="301"/>
      <c r="B461" s="301" t="s">
        <v>118</v>
      </c>
      <c r="C461" s="303" t="s">
        <v>281</v>
      </c>
      <c r="D461" s="301"/>
      <c r="E461" s="301"/>
      <c r="F461" s="301"/>
      <c r="G461" s="302"/>
    </row>
    <row r="462" spans="1:8" ht="15.75" thickBot="1">
      <c r="A462" s="298"/>
      <c r="B462" s="304" t="s">
        <v>116</v>
      </c>
      <c r="C462" s="304" t="s">
        <v>16</v>
      </c>
      <c r="D462" s="304"/>
      <c r="E462" s="304"/>
      <c r="F462" s="304"/>
      <c r="G462" s="305"/>
    </row>
    <row r="463" spans="1:8" s="307" customFormat="1" ht="18" customHeight="1" thickBot="1">
      <c r="A463" s="352"/>
      <c r="B463" s="353" t="s">
        <v>282</v>
      </c>
      <c r="C463" s="354"/>
      <c r="D463" s="355"/>
      <c r="E463" s="356"/>
      <c r="F463" s="356"/>
      <c r="G463" s="356"/>
      <c r="H463" s="306"/>
    </row>
    <row r="464" spans="1:8" s="307" customFormat="1" ht="30.75" customHeight="1" thickBot="1">
      <c r="A464" s="357"/>
      <c r="B464" s="358" t="s">
        <v>279</v>
      </c>
      <c r="C464" s="354"/>
      <c r="D464" s="359"/>
      <c r="E464" s="360"/>
      <c r="F464" s="360"/>
      <c r="G464" s="360"/>
      <c r="H464" s="308"/>
    </row>
    <row r="465" spans="1:8" s="307" customFormat="1" ht="19.5" customHeight="1">
      <c r="A465" s="361"/>
      <c r="B465" s="362" t="s">
        <v>116</v>
      </c>
      <c r="C465" s="354"/>
      <c r="D465" s="363"/>
      <c r="E465" s="364"/>
      <c r="F465" s="365"/>
      <c r="G465" s="365"/>
      <c r="H465" s="309"/>
    </row>
    <row r="466" spans="1:8" s="307" customFormat="1" ht="20.100000000000001" customHeight="1" thickBot="1">
      <c r="A466" s="366"/>
      <c r="B466" s="367" t="s">
        <v>280</v>
      </c>
      <c r="C466" s="354"/>
      <c r="D466" s="368"/>
      <c r="E466" s="369"/>
      <c r="F466" s="370"/>
      <c r="G466" s="370"/>
      <c r="H466" s="308"/>
    </row>
    <row r="467" spans="1:8" s="307" customFormat="1" ht="20.100000000000001" customHeight="1">
      <c r="A467" s="371"/>
      <c r="B467" s="372" t="s">
        <v>116</v>
      </c>
      <c r="C467" s="354"/>
      <c r="D467" s="373"/>
      <c r="E467" s="374"/>
      <c r="F467" s="375"/>
      <c r="G467" s="375"/>
      <c r="H467" s="306"/>
    </row>
  </sheetData>
  <mergeCells count="49">
    <mergeCell ref="A418:G418"/>
    <mergeCell ref="A415:A416"/>
    <mergeCell ref="B415:B416"/>
    <mergeCell ref="C415:C416"/>
    <mergeCell ref="D415:E415"/>
    <mergeCell ref="F415:G415"/>
    <mergeCell ref="F374:G374"/>
    <mergeCell ref="A413:G413"/>
    <mergeCell ref="A414:G414"/>
    <mergeCell ref="A374:A375"/>
    <mergeCell ref="B374:B375"/>
    <mergeCell ref="C374:C375"/>
    <mergeCell ref="D374:E374"/>
    <mergeCell ref="A372:G372"/>
    <mergeCell ref="B373:G373"/>
    <mergeCell ref="A289:A290"/>
    <mergeCell ref="B289:B290"/>
    <mergeCell ref="C289:C290"/>
    <mergeCell ref="D289:E289"/>
    <mergeCell ref="F289:G289"/>
    <mergeCell ref="C287:G287"/>
    <mergeCell ref="A288:G288"/>
    <mergeCell ref="A241:A242"/>
    <mergeCell ref="B241:B242"/>
    <mergeCell ref="C241:C242"/>
    <mergeCell ref="D241:E241"/>
    <mergeCell ref="F241:G241"/>
    <mergeCell ref="D176:E176"/>
    <mergeCell ref="F176:G176"/>
    <mergeCell ref="C239:G239"/>
    <mergeCell ref="A240:G240"/>
    <mergeCell ref="A176:A177"/>
    <mergeCell ref="B176:B177"/>
    <mergeCell ref="C176:C177"/>
    <mergeCell ref="A174:G174"/>
    <mergeCell ref="A175:G175"/>
    <mergeCell ref="A6:G6"/>
    <mergeCell ref="A19:G19"/>
    <mergeCell ref="A31:G31"/>
    <mergeCell ref="A66:G66"/>
    <mergeCell ref="A110:G110"/>
    <mergeCell ref="A127:G127"/>
    <mergeCell ref="A1:G1"/>
    <mergeCell ref="A2:G2"/>
    <mergeCell ref="A3:A4"/>
    <mergeCell ref="B3:B4"/>
    <mergeCell ref="C3:C4"/>
    <mergeCell ref="D3:E3"/>
    <mergeCell ref="F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2018-03-26T14:19:18Z</dcterms:modified>
</cp:coreProperties>
</file>