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65" activeTab="7"/>
  </bookViews>
  <sheets>
    <sheet name="საერთო" sheetId="1" r:id="rId1"/>
    <sheet name="დემონტაჟი" sheetId="2" r:id="rId2"/>
    <sheet name="მიწის სამუშაოები" sheetId="3" r:id="rId3"/>
    <sheet name="კეთილმოწყობა" sheetId="4" r:id="rId4"/>
    <sheet name="ავეჯი" sheetId="5" r:id="rId5"/>
    <sheet name="დენდროლოგია" sheetId="6" r:id="rId6"/>
    <sheet name="სარწყავი" sheetId="7" r:id="rId7"/>
    <sheet name="განათება" sheetId="8" r:id="rId8"/>
  </sheets>
  <externalReferences>
    <externalReference r:id="rId11"/>
    <externalReference r:id="rId12"/>
  </externalReferences>
  <definedNames>
    <definedName name="hhhh555">'[1]Лист1'!$F$27</definedName>
    <definedName name="_xlnm.Print_Area" localSheetId="4">'ავეჯი'!$A$1:$M$34</definedName>
    <definedName name="_xlnm.Print_Area" localSheetId="7">'განათება'!$A$1:$M$85</definedName>
    <definedName name="_xlnm.Print_Area" localSheetId="1">'დემონტაჟი'!$A$1:$M$21</definedName>
    <definedName name="_xlnm.Print_Area" localSheetId="5">'დენდროლოგია'!$A$1:$M$25</definedName>
    <definedName name="_xlnm.Print_Area" localSheetId="3">'კეთილმოწყობა'!$A$1:$M$82</definedName>
    <definedName name="_xlnm.Print_Area" localSheetId="2">'მიწის სამუშაოები'!$A$1:$M$27</definedName>
    <definedName name="_xlnm.Print_Area" localSheetId="0">'საერთო'!$A$1:$D$26</definedName>
  </definedNames>
  <calcPr fullCalcOnLoad="1"/>
</workbook>
</file>

<file path=xl/sharedStrings.xml><?xml version="1.0" encoding="utf-8"?>
<sst xmlns="http://schemas.openxmlformats.org/spreadsheetml/2006/main" count="793" uniqueCount="320">
  <si>
    <t>#</t>
  </si>
  <si>
    <t>safuZveli</t>
  </si>
  <si>
    <t>raodenoba</t>
  </si>
  <si>
    <t>sul</t>
  </si>
  <si>
    <t>kac/sT</t>
  </si>
  <si>
    <t>sxvadasxva manqanebi</t>
  </si>
  <si>
    <t>SromiTi danaxarjebi</t>
  </si>
  <si>
    <t>lari</t>
  </si>
  <si>
    <t>jami</t>
  </si>
  <si>
    <t>sxvadasxva masalebi</t>
  </si>
  <si>
    <t>kg</t>
  </si>
  <si>
    <t>kv.m.</t>
  </si>
  <si>
    <t>zedanadebi xarjebi 10%</t>
  </si>
  <si>
    <t>gegmiuri dagroveba 8%</t>
  </si>
  <si>
    <t>sabazro-saxelSekrulebo</t>
  </si>
  <si>
    <t>kbm</t>
  </si>
  <si>
    <t>k/sT</t>
  </si>
  <si>
    <t>m/sT</t>
  </si>
  <si>
    <t>kub.m</t>
  </si>
  <si>
    <t>sabazro</t>
  </si>
  <si>
    <t xml:space="preserve">SromiTi danaxarji </t>
  </si>
  <si>
    <t xml:space="preserve">eqskavatori 0,5 kub.m </t>
  </si>
  <si>
    <t>2</t>
  </si>
  <si>
    <t>kubm</t>
  </si>
  <si>
    <t>3</t>
  </si>
  <si>
    <t>s.n. da w.  IV-2-82 t-2 cx.6-1-20</t>
  </si>
  <si>
    <t>100 kubm</t>
  </si>
  <si>
    <t xml:space="preserve"> SromiTi danaxarji </t>
  </si>
  <si>
    <t xml:space="preserve"> manqanebi </t>
  </si>
  <si>
    <t xml:space="preserve">fari yalibis </t>
  </si>
  <si>
    <t>kvm</t>
  </si>
  <si>
    <t>daxerxili xe-tye</t>
  </si>
  <si>
    <t xml:space="preserve"> sxva masala</t>
  </si>
  <si>
    <t>4</t>
  </si>
  <si>
    <t>tona</t>
  </si>
  <si>
    <t>5</t>
  </si>
  <si>
    <t>6</t>
  </si>
  <si>
    <t>sxva masala</t>
  </si>
  <si>
    <t>100 kvm</t>
  </si>
  <si>
    <t>100 g/m</t>
  </si>
  <si>
    <t>m</t>
  </si>
  <si>
    <r>
      <t>samuSaos</t>
    </r>
    <r>
      <rPr>
        <sz val="9"/>
        <color indexed="8"/>
        <rFont val="AcadNusx"/>
        <family val="0"/>
      </rPr>
      <t xml:space="preserve"> </t>
    </r>
    <r>
      <rPr>
        <sz val="9"/>
        <color indexed="8"/>
        <rFont val="AcadNusx"/>
        <family val="0"/>
      </rPr>
      <t>CamonaTvali</t>
    </r>
  </si>
  <si>
    <r>
      <t>ganz.</t>
    </r>
    <r>
      <rPr>
        <sz val="9"/>
        <color indexed="8"/>
        <rFont val="AcadNusx"/>
        <family val="0"/>
      </rPr>
      <t xml:space="preserve"> </t>
    </r>
    <r>
      <rPr>
        <sz val="9"/>
        <color indexed="8"/>
        <rFont val="AcadNusx"/>
        <family val="0"/>
      </rPr>
      <t>erT</t>
    </r>
  </si>
  <si>
    <r>
      <rPr>
        <sz val="9"/>
        <color indexed="8"/>
        <rFont val="AcadNusx"/>
        <family val="0"/>
      </rPr>
      <t>m</t>
    </r>
    <r>
      <rPr>
        <sz val="9"/>
        <color indexed="8"/>
        <rFont val="AcadNusx"/>
        <family val="0"/>
      </rPr>
      <t xml:space="preserve"> </t>
    </r>
    <r>
      <rPr>
        <sz val="9"/>
        <color indexed="8"/>
        <rFont val="AcadNusx"/>
        <family val="0"/>
      </rPr>
      <t>a</t>
    </r>
    <r>
      <rPr>
        <sz val="9"/>
        <color indexed="8"/>
        <rFont val="AcadNusx"/>
        <family val="0"/>
      </rPr>
      <t xml:space="preserve"> </t>
    </r>
    <r>
      <rPr>
        <sz val="9"/>
        <color indexed="8"/>
        <rFont val="AcadNusx"/>
        <family val="0"/>
      </rPr>
      <t>s</t>
    </r>
    <r>
      <rPr>
        <sz val="9"/>
        <color indexed="8"/>
        <rFont val="AcadNusx"/>
        <family val="0"/>
      </rPr>
      <t xml:space="preserve"> </t>
    </r>
    <r>
      <rPr>
        <sz val="9"/>
        <color indexed="8"/>
        <rFont val="AcadNusx"/>
        <family val="0"/>
      </rPr>
      <t>a</t>
    </r>
    <r>
      <rPr>
        <sz val="9"/>
        <color indexed="8"/>
        <rFont val="AcadNusx"/>
        <family val="0"/>
      </rPr>
      <t xml:space="preserve"> </t>
    </r>
    <r>
      <rPr>
        <sz val="9"/>
        <color indexed="8"/>
        <rFont val="AcadNusx"/>
        <family val="0"/>
      </rPr>
      <t>l</t>
    </r>
    <r>
      <rPr>
        <sz val="9"/>
        <color indexed="8"/>
        <rFont val="AcadNusx"/>
        <family val="0"/>
      </rPr>
      <t xml:space="preserve"> </t>
    </r>
    <r>
      <rPr>
        <sz val="9"/>
        <color indexed="8"/>
        <rFont val="AcadNusx"/>
        <family val="0"/>
      </rPr>
      <t>a</t>
    </r>
  </si>
  <si>
    <r>
      <rPr>
        <sz val="9"/>
        <color indexed="8"/>
        <rFont val="AcadNusx"/>
        <family val="0"/>
      </rPr>
      <t>xelfasi</t>
    </r>
  </si>
  <si>
    <r>
      <t>transporti da</t>
    </r>
    <r>
      <rPr>
        <sz val="9"/>
        <color indexed="8"/>
        <rFont val="AcadNusx"/>
        <family val="0"/>
      </rPr>
      <t xml:space="preserve"> meqanizmebi</t>
    </r>
  </si>
  <si>
    <t>Gjami</t>
  </si>
  <si>
    <r>
      <rPr>
        <sz val="9"/>
        <color indexed="8"/>
        <rFont val="AcadNusx"/>
        <family val="0"/>
      </rPr>
      <t>samuSaos</t>
    </r>
    <r>
      <rPr>
        <sz val="9"/>
        <color indexed="8"/>
        <rFont val="AcadNusx"/>
        <family val="0"/>
      </rPr>
      <t xml:space="preserve"> </t>
    </r>
    <r>
      <rPr>
        <sz val="9"/>
        <color indexed="8"/>
        <rFont val="AcadNusx"/>
        <family val="0"/>
      </rPr>
      <t>CamonaTvali</t>
    </r>
  </si>
  <si>
    <r>
      <rPr>
        <sz val="9"/>
        <color indexed="8"/>
        <rFont val="AcadNusx"/>
        <family val="0"/>
      </rPr>
      <t>ganz.</t>
    </r>
    <r>
      <rPr>
        <sz val="9"/>
        <color indexed="8"/>
        <rFont val="AcadNusx"/>
        <family val="0"/>
      </rPr>
      <t xml:space="preserve"> </t>
    </r>
    <r>
      <rPr>
        <sz val="9"/>
        <color indexed="8"/>
        <rFont val="AcadNusx"/>
        <family val="0"/>
      </rPr>
      <t>erT</t>
    </r>
  </si>
  <si>
    <t>ganz. erTeulze</t>
  </si>
  <si>
    <t>saproeqto monacemze</t>
  </si>
  <si>
    <r>
      <rPr>
        <sz val="9"/>
        <color indexed="8"/>
        <rFont val="AcadNusx"/>
        <family val="0"/>
      </rPr>
      <t>erT.</t>
    </r>
    <r>
      <rPr>
        <sz val="9"/>
        <color indexed="8"/>
        <rFont val="AcadNusx"/>
        <family val="0"/>
      </rPr>
      <t xml:space="preserve"> </t>
    </r>
    <r>
      <rPr>
        <sz val="9"/>
        <color indexed="8"/>
        <rFont val="AcadNusx"/>
        <family val="0"/>
      </rPr>
      <t>fasi</t>
    </r>
  </si>
  <si>
    <r>
      <rPr>
        <sz val="9"/>
        <color indexed="8"/>
        <rFont val="AcadNusx"/>
        <family val="0"/>
      </rPr>
      <t>Gjami</t>
    </r>
  </si>
  <si>
    <t xml:space="preserve">sxva manqanebi </t>
  </si>
  <si>
    <t>ლარი</t>
  </si>
  <si>
    <t>s.n. da w.        IV-2-82 t-1 cx.1-80-3</t>
  </si>
  <si>
    <t>e.n. da g.      $1-11</t>
  </si>
  <si>
    <t>samSeneblo nagvis transportireba</t>
  </si>
  <si>
    <t>betoni В-15</t>
  </si>
  <si>
    <t>s.n. da w.  IV-2-82 t-2 cx.11-1-3</t>
  </si>
  <si>
    <t>s.n. da w.   IV-2-82 t-4 cx.27_44_2</t>
  </si>
  <si>
    <t xml:space="preserve"> SromiTi danaxarjebi</t>
  </si>
  <si>
    <t xml:space="preserve"> sxvadasxva manqanebi</t>
  </si>
  <si>
    <t>საბაზრო</t>
  </si>
  <si>
    <t>კვ.მ</t>
  </si>
  <si>
    <t xml:space="preserve">SromiTi danaxarji 
</t>
  </si>
  <si>
    <t xml:space="preserve">kac/sT
</t>
  </si>
  <si>
    <t xml:space="preserve">manqanebi
</t>
  </si>
  <si>
    <t xml:space="preserve">sxva masalebi
</t>
  </si>
  <si>
    <t xml:space="preserve">lari
</t>
  </si>
  <si>
    <t>sabazro.</t>
  </si>
  <si>
    <t>ც</t>
  </si>
  <si>
    <t>ცალი</t>
  </si>
  <si>
    <t>saTamaSo atraqcionis mowyoba Sesabamisi samagrebiT</t>
  </si>
  <si>
    <t xml:space="preserve">Sromis danaxarjebi </t>
  </si>
  <si>
    <t>კომპ.</t>
  </si>
  <si>
    <t>III kategoriis gruntis damuSaveba meqnizmebiT gverdze dayriT</t>
  </si>
  <si>
    <t xml:space="preserve">samSeneblo nagvis gatana 15 km manZilze </t>
  </si>
  <si>
    <t xml:space="preserve">gruntis damuSaveba xeliT </t>
  </si>
  <si>
    <t>meqanizmebi</t>
  </si>
  <si>
    <t xml:space="preserve"> yviTeli qviSa 20% cementis SemcvelobiT</t>
  </si>
  <si>
    <t>dekoratiuli filebi 30mm</t>
  </si>
  <si>
    <t xml:space="preserve">dekoratiuli filebis dageba sisqiT 30mm </t>
  </si>
  <si>
    <t>xis sanagve urna</t>
  </si>
  <si>
    <t>aiwona-daiwona (ix. eskizi)</t>
  </si>
  <si>
    <t>d.R.g. 18%</t>
  </si>
  <si>
    <t>საბავშვო მოედნებისათვის gankuTvnili cveTamedegi კაუჩუკის საფარის მოწყობა სისქით 30მმ</t>
  </si>
  <si>
    <t xml:space="preserve">საბავშვო მოედნებისათვის gankuTvnili კაუჩუკის საფარი სისქით 30მმ
</t>
  </si>
  <si>
    <t>webo betonis</t>
  </si>
  <si>
    <t>litri</t>
  </si>
  <si>
    <t>jami I</t>
  </si>
  <si>
    <t>jami II</t>
  </si>
  <si>
    <t>jami IV</t>
  </si>
  <si>
    <t>eqskavatori 0.5</t>
  </si>
  <si>
    <t>sn da w IV-2-82 t-1 1-22-14</t>
  </si>
  <si>
    <t>27-19-1 k=0.8</t>
  </si>
  <si>
    <t>s.n. da w. 8-3-2</t>
  </si>
  <si>
    <t>qviSa</t>
  </si>
  <si>
    <t>qviSa-cementis safuZvelis, sisqiT 7 sm, mowyoba dekoratiuli filebis qveS</t>
  </si>
  <si>
    <t>teritoriiris gawmendva arsebuli nargavebisagan (moWra, amoZirkva, gasxvla)</t>
  </si>
  <si>
    <t>teritoriis saproeqto niSnulze moyvana meqanizmebiTa da xelsawyoebis gamoyenebiT</t>
  </si>
  <si>
    <t xml:space="preserve">safuZvlismowyoba qviSa RorRovani narevisagan saS. sisqiT 20sm </t>
  </si>
  <si>
    <t>qviSa-RorRi (20-40mm)</t>
  </si>
  <si>
    <t>qviSa-RorRi (5-10mm)</t>
  </si>
  <si>
    <t>gruntis datvirTva eqskavatoriT</t>
  </si>
  <si>
    <t>gruntis datvirTva xeliT avtoTviTmclelze</t>
  </si>
  <si>
    <t xml:space="preserve">gruntis gatana 15 km manZilze </t>
  </si>
  <si>
    <t>betonis bordiuri 7X20sm</t>
  </si>
  <si>
    <t>7х20 sm kveTis  betonis bordiuris 
mowyoba betonis safuZvelze qviSa-xreSovani baliSis mowyobiT</t>
  </si>
  <si>
    <t>15х30 sm kveTis  betonis bordiuris 
mowyoba betonis safuZvelze qviSa-xreSovani baliSis mowyobiT</t>
  </si>
  <si>
    <t xml:space="preserve">betonis bordiuri 15X30sm </t>
  </si>
  <si>
    <t>armatura a-III kl</t>
  </si>
  <si>
    <t>saparke skamebis montaJi</t>
  </si>
  <si>
    <t>7-21-9 gam.</t>
  </si>
  <si>
    <t xml:space="preserve">sxva manqana </t>
  </si>
  <si>
    <t>eleqtrodi</t>
  </si>
  <si>
    <t>Sekvra</t>
  </si>
  <si>
    <t>15-164-8 gam.</t>
  </si>
  <si>
    <t xml:space="preserve">liTonis konstruqciebis SeRebva zeTovani saRebaviT orjer </t>
  </si>
  <si>
    <t>sxva manqana</t>
  </si>
  <si>
    <t>zeTovani saRebavi</t>
  </si>
  <si>
    <t>olifa</t>
  </si>
  <si>
    <t xml:space="preserve">liTonis moajiris mowyoba </t>
  </si>
  <si>
    <t>6-1-2 gam.</t>
  </si>
  <si>
    <t xml:space="preserve">moajiris konstruqciebis dabetoneba </t>
  </si>
  <si>
    <t>Sromis danaxarjebi</t>
  </si>
  <si>
    <t>betoni b-22,5</t>
  </si>
  <si>
    <t>qviSa-xreSi (baliSi)</t>
  </si>
  <si>
    <t>48-18 gam.</t>
  </si>
  <si>
    <t>sabaRe gazonis mowyoba xeliT</t>
  </si>
  <si>
    <t xml:space="preserve">ganoyierebuli grunti </t>
  </si>
  <si>
    <t>48_3_2</t>
  </si>
  <si>
    <t>k.vm</t>
  </si>
  <si>
    <t>or komponentiani rulonuri balaxi</t>
  </si>
  <si>
    <t xml:space="preserve">8-471-1 mis. </t>
  </si>
  <si>
    <t>damiwebis konturis mowyoba  kuTxura foladisagan</t>
  </si>
  <si>
    <t>c</t>
  </si>
  <si>
    <t>manqanebi</t>
  </si>
  <si>
    <t xml:space="preserve">m
</t>
  </si>
  <si>
    <t>sxva masalebi</t>
  </si>
  <si>
    <t>sn da w          7-21-6 misad.</t>
  </si>
  <si>
    <t xml:space="preserve"> lampionis boZis mowyoba</t>
  </si>
  <si>
    <t>cali</t>
  </si>
  <si>
    <t xml:space="preserve">ganaTebis boZebis dabetoneba dabetoneba </t>
  </si>
  <si>
    <t>sabazro-sarelSekrulebo</t>
  </si>
  <si>
    <t>kompleqti</t>
  </si>
  <si>
    <t>sanaTebis montaJi</t>
  </si>
  <si>
    <t>kompl.</t>
  </si>
  <si>
    <t xml:space="preserve"> el. sadenebis gayvana</t>
  </si>
  <si>
    <t xml:space="preserve">grZ.m </t>
  </si>
  <si>
    <t>yviTeli qviSa</t>
  </si>
  <si>
    <t>kub.m.</t>
  </si>
  <si>
    <t>sasignalo lenti</t>
  </si>
  <si>
    <t>gofrirebuli mili</t>
  </si>
  <si>
    <t>karadis mowyoba marTvis  kvanZiT</t>
  </si>
  <si>
    <t>avtomaturi amomrTveli</t>
  </si>
  <si>
    <t>fotorele</t>
  </si>
  <si>
    <t>gamanawilebeli</t>
  </si>
  <si>
    <t>s.n. da w.        IV-2-82 t-3 cx.21-23-7</t>
  </si>
  <si>
    <t>furnituris montaJi</t>
  </si>
  <si>
    <t xml:space="preserve"> SromiTi danaxarji</t>
  </si>
  <si>
    <t>Cafluli rozeti TavsaxuriT  (gare moxmarebisaTvis)</t>
  </si>
  <si>
    <t xml:space="preserve"> sxvadasxva masala</t>
  </si>
  <si>
    <t>betonis bordiurebis (15X30) demontaJi da transportireba saS. 15km.</t>
  </si>
  <si>
    <t xml:space="preserve">jami </t>
  </si>
  <si>
    <t>I. sademontaJo samuSaoebi</t>
  </si>
  <si>
    <t>II. gruntis samuSaoebi</t>
  </si>
  <si>
    <t>IV. teritoriis keTilmowyoba</t>
  </si>
  <si>
    <t>milkvadrati 40X40X3 mm</t>
  </si>
  <si>
    <t>milkvadrati 40X60X3 mm</t>
  </si>
  <si>
    <t>wertilovani saZirkvlebis mowyoba</t>
  </si>
  <si>
    <t>8</t>
  </si>
  <si>
    <t>V. mcire arqiteqturuli formebi</t>
  </si>
  <si>
    <t>jami V</t>
  </si>
  <si>
    <t>VI. Ggazonis mowyoba</t>
  </si>
  <si>
    <t>jami VI</t>
  </si>
  <si>
    <t>VII. Glampionebis mowyoba</t>
  </si>
  <si>
    <t>glinula</t>
  </si>
  <si>
    <t>liTonis mili 108X3</t>
  </si>
  <si>
    <t>kuTxovana 50X50X1</t>
  </si>
  <si>
    <t>armatura 10mm</t>
  </si>
  <si>
    <t>jami VII</t>
  </si>
  <si>
    <t>el. sadeni miwaSi Casadebi 5X6 mm (spilenZi)</t>
  </si>
  <si>
    <t>el. sadeni foladis milSi gasatareblad 3X2.5 mm (spilenZi)</t>
  </si>
  <si>
    <t>jami VIII</t>
  </si>
  <si>
    <t>VIII sanaTebisa da gayvanilobis montaJi</t>
  </si>
  <si>
    <t>jami Tavebis mixedviT</t>
  </si>
  <si>
    <t>kvadratuli sxmuli 10X10</t>
  </si>
  <si>
    <t>mrgvali sanagve urnebis montaJi</t>
  </si>
  <si>
    <t>betonis skami eskizis Sesabamisi</t>
  </si>
  <si>
    <t>betonis skamebis montaJi</t>
  </si>
  <si>
    <t>beWduri armirebuli betonis safaris mowyoba xis faqturiT (masalisa da samuSaos gaTvaliswinebiT)</t>
  </si>
  <si>
    <t>poliureTani taqtiluri filis mowyoba zomiT 40X40sm (masalisa da samuSaos gaTvaliswinebiT)</t>
  </si>
  <si>
    <t>xis saCrdiloblis montaJi</t>
  </si>
  <si>
    <t>xis saCrdilobeli betonis skamT ix. eskizi (Sesabamisi masalisa da samuSaos gaTvaliswinebiT)</t>
  </si>
  <si>
    <t>teritoriis ormoebis momzadeba gruntis SetaniT</t>
  </si>
  <si>
    <t>oleandri</t>
  </si>
  <si>
    <t>svadasxva jiSis mcenareebis dargva (ix. CamonTvali)</t>
  </si>
  <si>
    <t>maradmwvane kviparosi</t>
  </si>
  <si>
    <t>irmis rqa</t>
  </si>
  <si>
    <t xml:space="preserve">wiTeli muxa </t>
  </si>
  <si>
    <t>araRavani</t>
  </si>
  <si>
    <t xml:space="preserve"> liTonis anZis  mowyoba qvabulSi (xelfasis, meqanizmebisa da samontaJo masalebis gaTvaliswinebiT)</t>
  </si>
  <si>
    <t>foladis mili 159X4mm</t>
  </si>
  <si>
    <t>metri</t>
  </si>
  <si>
    <t>foladis mili 114X3mm</t>
  </si>
  <si>
    <t>foladis mili 51X2mm</t>
  </si>
  <si>
    <t>foladis mili 40X2mm</t>
  </si>
  <si>
    <t>sahaero kabeli 2X16 mm (spilenZi)</t>
  </si>
  <si>
    <t xml:space="preserve">lampionis sanaTi eko naTuriT, Sesabamisi kroSteinebiTa da momWerebiT  </t>
  </si>
  <si>
    <t xml:space="preserve">sanaTi naTuriT, Sesabamisi kroSteinebiTa da momWerebiT  </t>
  </si>
  <si>
    <t>100 kub.m</t>
  </si>
  <si>
    <t>sarwyavi da saniaRvre qseli</t>
  </si>
  <si>
    <t>samuSaoebis CamonaTvali</t>
  </si>
  <si>
    <t>ganz.-ba</t>
  </si>
  <si>
    <t>raod.-ba</t>
  </si>
  <si>
    <t>Rirebuleba</t>
  </si>
  <si>
    <t>masala</t>
  </si>
  <si>
    <t>xelfasi</t>
  </si>
  <si>
    <t>transporti da meqanizmebi</t>
  </si>
  <si>
    <t>erT.</t>
  </si>
  <si>
    <t>tranSeis gaWra zomiT 50X60sm da gruntis gatana nagavsayrelze</t>
  </si>
  <si>
    <t>tranSeis Sevseba qviSiT 30sm-ze (masalisa da samuSaos Rirebulebis gaTvaliswinebiT)</t>
  </si>
  <si>
    <t>tranSeis Sevseba noyieri miwiT 30sm-ze (masalisa da samuSaos Rirebulebis gaTvaliswinebiT)</t>
  </si>
  <si>
    <t>gruntis damuSaveba Wis mosawyobad da gatana</t>
  </si>
  <si>
    <t>wyalsadenis wyalmzomi betonis Wis 2.6*1.2*1,8 mowyoba (masalisa da samuSaos Rirebulebis gaTvaliswinebiT)</t>
  </si>
  <si>
    <t>Casavleli kauWebi</t>
  </si>
  <si>
    <t>Casaსvleli kauWebi</t>
  </si>
  <si>
    <t>komp.</t>
  </si>
  <si>
    <t xml:space="preserve">swrafi mierTebis sarqveli </t>
  </si>
  <si>
    <t>swrafi mierTebis kvanZis Stuceris kompleqti onkaniT</t>
  </si>
  <si>
    <t>adg.</t>
  </si>
  <si>
    <r>
      <t>m</t>
    </r>
    <r>
      <rPr>
        <sz val="10"/>
        <rFont val="Calibri"/>
        <family val="2"/>
      </rPr>
      <t>³</t>
    </r>
  </si>
  <si>
    <r>
      <t xml:space="preserve">zedmeti gruntisa da saamSeneblo narCenebis datvirTva avtomanqanaze da teritoriidan gatana </t>
    </r>
    <r>
      <rPr>
        <i/>
        <sz val="10"/>
        <rFont val="AcadNusx"/>
        <family val="0"/>
      </rPr>
      <t>(meqanizmebisa da samuSaoebis Rirebulebis gaTvaliswinebiT)</t>
    </r>
  </si>
  <si>
    <r>
      <t xml:space="preserve">ventili (masiuri TiTberi) </t>
    </r>
    <r>
      <rPr>
        <sz val="10"/>
        <rFont val="Calibri"/>
        <family val="2"/>
      </rPr>
      <t>Ø</t>
    </r>
    <r>
      <rPr>
        <sz val="10"/>
        <rFont val="AcadNusx"/>
        <family val="0"/>
      </rPr>
      <t xml:space="preserve"> 50mm. montaJiT </t>
    </r>
    <r>
      <rPr>
        <i/>
        <sz val="10"/>
        <rFont val="AcadNusx"/>
        <family val="0"/>
      </rPr>
      <t>((Sesabamis pitingebiT ix. Mmasalebis specifikacia)masalisa da samuSaos Rirebulebis gaTvaliswinebiT)</t>
    </r>
  </si>
  <si>
    <r>
      <t xml:space="preserve">polieTilenis rotoruli mfrqvevana montaJiT </t>
    </r>
    <r>
      <rPr>
        <i/>
        <sz val="10"/>
        <rFont val="AcadNusx"/>
        <family val="0"/>
      </rPr>
      <t>((Sesabamis pitingebiT ix. Mmasalebis specifikacia)masalisa da samuSaos Rirebulebis gaTvaliswinebiT)</t>
    </r>
  </si>
  <si>
    <r>
      <t xml:space="preserve">polieTilenis oTkuTxa Wa 830X495X460mm. montaJiT </t>
    </r>
    <r>
      <rPr>
        <i/>
        <sz val="10"/>
        <rFont val="AcadNusx"/>
        <family val="0"/>
      </rPr>
      <t>(masalisa da samuSaos Rirebulebis gaTvaliswinebiT)</t>
    </r>
  </si>
  <si>
    <r>
      <t xml:space="preserve">polieTilenis oTkuTxa Wa 545X380X315mm. montaJiT </t>
    </r>
    <r>
      <rPr>
        <i/>
        <sz val="10"/>
        <rFont val="AcadNusx"/>
        <family val="0"/>
      </rPr>
      <t>(masalisa da samuSaos Rirebulebis gaTvaliswinebiT)</t>
    </r>
  </si>
  <si>
    <r>
      <t xml:space="preserve">polieTilenis mrgvali Wa </t>
    </r>
    <r>
      <rPr>
        <sz val="10"/>
        <rFont val="Calibri"/>
        <family val="2"/>
      </rPr>
      <t>Ø</t>
    </r>
    <r>
      <rPr>
        <sz val="10"/>
        <rFont val="AcadNusx"/>
        <family val="0"/>
      </rPr>
      <t xml:space="preserve">250mm. montaJiT </t>
    </r>
    <r>
      <rPr>
        <i/>
        <sz val="10"/>
        <rFont val="AcadNusx"/>
        <family val="0"/>
      </rPr>
      <t>(masalisa da samuSaos Rirebulebis gaTvaliswinebiT)</t>
    </r>
  </si>
  <si>
    <r>
      <t xml:space="preserve">Tujis xufi </t>
    </r>
    <r>
      <rPr>
        <sz val="10"/>
        <rFont val="Calibri"/>
        <family val="2"/>
      </rPr>
      <t>Ø</t>
    </r>
    <r>
      <rPr>
        <sz val="10"/>
        <rFont val="AcadNusx"/>
        <family val="0"/>
      </rPr>
      <t xml:space="preserve">700mm. montaJiT </t>
    </r>
    <r>
      <rPr>
        <i/>
        <sz val="10"/>
        <rFont val="AcadNusx"/>
        <family val="0"/>
      </rPr>
      <t>(masalisa da samuSaos Rirebulebis gaTvaliswinebiT)</t>
    </r>
  </si>
  <si>
    <r>
      <t xml:space="preserve">wyalsadenis anakrebi rk/betonis Wis mowyoba </t>
    </r>
    <r>
      <rPr>
        <sz val="10"/>
        <rFont val="Calibri"/>
        <family val="2"/>
      </rPr>
      <t>Ø-1</t>
    </r>
    <r>
      <rPr>
        <sz val="10"/>
        <rFont val="AcadNusx"/>
        <family val="0"/>
      </rPr>
      <t xml:space="preserve">m. Mmowyoba rk/betonis rgolebiT, Ziris filiT, gadaxurvis filiT CarCo xufiT </t>
    </r>
    <r>
      <rPr>
        <i/>
        <sz val="10"/>
        <rFont val="AcadNusx"/>
        <family val="0"/>
      </rPr>
      <t>(masalisa da samuSaos Rirebulebis gaTvaliswinebiT)</t>
    </r>
  </si>
  <si>
    <r>
      <t xml:space="preserve">rk/betonis rgolebis mowyoba </t>
    </r>
    <r>
      <rPr>
        <sz val="10"/>
        <rFont val="Calibri"/>
        <family val="2"/>
      </rPr>
      <t>Ø-1</t>
    </r>
    <r>
      <rPr>
        <sz val="10"/>
        <rFont val="AcadNusx"/>
        <family val="0"/>
      </rPr>
      <t>m. M</t>
    </r>
    <r>
      <rPr>
        <sz val="10"/>
        <rFont val="Calibri"/>
        <family val="2"/>
      </rPr>
      <t>H-1</t>
    </r>
    <r>
      <rPr>
        <sz val="10"/>
        <rFont val="AcadNusx"/>
        <family val="0"/>
      </rPr>
      <t>m</t>
    </r>
    <r>
      <rPr>
        <i/>
        <sz val="10"/>
        <rFont val="AcadNusx"/>
        <family val="0"/>
      </rPr>
      <t>(masalisa da samuSaos Rirebulebis gaTvaliswinebiT)</t>
    </r>
  </si>
  <si>
    <r>
      <t xml:space="preserve">rk/betonis rgolebis mowyoba </t>
    </r>
    <r>
      <rPr>
        <sz val="10"/>
        <rFont val="Calibri"/>
        <family val="2"/>
      </rPr>
      <t>Ø-1</t>
    </r>
    <r>
      <rPr>
        <sz val="10"/>
        <rFont val="AcadNusx"/>
        <family val="0"/>
      </rPr>
      <t>m. M</t>
    </r>
    <r>
      <rPr>
        <sz val="10"/>
        <rFont val="Calibri"/>
        <family val="2"/>
      </rPr>
      <t>H-0.5</t>
    </r>
    <r>
      <rPr>
        <sz val="10"/>
        <rFont val="AcadNusx"/>
        <family val="0"/>
      </rPr>
      <t>m</t>
    </r>
    <r>
      <rPr>
        <i/>
        <sz val="10"/>
        <rFont val="AcadNusx"/>
        <family val="0"/>
      </rPr>
      <t>(masalisa da samuSaos Rirebulebis gaTvaliswinebiT)</t>
    </r>
  </si>
  <si>
    <r>
      <t xml:space="preserve">Tujis xufi </t>
    </r>
    <r>
      <rPr>
        <sz val="10"/>
        <rFont val="Calibri"/>
        <family val="2"/>
      </rPr>
      <t>Ø-0.7</t>
    </r>
    <r>
      <rPr>
        <sz val="10"/>
        <rFont val="AcadNusx"/>
        <family val="0"/>
      </rPr>
      <t>m. M</t>
    </r>
    <r>
      <rPr>
        <i/>
        <sz val="10"/>
        <rFont val="AcadNusx"/>
        <family val="0"/>
      </rPr>
      <t>(masalisa da samuSaos Rirebulebis gaTvaliswinebiT)</t>
    </r>
  </si>
  <si>
    <r>
      <t xml:space="preserve">kanalizaciis anakrebi rk/betonis Wis mowyoba </t>
    </r>
    <r>
      <rPr>
        <sz val="10"/>
        <rFont val="Calibri"/>
        <family val="2"/>
      </rPr>
      <t>Ø-1</t>
    </r>
    <r>
      <rPr>
        <sz val="10"/>
        <rFont val="AcadNusx"/>
        <family val="0"/>
      </rPr>
      <t xml:space="preserve">m. Mmowyoba rk/betonis rgolebiT, Ziris filiT, gadaxurvis RariT gadaxurvis filiT, CarCo xufiT </t>
    </r>
    <r>
      <rPr>
        <i/>
        <sz val="10"/>
        <rFont val="AcadNusx"/>
        <family val="0"/>
      </rPr>
      <t>(masalisa da samuSaos Rirebulebis gaTvaliswinebiT)</t>
    </r>
  </si>
  <si>
    <r>
      <t xml:space="preserve">wyalsadenis garcmis foladis mili  </t>
    </r>
    <r>
      <rPr>
        <sz val="10"/>
        <rFont val="Calibri"/>
        <family val="2"/>
      </rPr>
      <t>Ø</t>
    </r>
    <r>
      <rPr>
        <sz val="10"/>
        <rFont val="AcadNusx"/>
        <family val="0"/>
      </rPr>
      <t xml:space="preserve"> 250mm.  sisqiT 6mm izolaciiT. montaJiT </t>
    </r>
    <r>
      <rPr>
        <i/>
        <sz val="10"/>
        <rFont val="AcadNusx"/>
        <family val="0"/>
      </rPr>
      <t>(masalisa da samuSaos Rirebulebis gaTvaliswinebiT)</t>
    </r>
  </si>
  <si>
    <r>
      <t xml:space="preserve">kanalizaciis  polieT. Mmili     </t>
    </r>
    <r>
      <rPr>
        <sz val="10"/>
        <rFont val="Calibri"/>
        <family val="2"/>
      </rPr>
      <t>Ø</t>
    </r>
    <r>
      <rPr>
        <sz val="10"/>
        <rFont val="AcadNusx"/>
        <family val="0"/>
      </rPr>
      <t xml:space="preserve"> 50mm.   montaJiT </t>
    </r>
    <r>
      <rPr>
        <i/>
        <sz val="10"/>
        <rFont val="AcadNusx"/>
        <family val="0"/>
      </rPr>
      <t>(masalisa da samuSaos Rirebulebis gaTvaliswinebiT)</t>
    </r>
  </si>
  <si>
    <r>
      <t xml:space="preserve">saproeqto kanalizaciis milis  </t>
    </r>
    <r>
      <rPr>
        <sz val="10"/>
        <rFont val="Calibri"/>
        <family val="2"/>
      </rPr>
      <t>Ø-500</t>
    </r>
    <r>
      <rPr>
        <sz val="10"/>
        <rFont val="AcadNusx"/>
        <family val="0"/>
      </rPr>
      <t>mm. mierTeba ars. kanalizaciasTanM</t>
    </r>
    <r>
      <rPr>
        <i/>
        <sz val="10"/>
        <rFont val="AcadNusx"/>
        <family val="0"/>
      </rPr>
      <t>(masalisa da samuSaos Rirebulebis gaTvaliswinebiT)</t>
    </r>
  </si>
  <si>
    <r>
      <t xml:space="preserve">saproeqto wyalsadenis milis  </t>
    </r>
    <r>
      <rPr>
        <sz val="10"/>
        <rFont val="Calibri"/>
        <family val="2"/>
      </rPr>
      <t>Ø-75</t>
    </r>
    <r>
      <rPr>
        <sz val="10"/>
        <rFont val="AcadNusx"/>
        <family val="0"/>
      </rPr>
      <t>mm. mierTeba ars. kanalizaciasTanM</t>
    </r>
    <r>
      <rPr>
        <i/>
        <sz val="10"/>
        <rFont val="AcadNusx"/>
        <family val="0"/>
      </rPr>
      <t>(masalisa da samuSaos Rirebulebis gaTvaliswinebiT)</t>
    </r>
  </si>
  <si>
    <r>
      <t xml:space="preserve">magistralur qselze mierTeba </t>
    </r>
    <r>
      <rPr>
        <b/>
        <sz val="10"/>
        <rFont val="AcadNusx"/>
        <family val="0"/>
      </rPr>
      <t>(wyalsadeni-kanalizacia, saWiroebisamebr, ,,jorjian uoTer end faueri,,-s SeWris nebarTva da sxva saWiro dokumentaciisa da Sesabamisi samuSaoebis Rirebulebis gaTvaliswinebiT)</t>
    </r>
  </si>
  <si>
    <r>
      <t xml:space="preserve">wyalsadenis damcleli polieT. Mmili     </t>
    </r>
    <r>
      <rPr>
        <sz val="10"/>
        <rFont val="Calibri"/>
        <family val="2"/>
      </rPr>
      <t>Ø</t>
    </r>
    <r>
      <rPr>
        <sz val="10"/>
        <rFont val="AcadNusx"/>
        <family val="0"/>
      </rPr>
      <t xml:space="preserve"> 75mm.   montaJiT </t>
    </r>
    <r>
      <rPr>
        <i/>
        <sz val="10"/>
        <rFont val="AcadNusx"/>
        <family val="0"/>
      </rPr>
      <t>(masalisa da samuSaos Rirebulebis gaTvaliswinebiT)</t>
    </r>
  </si>
  <si>
    <t>wnevis regulatoris dayeneba  (masalisa da samuSaos Rirebulebis gaTvaliswinebiT)</t>
  </si>
  <si>
    <r>
      <t xml:space="preserve">saniaRvre arxi Tujis cxauriT </t>
    </r>
    <r>
      <rPr>
        <i/>
        <sz val="10"/>
        <rFont val="AcadNusx"/>
        <family val="0"/>
      </rPr>
      <t>(masalisa da samuSaos Rirebulebis gaTvaliswinebiT)</t>
    </r>
  </si>
  <si>
    <t>krebsiTi xarjTaRricxva</t>
  </si>
  <si>
    <t>samuSaoebis dasaxeleba</t>
  </si>
  <si>
    <t>saerTo saxarjTaRricxvo Rirebuleba</t>
  </si>
  <si>
    <t>sademontaJo samuSaoebi</t>
  </si>
  <si>
    <t>keTilmowyoba</t>
  </si>
  <si>
    <t>wyalmomarageba, sarwyavi da saniaRvre qseli</t>
  </si>
  <si>
    <t>mcire arqiteqturuli formebi</t>
  </si>
  <si>
    <t>gamwvaneba</t>
  </si>
  <si>
    <t>gauTvaliswinebeli xarji 5%</t>
  </si>
  <si>
    <t>saqanela (ix. eskizi)</t>
  </si>
  <si>
    <t>sasrialo atraqcioni  (ix. eskizi)</t>
  </si>
  <si>
    <t>wylis sasmeli Sadrevani (masalisa da samuSaos gaTvaliswinebiT)</t>
  </si>
  <si>
    <r>
      <t xml:space="preserve">lokaluri xarjTaRricxva </t>
    </r>
    <r>
      <rPr>
        <b/>
        <sz val="10"/>
        <color indexed="8"/>
        <rFont val="Calibri"/>
        <family val="2"/>
      </rPr>
      <t>№</t>
    </r>
    <r>
      <rPr>
        <b/>
        <sz val="10"/>
        <color indexed="8"/>
        <rFont val="AcadNusx"/>
        <family val="0"/>
      </rPr>
      <t>1</t>
    </r>
  </si>
  <si>
    <r>
      <t xml:space="preserve">lokaluri xarjTaRricxva </t>
    </r>
    <r>
      <rPr>
        <b/>
        <sz val="10"/>
        <color indexed="8"/>
        <rFont val="Calibri"/>
        <family val="2"/>
      </rPr>
      <t>№</t>
    </r>
    <r>
      <rPr>
        <b/>
        <sz val="10"/>
        <color indexed="8"/>
        <rFont val="AcadNusx"/>
        <family val="0"/>
      </rPr>
      <t>2</t>
    </r>
  </si>
  <si>
    <r>
      <t xml:space="preserve">lokaluri xarjTaRricxva </t>
    </r>
    <r>
      <rPr>
        <b/>
        <sz val="10"/>
        <color indexed="8"/>
        <rFont val="Calibri"/>
        <family val="2"/>
      </rPr>
      <t>№</t>
    </r>
    <r>
      <rPr>
        <b/>
        <sz val="10"/>
        <color indexed="8"/>
        <rFont val="AcadNusx"/>
        <family val="0"/>
      </rPr>
      <t>3</t>
    </r>
  </si>
  <si>
    <r>
      <t xml:space="preserve">lokaluri xarjTaRricxva </t>
    </r>
    <r>
      <rPr>
        <b/>
        <sz val="10"/>
        <color indexed="8"/>
        <rFont val="Calibri"/>
        <family val="2"/>
      </rPr>
      <t>№</t>
    </r>
    <r>
      <rPr>
        <b/>
        <sz val="10"/>
        <color indexed="8"/>
        <rFont val="AcadNusx"/>
        <family val="0"/>
      </rPr>
      <t>4</t>
    </r>
  </si>
  <si>
    <r>
      <t xml:space="preserve">lokaluri xarjTaRricxva </t>
    </r>
    <r>
      <rPr>
        <b/>
        <sz val="10"/>
        <color indexed="8"/>
        <rFont val="Calibri"/>
        <family val="2"/>
      </rPr>
      <t>№</t>
    </r>
    <r>
      <rPr>
        <b/>
        <sz val="10"/>
        <color indexed="8"/>
        <rFont val="AcadNusx"/>
        <family val="0"/>
      </rPr>
      <t>5</t>
    </r>
  </si>
  <si>
    <r>
      <t xml:space="preserve">lokaluri xarjTaRricxva </t>
    </r>
    <r>
      <rPr>
        <b/>
        <sz val="10"/>
        <color indexed="8"/>
        <rFont val="Calibri"/>
        <family val="2"/>
      </rPr>
      <t>№</t>
    </r>
    <r>
      <rPr>
        <b/>
        <sz val="10"/>
        <color indexed="8"/>
        <rFont val="AcadNusx"/>
        <family val="0"/>
      </rPr>
      <t>6</t>
    </r>
  </si>
  <si>
    <r>
      <t xml:space="preserve">lokaluri xarjTaRricxva </t>
    </r>
    <r>
      <rPr>
        <b/>
        <sz val="10"/>
        <color indexed="8"/>
        <rFont val="Calibri"/>
        <family val="2"/>
      </rPr>
      <t>№</t>
    </r>
    <r>
      <rPr>
        <b/>
        <sz val="10"/>
        <color indexed="8"/>
        <rFont val="AcadNusx"/>
        <family val="0"/>
      </rPr>
      <t>7</t>
    </r>
  </si>
  <si>
    <t>miwis samuSaoebis</t>
  </si>
  <si>
    <t xml:space="preserve">safuZvlismowyoba qviSa RorRovani narevisagan saS. sisqiT 10sm </t>
  </si>
  <si>
    <r>
      <t xml:space="preserve">mili polieTilenis </t>
    </r>
    <r>
      <rPr>
        <sz val="10"/>
        <rFont val="Calibri"/>
        <family val="2"/>
      </rPr>
      <t>Ø</t>
    </r>
    <r>
      <rPr>
        <sz val="10"/>
        <rFont val="AcadNusx"/>
        <family val="0"/>
      </rPr>
      <t xml:space="preserve"> 75mm montaJiT </t>
    </r>
    <r>
      <rPr>
        <i/>
        <sz val="10"/>
        <rFont val="AcadNusx"/>
        <family val="0"/>
      </rPr>
      <t>(Sesabamis ფitingebiს, masalisa da samuSaos Rirebulebis gaTvaliswinebiT)</t>
    </r>
  </si>
  <si>
    <r>
      <t xml:space="preserve">mili polieTilenis </t>
    </r>
    <r>
      <rPr>
        <sz val="10"/>
        <rFont val="Calibri"/>
        <family val="2"/>
      </rPr>
      <t>Ø</t>
    </r>
    <r>
      <rPr>
        <sz val="10"/>
        <rFont val="AcadNusx"/>
        <family val="0"/>
      </rPr>
      <t xml:space="preserve"> 16mm montaJiT </t>
    </r>
    <r>
      <rPr>
        <i/>
        <sz val="10"/>
        <rFont val="AcadNusx"/>
        <family val="0"/>
      </rPr>
      <t>(Sesabamis ფitingebiს, masalisa da samuSaos Rirebulebis gaTvaliswinebiT)</t>
    </r>
  </si>
  <si>
    <r>
      <t xml:space="preserve">wyalmzomi </t>
    </r>
    <r>
      <rPr>
        <sz val="10"/>
        <rFont val="Calibri"/>
        <family val="2"/>
      </rPr>
      <t>Ø</t>
    </r>
    <r>
      <rPr>
        <sz val="10"/>
        <rFont val="AcadNusx"/>
        <family val="0"/>
      </rPr>
      <t xml:space="preserve"> 50mm. montaJiT </t>
    </r>
    <r>
      <rPr>
        <i/>
        <sz val="10"/>
        <rFont val="AcadNusx"/>
        <family val="0"/>
      </rPr>
      <t>(Sesabamis ფitingebiს, masalisa da samuSaos Rirebulebis gaTvaliswinebiT)</t>
    </r>
  </si>
  <si>
    <r>
      <t xml:space="preserve">filtri </t>
    </r>
    <r>
      <rPr>
        <sz val="10"/>
        <rFont val="Calibri"/>
        <family val="2"/>
      </rPr>
      <t>Ø</t>
    </r>
    <r>
      <rPr>
        <sz val="10"/>
        <rFont val="AcadNusx"/>
        <family val="0"/>
      </rPr>
      <t xml:space="preserve"> 50mm. montaJiT </t>
    </r>
    <r>
      <rPr>
        <i/>
        <sz val="10"/>
        <rFont val="AcadNusx"/>
        <family val="0"/>
      </rPr>
      <t>(Sesabamis ფitingebiს, masalisa da samuSaos Rirebulebis gaTvaliswinebiT)</t>
    </r>
  </si>
  <si>
    <r>
      <t xml:space="preserve">mili polieTilenis </t>
    </r>
    <r>
      <rPr>
        <sz val="10"/>
        <rFont val="Calibri"/>
        <family val="2"/>
      </rPr>
      <t>Ø</t>
    </r>
    <r>
      <rPr>
        <sz val="10"/>
        <rFont val="AcadNusx"/>
        <family val="0"/>
      </rPr>
      <t xml:space="preserve"> 63mm montaJiT </t>
    </r>
    <r>
      <rPr>
        <i/>
        <sz val="10"/>
        <rFont val="AcadNusx"/>
        <family val="0"/>
      </rPr>
      <t xml:space="preserve">(Sesabamis ფitingebiს, masalisa da samuSaos Rirebulebis gaTvaliswinebiT) </t>
    </r>
  </si>
  <si>
    <t xml:space="preserve">(Sesabamis ფitingebiს, masalisa da samuSaos Rirebulebis gaTvaliswinebiT) </t>
  </si>
  <si>
    <r>
      <t xml:space="preserve">mili polieTilenis </t>
    </r>
    <r>
      <rPr>
        <sz val="10"/>
        <rFont val="Calibri"/>
        <family val="2"/>
      </rPr>
      <t>Ø</t>
    </r>
    <r>
      <rPr>
        <sz val="10"/>
        <rFont val="AcadNusx"/>
        <family val="0"/>
      </rPr>
      <t xml:space="preserve"> 40mm montaJiT </t>
    </r>
    <r>
      <rPr>
        <i/>
        <sz val="10"/>
        <rFont val="AcadNusx"/>
        <family val="0"/>
      </rPr>
      <t xml:space="preserve">(Sesabamis ფitingebiს, masalisa da samuSaos Rirebulebis gaTvaliswinebiT) </t>
    </r>
  </si>
  <si>
    <r>
      <t xml:space="preserve">mili polieTilenis </t>
    </r>
    <r>
      <rPr>
        <sz val="10"/>
        <rFont val="Calibri"/>
        <family val="2"/>
      </rPr>
      <t>Ø</t>
    </r>
    <r>
      <rPr>
        <sz val="10"/>
        <rFont val="AcadNusx"/>
        <family val="0"/>
      </rPr>
      <t xml:space="preserve"> 32mm montaJiT </t>
    </r>
    <r>
      <rPr>
        <i/>
        <sz val="10"/>
        <rFont val="AcadNusx"/>
        <family val="0"/>
      </rPr>
      <t xml:space="preserve">(Sesabamis ფitingebiს, masalisa da samuSaos Rirebulebis gaTvaliswinebiT) </t>
    </r>
  </si>
  <si>
    <r>
      <t xml:space="preserve">mili polieTilenis </t>
    </r>
    <r>
      <rPr>
        <sz val="10"/>
        <rFont val="Calibri"/>
        <family val="2"/>
      </rPr>
      <t>Ø</t>
    </r>
    <r>
      <rPr>
        <sz val="10"/>
        <rFont val="AcadNusx"/>
        <family val="0"/>
      </rPr>
      <t xml:space="preserve"> 20mm montaJiT </t>
    </r>
    <r>
      <rPr>
        <i/>
        <sz val="10"/>
        <rFont val="AcadNusx"/>
        <family val="0"/>
      </rPr>
      <t xml:space="preserve">(Sesabamis ფitingebiს, masalisa da samuSaos Rirebulebis gaTvaliswinebiT) </t>
    </r>
  </si>
  <si>
    <r>
      <t xml:space="preserve">ukusarqveli </t>
    </r>
    <r>
      <rPr>
        <sz val="10"/>
        <rFont val="Calibri"/>
        <family val="2"/>
      </rPr>
      <t>Ø</t>
    </r>
    <r>
      <rPr>
        <sz val="10"/>
        <rFont val="AcadNusx"/>
        <family val="0"/>
      </rPr>
      <t xml:space="preserve"> 75mm. montaJiT </t>
    </r>
    <r>
      <rPr>
        <i/>
        <sz val="10"/>
        <rFont val="AcadNusx"/>
        <family val="0"/>
      </rPr>
      <t xml:space="preserve">(Sesabamis ფitingebiს, masalisa da samuSaos Rirebulebis gaTvaliswinebiT) </t>
    </r>
  </si>
  <si>
    <r>
      <t xml:space="preserve">ventili (masiuri TiTberi) </t>
    </r>
    <r>
      <rPr>
        <sz val="10"/>
        <rFont val="Calibri"/>
        <family val="2"/>
      </rPr>
      <t>Ø</t>
    </r>
    <r>
      <rPr>
        <sz val="10"/>
        <rFont val="AcadNusx"/>
        <family val="0"/>
      </rPr>
      <t xml:space="preserve"> 50mm. montaJiT </t>
    </r>
    <r>
      <rPr>
        <i/>
        <sz val="10"/>
        <rFont val="AcadNusx"/>
        <family val="0"/>
      </rPr>
      <t>(Sesabamis pitingebiT ix. Mmasalebis specifikacia)</t>
    </r>
  </si>
  <si>
    <r>
      <t xml:space="preserve">urduli </t>
    </r>
    <r>
      <rPr>
        <sz val="10"/>
        <rFont val="Calibri"/>
        <family val="2"/>
      </rPr>
      <t>Ø</t>
    </r>
    <r>
      <rPr>
        <sz val="10"/>
        <rFont val="AcadNusx"/>
        <family val="0"/>
      </rPr>
      <t xml:space="preserve"> 75mm. montaJiT </t>
    </r>
    <r>
      <rPr>
        <i/>
        <sz val="10"/>
        <rFont val="AcadNusx"/>
        <family val="0"/>
      </rPr>
      <t xml:space="preserve">(Sesabamis ფitingebiს, masalisa da samuSaos Rirebulebis gaTvaliswinebiT) </t>
    </r>
  </si>
  <si>
    <r>
      <t xml:space="preserve">polieTilenis pirdapiri mfrqvevana montaJiT </t>
    </r>
    <r>
      <rPr>
        <i/>
        <sz val="10"/>
        <rFont val="AcadNusx"/>
        <family val="0"/>
      </rPr>
      <t>(Sesabamis ფitingebiს, masalisa da samuSaos Rirebulebis gaTvaliswinebiT)</t>
    </r>
  </si>
  <si>
    <r>
      <t xml:space="preserve">polieTilenis swrafi mierTebis kvanZi montaJiT </t>
    </r>
    <r>
      <rPr>
        <i/>
        <sz val="10"/>
        <rFont val="AcadNusx"/>
        <family val="0"/>
      </rPr>
      <t>(Sesabamis ფitingebiს, masalisa da samuSaos Rirebulebis gaTvaliswinebiT)</t>
    </r>
  </si>
  <si>
    <t>xis saparke skami liTonis konstruqciiT ix.eskizi (Sesabamisi samuSaosa da masalis gaTvaliswinebiT)</t>
  </si>
  <si>
    <t>a/betonis safaris demontaJi da gatana</t>
  </si>
  <si>
    <t>aiwona-daiwonas demontaJi da gatana</t>
  </si>
  <si>
    <t>7</t>
  </si>
  <si>
    <t>sasrialo-saqanalas demontaJi da gatana</t>
  </si>
  <si>
    <t>magidis demontaJi da gatana</t>
  </si>
  <si>
    <t>skamebis demontaJi da gatana</t>
  </si>
  <si>
    <t>სსიპ “ლევან სამხარაულის სახელობის - სასამართლო ექსპერტიზის ეროვნული ბიურო”</t>
  </si>
  <si>
    <t>arsebuli gazsadenis magistralis niSnulis Secvla. Pproeqtisa da samontaJo samuSaoebis "yaztransgaz-Tbilisi"-Tan SeTanxmebiT da zedamxedvelobiT</t>
  </si>
  <si>
    <r>
      <t>m</t>
    </r>
    <r>
      <rPr>
        <vertAlign val="superscript"/>
        <sz val="10"/>
        <color indexed="8"/>
        <rFont val="AcadNusx"/>
        <family val="0"/>
      </rPr>
      <t>2</t>
    </r>
  </si>
  <si>
    <r>
      <t xml:space="preserve">monoliTuri betonis filis  mowyoba klasiT </t>
    </r>
    <r>
      <rPr>
        <b/>
        <sz val="9"/>
        <color indexed="8"/>
        <rFont val="Arial"/>
        <family val="2"/>
      </rPr>
      <t>B</t>
    </r>
    <r>
      <rPr>
        <b/>
        <sz val="9"/>
        <color indexed="8"/>
        <rFont val="AcadNusx"/>
        <family val="0"/>
      </rPr>
      <t xml:space="preserve"> 18.5 kauCukis saZirkvlad</t>
    </r>
  </si>
  <si>
    <r>
      <t xml:space="preserve">betoni </t>
    </r>
    <r>
      <rPr>
        <sz val="9"/>
        <color indexed="8"/>
        <rFont val="Arial"/>
        <family val="2"/>
      </rPr>
      <t xml:space="preserve">B </t>
    </r>
    <r>
      <rPr>
        <sz val="9"/>
        <color indexed="8"/>
        <rFont val="AcadNusx"/>
        <family val="0"/>
      </rPr>
      <t>18.5</t>
    </r>
  </si>
  <si>
    <t>zedanadebi xarjebi (araumetes 10%)</t>
  </si>
  <si>
    <t>gegmiuri dagroveba (araumetes 8%)</t>
  </si>
  <si>
    <r>
      <t>m</t>
    </r>
    <r>
      <rPr>
        <b/>
        <vertAlign val="superscript"/>
        <sz val="10"/>
        <color indexed="8"/>
        <rFont val="AcadNusx"/>
        <family val="0"/>
      </rPr>
      <t>2</t>
    </r>
  </si>
  <si>
    <r>
      <t>m</t>
    </r>
    <r>
      <rPr>
        <vertAlign val="superscript"/>
        <sz val="9"/>
        <color indexed="8"/>
        <rFont val="AcadNusx"/>
        <family val="0"/>
      </rPr>
      <t>3</t>
    </r>
  </si>
  <si>
    <t>zednadebi (araumetes 10%)</t>
  </si>
  <si>
    <t>mogeba (araumetes 8%)</t>
  </si>
  <si>
    <t>samuSaos CamonaTvali</t>
  </si>
  <si>
    <t>ganz. erT</t>
  </si>
  <si>
    <t>m a s a l a</t>
  </si>
  <si>
    <t>erT. fasi</t>
  </si>
  <si>
    <r>
      <t xml:space="preserve">makavSirebeli detali </t>
    </r>
    <r>
      <rPr>
        <sz val="9"/>
        <color indexed="8"/>
        <rFont val="Calibri"/>
        <family val="2"/>
      </rPr>
      <t>D-3</t>
    </r>
  </si>
  <si>
    <r>
      <t xml:space="preserve">makavSirebeli detali </t>
    </r>
    <r>
      <rPr>
        <sz val="9"/>
        <color indexed="8"/>
        <rFont val="Calibri"/>
        <family val="2"/>
      </rPr>
      <t>D-5</t>
    </r>
  </si>
  <si>
    <r>
      <t xml:space="preserve">marTvis karada </t>
    </r>
    <r>
      <rPr>
        <sz val="10"/>
        <color indexed="8"/>
        <rFont val="Calibri"/>
        <family val="2"/>
      </rPr>
      <t>CT</t>
    </r>
    <r>
      <rPr>
        <sz val="10"/>
        <color indexed="8"/>
        <rFont val="AcadNusx"/>
        <family val="0"/>
      </rPr>
      <t>-3</t>
    </r>
  </si>
  <si>
    <r>
      <t>kontaqtori</t>
    </r>
    <r>
      <rPr>
        <sz val="10"/>
        <color indexed="8"/>
        <rFont val="Calibri"/>
        <family val="2"/>
      </rPr>
      <t xml:space="preserve"> 63A</t>
    </r>
  </si>
  <si>
    <t>zedanadebi xarjebi (araumetes 75% xelfasidan)</t>
  </si>
  <si>
    <t xml:space="preserve">                                                                                                                           </t>
  </si>
  <si>
    <t xml:space="preserve">                                                                               danarTi #N1</t>
  </si>
  <si>
    <t>პრეტენდენტის ხელმოწერა-------------------------------------ბ.ა.</t>
  </si>
  <si>
    <t>შენიშვნა: სავალდებულოა პრეტენდენტმა ხარჯთაღრიცხვა წარმოადგინოს PDF ასევე Excel -ის ფორმატის ფაილში.</t>
  </si>
  <si>
    <r>
      <t xml:space="preserve">შენიშვნა: სავალდებულოა პრეტენდენტმა ხარჯთაღრიცხვა წარმოადგინოs  </t>
    </r>
    <r>
      <rPr>
        <b/>
        <sz val="10"/>
        <color indexed="8"/>
        <rFont val="Times New Roman"/>
        <family val="1"/>
      </rPr>
      <t>PDF ასევე Ехcel -ის</t>
    </r>
    <r>
      <rPr>
        <b/>
        <sz val="10"/>
        <color indexed="8"/>
        <rFont val="AcadNusx"/>
        <family val="0"/>
      </rPr>
      <t xml:space="preserve"> ფორმატის ფაილში.</t>
    </r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</si>
</sst>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Lari&quot;;\-#,##0\ &quot;Lari&quot;"/>
    <numFmt numFmtId="189" formatCode="#,##0\ &quot;Lari&quot;;[Red]\-#,##0\ &quot;Lari&quot;"/>
    <numFmt numFmtId="190" formatCode="#,##0.00\ &quot;Lari&quot;;\-#,##0.00\ &quot;Lari&quot;"/>
    <numFmt numFmtId="191" formatCode="#,##0.00\ &quot;Lari&quot;;[Red]\-#,##0.00\ &quot;Lari&quot;"/>
    <numFmt numFmtId="192" formatCode="_-* #,##0\ &quot;Lari&quot;_-;\-* #,##0\ &quot;Lari&quot;_-;_-* &quot;-&quot;\ &quot;Lari&quot;_-;_-@_-"/>
    <numFmt numFmtId="193" formatCode="_-* #,##0\ _L_a_r_i_-;\-* #,##0\ _L_a_r_i_-;_-* &quot;-&quot;\ _L_a_r_i_-;_-@_-"/>
    <numFmt numFmtId="194" formatCode="_-* #,##0.00\ &quot;Lari&quot;_-;\-* #,##0.00\ &quot;Lari&quot;_-;_-* &quot;-&quot;??\ &quot;Lari&quot;_-;_-@_-"/>
    <numFmt numFmtId="195" formatCode="_-* #,##0.00\ _L_a_r_i_-;\-* #,##0.00\ _L_a_r_i_-;_-* &quot;-&quot;??\ _L_a_r_i_-;_-@_-"/>
    <numFmt numFmtId="196" formatCode="0.0"/>
    <numFmt numFmtId="197" formatCode="0.000"/>
    <numFmt numFmtId="198" formatCode="0.0000"/>
    <numFmt numFmtId="199" formatCode="[$-FC19]d\ mmmm\ yyyy\ &quot;г.&quot;"/>
    <numFmt numFmtId="200" formatCode="#,##0.0_);\-#,##0.0"/>
    <numFmt numFmtId="201" formatCode="#,##0_);\-#,##0"/>
    <numFmt numFmtId="202" formatCode="#,##0.000_);\-#,##0.000"/>
    <numFmt numFmtId="203" formatCode="#,##0.00_);\-#,##0.00"/>
    <numFmt numFmtId="204" formatCode="0.00000"/>
    <numFmt numFmtId="205" formatCode="#,##0.00_ ;\-#,##0.00\ 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82">
    <font>
      <sz val="10"/>
      <name val="Arial"/>
      <family val="0"/>
    </font>
    <font>
      <sz val="10"/>
      <name val="AcadNusx"/>
      <family val="0"/>
    </font>
    <font>
      <b/>
      <sz val="10"/>
      <name val="AcadNusx"/>
      <family val="0"/>
    </font>
    <font>
      <sz val="10"/>
      <name val="Arial Cyr"/>
      <family val="2"/>
    </font>
    <font>
      <b/>
      <sz val="9"/>
      <name val="AcadNusx"/>
      <family val="0"/>
    </font>
    <font>
      <sz val="9"/>
      <name val="AcadNusx"/>
      <family val="0"/>
    </font>
    <font>
      <sz val="9"/>
      <color indexed="8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cadNusx"/>
      <family val="0"/>
    </font>
    <font>
      <sz val="10"/>
      <name val="Calibri"/>
      <family val="2"/>
    </font>
    <font>
      <b/>
      <sz val="10"/>
      <name val="Arial"/>
      <family val="2"/>
    </font>
    <font>
      <i/>
      <sz val="10"/>
      <name val="AcadNusx"/>
      <family val="0"/>
    </font>
    <font>
      <b/>
      <sz val="10"/>
      <color indexed="8"/>
      <name val="Calibri"/>
      <family val="2"/>
    </font>
    <font>
      <b/>
      <sz val="9"/>
      <color indexed="8"/>
      <name val="AcadNusx"/>
      <family val="0"/>
    </font>
    <font>
      <vertAlign val="superscript"/>
      <sz val="10"/>
      <color indexed="8"/>
      <name val="AcadNusx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vertAlign val="superscript"/>
      <sz val="10"/>
      <color indexed="8"/>
      <name val="AcadNusx"/>
      <family val="0"/>
    </font>
    <font>
      <vertAlign val="superscript"/>
      <sz val="9"/>
      <color indexed="8"/>
      <name val="AcadNusx"/>
      <family val="0"/>
    </font>
    <font>
      <sz val="10"/>
      <color indexed="8"/>
      <name val="AcadNusx"/>
      <family val="0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AcadNusx"/>
      <family val="0"/>
    </font>
    <font>
      <sz val="9"/>
      <color indexed="30"/>
      <name val="AcadNusx"/>
      <family val="0"/>
    </font>
    <font>
      <sz val="10"/>
      <color indexed="10"/>
      <name val="Arial"/>
      <family val="2"/>
    </font>
    <font>
      <b/>
      <sz val="8"/>
      <color indexed="8"/>
      <name val="AcadNusx"/>
      <family val="0"/>
    </font>
    <font>
      <sz val="8"/>
      <color indexed="8"/>
      <name val="AcadNusx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cadMtavr"/>
      <family val="0"/>
    </font>
    <font>
      <sz val="11"/>
      <color indexed="8"/>
      <name val="AcadNusx"/>
      <family val="0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cadNusx"/>
      <family val="0"/>
    </font>
    <font>
      <sz val="10"/>
      <color rgb="FFFF0000"/>
      <name val="AcadNusx"/>
      <family val="0"/>
    </font>
    <font>
      <sz val="9"/>
      <color rgb="FF0070C0"/>
      <name val="AcadNusx"/>
      <family val="0"/>
    </font>
    <font>
      <b/>
      <sz val="9"/>
      <color rgb="FF000000"/>
      <name val="AcadNusx"/>
      <family val="0"/>
    </font>
    <font>
      <sz val="10"/>
      <color rgb="FFFF0000"/>
      <name val="Arial"/>
      <family val="2"/>
    </font>
    <font>
      <sz val="10"/>
      <color theme="1"/>
      <name val="AcadNusx"/>
      <family val="0"/>
    </font>
    <font>
      <b/>
      <sz val="10"/>
      <color theme="1"/>
      <name val="AcadNusx"/>
      <family val="0"/>
    </font>
    <font>
      <b/>
      <sz val="9"/>
      <color theme="1"/>
      <name val="AcadNusx"/>
      <family val="0"/>
    </font>
    <font>
      <b/>
      <sz val="8"/>
      <color theme="1"/>
      <name val="AcadNusx"/>
      <family val="0"/>
    </font>
    <font>
      <sz val="8"/>
      <color theme="1"/>
      <name val="AcadNusx"/>
      <family val="0"/>
    </font>
    <font>
      <sz val="9"/>
      <color theme="1"/>
      <name val="AcadNusx"/>
      <family val="0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cadMtavr"/>
      <family val="0"/>
    </font>
    <font>
      <sz val="11"/>
      <color theme="1"/>
      <name val="AcadNusx"/>
      <family val="0"/>
    </font>
    <font>
      <sz val="9"/>
      <color theme="1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thin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medium"/>
      <right/>
      <top style="medium"/>
      <bottom style="thin"/>
    </border>
  </borders>
  <cellStyleXfs count="2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7" fillId="3" borderId="0" applyNumberFormat="0" applyBorder="0" applyAlignment="0" applyProtection="0"/>
    <xf numFmtId="0" fontId="48" fillId="4" borderId="0" applyNumberFormat="0" applyBorder="0" applyAlignment="0" applyProtection="0"/>
    <xf numFmtId="0" fontId="7" fillId="5" borderId="0" applyNumberFormat="0" applyBorder="0" applyAlignment="0" applyProtection="0"/>
    <xf numFmtId="0" fontId="48" fillId="6" borderId="0" applyNumberFormat="0" applyBorder="0" applyAlignment="0" applyProtection="0"/>
    <xf numFmtId="0" fontId="7" fillId="7" borderId="0" applyNumberFormat="0" applyBorder="0" applyAlignment="0" applyProtection="0"/>
    <xf numFmtId="0" fontId="48" fillId="8" borderId="0" applyNumberFormat="0" applyBorder="0" applyAlignment="0" applyProtection="0"/>
    <xf numFmtId="0" fontId="7" fillId="9" borderId="0" applyNumberFormat="0" applyBorder="0" applyAlignment="0" applyProtection="0"/>
    <xf numFmtId="0" fontId="48" fillId="10" borderId="0" applyNumberFormat="0" applyBorder="0" applyAlignment="0" applyProtection="0"/>
    <xf numFmtId="0" fontId="7" fillId="11" borderId="0" applyNumberFormat="0" applyBorder="0" applyAlignment="0" applyProtection="0"/>
    <xf numFmtId="0" fontId="48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48" fillId="14" borderId="0" applyNumberFormat="0" applyBorder="0" applyAlignment="0" applyProtection="0"/>
    <xf numFmtId="0" fontId="7" fillId="15" borderId="0" applyNumberFormat="0" applyBorder="0" applyAlignment="0" applyProtection="0"/>
    <xf numFmtId="0" fontId="48" fillId="16" borderId="0" applyNumberFormat="0" applyBorder="0" applyAlignment="0" applyProtection="0"/>
    <xf numFmtId="0" fontId="7" fillId="17" borderId="0" applyNumberFormat="0" applyBorder="0" applyAlignment="0" applyProtection="0"/>
    <xf numFmtId="0" fontId="48" fillId="18" borderId="0" applyNumberFormat="0" applyBorder="0" applyAlignment="0" applyProtection="0"/>
    <xf numFmtId="0" fontId="7" fillId="19" borderId="0" applyNumberFormat="0" applyBorder="0" applyAlignment="0" applyProtection="0"/>
    <xf numFmtId="0" fontId="48" fillId="20" borderId="0" applyNumberFormat="0" applyBorder="0" applyAlignment="0" applyProtection="0"/>
    <xf numFmtId="0" fontId="7" fillId="9" borderId="0" applyNumberFormat="0" applyBorder="0" applyAlignment="0" applyProtection="0"/>
    <xf numFmtId="0" fontId="48" fillId="21" borderId="0" applyNumberFormat="0" applyBorder="0" applyAlignment="0" applyProtection="0"/>
    <xf numFmtId="0" fontId="7" fillId="15" borderId="0" applyNumberFormat="0" applyBorder="0" applyAlignment="0" applyProtection="0"/>
    <xf numFmtId="0" fontId="48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49" fillId="24" borderId="0" applyNumberFormat="0" applyBorder="0" applyAlignment="0" applyProtection="0"/>
    <xf numFmtId="0" fontId="8" fillId="25" borderId="0" applyNumberFormat="0" applyBorder="0" applyAlignment="0" applyProtection="0"/>
    <xf numFmtId="0" fontId="49" fillId="26" borderId="0" applyNumberFormat="0" applyBorder="0" applyAlignment="0" applyProtection="0"/>
    <xf numFmtId="0" fontId="8" fillId="17" borderId="0" applyNumberFormat="0" applyBorder="0" applyAlignment="0" applyProtection="0"/>
    <xf numFmtId="0" fontId="49" fillId="27" borderId="0" applyNumberFormat="0" applyBorder="0" applyAlignment="0" applyProtection="0"/>
    <xf numFmtId="0" fontId="8" fillId="19" borderId="0" applyNumberFormat="0" applyBorder="0" applyAlignment="0" applyProtection="0"/>
    <xf numFmtId="0" fontId="49" fillId="28" borderId="0" applyNumberFormat="0" applyBorder="0" applyAlignment="0" applyProtection="0"/>
    <xf numFmtId="0" fontId="8" fillId="29" borderId="0" applyNumberFormat="0" applyBorder="0" applyAlignment="0" applyProtection="0"/>
    <xf numFmtId="0" fontId="49" fillId="30" borderId="0" applyNumberFormat="0" applyBorder="0" applyAlignment="0" applyProtection="0"/>
    <xf numFmtId="0" fontId="8" fillId="31" borderId="0" applyNumberFormat="0" applyBorder="0" applyAlignment="0" applyProtection="0"/>
    <xf numFmtId="0" fontId="49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49" fillId="34" borderId="0" applyNumberFormat="0" applyBorder="0" applyAlignment="0" applyProtection="0"/>
    <xf numFmtId="0" fontId="8" fillId="35" borderId="0" applyNumberFormat="0" applyBorder="0" applyAlignment="0" applyProtection="0"/>
    <xf numFmtId="0" fontId="49" fillId="36" borderId="0" applyNumberFormat="0" applyBorder="0" applyAlignment="0" applyProtection="0"/>
    <xf numFmtId="0" fontId="8" fillId="37" borderId="0" applyNumberFormat="0" applyBorder="0" applyAlignment="0" applyProtection="0"/>
    <xf numFmtId="0" fontId="49" fillId="38" borderId="0" applyNumberFormat="0" applyBorder="0" applyAlignment="0" applyProtection="0"/>
    <xf numFmtId="0" fontId="8" fillId="39" borderId="0" applyNumberFormat="0" applyBorder="0" applyAlignment="0" applyProtection="0"/>
    <xf numFmtId="0" fontId="49" fillId="40" borderId="0" applyNumberFormat="0" applyBorder="0" applyAlignment="0" applyProtection="0"/>
    <xf numFmtId="0" fontId="8" fillId="29" borderId="0" applyNumberFormat="0" applyBorder="0" applyAlignment="0" applyProtection="0"/>
    <xf numFmtId="0" fontId="49" fillId="41" borderId="0" applyNumberFormat="0" applyBorder="0" applyAlignment="0" applyProtection="0"/>
    <xf numFmtId="0" fontId="8" fillId="31" borderId="0" applyNumberFormat="0" applyBorder="0" applyAlignment="0" applyProtection="0"/>
    <xf numFmtId="0" fontId="49" fillId="42" borderId="0" applyNumberFormat="0" applyBorder="0" applyAlignment="0" applyProtection="0"/>
    <xf numFmtId="0" fontId="8" fillId="43" borderId="0" applyNumberFormat="0" applyBorder="0" applyAlignment="0" applyProtection="0"/>
    <xf numFmtId="0" fontId="50" fillId="44" borderId="0" applyNumberFormat="0" applyBorder="0" applyAlignment="0" applyProtection="0"/>
    <xf numFmtId="0" fontId="19" fillId="5" borderId="0" applyNumberFormat="0" applyBorder="0" applyAlignment="0" applyProtection="0"/>
    <xf numFmtId="0" fontId="51" fillId="45" borderId="1" applyNumberFormat="0" applyAlignment="0" applyProtection="0"/>
    <xf numFmtId="0" fontId="11" fillId="46" borderId="2" applyNumberFormat="0" applyAlignment="0" applyProtection="0"/>
    <xf numFmtId="0" fontId="52" fillId="47" borderId="3" applyNumberFormat="0" applyAlignment="0" applyProtection="0"/>
    <xf numFmtId="0" fontId="1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9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4" fillId="49" borderId="0" applyNumberFormat="0" applyBorder="0" applyAlignment="0" applyProtection="0"/>
    <xf numFmtId="0" fontId="23" fillId="7" borderId="0" applyNumberFormat="0" applyBorder="0" applyAlignment="0" applyProtection="0"/>
    <xf numFmtId="0" fontId="55" fillId="0" borderId="5" applyNumberFormat="0" applyFill="0" applyAlignment="0" applyProtection="0"/>
    <xf numFmtId="0" fontId="12" fillId="0" borderId="6" applyNumberFormat="0" applyFill="0" applyAlignment="0" applyProtection="0"/>
    <xf numFmtId="0" fontId="56" fillId="0" borderId="7" applyNumberFormat="0" applyFill="0" applyAlignment="0" applyProtection="0"/>
    <xf numFmtId="0" fontId="13" fillId="0" borderId="8" applyNumberFormat="0" applyFill="0" applyAlignment="0" applyProtection="0"/>
    <xf numFmtId="0" fontId="57" fillId="0" borderId="9" applyNumberFormat="0" applyFill="0" applyAlignment="0" applyProtection="0"/>
    <xf numFmtId="0" fontId="14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8" fillId="50" borderId="1" applyNumberFormat="0" applyAlignment="0" applyProtection="0"/>
    <xf numFmtId="0" fontId="9" fillId="13" borderId="2" applyNumberFormat="0" applyAlignment="0" applyProtection="0"/>
    <xf numFmtId="0" fontId="59" fillId="0" borderId="11" applyNumberFormat="0" applyFill="0" applyAlignment="0" applyProtection="0"/>
    <xf numFmtId="0" fontId="21" fillId="0" borderId="12" applyNumberFormat="0" applyFill="0" applyAlignment="0" applyProtection="0"/>
    <xf numFmtId="0" fontId="60" fillId="51" borderId="0" applyNumberFormat="0" applyBorder="0" applyAlignment="0" applyProtection="0"/>
    <xf numFmtId="0" fontId="18" fillId="5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61" fillId="45" borderId="15" applyNumberFormat="0" applyAlignment="0" applyProtection="0"/>
    <xf numFmtId="0" fontId="10" fillId="46" borderId="16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3" fillId="0" borderId="17" applyNumberFormat="0" applyFill="0" applyAlignment="0" applyProtection="0"/>
    <xf numFmtId="0" fontId="15" fillId="0" borderId="18" applyNumberFormat="0" applyFill="0" applyAlignment="0" applyProtection="0"/>
    <xf numFmtId="0" fontId="6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10" fillId="46" borderId="16" applyNumberFormat="0" applyAlignment="0" applyProtection="0"/>
    <xf numFmtId="0" fontId="10" fillId="46" borderId="16" applyNumberFormat="0" applyAlignment="0" applyProtection="0"/>
    <xf numFmtId="0" fontId="10" fillId="46" borderId="16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6" fillId="48" borderId="4" applyNumberFormat="0" applyAlignment="0" applyProtection="0"/>
    <xf numFmtId="0" fontId="16" fillId="48" borderId="4" applyNumberFormat="0" applyAlignment="0" applyProtection="0"/>
    <xf numFmtId="0" fontId="16" fillId="48" borderId="4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54" borderId="14" applyNumberFormat="0" applyFont="0" applyAlignment="0" applyProtection="0"/>
    <xf numFmtId="0" fontId="3" fillId="54" borderId="14" applyNumberFormat="0" applyFont="0" applyAlignment="0" applyProtection="0"/>
    <xf numFmtId="0" fontId="3" fillId="54" borderId="14" applyNumberFormat="0" applyFont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</cellStyleXfs>
  <cellXfs count="328">
    <xf numFmtId="0" fontId="0" fillId="0" borderId="0" xfId="0" applyAlignment="1">
      <alignment/>
    </xf>
    <xf numFmtId="0" fontId="2" fillId="0" borderId="19" xfId="0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9" fontId="4" fillId="55" borderId="19" xfId="0" applyNumberFormat="1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55" borderId="19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65" fillId="55" borderId="20" xfId="0" applyFont="1" applyFill="1" applyBorder="1" applyAlignment="1">
      <alignment horizontal="center" vertical="center" wrapText="1"/>
    </xf>
    <xf numFmtId="0" fontId="65" fillId="55" borderId="2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65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66" fillId="0" borderId="19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1" fontId="2" fillId="55" borderId="19" xfId="0" applyNumberFormat="1" applyFont="1" applyFill="1" applyBorder="1" applyAlignment="1">
      <alignment horizontal="center" vertical="center" wrapText="1"/>
    </xf>
    <xf numFmtId="0" fontId="65" fillId="55" borderId="19" xfId="0" applyFont="1" applyFill="1" applyBorder="1" applyAlignment="1">
      <alignment horizontal="center" vertical="center" wrapText="1"/>
    </xf>
    <xf numFmtId="0" fontId="6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5" fillId="55" borderId="22" xfId="0" applyFont="1" applyFill="1" applyBorder="1" applyAlignment="1">
      <alignment horizontal="center" vertical="center" wrapText="1"/>
    </xf>
    <xf numFmtId="0" fontId="0" fillId="55" borderId="0" xfId="0" applyFont="1" applyFill="1" applyAlignment="1">
      <alignment horizontal="center" vertical="center"/>
    </xf>
    <xf numFmtId="196" fontId="5" fillId="0" borderId="19" xfId="0" applyNumberFormat="1" applyFont="1" applyBorder="1" applyAlignment="1">
      <alignment horizontal="center" vertical="center" wrapText="1"/>
    </xf>
    <xf numFmtId="0" fontId="2" fillId="0" borderId="19" xfId="0" applyFont="1" applyBorder="1" applyAlignment="1" quotePrefix="1">
      <alignment horizontal="center" vertical="center" wrapText="1"/>
    </xf>
    <xf numFmtId="4" fontId="1" fillId="56" borderId="19" xfId="219" applyNumberFormat="1" applyFont="1" applyFill="1" applyBorder="1" applyAlignment="1">
      <alignment horizontal="center" vertical="center"/>
      <protection/>
    </xf>
    <xf numFmtId="0" fontId="65" fillId="55" borderId="23" xfId="0" applyFont="1" applyFill="1" applyBorder="1" applyAlignment="1">
      <alignment horizontal="center" vertical="center" wrapText="1"/>
    </xf>
    <xf numFmtId="0" fontId="1" fillId="55" borderId="19" xfId="0" applyFont="1" applyFill="1" applyBorder="1" applyAlignment="1">
      <alignment horizontal="center" vertical="center" wrapText="1"/>
    </xf>
    <xf numFmtId="0" fontId="2" fillId="55" borderId="19" xfId="0" applyFont="1" applyFill="1" applyBorder="1" applyAlignment="1">
      <alignment horizontal="center" vertical="center" wrapText="1"/>
    </xf>
    <xf numFmtId="2" fontId="1" fillId="55" borderId="19" xfId="0" applyNumberFormat="1" applyFont="1" applyFill="1" applyBorder="1" applyAlignment="1">
      <alignment horizontal="center" vertical="center" wrapText="1"/>
    </xf>
    <xf numFmtId="2" fontId="2" fillId="55" borderId="19" xfId="0" applyNumberFormat="1" applyFont="1" applyFill="1" applyBorder="1" applyAlignment="1">
      <alignment horizontal="center" vertical="center" wrapText="1"/>
    </xf>
    <xf numFmtId="0" fontId="66" fillId="0" borderId="19" xfId="0" applyFont="1" applyFill="1" applyBorder="1" applyAlignment="1">
      <alignment horizontal="center" vertical="center" wrapText="1"/>
    </xf>
    <xf numFmtId="2" fontId="66" fillId="0" borderId="19" xfId="0" applyNumberFormat="1" applyFont="1" applyFill="1" applyBorder="1" applyAlignment="1">
      <alignment horizontal="center" vertical="center" wrapText="1"/>
    </xf>
    <xf numFmtId="2" fontId="66" fillId="55" borderId="19" xfId="0" applyNumberFormat="1" applyFont="1" applyFill="1" applyBorder="1" applyAlignment="1">
      <alignment horizontal="center" vertical="center" wrapText="1"/>
    </xf>
    <xf numFmtId="2" fontId="67" fillId="0" borderId="19" xfId="0" applyNumberFormat="1" applyFont="1" applyFill="1" applyBorder="1" applyAlignment="1">
      <alignment horizontal="center" vertical="center" wrapText="1"/>
    </xf>
    <xf numFmtId="49" fontId="2" fillId="55" borderId="19" xfId="0" applyNumberFormat="1" applyFont="1" applyFill="1" applyBorder="1" applyAlignment="1">
      <alignment horizontal="center" vertical="center" wrapText="1"/>
    </xf>
    <xf numFmtId="0" fontId="65" fillId="0" borderId="20" xfId="0" applyFont="1" applyBorder="1" applyAlignment="1">
      <alignment horizontal="center" vertical="center" wrapText="1"/>
    </xf>
    <xf numFmtId="0" fontId="65" fillId="0" borderId="21" xfId="0" applyFont="1" applyBorder="1" applyAlignment="1">
      <alignment horizontal="center" vertical="center" wrapText="1"/>
    </xf>
    <xf numFmtId="0" fontId="67" fillId="0" borderId="19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" fillId="56" borderId="19" xfId="219" applyFont="1" applyFill="1" applyBorder="1" applyAlignment="1">
      <alignment horizontal="center" vertical="center" wrapText="1"/>
      <protection/>
    </xf>
    <xf numFmtId="4" fontId="1" fillId="56" borderId="19" xfId="219" applyNumberFormat="1" applyFont="1" applyFill="1" applyBorder="1" applyAlignment="1">
      <alignment horizontal="center" vertical="center" wrapText="1"/>
      <protection/>
    </xf>
    <xf numFmtId="0" fontId="68" fillId="0" borderId="19" xfId="0" applyFont="1" applyBorder="1" applyAlignment="1">
      <alignment horizontal="center" vertical="center" wrapText="1"/>
    </xf>
    <xf numFmtId="0" fontId="68" fillId="0" borderId="24" xfId="0" applyFont="1" applyFill="1" applyBorder="1" applyAlignment="1">
      <alignment horizontal="center" vertical="center" wrapText="1"/>
    </xf>
    <xf numFmtId="0" fontId="68" fillId="0" borderId="19" xfId="0" applyFont="1" applyFill="1" applyBorder="1" applyAlignment="1">
      <alignment horizontal="center" vertical="center" wrapText="1"/>
    </xf>
    <xf numFmtId="4" fontId="68" fillId="0" borderId="19" xfId="0" applyNumberFormat="1" applyFont="1" applyFill="1" applyBorder="1" applyAlignment="1">
      <alignment horizontal="center" vertical="center" wrapText="1"/>
    </xf>
    <xf numFmtId="0" fontId="2" fillId="55" borderId="19" xfId="0" applyFont="1" applyFill="1" applyBorder="1" applyAlignment="1" quotePrefix="1">
      <alignment horizontal="center" vertical="center" wrapText="1"/>
    </xf>
    <xf numFmtId="0" fontId="65" fillId="0" borderId="25" xfId="0" applyFont="1" applyBorder="1" applyAlignment="1">
      <alignment horizontal="center" vertical="center" wrapText="1"/>
    </xf>
    <xf numFmtId="2" fontId="69" fillId="0" borderId="19" xfId="0" applyNumberFormat="1" applyFont="1" applyFill="1" applyBorder="1" applyAlignment="1">
      <alignment horizontal="center" vertical="center"/>
    </xf>
    <xf numFmtId="2" fontId="4" fillId="0" borderId="24" xfId="0" applyNumberFormat="1" applyFont="1" applyFill="1" applyBorder="1" applyAlignment="1">
      <alignment horizontal="center" vertical="center" wrapText="1"/>
    </xf>
    <xf numFmtId="0" fontId="70" fillId="0" borderId="19" xfId="219" applyFont="1" applyFill="1" applyBorder="1" applyAlignment="1">
      <alignment horizontal="center" vertical="center" wrapText="1"/>
      <protection/>
    </xf>
    <xf numFmtId="0" fontId="71" fillId="0" borderId="19" xfId="219" applyFont="1" applyFill="1" applyBorder="1" applyAlignment="1">
      <alignment horizontal="center" vertical="center" wrapText="1"/>
      <protection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 quotePrefix="1">
      <alignment horizontal="center" vertical="center" wrapText="1"/>
    </xf>
    <xf numFmtId="0" fontId="1" fillId="0" borderId="2" xfId="0" applyFont="1" applyBorder="1" applyAlignment="1" quotePrefix="1">
      <alignment horizontal="center" vertical="center" wrapText="1"/>
    </xf>
    <xf numFmtId="0" fontId="1" fillId="0" borderId="19" xfId="0" applyFont="1" applyBorder="1" applyAlignment="1" quotePrefix="1">
      <alignment horizontal="center" vertical="center" wrapText="1"/>
    </xf>
    <xf numFmtId="2" fontId="70" fillId="0" borderId="19" xfId="0" applyNumberFormat="1" applyFont="1" applyBorder="1" applyAlignment="1">
      <alignment horizontal="center" vertical="center" wrapText="1"/>
    </xf>
    <xf numFmtId="2" fontId="70" fillId="0" borderId="19" xfId="0" applyNumberFormat="1" applyFont="1" applyFill="1" applyBorder="1" applyAlignment="1">
      <alignment horizontal="center" vertical="center" wrapText="1"/>
    </xf>
    <xf numFmtId="2" fontId="70" fillId="0" borderId="24" xfId="0" applyNumberFormat="1" applyFont="1" applyFill="1" applyBorder="1" applyAlignment="1">
      <alignment horizontal="center" vertical="center" wrapText="1"/>
    </xf>
    <xf numFmtId="0" fontId="72" fillId="0" borderId="19" xfId="0" applyFont="1" applyFill="1" applyBorder="1" applyAlignment="1">
      <alignment horizontal="center" vertical="center" wrapText="1"/>
    </xf>
    <xf numFmtId="0" fontId="70" fillId="0" borderId="19" xfId="0" applyFont="1" applyFill="1" applyBorder="1" applyAlignment="1">
      <alignment horizontal="center" vertical="center" wrapText="1"/>
    </xf>
    <xf numFmtId="4" fontId="2" fillId="0" borderId="19" xfId="219" applyNumberFormat="1" applyFont="1" applyFill="1" applyBorder="1" applyAlignment="1">
      <alignment horizontal="center" vertical="center"/>
      <protection/>
    </xf>
    <xf numFmtId="0" fontId="71" fillId="0" borderId="19" xfId="0" applyFont="1" applyFill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4" fontId="2" fillId="56" borderId="19" xfId="219" applyNumberFormat="1" applyFont="1" applyFill="1" applyBorder="1" applyAlignment="1">
      <alignment horizontal="center" vertical="center" wrapText="1"/>
      <protection/>
    </xf>
    <xf numFmtId="0" fontId="2" fillId="57" borderId="19" xfId="0" applyFont="1" applyFill="1" applyBorder="1" applyAlignment="1">
      <alignment horizontal="center" vertical="center" wrapText="1"/>
    </xf>
    <xf numFmtId="2" fontId="2" fillId="57" borderId="19" xfId="0" applyNumberFormat="1" applyFont="1" applyFill="1" applyBorder="1" applyAlignment="1">
      <alignment horizontal="center" vertical="center" wrapText="1"/>
    </xf>
    <xf numFmtId="0" fontId="26" fillId="57" borderId="19" xfId="0" applyFont="1" applyFill="1" applyBorder="1" applyAlignment="1">
      <alignment horizontal="center" vertical="center"/>
    </xf>
    <xf numFmtId="0" fontId="65" fillId="0" borderId="21" xfId="0" applyFont="1" applyBorder="1" applyAlignment="1">
      <alignment horizontal="center" vertical="center" wrapText="1"/>
    </xf>
    <xf numFmtId="0" fontId="65" fillId="0" borderId="20" xfId="0" applyFont="1" applyBorder="1" applyAlignment="1">
      <alignment horizontal="center" vertical="center" wrapText="1"/>
    </xf>
    <xf numFmtId="0" fontId="1" fillId="55" borderId="0" xfId="0" applyFont="1" applyFill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4" fontId="71" fillId="0" borderId="19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vertical="center" wrapText="1"/>
    </xf>
    <xf numFmtId="0" fontId="1" fillId="0" borderId="31" xfId="0" applyFont="1" applyFill="1" applyBorder="1" applyAlignment="1">
      <alignment vertical="center" wrapText="1"/>
    </xf>
    <xf numFmtId="9" fontId="1" fillId="0" borderId="32" xfId="0" applyNumberFormat="1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9" fontId="1" fillId="0" borderId="31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vertical="center" wrapText="1"/>
    </xf>
    <xf numFmtId="9" fontId="1" fillId="0" borderId="35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horizontal="center" vertical="center" wrapText="1"/>
    </xf>
    <xf numFmtId="49" fontId="1" fillId="0" borderId="36" xfId="0" applyNumberFormat="1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71" fillId="0" borderId="19" xfId="0" applyFont="1" applyFill="1" applyBorder="1" applyAlignment="1">
      <alignment horizontal="center" vertical="center" wrapText="1"/>
    </xf>
    <xf numFmtId="0" fontId="70" fillId="0" borderId="39" xfId="0" applyFont="1" applyFill="1" applyBorder="1" applyAlignment="1">
      <alignment horizontal="center" vertical="top" wrapText="1"/>
    </xf>
    <xf numFmtId="0" fontId="70" fillId="0" borderId="19" xfId="0" applyFont="1" applyFill="1" applyBorder="1" applyAlignment="1">
      <alignment horizontal="center" vertical="top" wrapText="1"/>
    </xf>
    <xf numFmtId="49" fontId="1" fillId="0" borderId="19" xfId="0" applyNumberFormat="1" applyFont="1" applyFill="1" applyBorder="1" applyAlignment="1">
      <alignment vertical="center" wrapText="1"/>
    </xf>
    <xf numFmtId="2" fontId="70" fillId="0" borderId="19" xfId="0" applyNumberFormat="1" applyFont="1" applyFill="1" applyBorder="1" applyAlignment="1">
      <alignment horizontal="right" vertical="center" wrapText="1"/>
    </xf>
    <xf numFmtId="2" fontId="71" fillId="0" borderId="19" xfId="0" applyNumberFormat="1" applyFont="1" applyFill="1" applyBorder="1" applyAlignment="1">
      <alignment horizontal="right" vertical="center" wrapText="1"/>
    </xf>
    <xf numFmtId="2" fontId="1" fillId="0" borderId="19" xfId="0" applyNumberFormat="1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40" xfId="0" applyFont="1" applyFill="1" applyBorder="1" applyAlignment="1">
      <alignment vertical="center" wrapText="1"/>
    </xf>
    <xf numFmtId="2" fontId="1" fillId="0" borderId="27" xfId="0" applyNumberFormat="1" applyFont="1" applyFill="1" applyBorder="1" applyAlignment="1">
      <alignment horizontal="right" vertical="center" wrapText="1"/>
    </xf>
    <xf numFmtId="2" fontId="1" fillId="0" borderId="41" xfId="0" applyNumberFormat="1" applyFont="1" applyFill="1" applyBorder="1" applyAlignment="1">
      <alignment horizontal="right" vertical="center" wrapText="1"/>
    </xf>
    <xf numFmtId="197" fontId="1" fillId="0" borderId="41" xfId="0" applyNumberFormat="1" applyFont="1" applyFill="1" applyBorder="1" applyAlignment="1">
      <alignment horizontal="right" vertical="center" wrapText="1"/>
    </xf>
    <xf numFmtId="0" fontId="1" fillId="0" borderId="42" xfId="0" applyFont="1" applyFill="1" applyBorder="1" applyAlignment="1">
      <alignment vertical="center" wrapText="1"/>
    </xf>
    <xf numFmtId="2" fontId="1" fillId="0" borderId="29" xfId="0" applyNumberFormat="1" applyFont="1" applyFill="1" applyBorder="1" applyAlignment="1">
      <alignment horizontal="right" vertical="center" wrapText="1"/>
    </xf>
    <xf numFmtId="2" fontId="1" fillId="0" borderId="43" xfId="0" applyNumberFormat="1" applyFont="1" applyFill="1" applyBorder="1" applyAlignment="1">
      <alignment horizontal="right" vertical="center" wrapText="1"/>
    </xf>
    <xf numFmtId="197" fontId="2" fillId="0" borderId="43" xfId="0" applyNumberFormat="1" applyFont="1" applyFill="1" applyBorder="1" applyAlignment="1">
      <alignment horizontal="right" vertical="center" wrapText="1"/>
    </xf>
    <xf numFmtId="197" fontId="1" fillId="0" borderId="43" xfId="0" applyNumberFormat="1" applyFont="1" applyFill="1" applyBorder="1" applyAlignment="1">
      <alignment horizontal="right" vertical="center" wrapText="1"/>
    </xf>
    <xf numFmtId="0" fontId="1" fillId="0" borderId="44" xfId="0" applyFont="1" applyFill="1" applyBorder="1" applyAlignment="1">
      <alignment vertical="center" wrapText="1"/>
    </xf>
    <xf numFmtId="2" fontId="1" fillId="0" borderId="33" xfId="0" applyNumberFormat="1" applyFont="1" applyFill="1" applyBorder="1" applyAlignment="1">
      <alignment horizontal="right" vertical="center" wrapText="1"/>
    </xf>
    <xf numFmtId="2" fontId="1" fillId="0" borderId="45" xfId="0" applyNumberFormat="1" applyFont="1" applyFill="1" applyBorder="1" applyAlignment="1">
      <alignment horizontal="right" vertical="center" wrapText="1"/>
    </xf>
    <xf numFmtId="197" fontId="1" fillId="0" borderId="45" xfId="0" applyNumberFormat="1" applyFont="1" applyFill="1" applyBorder="1" applyAlignment="1">
      <alignment horizontal="right" vertical="center" wrapText="1"/>
    </xf>
    <xf numFmtId="0" fontId="2" fillId="0" borderId="46" xfId="0" applyFont="1" applyFill="1" applyBorder="1" applyAlignment="1">
      <alignment vertical="center" wrapText="1"/>
    </xf>
    <xf numFmtId="2" fontId="2" fillId="0" borderId="36" xfId="0" applyNumberFormat="1" applyFont="1" applyFill="1" applyBorder="1" applyAlignment="1">
      <alignment horizontal="right" vertical="center" wrapText="1"/>
    </xf>
    <xf numFmtId="2" fontId="2" fillId="0" borderId="47" xfId="0" applyNumberFormat="1" applyFont="1" applyFill="1" applyBorder="1" applyAlignment="1">
      <alignment horizontal="right" vertical="center" wrapText="1"/>
    </xf>
    <xf numFmtId="197" fontId="2" fillId="0" borderId="47" xfId="0" applyNumberFormat="1" applyFont="1" applyFill="1" applyBorder="1" applyAlignment="1">
      <alignment horizontal="right" vertical="center" wrapText="1"/>
    </xf>
    <xf numFmtId="0" fontId="1" fillId="0" borderId="46" xfId="0" applyFont="1" applyFill="1" applyBorder="1" applyAlignment="1">
      <alignment vertical="center" wrapText="1"/>
    </xf>
    <xf numFmtId="2" fontId="1" fillId="0" borderId="36" xfId="0" applyNumberFormat="1" applyFont="1" applyFill="1" applyBorder="1" applyAlignment="1">
      <alignment horizontal="right" vertical="center" wrapText="1"/>
    </xf>
    <xf numFmtId="2" fontId="1" fillId="0" borderId="47" xfId="0" applyNumberFormat="1" applyFont="1" applyFill="1" applyBorder="1" applyAlignment="1">
      <alignment horizontal="right" vertical="center" wrapText="1"/>
    </xf>
    <xf numFmtId="0" fontId="70" fillId="0" borderId="0" xfId="0" applyFont="1" applyFill="1" applyAlignment="1">
      <alignment horizontal="center" vertical="top" wrapText="1"/>
    </xf>
    <xf numFmtId="0" fontId="73" fillId="0" borderId="0" xfId="0" applyFont="1" applyFill="1" applyAlignment="1">
      <alignment horizontal="center" vertical="top" wrapText="1"/>
    </xf>
    <xf numFmtId="0" fontId="71" fillId="0" borderId="48" xfId="0" applyFont="1" applyFill="1" applyBorder="1" applyAlignment="1">
      <alignment horizontal="center" vertical="center" wrapText="1"/>
    </xf>
    <xf numFmtId="0" fontId="71" fillId="0" borderId="49" xfId="0" applyFont="1" applyFill="1" applyBorder="1" applyAlignment="1">
      <alignment horizontal="center" vertical="center" wrapText="1"/>
    </xf>
    <xf numFmtId="0" fontId="71" fillId="0" borderId="29" xfId="0" applyFont="1" applyFill="1" applyBorder="1" applyAlignment="1">
      <alignment horizontal="center" vertical="center" wrapText="1"/>
    </xf>
    <xf numFmtId="0" fontId="71" fillId="0" borderId="50" xfId="0" applyFont="1" applyFill="1" applyBorder="1" applyAlignment="1">
      <alignment horizontal="center" vertical="center" wrapText="1"/>
    </xf>
    <xf numFmtId="2" fontId="71" fillId="0" borderId="30" xfId="0" applyNumberFormat="1" applyFont="1" applyFill="1" applyBorder="1" applyAlignment="1">
      <alignment horizontal="center" vertical="center" wrapText="1"/>
    </xf>
    <xf numFmtId="2" fontId="71" fillId="0" borderId="34" xfId="0" applyNumberFormat="1" applyFont="1" applyFill="1" applyBorder="1" applyAlignment="1">
      <alignment horizontal="center" vertical="center" wrapText="1"/>
    </xf>
    <xf numFmtId="2" fontId="71" fillId="0" borderId="37" xfId="0" applyNumberFormat="1" applyFont="1" applyFill="1" applyBorder="1" applyAlignment="1">
      <alignment horizontal="center" vertical="center" wrapText="1"/>
    </xf>
    <xf numFmtId="0" fontId="74" fillId="0" borderId="0" xfId="0" applyFont="1" applyFill="1" applyAlignment="1">
      <alignment horizontal="center" vertical="center" wrapText="1"/>
    </xf>
    <xf numFmtId="0" fontId="71" fillId="0" borderId="46" xfId="0" applyFont="1" applyFill="1" applyBorder="1" applyAlignment="1">
      <alignment horizontal="center" vertical="center" wrapText="1"/>
    </xf>
    <xf numFmtId="0" fontId="71" fillId="0" borderId="19" xfId="0" applyFont="1" applyFill="1" applyBorder="1" applyAlignment="1">
      <alignment horizontal="center" vertical="center" wrapText="1"/>
    </xf>
    <xf numFmtId="0" fontId="71" fillId="0" borderId="51" xfId="0" applyFont="1" applyFill="1" applyBorder="1" applyAlignment="1">
      <alignment horizontal="center" vertical="center" wrapText="1"/>
    </xf>
    <xf numFmtId="2" fontId="71" fillId="0" borderId="51" xfId="0" applyNumberFormat="1" applyFont="1" applyFill="1" applyBorder="1" applyAlignment="1">
      <alignment horizontal="center" vertical="center" wrapText="1"/>
    </xf>
    <xf numFmtId="10" fontId="71" fillId="0" borderId="51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/>
    </xf>
    <xf numFmtId="0" fontId="5" fillId="55" borderId="50" xfId="0" applyFont="1" applyFill="1" applyBorder="1" applyAlignment="1">
      <alignment horizontal="center" vertical="center" wrapText="1"/>
    </xf>
    <xf numFmtId="0" fontId="71" fillId="0" borderId="19" xfId="0" applyFont="1" applyFill="1" applyBorder="1" applyAlignment="1">
      <alignment horizontal="center" vertical="center" wrapText="1"/>
    </xf>
    <xf numFmtId="0" fontId="70" fillId="55" borderId="19" xfId="0" applyFont="1" applyFill="1" applyBorder="1" applyAlignment="1">
      <alignment horizontal="center" vertical="center" wrapText="1"/>
    </xf>
    <xf numFmtId="2" fontId="70" fillId="55" borderId="19" xfId="0" applyNumberFormat="1" applyFont="1" applyFill="1" applyBorder="1" applyAlignment="1">
      <alignment horizontal="center" vertical="center" wrapText="1"/>
    </xf>
    <xf numFmtId="2" fontId="70" fillId="55" borderId="24" xfId="0" applyNumberFormat="1" applyFont="1" applyFill="1" applyBorder="1" applyAlignment="1">
      <alignment horizontal="center" vertical="center" wrapText="1"/>
    </xf>
    <xf numFmtId="0" fontId="71" fillId="55" borderId="19" xfId="0" applyFont="1" applyFill="1" applyBorder="1" applyAlignment="1">
      <alignment horizontal="center" vertical="center" wrapText="1"/>
    </xf>
    <xf numFmtId="2" fontId="71" fillId="55" borderId="19" xfId="0" applyNumberFormat="1" applyFont="1" applyFill="1" applyBorder="1" applyAlignment="1">
      <alignment horizontal="center" vertical="center" wrapText="1"/>
    </xf>
    <xf numFmtId="0" fontId="75" fillId="55" borderId="19" xfId="0" applyFont="1" applyFill="1" applyBorder="1" applyAlignment="1">
      <alignment horizontal="center" vertical="center" wrapText="1"/>
    </xf>
    <xf numFmtId="2" fontId="75" fillId="55" borderId="19" xfId="0" applyNumberFormat="1" applyFont="1" applyFill="1" applyBorder="1" applyAlignment="1">
      <alignment horizontal="center" vertical="center" wrapText="1"/>
    </xf>
    <xf numFmtId="2" fontId="75" fillId="0" borderId="19" xfId="0" applyNumberFormat="1" applyFont="1" applyFill="1" applyBorder="1" applyAlignment="1">
      <alignment horizontal="center" vertical="center" wrapText="1"/>
    </xf>
    <xf numFmtId="4" fontId="72" fillId="0" borderId="19" xfId="0" applyNumberFormat="1" applyFont="1" applyFill="1" applyBorder="1" applyAlignment="1">
      <alignment horizontal="center" vertical="center" wrapText="1"/>
    </xf>
    <xf numFmtId="2" fontId="72" fillId="0" borderId="19" xfId="0" applyNumberFormat="1" applyFont="1" applyFill="1" applyBorder="1" applyAlignment="1">
      <alignment horizontal="center" vertical="center" wrapText="1"/>
    </xf>
    <xf numFmtId="49" fontId="71" fillId="55" borderId="19" xfId="0" applyNumberFormat="1" applyFont="1" applyFill="1" applyBorder="1" applyAlignment="1">
      <alignment horizontal="center" vertical="center" wrapText="1"/>
    </xf>
    <xf numFmtId="2" fontId="71" fillId="0" borderId="24" xfId="0" applyNumberFormat="1" applyFont="1" applyFill="1" applyBorder="1" applyAlignment="1">
      <alignment horizontal="center" vertical="center" wrapText="1"/>
    </xf>
    <xf numFmtId="2" fontId="71" fillId="0" borderId="19" xfId="0" applyNumberFormat="1" applyFont="1" applyFill="1" applyBorder="1" applyAlignment="1">
      <alignment horizontal="center" vertical="center" wrapText="1"/>
    </xf>
    <xf numFmtId="49" fontId="70" fillId="55" borderId="19" xfId="0" applyNumberFormat="1" applyFont="1" applyFill="1" applyBorder="1" applyAlignment="1">
      <alignment horizontal="center" vertical="center" wrapText="1"/>
    </xf>
    <xf numFmtId="1" fontId="70" fillId="0" borderId="19" xfId="0" applyNumberFormat="1" applyFont="1" applyFill="1" applyBorder="1" applyAlignment="1">
      <alignment horizontal="center" vertical="center" wrapText="1"/>
    </xf>
    <xf numFmtId="0" fontId="76" fillId="0" borderId="19" xfId="0" applyFont="1" applyFill="1" applyBorder="1" applyAlignment="1">
      <alignment horizontal="center" vertical="center"/>
    </xf>
    <xf numFmtId="0" fontId="75" fillId="0" borderId="19" xfId="0" applyFont="1" applyFill="1" applyBorder="1" applyAlignment="1">
      <alignment horizontal="center" vertical="center" wrapText="1"/>
    </xf>
    <xf numFmtId="197" fontId="71" fillId="55" borderId="19" xfId="0" applyNumberFormat="1" applyFont="1" applyFill="1" applyBorder="1" applyAlignment="1">
      <alignment horizontal="center" vertical="center" wrapText="1"/>
    </xf>
    <xf numFmtId="197" fontId="75" fillId="0" borderId="19" xfId="0" applyNumberFormat="1" applyFont="1" applyFill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72" fillId="0" borderId="24" xfId="0" applyFont="1" applyFill="1" applyBorder="1" applyAlignment="1">
      <alignment horizontal="center" vertical="center" wrapText="1"/>
    </xf>
    <xf numFmtId="2" fontId="72" fillId="55" borderId="19" xfId="0" applyNumberFormat="1" applyFont="1" applyFill="1" applyBorder="1" applyAlignment="1">
      <alignment horizontal="center" vertical="center" wrapText="1"/>
    </xf>
    <xf numFmtId="0" fontId="77" fillId="0" borderId="19" xfId="0" applyFont="1" applyBorder="1" applyAlignment="1">
      <alignment horizontal="center" vertical="center"/>
    </xf>
    <xf numFmtId="2" fontId="77" fillId="0" borderId="19" xfId="0" applyNumberFormat="1" applyFont="1" applyBorder="1" applyAlignment="1">
      <alignment horizontal="center" vertical="center"/>
    </xf>
    <xf numFmtId="0" fontId="70" fillId="0" borderId="19" xfId="0" applyFont="1" applyBorder="1" applyAlignment="1">
      <alignment horizontal="center" vertical="center" wrapText="1"/>
    </xf>
    <xf numFmtId="197" fontId="70" fillId="0" borderId="19" xfId="0" applyNumberFormat="1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wrapText="1"/>
    </xf>
    <xf numFmtId="0" fontId="75" fillId="0" borderId="19" xfId="0" applyFont="1" applyBorder="1" applyAlignment="1">
      <alignment horizontal="center" vertical="center" wrapText="1"/>
    </xf>
    <xf numFmtId="2" fontId="75" fillId="0" borderId="19" xfId="0" applyNumberFormat="1" applyFont="1" applyBorder="1" applyAlignment="1">
      <alignment horizontal="center" vertical="center" wrapText="1"/>
    </xf>
    <xf numFmtId="2" fontId="76" fillId="0" borderId="19" xfId="0" applyNumberFormat="1" applyFont="1" applyFill="1" applyBorder="1" applyAlignment="1">
      <alignment horizontal="center" vertical="center"/>
    </xf>
    <xf numFmtId="198" fontId="72" fillId="0" borderId="19" xfId="0" applyNumberFormat="1" applyFont="1" applyFill="1" applyBorder="1" applyAlignment="1">
      <alignment horizontal="center" vertical="center" wrapText="1"/>
    </xf>
    <xf numFmtId="4" fontId="70" fillId="0" borderId="19" xfId="0" applyNumberFormat="1" applyFont="1" applyBorder="1" applyAlignment="1">
      <alignment horizontal="center" vertical="center" wrapText="1"/>
    </xf>
    <xf numFmtId="4" fontId="70" fillId="0" borderId="19" xfId="0" applyNumberFormat="1" applyFont="1" applyFill="1" applyBorder="1" applyAlignment="1">
      <alignment horizontal="center" vertical="center" wrapText="1"/>
    </xf>
    <xf numFmtId="201" fontId="72" fillId="58" borderId="52" xfId="0" applyNumberFormat="1" applyFont="1" applyFill="1" applyBorder="1" applyAlignment="1">
      <alignment horizontal="center" vertical="center" wrapText="1"/>
    </xf>
    <xf numFmtId="201" fontId="72" fillId="58" borderId="23" xfId="0" applyNumberFormat="1" applyFont="1" applyFill="1" applyBorder="1" applyAlignment="1">
      <alignment horizontal="center" vertical="center" wrapText="1"/>
    </xf>
    <xf numFmtId="2" fontId="72" fillId="58" borderId="53" xfId="0" applyNumberFormat="1" applyFont="1" applyFill="1" applyBorder="1" applyAlignment="1">
      <alignment horizontal="center" vertical="center" wrapText="1"/>
    </xf>
    <xf numFmtId="202" fontId="75" fillId="58" borderId="19" xfId="0" applyNumberFormat="1" applyFont="1" applyFill="1" applyBorder="1" applyAlignment="1">
      <alignment horizontal="center" vertical="center" wrapText="1"/>
    </xf>
    <xf numFmtId="202" fontId="75" fillId="58" borderId="19" xfId="0" applyNumberFormat="1" applyFont="1" applyFill="1" applyBorder="1" applyAlignment="1">
      <alignment horizontal="center" vertical="center"/>
    </xf>
    <xf numFmtId="202" fontId="75" fillId="58" borderId="23" xfId="0" applyNumberFormat="1" applyFont="1" applyFill="1" applyBorder="1" applyAlignment="1">
      <alignment horizontal="center" vertical="center" wrapText="1"/>
    </xf>
    <xf numFmtId="2" fontId="75" fillId="58" borderId="53" xfId="0" applyNumberFormat="1" applyFont="1" applyFill="1" applyBorder="1" applyAlignment="1">
      <alignment horizontal="center" vertical="center" wrapText="1"/>
    </xf>
    <xf numFmtId="203" fontId="72" fillId="58" borderId="19" xfId="0" applyNumberFormat="1" applyFont="1" applyFill="1" applyBorder="1" applyAlignment="1">
      <alignment horizontal="center" vertical="center" wrapText="1"/>
    </xf>
    <xf numFmtId="2" fontId="75" fillId="55" borderId="19" xfId="0" applyNumberFormat="1" applyFont="1" applyFill="1" applyBorder="1" applyAlignment="1">
      <alignment horizontal="center" vertical="center"/>
    </xf>
    <xf numFmtId="203" fontId="75" fillId="58" borderId="19" xfId="0" applyNumberFormat="1" applyFont="1" applyFill="1" applyBorder="1" applyAlignment="1">
      <alignment horizontal="center" vertical="center" wrapText="1"/>
    </xf>
    <xf numFmtId="203" fontId="75" fillId="58" borderId="23" xfId="0" applyNumberFormat="1" applyFont="1" applyFill="1" applyBorder="1" applyAlignment="1">
      <alignment horizontal="center" vertical="center" wrapText="1"/>
    </xf>
    <xf numFmtId="200" fontId="75" fillId="58" borderId="19" xfId="0" applyNumberFormat="1" applyFont="1" applyFill="1" applyBorder="1" applyAlignment="1">
      <alignment horizontal="center" vertical="center" wrapText="1"/>
    </xf>
    <xf numFmtId="200" fontId="75" fillId="58" borderId="19" xfId="0" applyNumberFormat="1" applyFont="1" applyFill="1" applyBorder="1" applyAlignment="1">
      <alignment horizontal="center" vertical="center"/>
    </xf>
    <xf numFmtId="200" fontId="75" fillId="58" borderId="23" xfId="0" applyNumberFormat="1" applyFont="1" applyFill="1" applyBorder="1" applyAlignment="1">
      <alignment horizontal="center" vertical="center" wrapText="1"/>
    </xf>
    <xf numFmtId="0" fontId="72" fillId="55" borderId="19" xfId="0" applyFont="1" applyFill="1" applyBorder="1" applyAlignment="1">
      <alignment horizontal="center" vertical="center" wrapText="1"/>
    </xf>
    <xf numFmtId="2" fontId="70" fillId="56" borderId="19" xfId="0" applyNumberFormat="1" applyFont="1" applyFill="1" applyBorder="1" applyAlignment="1">
      <alignment horizontal="center" vertical="center" wrapText="1"/>
    </xf>
    <xf numFmtId="49" fontId="72" fillId="0" borderId="19" xfId="0" applyNumberFormat="1" applyFont="1" applyFill="1" applyBorder="1" applyAlignment="1">
      <alignment horizontal="center" vertical="center" wrapText="1"/>
    </xf>
    <xf numFmtId="0" fontId="76" fillId="0" borderId="0" xfId="0" applyFont="1" applyFill="1" applyAlignment="1">
      <alignment horizontal="center" vertical="center"/>
    </xf>
    <xf numFmtId="49" fontId="75" fillId="0" borderId="19" xfId="0" applyNumberFormat="1" applyFont="1" applyFill="1" applyBorder="1" applyAlignment="1">
      <alignment horizontal="center" vertical="center" wrapText="1"/>
    </xf>
    <xf numFmtId="0" fontId="71" fillId="0" borderId="26" xfId="0" applyFont="1" applyBorder="1" applyAlignment="1" quotePrefix="1">
      <alignment horizontal="center" vertical="center" wrapText="1"/>
    </xf>
    <xf numFmtId="0" fontId="71" fillId="0" borderId="54" xfId="0" applyFont="1" applyFill="1" applyBorder="1" applyAlignment="1">
      <alignment horizontal="center" vertical="center" wrapText="1"/>
    </xf>
    <xf numFmtId="0" fontId="71" fillId="0" borderId="26" xfId="0" applyNumberFormat="1" applyFont="1" applyFill="1" applyBorder="1" applyAlignment="1">
      <alignment horizontal="center" vertical="center" wrapText="1"/>
    </xf>
    <xf numFmtId="2" fontId="71" fillId="0" borderId="54" xfId="0" applyNumberFormat="1" applyFont="1" applyFill="1" applyBorder="1" applyAlignment="1">
      <alignment horizontal="center" vertical="center" wrapText="1"/>
    </xf>
    <xf numFmtId="0" fontId="70" fillId="0" borderId="2" xfId="0" applyFont="1" applyBorder="1" applyAlignment="1" quotePrefix="1">
      <alignment horizontal="center" vertical="center" wrapText="1"/>
    </xf>
    <xf numFmtId="43" fontId="75" fillId="0" borderId="19" xfId="123" applyFont="1" applyFill="1" applyBorder="1" applyAlignment="1">
      <alignment horizontal="center" vertical="center" wrapText="1"/>
    </xf>
    <xf numFmtId="0" fontId="77" fillId="0" borderId="19" xfId="0" applyFont="1" applyFill="1" applyBorder="1" applyAlignment="1">
      <alignment horizontal="center" vertical="center"/>
    </xf>
    <xf numFmtId="0" fontId="70" fillId="0" borderId="2" xfId="0" applyFont="1" applyBorder="1" applyAlignment="1">
      <alignment horizontal="center" vertical="center" wrapText="1"/>
    </xf>
    <xf numFmtId="2" fontId="70" fillId="0" borderId="2" xfId="0" applyNumberFormat="1" applyFont="1" applyFill="1" applyBorder="1" applyAlignment="1">
      <alignment horizontal="center" vertical="center" wrapText="1"/>
    </xf>
    <xf numFmtId="0" fontId="70" fillId="0" borderId="2" xfId="0" applyFont="1" applyFill="1" applyBorder="1" applyAlignment="1">
      <alignment horizontal="center" vertical="center" wrapText="1"/>
    </xf>
    <xf numFmtId="0" fontId="70" fillId="0" borderId="2" xfId="0" applyNumberFormat="1" applyFont="1" applyFill="1" applyBorder="1" applyAlignment="1">
      <alignment horizontal="center" vertical="center" wrapText="1"/>
    </xf>
    <xf numFmtId="0" fontId="71" fillId="0" borderId="2" xfId="0" applyFont="1" applyBorder="1" applyAlignment="1">
      <alignment horizontal="center" vertical="center" wrapText="1"/>
    </xf>
    <xf numFmtId="0" fontId="71" fillId="0" borderId="2" xfId="0" applyFont="1" applyFill="1" applyBorder="1" applyAlignment="1">
      <alignment horizontal="center" vertical="center" wrapText="1"/>
    </xf>
    <xf numFmtId="0" fontId="71" fillId="0" borderId="2" xfId="0" applyNumberFormat="1" applyFont="1" applyFill="1" applyBorder="1" applyAlignment="1">
      <alignment horizontal="center" vertical="center" wrapText="1"/>
    </xf>
    <xf numFmtId="2" fontId="71" fillId="0" borderId="55" xfId="0" applyNumberFormat="1" applyFont="1" applyFill="1" applyBorder="1" applyAlignment="1">
      <alignment horizontal="center" vertical="center" wrapText="1"/>
    </xf>
    <xf numFmtId="0" fontId="71" fillId="0" borderId="2" xfId="0" applyFont="1" applyBorder="1" applyAlignment="1" quotePrefix="1">
      <alignment horizontal="center" vertical="center" wrapText="1"/>
    </xf>
    <xf numFmtId="0" fontId="71" fillId="0" borderId="55" xfId="0" applyFont="1" applyFill="1" applyBorder="1" applyAlignment="1">
      <alignment horizontal="center" vertical="center" wrapText="1"/>
    </xf>
    <xf numFmtId="49" fontId="71" fillId="0" borderId="2" xfId="0" applyNumberFormat="1" applyFont="1" applyFill="1" applyBorder="1" applyAlignment="1">
      <alignment horizontal="center" vertical="center" wrapText="1"/>
    </xf>
    <xf numFmtId="196" fontId="70" fillId="0" borderId="2" xfId="0" applyNumberFormat="1" applyFont="1" applyFill="1" applyBorder="1" applyAlignment="1">
      <alignment horizontal="center" vertical="center" wrapText="1"/>
    </xf>
    <xf numFmtId="0" fontId="70" fillId="0" borderId="56" xfId="0" applyFont="1" applyBorder="1" applyAlignment="1" quotePrefix="1">
      <alignment horizontal="center" vertical="center" wrapText="1"/>
    </xf>
    <xf numFmtId="0" fontId="70" fillId="0" borderId="56" xfId="0" applyFont="1" applyBorder="1" applyAlignment="1">
      <alignment horizontal="center" vertical="center" wrapText="1"/>
    </xf>
    <xf numFmtId="2" fontId="70" fillId="0" borderId="56" xfId="0" applyNumberFormat="1" applyFont="1" applyFill="1" applyBorder="1" applyAlignment="1">
      <alignment horizontal="center" vertical="center" wrapText="1"/>
    </xf>
    <xf numFmtId="0" fontId="70" fillId="0" borderId="56" xfId="0" applyFont="1" applyFill="1" applyBorder="1" applyAlignment="1">
      <alignment horizontal="center" vertical="center" wrapText="1"/>
    </xf>
    <xf numFmtId="0" fontId="70" fillId="0" borderId="56" xfId="0" applyNumberFormat="1" applyFont="1" applyFill="1" applyBorder="1" applyAlignment="1">
      <alignment horizontal="center" vertical="center" wrapText="1"/>
    </xf>
    <xf numFmtId="0" fontId="70" fillId="0" borderId="19" xfId="0" applyFont="1" applyBorder="1" applyAlignment="1" quotePrefix="1">
      <alignment horizontal="center" vertical="center" wrapText="1"/>
    </xf>
    <xf numFmtId="0" fontId="70" fillId="0" borderId="19" xfId="0" applyNumberFormat="1" applyFont="1" applyFill="1" applyBorder="1" applyAlignment="1">
      <alignment horizontal="center" vertical="center" wrapText="1"/>
    </xf>
    <xf numFmtId="2" fontId="71" fillId="0" borderId="19" xfId="0" applyNumberFormat="1" applyFont="1" applyBorder="1" applyAlignment="1">
      <alignment horizontal="center" vertical="center" wrapText="1"/>
    </xf>
    <xf numFmtId="2" fontId="78" fillId="0" borderId="19" xfId="0" applyNumberFormat="1" applyFont="1" applyBorder="1" applyAlignment="1">
      <alignment horizontal="center" vertical="center"/>
    </xf>
    <xf numFmtId="0" fontId="78" fillId="0" borderId="19" xfId="0" applyFont="1" applyFill="1" applyBorder="1" applyAlignment="1">
      <alignment horizontal="center" vertical="center"/>
    </xf>
    <xf numFmtId="0" fontId="76" fillId="0" borderId="19" xfId="0" applyFont="1" applyBorder="1" applyAlignment="1">
      <alignment horizontal="center" vertical="center"/>
    </xf>
    <xf numFmtId="0" fontId="78" fillId="0" borderId="19" xfId="0" applyFont="1" applyBorder="1" applyAlignment="1">
      <alignment horizontal="center" vertical="center"/>
    </xf>
    <xf numFmtId="0" fontId="71" fillId="57" borderId="19" xfId="0" applyFont="1" applyFill="1" applyBorder="1" applyAlignment="1">
      <alignment horizontal="center" vertical="center" wrapText="1"/>
    </xf>
    <xf numFmtId="2" fontId="71" fillId="57" borderId="19" xfId="0" applyNumberFormat="1" applyFont="1" applyFill="1" applyBorder="1" applyAlignment="1">
      <alignment horizontal="center" vertical="center" wrapText="1"/>
    </xf>
    <xf numFmtId="0" fontId="78" fillId="57" borderId="19" xfId="0" applyFont="1" applyFill="1" applyBorder="1" applyAlignment="1">
      <alignment horizontal="center" vertical="center"/>
    </xf>
    <xf numFmtId="0" fontId="71" fillId="0" borderId="19" xfId="0" applyNumberFormat="1" applyFont="1" applyFill="1" applyBorder="1" applyAlignment="1">
      <alignment horizontal="center" vertical="center" wrapText="1"/>
    </xf>
    <xf numFmtId="49" fontId="71" fillId="0" borderId="19" xfId="0" applyNumberFormat="1" applyFont="1" applyFill="1" applyBorder="1" applyAlignment="1">
      <alignment horizontal="center" vertical="center" wrapText="1"/>
    </xf>
    <xf numFmtId="202" fontId="75" fillId="58" borderId="23" xfId="0" applyNumberFormat="1" applyFont="1" applyFill="1" applyBorder="1" applyAlignment="1">
      <alignment horizontal="center" vertical="center"/>
    </xf>
    <xf numFmtId="198" fontId="75" fillId="55" borderId="19" xfId="0" applyNumberFormat="1" applyFont="1" applyFill="1" applyBorder="1" applyAlignment="1">
      <alignment horizontal="center" vertical="center" wrapText="1"/>
    </xf>
    <xf numFmtId="4" fontId="75" fillId="0" borderId="19" xfId="0" applyNumberFormat="1" applyFont="1" applyFill="1" applyBorder="1" applyAlignment="1">
      <alignment horizontal="center" vertical="center" wrapText="1"/>
    </xf>
    <xf numFmtId="0" fontId="71" fillId="0" borderId="19" xfId="0" applyFont="1" applyBorder="1" applyAlignment="1" quotePrefix="1">
      <alignment horizontal="center" vertical="center" wrapText="1"/>
    </xf>
    <xf numFmtId="0" fontId="0" fillId="55" borderId="19" xfId="0" applyFont="1" applyFill="1" applyBorder="1" applyAlignment="1">
      <alignment horizontal="center" vertical="center"/>
    </xf>
    <xf numFmtId="0" fontId="71" fillId="0" borderId="19" xfId="0" applyFont="1" applyFill="1" applyBorder="1" applyAlignment="1">
      <alignment horizontal="center" vertical="center" wrapText="1"/>
    </xf>
    <xf numFmtId="0" fontId="76" fillId="0" borderId="0" xfId="0" applyFont="1" applyAlignment="1">
      <alignment horizontal="center" vertical="center"/>
    </xf>
    <xf numFmtId="0" fontId="75" fillId="55" borderId="23" xfId="0" applyFont="1" applyFill="1" applyBorder="1" applyAlignment="1">
      <alignment horizontal="center" vertical="center" wrapText="1"/>
    </xf>
    <xf numFmtId="0" fontId="75" fillId="0" borderId="20" xfId="0" applyFont="1" applyBorder="1" applyAlignment="1">
      <alignment horizontal="center" vertical="center" wrapText="1"/>
    </xf>
    <xf numFmtId="0" fontId="75" fillId="55" borderId="20" xfId="0" applyFont="1" applyFill="1" applyBorder="1" applyAlignment="1">
      <alignment horizontal="center" vertical="center" wrapText="1"/>
    </xf>
    <xf numFmtId="0" fontId="75" fillId="0" borderId="21" xfId="0" applyFont="1" applyBorder="1" applyAlignment="1">
      <alignment horizontal="center" vertical="center" wrapText="1"/>
    </xf>
    <xf numFmtId="0" fontId="75" fillId="0" borderId="22" xfId="0" applyFont="1" applyBorder="1" applyAlignment="1">
      <alignment horizontal="center" vertical="center" wrapText="1"/>
    </xf>
    <xf numFmtId="0" fontId="75" fillId="55" borderId="22" xfId="0" applyFont="1" applyFill="1" applyBorder="1" applyAlignment="1">
      <alignment horizontal="center" vertical="center" wrapText="1"/>
    </xf>
    <xf numFmtId="0" fontId="75" fillId="55" borderId="21" xfId="0" applyFont="1" applyFill="1" applyBorder="1" applyAlignment="1">
      <alignment horizontal="center" vertical="center" wrapText="1"/>
    </xf>
    <xf numFmtId="16" fontId="72" fillId="0" borderId="19" xfId="0" applyNumberFormat="1" applyFont="1" applyFill="1" applyBorder="1" applyAlignment="1">
      <alignment horizontal="center" vertical="center" wrapText="1"/>
    </xf>
    <xf numFmtId="0" fontId="79" fillId="0" borderId="19" xfId="0" applyFont="1" applyFill="1" applyBorder="1" applyAlignment="1">
      <alignment horizontal="center" vertical="center" wrapText="1"/>
    </xf>
    <xf numFmtId="4" fontId="79" fillId="0" borderId="19" xfId="0" applyNumberFormat="1" applyFont="1" applyFill="1" applyBorder="1" applyAlignment="1">
      <alignment horizontal="center" vertical="center" wrapText="1"/>
    </xf>
    <xf numFmtId="43" fontId="76" fillId="0" borderId="0" xfId="0" applyNumberFormat="1" applyFont="1" applyAlignment="1">
      <alignment horizontal="center" vertical="center"/>
    </xf>
    <xf numFmtId="4" fontId="75" fillId="0" borderId="19" xfId="0" applyNumberFormat="1" applyFont="1" applyBorder="1" applyAlignment="1">
      <alignment horizontal="center" vertical="center" wrapText="1"/>
    </xf>
    <xf numFmtId="4" fontId="80" fillId="0" borderId="19" xfId="0" applyNumberFormat="1" applyFont="1" applyBorder="1" applyAlignment="1">
      <alignment horizontal="center" vertical="center" wrapText="1"/>
    </xf>
    <xf numFmtId="4" fontId="71" fillId="0" borderId="19" xfId="0" applyNumberFormat="1" applyFont="1" applyBorder="1" applyAlignment="1">
      <alignment horizontal="center" vertical="center" wrapText="1"/>
    </xf>
    <xf numFmtId="197" fontId="72" fillId="0" borderId="19" xfId="0" applyNumberFormat="1" applyFont="1" applyFill="1" applyBorder="1" applyAlignment="1">
      <alignment horizontal="center" vertical="center" wrapText="1"/>
    </xf>
    <xf numFmtId="14" fontId="71" fillId="55" borderId="19" xfId="0" applyNumberFormat="1" applyFont="1" applyFill="1" applyBorder="1" applyAlignment="1">
      <alignment horizontal="center" vertical="center" wrapText="1"/>
    </xf>
    <xf numFmtId="14" fontId="70" fillId="55" borderId="19" xfId="0" applyNumberFormat="1" applyFont="1" applyFill="1" applyBorder="1" applyAlignment="1">
      <alignment horizontal="center" vertical="center" wrapText="1"/>
    </xf>
    <xf numFmtId="200" fontId="70" fillId="55" borderId="19" xfId="0" applyNumberFormat="1" applyFont="1" applyFill="1" applyBorder="1" applyAlignment="1">
      <alignment horizontal="center" vertical="center" wrapText="1"/>
    </xf>
    <xf numFmtId="2" fontId="70" fillId="55" borderId="19" xfId="123" applyNumberFormat="1" applyFont="1" applyFill="1" applyBorder="1" applyAlignment="1">
      <alignment horizontal="center" vertical="center" wrapText="1"/>
    </xf>
    <xf numFmtId="200" fontId="70" fillId="55" borderId="19" xfId="0" applyNumberFormat="1" applyFont="1" applyFill="1" applyBorder="1" applyAlignment="1">
      <alignment horizontal="center" vertical="center"/>
    </xf>
    <xf numFmtId="200" fontId="76" fillId="55" borderId="19" xfId="0" applyNumberFormat="1" applyFont="1" applyFill="1" applyBorder="1" applyAlignment="1">
      <alignment horizontal="center" vertical="center" wrapText="1"/>
    </xf>
    <xf numFmtId="200" fontId="70" fillId="55" borderId="19" xfId="0" applyNumberFormat="1" applyFont="1" applyFill="1" applyBorder="1" applyAlignment="1">
      <alignment horizontal="center" vertical="center" wrapText="1"/>
    </xf>
    <xf numFmtId="2" fontId="76" fillId="55" borderId="19" xfId="0" applyNumberFormat="1" applyFont="1" applyFill="1" applyBorder="1" applyAlignment="1">
      <alignment horizontal="center" vertical="center" wrapText="1"/>
    </xf>
    <xf numFmtId="196" fontId="70" fillId="0" borderId="19" xfId="0" applyNumberFormat="1" applyFont="1" applyFill="1" applyBorder="1" applyAlignment="1">
      <alignment horizontal="center" vertical="center" wrapText="1"/>
    </xf>
    <xf numFmtId="2" fontId="76" fillId="0" borderId="0" xfId="0" applyNumberFormat="1" applyFont="1" applyAlignment="1">
      <alignment horizontal="center" vertical="center"/>
    </xf>
    <xf numFmtId="0" fontId="70" fillId="0" borderId="24" xfId="0" applyFont="1" applyFill="1" applyBorder="1" applyAlignment="1">
      <alignment horizontal="center" vertical="center" wrapText="1"/>
    </xf>
    <xf numFmtId="0" fontId="81" fillId="0" borderId="19" xfId="0" applyFont="1" applyBorder="1" applyAlignment="1">
      <alignment/>
    </xf>
    <xf numFmtId="2" fontId="81" fillId="0" borderId="19" xfId="0" applyNumberFormat="1" applyFont="1" applyBorder="1" applyAlignment="1">
      <alignment horizontal="center" vertical="center"/>
    </xf>
    <xf numFmtId="49" fontId="75" fillId="0" borderId="19" xfId="0" applyNumberFormat="1" applyFont="1" applyBorder="1" applyAlignment="1">
      <alignment horizontal="center" vertical="center" wrapText="1"/>
    </xf>
    <xf numFmtId="0" fontId="70" fillId="55" borderId="0" xfId="0" applyFont="1" applyFill="1" applyAlignment="1">
      <alignment horizontal="left" vertical="center" wrapText="1"/>
    </xf>
    <xf numFmtId="0" fontId="76" fillId="55" borderId="0" xfId="0" applyFont="1" applyFill="1" applyAlignment="1">
      <alignment horizontal="center" vertical="center"/>
    </xf>
    <xf numFmtId="0" fontId="71" fillId="0" borderId="0" xfId="0" applyFont="1" applyFill="1" applyAlignment="1">
      <alignment horizontal="center" vertical="center" wrapText="1"/>
    </xf>
    <xf numFmtId="0" fontId="71" fillId="0" borderId="57" xfId="0" applyFont="1" applyFill="1" applyBorder="1" applyAlignment="1">
      <alignment horizontal="center" vertical="center" wrapText="1"/>
    </xf>
    <xf numFmtId="0" fontId="71" fillId="0" borderId="58" xfId="0" applyFont="1" applyFill="1" applyBorder="1" applyAlignment="1">
      <alignment horizontal="center" vertical="center" wrapText="1"/>
    </xf>
    <xf numFmtId="0" fontId="71" fillId="0" borderId="59" xfId="0" applyFont="1" applyFill="1" applyBorder="1" applyAlignment="1">
      <alignment horizontal="center" vertical="center" wrapText="1"/>
    </xf>
    <xf numFmtId="0" fontId="71" fillId="0" borderId="6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71" fillId="0" borderId="61" xfId="0" applyFont="1" applyFill="1" applyBorder="1" applyAlignment="1">
      <alignment horizontal="center" vertical="center" wrapText="1"/>
    </xf>
    <xf numFmtId="0" fontId="71" fillId="0" borderId="51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65" fillId="0" borderId="20" xfId="0" applyFont="1" applyBorder="1" applyAlignment="1">
      <alignment horizontal="center" vertical="center" wrapText="1"/>
    </xf>
    <xf numFmtId="0" fontId="1" fillId="55" borderId="0" xfId="0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0" fillId="2" borderId="62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5" fillId="0" borderId="21" xfId="0" applyFont="1" applyBorder="1" applyAlignment="1">
      <alignment horizontal="center" vertical="center" wrapText="1"/>
    </xf>
    <xf numFmtId="0" fontId="65" fillId="0" borderId="63" xfId="0" applyFont="1" applyBorder="1" applyAlignment="1">
      <alignment horizontal="center" vertical="center" wrapText="1"/>
    </xf>
    <xf numFmtId="0" fontId="65" fillId="0" borderId="64" xfId="0" applyFont="1" applyBorder="1" applyAlignment="1">
      <alignment horizontal="center" vertical="center" wrapText="1"/>
    </xf>
    <xf numFmtId="0" fontId="65" fillId="0" borderId="65" xfId="0" applyFont="1" applyBorder="1" applyAlignment="1">
      <alignment horizontal="center" vertical="center" wrapText="1"/>
    </xf>
    <xf numFmtId="0" fontId="65" fillId="0" borderId="52" xfId="0" applyFont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26" fillId="2" borderId="62" xfId="0" applyFont="1" applyFill="1" applyBorder="1" applyAlignment="1">
      <alignment horizontal="center" vertical="center" wrapText="1"/>
    </xf>
    <xf numFmtId="0" fontId="26" fillId="2" borderId="25" xfId="0" applyFont="1" applyFill="1" applyBorder="1" applyAlignment="1">
      <alignment horizontal="center" vertical="center" wrapText="1"/>
    </xf>
    <xf numFmtId="0" fontId="71" fillId="0" borderId="19" xfId="0" applyFont="1" applyFill="1" applyBorder="1" applyAlignment="1">
      <alignment horizontal="center" vertical="center" wrapText="1"/>
    </xf>
    <xf numFmtId="0" fontId="71" fillId="59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1" fillId="0" borderId="0" xfId="0" applyFont="1" applyFill="1" applyAlignment="1">
      <alignment horizontal="center" vertical="top" wrapText="1"/>
    </xf>
    <xf numFmtId="0" fontId="71" fillId="0" borderId="66" xfId="0" applyFont="1" applyFill="1" applyBorder="1" applyAlignment="1">
      <alignment horizontal="center" vertical="center" wrapText="1"/>
    </xf>
    <xf numFmtId="0" fontId="71" fillId="0" borderId="31" xfId="0" applyFont="1" applyFill="1" applyBorder="1" applyAlignment="1">
      <alignment horizontal="center" vertical="center" wrapText="1"/>
    </xf>
    <xf numFmtId="0" fontId="71" fillId="0" borderId="19" xfId="0" applyFont="1" applyFill="1" applyBorder="1" applyAlignment="1">
      <alignment horizontal="center" vertical="center" textRotation="180" wrapText="1"/>
    </xf>
    <xf numFmtId="0" fontId="75" fillId="0" borderId="20" xfId="0" applyFont="1" applyBorder="1" applyAlignment="1">
      <alignment horizontal="center" vertical="center" wrapText="1"/>
    </xf>
    <xf numFmtId="0" fontId="71" fillId="0" borderId="24" xfId="0" applyFont="1" applyFill="1" applyBorder="1" applyAlignment="1">
      <alignment horizontal="center" vertical="center" wrapText="1"/>
    </xf>
    <xf numFmtId="0" fontId="76" fillId="0" borderId="62" xfId="0" applyFont="1" applyFill="1" applyBorder="1" applyAlignment="1">
      <alignment horizontal="center" vertical="center" wrapText="1"/>
    </xf>
    <xf numFmtId="0" fontId="76" fillId="0" borderId="25" xfId="0" applyFont="1" applyFill="1" applyBorder="1" applyAlignment="1">
      <alignment horizontal="center" vertical="center" wrapText="1"/>
    </xf>
    <xf numFmtId="0" fontId="70" fillId="55" borderId="0" xfId="0" applyFont="1" applyFill="1" applyAlignment="1">
      <alignment horizontal="left" vertical="center" wrapText="1"/>
    </xf>
    <xf numFmtId="0" fontId="76" fillId="0" borderId="0" xfId="0" applyFont="1" applyAlignment="1">
      <alignment vertical="center" wrapText="1"/>
    </xf>
    <xf numFmtId="0" fontId="71" fillId="0" borderId="0" xfId="0" applyFont="1" applyAlignment="1">
      <alignment horizontal="center" vertical="center" wrapText="1"/>
    </xf>
    <xf numFmtId="0" fontId="76" fillId="0" borderId="0" xfId="0" applyFont="1" applyAlignment="1">
      <alignment horizontal="center" vertical="center" wrapText="1"/>
    </xf>
    <xf numFmtId="0" fontId="71" fillId="2" borderId="24" xfId="0" applyFont="1" applyFill="1" applyBorder="1" applyAlignment="1">
      <alignment horizontal="center" vertical="center" wrapText="1"/>
    </xf>
    <xf numFmtId="0" fontId="76" fillId="2" borderId="62" xfId="0" applyFont="1" applyFill="1" applyBorder="1" applyAlignment="1">
      <alignment horizontal="center" vertical="center" wrapText="1"/>
    </xf>
    <xf numFmtId="0" fontId="76" fillId="2" borderId="25" xfId="0" applyFont="1" applyFill="1" applyBorder="1" applyAlignment="1">
      <alignment horizontal="center" vertical="center" wrapText="1"/>
    </xf>
    <xf numFmtId="0" fontId="75" fillId="0" borderId="21" xfId="0" applyFont="1" applyBorder="1" applyAlignment="1">
      <alignment horizontal="center" vertical="center" wrapText="1"/>
    </xf>
    <xf numFmtId="0" fontId="75" fillId="0" borderId="63" xfId="0" applyFont="1" applyBorder="1" applyAlignment="1">
      <alignment horizontal="center" vertical="center" wrapText="1"/>
    </xf>
    <xf numFmtId="0" fontId="75" fillId="0" borderId="64" xfId="0" applyFont="1" applyBorder="1" applyAlignment="1">
      <alignment horizontal="center" vertical="center" wrapText="1"/>
    </xf>
    <xf numFmtId="0" fontId="75" fillId="0" borderId="65" xfId="0" applyFont="1" applyBorder="1" applyAlignment="1">
      <alignment horizontal="center" vertical="center" wrapText="1"/>
    </xf>
    <xf numFmtId="0" fontId="75" fillId="0" borderId="52" xfId="0" applyFont="1" applyBorder="1" applyAlignment="1">
      <alignment horizontal="center" vertical="center" wrapText="1"/>
    </xf>
    <xf numFmtId="0" fontId="73" fillId="0" borderId="0" xfId="0" applyFont="1" applyFill="1" applyAlignment="1">
      <alignment horizontal="center" vertical="top" wrapText="1"/>
    </xf>
    <xf numFmtId="0" fontId="0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76" fillId="0" borderId="0" xfId="0" applyFont="1" applyAlignment="1">
      <alignment horizontal="center" vertical="center" wrapText="1"/>
    </xf>
    <xf numFmtId="0" fontId="78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71" fillId="0" borderId="0" xfId="0" applyFont="1" applyFill="1" applyAlignment="1">
      <alignment horizontal="left" vertical="top" wrapText="1"/>
    </xf>
  </cellXfs>
  <cellStyles count="22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 2" xfId="27"/>
    <cellStyle name="20% - Акцент1 3" xfId="28"/>
    <cellStyle name="20% - Акцент1 4" xfId="29"/>
    <cellStyle name="20% - Акцент2 2" xfId="30"/>
    <cellStyle name="20% - Акцент2 3" xfId="31"/>
    <cellStyle name="20% - Акцент2 4" xfId="32"/>
    <cellStyle name="20% - Акцент3 2" xfId="33"/>
    <cellStyle name="20% - Акцент3 3" xfId="34"/>
    <cellStyle name="20% - Акцент3 4" xfId="35"/>
    <cellStyle name="20% - Акцент4 2" xfId="36"/>
    <cellStyle name="20% - Акцент4 3" xfId="37"/>
    <cellStyle name="20% - Акцент4 4" xfId="38"/>
    <cellStyle name="20% - Акцент5 2" xfId="39"/>
    <cellStyle name="20% - Акцент5 3" xfId="40"/>
    <cellStyle name="20% - Акцент5 4" xfId="41"/>
    <cellStyle name="20% - Акцент6 2" xfId="42"/>
    <cellStyle name="20% - Акцент6 3" xfId="43"/>
    <cellStyle name="20% - Акцент6 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40% - Акцент1 2" xfId="57"/>
    <cellStyle name="40% - Акцент1 3" xfId="58"/>
    <cellStyle name="40% - Акцент1 4" xfId="59"/>
    <cellStyle name="40% - Акцент2 2" xfId="60"/>
    <cellStyle name="40% - Акцент2 3" xfId="61"/>
    <cellStyle name="40% - Акцент2 4" xfId="62"/>
    <cellStyle name="40% - Акцент3 2" xfId="63"/>
    <cellStyle name="40% - Акцент3 3" xfId="64"/>
    <cellStyle name="40% - Акцент3 4" xfId="65"/>
    <cellStyle name="40% - Акцент4 2" xfId="66"/>
    <cellStyle name="40% - Акцент4 3" xfId="67"/>
    <cellStyle name="40% - Акцент4 4" xfId="68"/>
    <cellStyle name="40% - Акцент5 2" xfId="69"/>
    <cellStyle name="40% - Акцент5 3" xfId="70"/>
    <cellStyle name="40% - Акцент5 4" xfId="71"/>
    <cellStyle name="40% - Акцент6 2" xfId="72"/>
    <cellStyle name="40% - Акцент6 3" xfId="73"/>
    <cellStyle name="40% - Акцент6 4" xfId="74"/>
    <cellStyle name="60% - Accent1" xfId="75"/>
    <cellStyle name="60% - Accent1 2" xfId="76"/>
    <cellStyle name="60% - Accent2" xfId="77"/>
    <cellStyle name="60% - Accent2 2" xfId="78"/>
    <cellStyle name="60% - Accent3" xfId="79"/>
    <cellStyle name="60% - Accent3 2" xfId="80"/>
    <cellStyle name="60% - Accent4" xfId="81"/>
    <cellStyle name="60% - Accent4 2" xfId="82"/>
    <cellStyle name="60% - Accent5" xfId="83"/>
    <cellStyle name="60% - Accent5 2" xfId="84"/>
    <cellStyle name="60% - Accent6" xfId="85"/>
    <cellStyle name="60% - Accent6 2" xfId="86"/>
    <cellStyle name="60% - Акцент1 2" xfId="87"/>
    <cellStyle name="60% - Акцент1 3" xfId="88"/>
    <cellStyle name="60% - Акцент1 4" xfId="89"/>
    <cellStyle name="60% - Акцент2 2" xfId="90"/>
    <cellStyle name="60% - Акцент2 3" xfId="91"/>
    <cellStyle name="60% - Акцент2 4" xfId="92"/>
    <cellStyle name="60% - Акцент3 2" xfId="93"/>
    <cellStyle name="60% - Акцент3 3" xfId="94"/>
    <cellStyle name="60% - Акцент3 4" xfId="95"/>
    <cellStyle name="60% - Акцент4 2" xfId="96"/>
    <cellStyle name="60% - Акцент4 3" xfId="97"/>
    <cellStyle name="60% - Акцент4 4" xfId="98"/>
    <cellStyle name="60% - Акцент5 2" xfId="99"/>
    <cellStyle name="60% - Акцент5 3" xfId="100"/>
    <cellStyle name="60% - Акцент5 4" xfId="101"/>
    <cellStyle name="60% - Акцент6 2" xfId="102"/>
    <cellStyle name="60% - Акцент6 3" xfId="103"/>
    <cellStyle name="60% - Акцент6 4" xfId="104"/>
    <cellStyle name="Accent1" xfId="105"/>
    <cellStyle name="Accent1 2" xfId="106"/>
    <cellStyle name="Accent2" xfId="107"/>
    <cellStyle name="Accent2 2" xfId="108"/>
    <cellStyle name="Accent3" xfId="109"/>
    <cellStyle name="Accent3 2" xfId="110"/>
    <cellStyle name="Accent4" xfId="111"/>
    <cellStyle name="Accent4 2" xfId="112"/>
    <cellStyle name="Accent5" xfId="113"/>
    <cellStyle name="Accent5 2" xfId="114"/>
    <cellStyle name="Accent6" xfId="115"/>
    <cellStyle name="Accent6 2" xfId="116"/>
    <cellStyle name="Bad" xfId="117"/>
    <cellStyle name="Bad 2" xfId="118"/>
    <cellStyle name="Calculation" xfId="119"/>
    <cellStyle name="Calculation 2" xfId="120"/>
    <cellStyle name="Check Cell" xfId="121"/>
    <cellStyle name="Check Cell 2" xfId="122"/>
    <cellStyle name="Comma" xfId="123"/>
    <cellStyle name="Comma [0]" xfId="124"/>
    <cellStyle name="Comma 2" xfId="125"/>
    <cellStyle name="Comma 3" xfId="126"/>
    <cellStyle name="Currency" xfId="127"/>
    <cellStyle name="Currency [0]" xfId="128"/>
    <cellStyle name="Explanatory Text" xfId="129"/>
    <cellStyle name="Explanatory Text 2" xfId="130"/>
    <cellStyle name="Good" xfId="131"/>
    <cellStyle name="Good 2" xfId="132"/>
    <cellStyle name="Heading 1" xfId="133"/>
    <cellStyle name="Heading 1 2" xfId="134"/>
    <cellStyle name="Heading 2" xfId="135"/>
    <cellStyle name="Heading 2 2" xfId="136"/>
    <cellStyle name="Heading 3" xfId="137"/>
    <cellStyle name="Heading 3 2" xfId="138"/>
    <cellStyle name="Heading 4" xfId="139"/>
    <cellStyle name="Heading 4 2" xfId="140"/>
    <cellStyle name="Input" xfId="141"/>
    <cellStyle name="Input 2" xfId="142"/>
    <cellStyle name="Linked Cell" xfId="143"/>
    <cellStyle name="Linked Cell 2" xfId="144"/>
    <cellStyle name="Neutral" xfId="145"/>
    <cellStyle name="Neutral 2" xfId="146"/>
    <cellStyle name="Normal 14 3" xfId="147"/>
    <cellStyle name="Normal 2" xfId="148"/>
    <cellStyle name="Normal 3" xfId="149"/>
    <cellStyle name="Normal 6" xfId="150"/>
    <cellStyle name="Note" xfId="151"/>
    <cellStyle name="Note 2" xfId="152"/>
    <cellStyle name="Output" xfId="153"/>
    <cellStyle name="Output 2" xfId="154"/>
    <cellStyle name="Percent" xfId="155"/>
    <cellStyle name="Title" xfId="156"/>
    <cellStyle name="Title 2" xfId="157"/>
    <cellStyle name="Total" xfId="158"/>
    <cellStyle name="Total 2" xfId="159"/>
    <cellStyle name="Warning Text" xfId="160"/>
    <cellStyle name="Warning Text 2" xfId="161"/>
    <cellStyle name="Акцент1 2" xfId="162"/>
    <cellStyle name="Акцент1 3" xfId="163"/>
    <cellStyle name="Акцент1 4" xfId="164"/>
    <cellStyle name="Акцент2 2" xfId="165"/>
    <cellStyle name="Акцент2 3" xfId="166"/>
    <cellStyle name="Акцент2 4" xfId="167"/>
    <cellStyle name="Акцент3 2" xfId="168"/>
    <cellStyle name="Акцент3 3" xfId="169"/>
    <cellStyle name="Акцент3 4" xfId="170"/>
    <cellStyle name="Акцент4 2" xfId="171"/>
    <cellStyle name="Акцент4 3" xfId="172"/>
    <cellStyle name="Акцент4 4" xfId="173"/>
    <cellStyle name="Акцент5 2" xfId="174"/>
    <cellStyle name="Акцент5 3" xfId="175"/>
    <cellStyle name="Акцент5 4" xfId="176"/>
    <cellStyle name="Акцент6 2" xfId="177"/>
    <cellStyle name="Акцент6 3" xfId="178"/>
    <cellStyle name="Акцент6 4" xfId="179"/>
    <cellStyle name="Ввод  2" xfId="180"/>
    <cellStyle name="Ввод  3" xfId="181"/>
    <cellStyle name="Ввод  4" xfId="182"/>
    <cellStyle name="Вывод 2" xfId="183"/>
    <cellStyle name="Вывод 3" xfId="184"/>
    <cellStyle name="Вывод 4" xfId="185"/>
    <cellStyle name="Вычисление 2" xfId="186"/>
    <cellStyle name="Вычисление 3" xfId="187"/>
    <cellStyle name="Вычисление 4" xfId="188"/>
    <cellStyle name="Заголовок 1 2" xfId="189"/>
    <cellStyle name="Заголовок 1 3" xfId="190"/>
    <cellStyle name="Заголовок 1 4" xfId="191"/>
    <cellStyle name="Заголовок 2 2" xfId="192"/>
    <cellStyle name="Заголовок 2 3" xfId="193"/>
    <cellStyle name="Заголовок 2 4" xfId="194"/>
    <cellStyle name="Заголовок 3 2" xfId="195"/>
    <cellStyle name="Заголовок 3 3" xfId="196"/>
    <cellStyle name="Заголовок 3 4" xfId="197"/>
    <cellStyle name="Заголовок 4 2" xfId="198"/>
    <cellStyle name="Заголовок 4 3" xfId="199"/>
    <cellStyle name="Заголовок 4 4" xfId="200"/>
    <cellStyle name="Итог 2" xfId="201"/>
    <cellStyle name="Итог 3" xfId="202"/>
    <cellStyle name="Итог 4" xfId="203"/>
    <cellStyle name="Контрольная ячейка 2" xfId="204"/>
    <cellStyle name="Контрольная ячейка 3" xfId="205"/>
    <cellStyle name="Контрольная ячейка 4" xfId="206"/>
    <cellStyle name="Название 2" xfId="207"/>
    <cellStyle name="Название 3" xfId="208"/>
    <cellStyle name="Название 4" xfId="209"/>
    <cellStyle name="Нейтральный 2" xfId="210"/>
    <cellStyle name="Нейтральный 3" xfId="211"/>
    <cellStyle name="Нейтральный 4" xfId="212"/>
    <cellStyle name="Обычный 2" xfId="213"/>
    <cellStyle name="Обычный 3" xfId="214"/>
    <cellStyle name="Обычный 4" xfId="215"/>
    <cellStyle name="Обычный 5" xfId="216"/>
    <cellStyle name="Обычный 6" xfId="217"/>
    <cellStyle name="Обычный_S.S.S" xfId="218"/>
    <cellStyle name="Обычный_დემონტაჟი" xfId="219"/>
    <cellStyle name="Плохой 2" xfId="220"/>
    <cellStyle name="Плохой 3" xfId="221"/>
    <cellStyle name="Плохой 4" xfId="222"/>
    <cellStyle name="Пояснение 2" xfId="223"/>
    <cellStyle name="Пояснение 3" xfId="224"/>
    <cellStyle name="Пояснение 4" xfId="225"/>
    <cellStyle name="Примечание 2" xfId="226"/>
    <cellStyle name="Примечание 3" xfId="227"/>
    <cellStyle name="Примечание 4" xfId="228"/>
    <cellStyle name="Связанная ячейка 2" xfId="229"/>
    <cellStyle name="Связанная ячейка 3" xfId="230"/>
    <cellStyle name="Связанная ячейка 4" xfId="231"/>
    <cellStyle name="Текст предупреждения 2" xfId="232"/>
    <cellStyle name="Текст предупреждения 3" xfId="233"/>
    <cellStyle name="Текст предупреждения 4" xfId="234"/>
    <cellStyle name="Финансовый 2" xfId="235"/>
    <cellStyle name="Финансовый 3" xfId="236"/>
    <cellStyle name="Финансовый 4" xfId="237"/>
    <cellStyle name="Хороший 2" xfId="238"/>
    <cellStyle name="Хороший 3" xfId="239"/>
    <cellStyle name="Хороший 4" xfId="2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361950</xdr:rowOff>
    </xdr:from>
    <xdr:to>
      <xdr:col>5</xdr:col>
      <xdr:colOff>0</xdr:colOff>
      <xdr:row>3</xdr:row>
      <xdr:rowOff>76200</xdr:rowOff>
    </xdr:to>
    <xdr:sp>
      <xdr:nvSpPr>
        <xdr:cNvPr id="1" name="Line 1"/>
        <xdr:cNvSpPr>
          <a:spLocks/>
        </xdr:cNvSpPr>
      </xdr:nvSpPr>
      <xdr:spPr>
        <a:xfrm>
          <a:off x="5638800" y="8286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361950</xdr:rowOff>
    </xdr:from>
    <xdr:to>
      <xdr:col>7</xdr:col>
      <xdr:colOff>9525</xdr:colOff>
      <xdr:row>2</xdr:row>
      <xdr:rowOff>361950</xdr:rowOff>
    </xdr:to>
    <xdr:sp>
      <xdr:nvSpPr>
        <xdr:cNvPr id="2" name="Line 2"/>
        <xdr:cNvSpPr>
          <a:spLocks/>
        </xdr:cNvSpPr>
      </xdr:nvSpPr>
      <xdr:spPr>
        <a:xfrm flipH="1">
          <a:off x="6905625" y="8286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361950</xdr:rowOff>
    </xdr:from>
    <xdr:to>
      <xdr:col>5</xdr:col>
      <xdr:colOff>0</xdr:colOff>
      <xdr:row>3</xdr:row>
      <xdr:rowOff>76200</xdr:rowOff>
    </xdr:to>
    <xdr:sp>
      <xdr:nvSpPr>
        <xdr:cNvPr id="1" name="Line 1"/>
        <xdr:cNvSpPr>
          <a:spLocks/>
        </xdr:cNvSpPr>
      </xdr:nvSpPr>
      <xdr:spPr>
        <a:xfrm>
          <a:off x="5543550" y="10858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361950</xdr:rowOff>
    </xdr:from>
    <xdr:to>
      <xdr:col>7</xdr:col>
      <xdr:colOff>9525</xdr:colOff>
      <xdr:row>2</xdr:row>
      <xdr:rowOff>361950</xdr:rowOff>
    </xdr:to>
    <xdr:sp>
      <xdr:nvSpPr>
        <xdr:cNvPr id="2" name="Line 2"/>
        <xdr:cNvSpPr>
          <a:spLocks/>
        </xdr:cNvSpPr>
      </xdr:nvSpPr>
      <xdr:spPr>
        <a:xfrm flipH="1">
          <a:off x="6810375" y="10858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361950</xdr:rowOff>
    </xdr:from>
    <xdr:to>
      <xdr:col>5</xdr:col>
      <xdr:colOff>0</xdr:colOff>
      <xdr:row>3</xdr:row>
      <xdr:rowOff>76200</xdr:rowOff>
    </xdr:to>
    <xdr:sp>
      <xdr:nvSpPr>
        <xdr:cNvPr id="1" name="Line 1"/>
        <xdr:cNvSpPr>
          <a:spLocks/>
        </xdr:cNvSpPr>
      </xdr:nvSpPr>
      <xdr:spPr>
        <a:xfrm>
          <a:off x="5543550" y="10287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361950</xdr:rowOff>
    </xdr:from>
    <xdr:to>
      <xdr:col>7</xdr:col>
      <xdr:colOff>9525</xdr:colOff>
      <xdr:row>2</xdr:row>
      <xdr:rowOff>361950</xdr:rowOff>
    </xdr:to>
    <xdr:sp>
      <xdr:nvSpPr>
        <xdr:cNvPr id="2" name="Line 2"/>
        <xdr:cNvSpPr>
          <a:spLocks/>
        </xdr:cNvSpPr>
      </xdr:nvSpPr>
      <xdr:spPr>
        <a:xfrm flipH="1">
          <a:off x="6810375" y="1028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361950</xdr:rowOff>
    </xdr:from>
    <xdr:to>
      <xdr:col>5</xdr:col>
      <xdr:colOff>0</xdr:colOff>
      <xdr:row>3</xdr:row>
      <xdr:rowOff>76200</xdr:rowOff>
    </xdr:to>
    <xdr:sp>
      <xdr:nvSpPr>
        <xdr:cNvPr id="1" name="Line 1"/>
        <xdr:cNvSpPr>
          <a:spLocks/>
        </xdr:cNvSpPr>
      </xdr:nvSpPr>
      <xdr:spPr>
        <a:xfrm>
          <a:off x="5543550" y="10191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361950</xdr:rowOff>
    </xdr:from>
    <xdr:to>
      <xdr:col>7</xdr:col>
      <xdr:colOff>9525</xdr:colOff>
      <xdr:row>2</xdr:row>
      <xdr:rowOff>361950</xdr:rowOff>
    </xdr:to>
    <xdr:sp>
      <xdr:nvSpPr>
        <xdr:cNvPr id="2" name="Line 2"/>
        <xdr:cNvSpPr>
          <a:spLocks/>
        </xdr:cNvSpPr>
      </xdr:nvSpPr>
      <xdr:spPr>
        <a:xfrm flipH="1">
          <a:off x="6810375" y="1019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361950</xdr:rowOff>
    </xdr:from>
    <xdr:to>
      <xdr:col>5</xdr:col>
      <xdr:colOff>0</xdr:colOff>
      <xdr:row>3</xdr:row>
      <xdr:rowOff>76200</xdr:rowOff>
    </xdr:to>
    <xdr:sp>
      <xdr:nvSpPr>
        <xdr:cNvPr id="1" name="Line 1"/>
        <xdr:cNvSpPr>
          <a:spLocks/>
        </xdr:cNvSpPr>
      </xdr:nvSpPr>
      <xdr:spPr>
        <a:xfrm>
          <a:off x="5543550" y="11239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361950</xdr:rowOff>
    </xdr:from>
    <xdr:to>
      <xdr:col>7</xdr:col>
      <xdr:colOff>9525</xdr:colOff>
      <xdr:row>2</xdr:row>
      <xdr:rowOff>361950</xdr:rowOff>
    </xdr:to>
    <xdr:sp>
      <xdr:nvSpPr>
        <xdr:cNvPr id="2" name="Line 2"/>
        <xdr:cNvSpPr>
          <a:spLocks/>
        </xdr:cNvSpPr>
      </xdr:nvSpPr>
      <xdr:spPr>
        <a:xfrm flipH="1">
          <a:off x="6810375" y="11239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361950</xdr:rowOff>
    </xdr:from>
    <xdr:to>
      <xdr:col>5</xdr:col>
      <xdr:colOff>0</xdr:colOff>
      <xdr:row>3</xdr:row>
      <xdr:rowOff>76200</xdr:rowOff>
    </xdr:to>
    <xdr:sp>
      <xdr:nvSpPr>
        <xdr:cNvPr id="1" name="Line 1"/>
        <xdr:cNvSpPr>
          <a:spLocks/>
        </xdr:cNvSpPr>
      </xdr:nvSpPr>
      <xdr:spPr>
        <a:xfrm>
          <a:off x="5543550" y="10001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361950</xdr:rowOff>
    </xdr:from>
    <xdr:to>
      <xdr:col>7</xdr:col>
      <xdr:colOff>9525</xdr:colOff>
      <xdr:row>2</xdr:row>
      <xdr:rowOff>361950</xdr:rowOff>
    </xdr:to>
    <xdr:sp>
      <xdr:nvSpPr>
        <xdr:cNvPr id="2" name="Line 2"/>
        <xdr:cNvSpPr>
          <a:spLocks/>
        </xdr:cNvSpPr>
      </xdr:nvSpPr>
      <xdr:spPr>
        <a:xfrm flipH="1">
          <a:off x="6810375" y="10001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edadze\d\xarjtagricxva\betonis%20da%20rkina-betonis%20samushaoeb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3\D\&#4318;&#4320;&#4317;&#4308;&#4325;&#4322;&#4308;&#4305;&#4312;%202017\avlabari\pdf%20axali\axali\&#4332;&#4323;&#4320;&#4332;&#4323;&#4315;&#4312;&#4304;&#4321;%20&#4325;&#4323;&#4329;&#430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კრებსითი"/>
      <sheetName val="#1(საამშ.)"/>
      <sheetName val="#2(ფურ.)"/>
      <sheetName val="#3(დენდ.)"/>
      <sheetName val="#4(სარწ.)"/>
      <sheetName val="#5(გან.)"/>
    </sheetNames>
    <sheetDataSet>
      <sheetData sheetId="5">
        <row r="4">
          <cell r="A4" t="str">
            <v>eleqtrosamontaJo samuSaoebi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view="pageBreakPreview" zoomScaleSheetLayoutView="100" zoomScalePageLayoutView="0" workbookViewId="0" topLeftCell="A1">
      <selection activeCell="B15" sqref="B15:C15"/>
    </sheetView>
  </sheetViews>
  <sheetFormatPr defaultColWidth="9.140625" defaultRowHeight="12.75"/>
  <cols>
    <col min="1" max="1" width="10.421875" style="0" customWidth="1"/>
    <col min="2" max="2" width="44.28125" style="0" customWidth="1"/>
    <col min="3" max="3" width="29.28125" style="0" customWidth="1"/>
    <col min="4" max="4" width="22.421875" style="0" customWidth="1"/>
  </cols>
  <sheetData>
    <row r="1" spans="1:4" ht="17.25" customHeight="1">
      <c r="A1" s="271" t="s">
        <v>316</v>
      </c>
      <c r="B1" s="271"/>
      <c r="C1" s="271"/>
      <c r="D1" s="271"/>
    </row>
    <row r="2" spans="1:4" ht="20.25" customHeight="1" thickBot="1">
      <c r="A2" s="271" t="s">
        <v>253</v>
      </c>
      <c r="B2" s="271"/>
      <c r="C2" s="271"/>
      <c r="D2" s="271"/>
    </row>
    <row r="3" spans="1:4" ht="40.5">
      <c r="A3" s="129" t="s">
        <v>0</v>
      </c>
      <c r="B3" s="272" t="s">
        <v>254</v>
      </c>
      <c r="C3" s="273"/>
      <c r="D3" s="130" t="s">
        <v>255</v>
      </c>
    </row>
    <row r="4" spans="1:4" ht="36.75" customHeight="1">
      <c r="A4" s="131">
        <v>1</v>
      </c>
      <c r="B4" s="99" t="s">
        <v>265</v>
      </c>
      <c r="C4" s="99" t="s">
        <v>256</v>
      </c>
      <c r="D4" s="133"/>
    </row>
    <row r="5" spans="1:5" ht="32.25" customHeight="1">
      <c r="A5" s="131">
        <v>2</v>
      </c>
      <c r="B5" s="99" t="s">
        <v>266</v>
      </c>
      <c r="C5" s="99" t="s">
        <v>272</v>
      </c>
      <c r="D5" s="133"/>
      <c r="E5" s="23"/>
    </row>
    <row r="6" spans="1:5" ht="26.25" customHeight="1">
      <c r="A6" s="131">
        <v>3</v>
      </c>
      <c r="B6" s="99" t="s">
        <v>267</v>
      </c>
      <c r="C6" s="99" t="s">
        <v>257</v>
      </c>
      <c r="D6" s="133"/>
      <c r="E6" s="23"/>
    </row>
    <row r="7" spans="1:5" ht="26.25" customHeight="1">
      <c r="A7" s="131">
        <v>4</v>
      </c>
      <c r="B7" s="99" t="s">
        <v>268</v>
      </c>
      <c r="C7" s="99" t="s">
        <v>259</v>
      </c>
      <c r="D7" s="133"/>
      <c r="E7" s="23"/>
    </row>
    <row r="8" spans="1:5" ht="31.5" customHeight="1">
      <c r="A8" s="131">
        <v>5</v>
      </c>
      <c r="B8" s="99" t="s">
        <v>269</v>
      </c>
      <c r="C8" s="99" t="s">
        <v>260</v>
      </c>
      <c r="D8" s="133"/>
      <c r="E8" s="23"/>
    </row>
    <row r="9" spans="1:5" ht="31.5" customHeight="1">
      <c r="A9" s="131">
        <v>6</v>
      </c>
      <c r="B9" s="99" t="s">
        <v>270</v>
      </c>
      <c r="C9" s="99" t="s">
        <v>258</v>
      </c>
      <c r="D9" s="133"/>
      <c r="E9" s="23"/>
    </row>
    <row r="10" spans="1:4" ht="39" customHeight="1" thickBot="1">
      <c r="A10" s="131">
        <v>7</v>
      </c>
      <c r="B10" s="99" t="s">
        <v>271</v>
      </c>
      <c r="C10" s="132" t="str">
        <f>'[2]#5(გან.)'!$A$4</f>
        <v>eleqtrosamontaJo samuSaoebi</v>
      </c>
      <c r="D10" s="134"/>
    </row>
    <row r="11" spans="1:4" ht="22.5" customHeight="1" thickBot="1">
      <c r="A11" s="137"/>
      <c r="B11" s="274" t="s">
        <v>8</v>
      </c>
      <c r="C11" s="275"/>
      <c r="D11" s="135">
        <f>SUM(D4:D10)</f>
        <v>0</v>
      </c>
    </row>
    <row r="12" spans="1:4" ht="22.5" customHeight="1" thickBot="1">
      <c r="A12" s="137"/>
      <c r="B12" s="277" t="s">
        <v>261</v>
      </c>
      <c r="C12" s="275"/>
      <c r="D12" s="135">
        <f>D11*0.05</f>
        <v>0</v>
      </c>
    </row>
    <row r="13" spans="1:4" ht="20.25" customHeight="1" thickBot="1">
      <c r="A13" s="137"/>
      <c r="B13" s="277" t="s">
        <v>3</v>
      </c>
      <c r="C13" s="275"/>
      <c r="D13" s="135">
        <f>SUM(D11:D12)</f>
        <v>0</v>
      </c>
    </row>
    <row r="14" spans="1:4" ht="20.25" customHeight="1" thickBot="1">
      <c r="A14" s="137"/>
      <c r="B14" s="277" t="s">
        <v>85</v>
      </c>
      <c r="C14" s="275"/>
      <c r="D14" s="135">
        <f>D13*0.018</f>
        <v>0</v>
      </c>
    </row>
    <row r="15" spans="1:4" ht="20.25" customHeight="1" thickBot="1">
      <c r="A15" s="137"/>
      <c r="B15" s="274" t="s">
        <v>3</v>
      </c>
      <c r="C15" s="275"/>
      <c r="D15" s="135">
        <f>SUM(D13:D14)</f>
        <v>0</v>
      </c>
    </row>
    <row r="16" spans="1:4" ht="30" customHeight="1" thickBot="1">
      <c r="A16" s="141">
        <v>0.017</v>
      </c>
      <c r="B16" s="277" t="s">
        <v>295</v>
      </c>
      <c r="C16" s="275"/>
      <c r="D16" s="140">
        <f>D15*A16</f>
        <v>0</v>
      </c>
    </row>
    <row r="17" spans="1:4" ht="20.25" customHeight="1" thickBot="1">
      <c r="A17" s="139"/>
      <c r="B17" s="139"/>
      <c r="C17" s="139"/>
      <c r="D17" s="140">
        <f>SUM(D15:D16)</f>
        <v>0</v>
      </c>
    </row>
    <row r="18" spans="1:4" ht="20.25" customHeight="1">
      <c r="A18" s="278"/>
      <c r="B18" s="279"/>
      <c r="C18" s="279"/>
      <c r="D18" s="279"/>
    </row>
    <row r="19" spans="1:4" ht="13.5">
      <c r="A19" s="276"/>
      <c r="B19" s="276"/>
      <c r="C19" s="136"/>
      <c r="D19" s="136"/>
    </row>
    <row r="20" spans="1:4" ht="12.75">
      <c r="A20" s="128"/>
      <c r="B20" s="321" t="s">
        <v>317</v>
      </c>
      <c r="C20" s="321"/>
      <c r="D20" s="321"/>
    </row>
    <row r="21" spans="1:2" ht="12.75">
      <c r="A21" s="326" t="s">
        <v>318</v>
      </c>
      <c r="B21" s="326"/>
    </row>
    <row r="22" spans="1:2" ht="12.75">
      <c r="A22" s="326"/>
      <c r="B22" s="326"/>
    </row>
    <row r="23" spans="1:2" ht="12.75">
      <c r="A23" s="326"/>
      <c r="B23" s="326"/>
    </row>
    <row r="24" spans="1:2" ht="12.75">
      <c r="A24" s="326"/>
      <c r="B24" s="326"/>
    </row>
  </sheetData>
  <sheetProtection/>
  <mergeCells count="13">
    <mergeCell ref="B16:C16"/>
    <mergeCell ref="B20:D20"/>
    <mergeCell ref="A21:B24"/>
    <mergeCell ref="A1:D1"/>
    <mergeCell ref="A2:D2"/>
    <mergeCell ref="B3:C3"/>
    <mergeCell ref="B11:C11"/>
    <mergeCell ref="A19:B19"/>
    <mergeCell ref="B12:C12"/>
    <mergeCell ref="B13:C13"/>
    <mergeCell ref="B14:C14"/>
    <mergeCell ref="B15:C15"/>
    <mergeCell ref="A18:D18"/>
  </mergeCells>
  <printOptions/>
  <pageMargins left="1.498031496" right="0.748031496062992" top="0.234251969" bottom="0.234251969" header="0.511811023622047" footer="0.511811023622047"/>
  <pageSetup horizontalDpi="300" verticalDpi="300" orientation="landscape" paperSize="9" scale="10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zoomScaleSheetLayoutView="100" zoomScalePageLayoutView="0" workbookViewId="0" topLeftCell="A10">
      <selection activeCell="C39" sqref="C39"/>
    </sheetView>
  </sheetViews>
  <sheetFormatPr defaultColWidth="9.140625" defaultRowHeight="12.75"/>
  <cols>
    <col min="1" max="1" width="5.140625" style="15" customWidth="1"/>
    <col min="2" max="2" width="13.28125" style="15" customWidth="1"/>
    <col min="3" max="3" width="44.28125" style="15" customWidth="1"/>
    <col min="4" max="4" width="11.28125" style="15" customWidth="1"/>
    <col min="5" max="5" width="10.57421875" style="15" customWidth="1"/>
    <col min="6" max="6" width="10.57421875" style="29" customWidth="1"/>
    <col min="7" max="7" width="8.421875" style="29" customWidth="1"/>
    <col min="8" max="8" width="10.421875" style="15" customWidth="1"/>
    <col min="9" max="9" width="9.140625" style="15" customWidth="1"/>
    <col min="10" max="10" width="9.140625" style="29" customWidth="1"/>
    <col min="11" max="11" width="9.140625" style="15" customWidth="1"/>
    <col min="12" max="12" width="10.28125" style="15" bestFit="1" customWidth="1"/>
    <col min="13" max="13" width="9.421875" style="15" bestFit="1" customWidth="1"/>
    <col min="14" max="16384" width="9.140625" style="15" customWidth="1"/>
  </cols>
  <sheetData>
    <row r="1" spans="1:13" ht="19.5" customHeight="1">
      <c r="A1" s="286"/>
      <c r="B1" s="286"/>
      <c r="C1" s="286"/>
      <c r="D1" s="286"/>
      <c r="E1" s="286"/>
      <c r="F1" s="286"/>
      <c r="G1" s="286"/>
      <c r="H1" s="286"/>
      <c r="I1" s="287"/>
      <c r="J1" s="287"/>
      <c r="K1" s="287"/>
      <c r="L1" s="287"/>
      <c r="M1" s="287"/>
    </row>
    <row r="2" spans="1:13" ht="17.25" customHeight="1">
      <c r="A2" s="286" t="str">
        <f>საერთო!B4</f>
        <v>lokaluri xarjTaRricxva №1</v>
      </c>
      <c r="B2" s="286"/>
      <c r="C2" s="286"/>
      <c r="D2" s="286"/>
      <c r="E2" s="286"/>
      <c r="F2" s="286"/>
      <c r="G2" s="286"/>
      <c r="H2" s="286"/>
      <c r="I2" s="287"/>
      <c r="J2" s="287"/>
      <c r="K2" s="287"/>
      <c r="L2" s="287"/>
      <c r="M2" s="287"/>
    </row>
    <row r="3" spans="1:13" ht="28.5" customHeight="1">
      <c r="A3" s="288" t="s">
        <v>0</v>
      </c>
      <c r="B3" s="289" t="s">
        <v>1</v>
      </c>
      <c r="C3" s="280" t="s">
        <v>41</v>
      </c>
      <c r="D3" s="280" t="s">
        <v>42</v>
      </c>
      <c r="E3" s="292" t="s">
        <v>2</v>
      </c>
      <c r="F3" s="293"/>
      <c r="G3" s="280" t="s">
        <v>43</v>
      </c>
      <c r="H3" s="280"/>
      <c r="I3" s="280" t="s">
        <v>44</v>
      </c>
      <c r="J3" s="280"/>
      <c r="K3" s="280" t="s">
        <v>45</v>
      </c>
      <c r="L3" s="280"/>
      <c r="M3" s="280" t="s">
        <v>46</v>
      </c>
    </row>
    <row r="4" spans="1:13" ht="29.25" customHeight="1">
      <c r="A4" s="288" t="s">
        <v>0</v>
      </c>
      <c r="B4" s="290"/>
      <c r="C4" s="280" t="s">
        <v>47</v>
      </c>
      <c r="D4" s="291" t="s">
        <v>48</v>
      </c>
      <c r="E4" s="26" t="s">
        <v>49</v>
      </c>
      <c r="F4" s="25" t="s">
        <v>50</v>
      </c>
      <c r="G4" s="33" t="s">
        <v>51</v>
      </c>
      <c r="H4" s="43" t="s">
        <v>52</v>
      </c>
      <c r="I4" s="43" t="s">
        <v>51</v>
      </c>
      <c r="J4" s="13" t="s">
        <v>52</v>
      </c>
      <c r="K4" s="43" t="s">
        <v>51</v>
      </c>
      <c r="L4" s="43" t="s">
        <v>52</v>
      </c>
      <c r="M4" s="280" t="s">
        <v>52</v>
      </c>
    </row>
    <row r="5" spans="1:13" ht="12.75">
      <c r="A5" s="27">
        <v>1</v>
      </c>
      <c r="B5" s="44">
        <v>2</v>
      </c>
      <c r="C5" s="44">
        <v>3</v>
      </c>
      <c r="D5" s="44">
        <v>4</v>
      </c>
      <c r="E5" s="19">
        <v>5</v>
      </c>
      <c r="F5" s="28">
        <v>6</v>
      </c>
      <c r="G5" s="14">
        <v>7</v>
      </c>
      <c r="H5" s="44">
        <v>8</v>
      </c>
      <c r="I5" s="44">
        <v>9</v>
      </c>
      <c r="J5" s="14">
        <v>10</v>
      </c>
      <c r="K5" s="44">
        <v>11</v>
      </c>
      <c r="L5" s="44">
        <v>12</v>
      </c>
      <c r="M5" s="44">
        <v>13</v>
      </c>
    </row>
    <row r="6" spans="1:13" ht="16.5" customHeight="1">
      <c r="A6" s="283" t="s">
        <v>165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5"/>
    </row>
    <row r="7" spans="1:13" ht="43.5" customHeight="1">
      <c r="A7" s="7">
        <v>1</v>
      </c>
      <c r="B7" s="49" t="s">
        <v>19</v>
      </c>
      <c r="C7" s="47" t="s">
        <v>99</v>
      </c>
      <c r="D7" s="35" t="s">
        <v>18</v>
      </c>
      <c r="E7" s="32"/>
      <c r="F7" s="68">
        <v>10</v>
      </c>
      <c r="G7" s="48"/>
      <c r="H7" s="48"/>
      <c r="I7" s="48"/>
      <c r="J7" s="48"/>
      <c r="K7" s="48"/>
      <c r="L7" s="48"/>
      <c r="M7" s="72">
        <f>L7+J7+H7</f>
        <v>0</v>
      </c>
    </row>
    <row r="8" spans="1:13" ht="35.25" customHeight="1">
      <c r="A8" s="24">
        <v>2</v>
      </c>
      <c r="B8" s="49" t="s">
        <v>19</v>
      </c>
      <c r="C8" s="53" t="s">
        <v>289</v>
      </c>
      <c r="D8" s="35" t="s">
        <v>30</v>
      </c>
      <c r="E8" s="37"/>
      <c r="F8" s="37">
        <v>88</v>
      </c>
      <c r="G8" s="36"/>
      <c r="H8" s="36"/>
      <c r="I8" s="54"/>
      <c r="J8" s="26"/>
      <c r="K8" s="26"/>
      <c r="L8" s="26"/>
      <c r="M8" s="5">
        <f>J8</f>
        <v>0</v>
      </c>
    </row>
    <row r="9" spans="1:13" ht="30.75" customHeight="1">
      <c r="A9" s="24">
        <v>4</v>
      </c>
      <c r="B9" s="49" t="s">
        <v>19</v>
      </c>
      <c r="C9" s="53" t="s">
        <v>292</v>
      </c>
      <c r="D9" s="35" t="s">
        <v>142</v>
      </c>
      <c r="E9" s="37"/>
      <c r="F9" s="37">
        <v>1</v>
      </c>
      <c r="G9" s="36"/>
      <c r="H9" s="36"/>
      <c r="I9" s="54"/>
      <c r="J9" s="26"/>
      <c r="K9" s="26"/>
      <c r="L9" s="26"/>
      <c r="M9" s="5">
        <f>J9</f>
        <v>0</v>
      </c>
    </row>
    <row r="10" spans="1:13" ht="41.25" customHeight="1">
      <c r="A10" s="7">
        <v>5</v>
      </c>
      <c r="B10" s="49" t="s">
        <v>19</v>
      </c>
      <c r="C10" s="53" t="s">
        <v>290</v>
      </c>
      <c r="D10" s="35" t="s">
        <v>142</v>
      </c>
      <c r="E10" s="37"/>
      <c r="F10" s="37">
        <v>1</v>
      </c>
      <c r="G10" s="36"/>
      <c r="H10" s="36"/>
      <c r="I10" s="54"/>
      <c r="J10" s="26"/>
      <c r="K10" s="26"/>
      <c r="L10" s="26"/>
      <c r="M10" s="5">
        <f>J10</f>
        <v>0</v>
      </c>
    </row>
    <row r="11" spans="1:13" ht="41.25" customHeight="1">
      <c r="A11" s="7">
        <v>5</v>
      </c>
      <c r="B11" s="49" t="s">
        <v>19</v>
      </c>
      <c r="C11" s="53" t="s">
        <v>294</v>
      </c>
      <c r="D11" s="35" t="s">
        <v>142</v>
      </c>
      <c r="E11" s="37"/>
      <c r="F11" s="37">
        <v>6</v>
      </c>
      <c r="G11" s="36"/>
      <c r="H11" s="36"/>
      <c r="I11" s="54"/>
      <c r="J11" s="26"/>
      <c r="K11" s="26"/>
      <c r="L11" s="26"/>
      <c r="M11" s="5">
        <f>J11</f>
        <v>0</v>
      </c>
    </row>
    <row r="12" spans="1:13" ht="41.25" customHeight="1">
      <c r="A12" s="7">
        <v>6</v>
      </c>
      <c r="B12" s="49" t="s">
        <v>19</v>
      </c>
      <c r="C12" s="53" t="s">
        <v>293</v>
      </c>
      <c r="D12" s="35" t="s">
        <v>142</v>
      </c>
      <c r="E12" s="37"/>
      <c r="F12" s="37">
        <v>6</v>
      </c>
      <c r="G12" s="36"/>
      <c r="H12" s="36"/>
      <c r="I12" s="54"/>
      <c r="J12" s="26"/>
      <c r="K12" s="26"/>
      <c r="L12" s="26"/>
      <c r="M12" s="5">
        <f>J12</f>
        <v>0</v>
      </c>
    </row>
    <row r="13" spans="1:13" ht="29.25" customHeight="1">
      <c r="A13" s="24">
        <v>6</v>
      </c>
      <c r="B13" s="35" t="s">
        <v>19</v>
      </c>
      <c r="C13" s="35" t="s">
        <v>163</v>
      </c>
      <c r="D13" s="35" t="s">
        <v>40</v>
      </c>
      <c r="E13" s="37"/>
      <c r="F13" s="37">
        <v>54</v>
      </c>
      <c r="G13" s="2"/>
      <c r="H13" s="56"/>
      <c r="I13" s="26"/>
      <c r="J13" s="26"/>
      <c r="K13" s="26"/>
      <c r="L13" s="26"/>
      <c r="M13" s="5">
        <f>SUM(M14:M14)</f>
        <v>0</v>
      </c>
    </row>
    <row r="14" spans="1:13" ht="19.5" customHeight="1">
      <c r="A14" s="34">
        <f>A13+0.1</f>
        <v>6.1</v>
      </c>
      <c r="B14" s="34"/>
      <c r="C14" s="145" t="s">
        <v>27</v>
      </c>
      <c r="D14" s="145" t="s">
        <v>40</v>
      </c>
      <c r="E14" s="146">
        <v>1</v>
      </c>
      <c r="F14" s="147">
        <f>F13*E14</f>
        <v>54</v>
      </c>
      <c r="G14" s="38"/>
      <c r="H14" s="38"/>
      <c r="I14" s="55"/>
      <c r="J14" s="40"/>
      <c r="K14" s="38"/>
      <c r="L14" s="38"/>
      <c r="M14" s="64">
        <f>J14</f>
        <v>0</v>
      </c>
    </row>
    <row r="15" spans="1:13" ht="33" customHeight="1">
      <c r="A15" s="42" t="s">
        <v>291</v>
      </c>
      <c r="B15" s="49" t="s">
        <v>19</v>
      </c>
      <c r="C15" s="148" t="s">
        <v>77</v>
      </c>
      <c r="D15" s="148" t="s">
        <v>34</v>
      </c>
      <c r="E15" s="149"/>
      <c r="F15" s="149">
        <v>20</v>
      </c>
      <c r="G15" s="5"/>
      <c r="H15" s="18"/>
      <c r="I15" s="18"/>
      <c r="J15" s="18"/>
      <c r="K15" s="18"/>
      <c r="L15" s="18"/>
      <c r="M15" s="9">
        <f>SUM(M16)</f>
        <v>0</v>
      </c>
    </row>
    <row r="16" spans="1:13" ht="16.5" customHeight="1">
      <c r="A16" s="34">
        <f>A15+0.1</f>
        <v>7.1</v>
      </c>
      <c r="B16" s="34"/>
      <c r="C16" s="150" t="s">
        <v>57</v>
      </c>
      <c r="D16" s="150" t="s">
        <v>34</v>
      </c>
      <c r="E16" s="150">
        <v>1</v>
      </c>
      <c r="F16" s="151">
        <f>F15*E16</f>
        <v>20</v>
      </c>
      <c r="G16" s="39"/>
      <c r="H16" s="39"/>
      <c r="I16" s="41"/>
      <c r="J16" s="152"/>
      <c r="K16" s="152"/>
      <c r="L16" s="152">
        <f>F16*K16</f>
        <v>0</v>
      </c>
      <c r="M16" s="152">
        <f>L16</f>
        <v>0</v>
      </c>
    </row>
    <row r="17" spans="1:13" ht="16.5" customHeight="1">
      <c r="A17" s="6"/>
      <c r="B17" s="49"/>
      <c r="C17" s="35" t="s">
        <v>164</v>
      </c>
      <c r="D17" s="49"/>
      <c r="E17" s="49"/>
      <c r="F17" s="50"/>
      <c r="G17" s="51"/>
      <c r="H17" s="51"/>
      <c r="I17" s="51"/>
      <c r="J17" s="153">
        <f>SUM(J7:J16)</f>
        <v>0</v>
      </c>
      <c r="K17" s="66"/>
      <c r="L17" s="154">
        <f>SUM(L7:L16)</f>
        <v>0</v>
      </c>
      <c r="M17" s="52">
        <f>SUM(M15,M7:M13)</f>
        <v>0</v>
      </c>
    </row>
    <row r="18" spans="1:13" ht="16.5" customHeight="1">
      <c r="A18" s="3"/>
      <c r="B18" s="3"/>
      <c r="C18" s="3" t="s">
        <v>300</v>
      </c>
      <c r="D18" s="3" t="s">
        <v>7</v>
      </c>
      <c r="E18" s="4"/>
      <c r="F18" s="36"/>
      <c r="G18" s="36"/>
      <c r="H18" s="12"/>
      <c r="I18" s="22"/>
      <c r="J18" s="22"/>
      <c r="K18" s="22"/>
      <c r="L18" s="12"/>
      <c r="M18" s="17">
        <f>M17*0.1</f>
        <v>0</v>
      </c>
    </row>
    <row r="19" spans="1:13" ht="16.5" customHeight="1">
      <c r="A19" s="1"/>
      <c r="B19" s="1"/>
      <c r="C19" s="1" t="s">
        <v>8</v>
      </c>
      <c r="D19" s="1" t="s">
        <v>7</v>
      </c>
      <c r="E19" s="2"/>
      <c r="F19" s="37"/>
      <c r="G19" s="37"/>
      <c r="H19" s="70"/>
      <c r="I19" s="71"/>
      <c r="J19" s="71"/>
      <c r="K19" s="71"/>
      <c r="L19" s="70"/>
      <c r="M19" s="5">
        <f>SUM(M17:M18)</f>
        <v>0</v>
      </c>
    </row>
    <row r="20" spans="1:13" ht="16.5" customHeight="1">
      <c r="A20" s="3"/>
      <c r="B20" s="3"/>
      <c r="C20" s="3" t="s">
        <v>301</v>
      </c>
      <c r="D20" s="3" t="s">
        <v>7</v>
      </c>
      <c r="E20" s="4"/>
      <c r="F20" s="36"/>
      <c r="G20" s="36"/>
      <c r="H20" s="12"/>
      <c r="I20" s="22"/>
      <c r="J20" s="22"/>
      <c r="K20" s="22"/>
      <c r="L20" s="12"/>
      <c r="M20" s="17">
        <f>M19*0.08</f>
        <v>0</v>
      </c>
    </row>
    <row r="21" spans="1:13" ht="16.5" customHeight="1">
      <c r="A21" s="73"/>
      <c r="B21" s="73"/>
      <c r="C21" s="73" t="s">
        <v>90</v>
      </c>
      <c r="D21" s="73" t="s">
        <v>7</v>
      </c>
      <c r="E21" s="74"/>
      <c r="F21" s="74"/>
      <c r="G21" s="74"/>
      <c r="H21" s="75"/>
      <c r="I21" s="75"/>
      <c r="J21" s="75"/>
      <c r="K21" s="75"/>
      <c r="L21" s="75"/>
      <c r="M21" s="74">
        <f>SUM(M19:M20)</f>
        <v>0</v>
      </c>
    </row>
    <row r="23" spans="1:6" ht="13.5">
      <c r="A23" s="326" t="s">
        <v>318</v>
      </c>
      <c r="B23" s="326"/>
      <c r="C23" s="326"/>
      <c r="D23" s="326"/>
      <c r="E23" s="281"/>
      <c r="F23" s="282"/>
    </row>
    <row r="24" spans="1:4" ht="12.75">
      <c r="A24" s="326"/>
      <c r="B24" s="326"/>
      <c r="C24" s="326"/>
      <c r="D24" s="326"/>
    </row>
    <row r="27" spans="3:6" ht="12.75">
      <c r="C27" s="322" t="s">
        <v>317</v>
      </c>
      <c r="D27" s="322"/>
      <c r="E27" s="322"/>
      <c r="F27" s="322"/>
    </row>
  </sheetData>
  <sheetProtection/>
  <mergeCells count="15">
    <mergeCell ref="C27:F27"/>
    <mergeCell ref="A23:D24"/>
    <mergeCell ref="A2:M2"/>
    <mergeCell ref="A1:M1"/>
    <mergeCell ref="A3:A4"/>
    <mergeCell ref="B3:B4"/>
    <mergeCell ref="C3:C4"/>
    <mergeCell ref="D3:D4"/>
    <mergeCell ref="E3:F3"/>
    <mergeCell ref="G3:H3"/>
    <mergeCell ref="I3:J3"/>
    <mergeCell ref="K3:L3"/>
    <mergeCell ref="E23:F23"/>
    <mergeCell ref="M3:M4"/>
    <mergeCell ref="A6:M6"/>
  </mergeCells>
  <printOptions/>
  <pageMargins left="0.75" right="0.5" top="0.75" bottom="0.25" header="0.5" footer="0.5"/>
  <pageSetup horizontalDpi="300" verticalDpi="300" orientation="landscape" paperSize="9" scale="83" r:id="rId2"/>
  <headerFooter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zoomScaleSheetLayoutView="100" zoomScalePageLayoutView="0" workbookViewId="0" topLeftCell="A16">
      <selection activeCell="C38" sqref="C38"/>
    </sheetView>
  </sheetViews>
  <sheetFormatPr defaultColWidth="9.140625" defaultRowHeight="12.75"/>
  <cols>
    <col min="1" max="1" width="5.140625" style="15" customWidth="1"/>
    <col min="2" max="2" width="13.28125" style="15" customWidth="1"/>
    <col min="3" max="3" width="44.28125" style="15" customWidth="1"/>
    <col min="4" max="4" width="11.28125" style="15" customWidth="1"/>
    <col min="5" max="5" width="9.140625" style="15" customWidth="1"/>
    <col min="6" max="6" width="10.57421875" style="29" customWidth="1"/>
    <col min="7" max="7" width="8.421875" style="29" customWidth="1"/>
    <col min="8" max="8" width="10.421875" style="15" customWidth="1"/>
    <col min="9" max="9" width="9.140625" style="15" customWidth="1"/>
    <col min="10" max="10" width="9.140625" style="29" customWidth="1"/>
    <col min="11" max="11" width="9.140625" style="15" customWidth="1"/>
    <col min="12" max="12" width="10.28125" style="15" bestFit="1" customWidth="1"/>
    <col min="13" max="13" width="9.421875" style="15" bestFit="1" customWidth="1"/>
    <col min="14" max="16384" width="9.140625" style="15" customWidth="1"/>
  </cols>
  <sheetData>
    <row r="1" spans="1:13" ht="36.75" customHeight="1">
      <c r="A1" s="286"/>
      <c r="B1" s="286"/>
      <c r="C1" s="286"/>
      <c r="D1" s="286"/>
      <c r="E1" s="286"/>
      <c r="F1" s="286"/>
      <c r="G1" s="286"/>
      <c r="H1" s="286"/>
      <c r="I1" s="287"/>
      <c r="J1" s="287"/>
      <c r="K1" s="287"/>
      <c r="L1" s="287"/>
      <c r="M1" s="287"/>
    </row>
    <row r="2" spans="1:13" ht="20.25" customHeight="1">
      <c r="A2" s="286" t="str">
        <f>საერთო!B5</f>
        <v>lokaluri xarjTaRricxva №2</v>
      </c>
      <c r="B2" s="286"/>
      <c r="C2" s="286"/>
      <c r="D2" s="286"/>
      <c r="E2" s="286"/>
      <c r="F2" s="286"/>
      <c r="G2" s="286"/>
      <c r="H2" s="286"/>
      <c r="I2" s="287"/>
      <c r="J2" s="287"/>
      <c r="K2" s="287"/>
      <c r="L2" s="287"/>
      <c r="M2" s="287"/>
    </row>
    <row r="3" spans="1:13" ht="28.5" customHeight="1">
      <c r="A3" s="288" t="s">
        <v>0</v>
      </c>
      <c r="B3" s="289" t="s">
        <v>1</v>
      </c>
      <c r="C3" s="280" t="s">
        <v>41</v>
      </c>
      <c r="D3" s="280" t="s">
        <v>42</v>
      </c>
      <c r="E3" s="292" t="s">
        <v>2</v>
      </c>
      <c r="F3" s="293"/>
      <c r="G3" s="280" t="s">
        <v>43</v>
      </c>
      <c r="H3" s="280"/>
      <c r="I3" s="280" t="s">
        <v>44</v>
      </c>
      <c r="J3" s="280"/>
      <c r="K3" s="280" t="s">
        <v>45</v>
      </c>
      <c r="L3" s="280"/>
      <c r="M3" s="280" t="s">
        <v>46</v>
      </c>
    </row>
    <row r="4" spans="1:13" ht="38.25">
      <c r="A4" s="288" t="s">
        <v>0</v>
      </c>
      <c r="B4" s="290"/>
      <c r="C4" s="280" t="s">
        <v>47</v>
      </c>
      <c r="D4" s="291" t="s">
        <v>48</v>
      </c>
      <c r="E4" s="26" t="s">
        <v>49</v>
      </c>
      <c r="F4" s="25" t="s">
        <v>50</v>
      </c>
      <c r="G4" s="33" t="s">
        <v>51</v>
      </c>
      <c r="H4" s="77" t="s">
        <v>52</v>
      </c>
      <c r="I4" s="77" t="s">
        <v>51</v>
      </c>
      <c r="J4" s="13" t="s">
        <v>52</v>
      </c>
      <c r="K4" s="77" t="s">
        <v>51</v>
      </c>
      <c r="L4" s="77" t="s">
        <v>52</v>
      </c>
      <c r="M4" s="280" t="s">
        <v>52</v>
      </c>
    </row>
    <row r="5" spans="1:13" ht="12.75">
      <c r="A5" s="27">
        <v>1</v>
      </c>
      <c r="B5" s="76">
        <v>2</v>
      </c>
      <c r="C5" s="76">
        <v>3</v>
      </c>
      <c r="D5" s="76">
        <v>4</v>
      </c>
      <c r="E5" s="19">
        <v>5</v>
      </c>
      <c r="F5" s="28">
        <v>6</v>
      </c>
      <c r="G5" s="14">
        <v>7</v>
      </c>
      <c r="H5" s="76">
        <v>8</v>
      </c>
      <c r="I5" s="76">
        <v>9</v>
      </c>
      <c r="J5" s="14">
        <v>10</v>
      </c>
      <c r="K5" s="76">
        <v>11</v>
      </c>
      <c r="L5" s="76">
        <v>12</v>
      </c>
      <c r="M5" s="76">
        <v>13</v>
      </c>
    </row>
    <row r="6" spans="1:13" ht="16.5" customHeight="1">
      <c r="A6" s="283" t="s">
        <v>166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5"/>
    </row>
    <row r="7" spans="1:13" ht="44.25" customHeight="1">
      <c r="A7" s="24">
        <v>1</v>
      </c>
      <c r="B7" s="155" t="s">
        <v>55</v>
      </c>
      <c r="C7" s="148" t="s">
        <v>78</v>
      </c>
      <c r="D7" s="148" t="s">
        <v>26</v>
      </c>
      <c r="E7" s="149"/>
      <c r="F7" s="156">
        <v>1.92</v>
      </c>
      <c r="G7" s="157"/>
      <c r="H7" s="144"/>
      <c r="I7" s="144"/>
      <c r="J7" s="144"/>
      <c r="K7" s="144"/>
      <c r="L7" s="144"/>
      <c r="M7" s="157">
        <f>SUM(M8)</f>
        <v>0</v>
      </c>
    </row>
    <row r="8" spans="1:13" ht="24.75" customHeight="1">
      <c r="A8" s="34">
        <f>A7+0.1</f>
        <v>1.1</v>
      </c>
      <c r="B8" s="158"/>
      <c r="C8" s="145" t="s">
        <v>27</v>
      </c>
      <c r="D8" s="145" t="s">
        <v>4</v>
      </c>
      <c r="E8" s="146">
        <v>206</v>
      </c>
      <c r="F8" s="65">
        <f>F7*E8</f>
        <v>395.52</v>
      </c>
      <c r="G8" s="67"/>
      <c r="H8" s="159"/>
      <c r="I8" s="152"/>
      <c r="J8" s="64"/>
      <c r="K8" s="67"/>
      <c r="L8" s="67"/>
      <c r="M8" s="64">
        <f>L8+J8+H8</f>
        <v>0</v>
      </c>
    </row>
    <row r="9" spans="1:13" ht="36.75" customHeight="1">
      <c r="A9" s="8" t="s">
        <v>22</v>
      </c>
      <c r="B9" s="66" t="s">
        <v>94</v>
      </c>
      <c r="C9" s="66" t="s">
        <v>76</v>
      </c>
      <c r="D9" s="66" t="s">
        <v>26</v>
      </c>
      <c r="E9" s="154"/>
      <c r="F9" s="154">
        <v>4</v>
      </c>
      <c r="G9" s="154"/>
      <c r="H9" s="154"/>
      <c r="I9" s="160"/>
      <c r="J9" s="160"/>
      <c r="K9" s="160"/>
      <c r="L9" s="160"/>
      <c r="M9" s="154">
        <f>SUM(M10:M11)</f>
        <v>0</v>
      </c>
    </row>
    <row r="10" spans="1:13" ht="18" customHeight="1">
      <c r="A10" s="11">
        <f>A9+0.1</f>
        <v>2.1</v>
      </c>
      <c r="B10" s="66"/>
      <c r="C10" s="152" t="s">
        <v>20</v>
      </c>
      <c r="D10" s="152" t="s">
        <v>4</v>
      </c>
      <c r="E10" s="152">
        <v>1.65</v>
      </c>
      <c r="F10" s="152">
        <f>E10*F9</f>
        <v>6.6</v>
      </c>
      <c r="G10" s="160"/>
      <c r="H10" s="160"/>
      <c r="I10" s="152"/>
      <c r="J10" s="152"/>
      <c r="K10" s="160"/>
      <c r="L10" s="160"/>
      <c r="M10" s="152">
        <f>J10</f>
        <v>0</v>
      </c>
    </row>
    <row r="11" spans="1:13" ht="21" customHeight="1">
      <c r="A11" s="34">
        <f>A10+0.1</f>
        <v>2.2</v>
      </c>
      <c r="B11" s="148"/>
      <c r="C11" s="161" t="s">
        <v>93</v>
      </c>
      <c r="D11" s="161" t="s">
        <v>7</v>
      </c>
      <c r="E11" s="152">
        <v>3.7</v>
      </c>
      <c r="F11" s="152">
        <f>E11*F9</f>
        <v>14.8</v>
      </c>
      <c r="G11" s="64"/>
      <c r="H11" s="64"/>
      <c r="I11" s="152"/>
      <c r="J11" s="152"/>
      <c r="K11" s="152"/>
      <c r="L11" s="152"/>
      <c r="M11" s="152">
        <f>L11</f>
        <v>0</v>
      </c>
    </row>
    <row r="12" spans="1:13" ht="38.25" customHeight="1">
      <c r="A12" s="42" t="s">
        <v>24</v>
      </c>
      <c r="B12" s="148" t="s">
        <v>94</v>
      </c>
      <c r="C12" s="148" t="s">
        <v>104</v>
      </c>
      <c r="D12" s="148" t="s">
        <v>26</v>
      </c>
      <c r="E12" s="162"/>
      <c r="F12" s="157">
        <f>F9+F7</f>
        <v>5.92</v>
      </c>
      <c r="G12" s="157"/>
      <c r="H12" s="67"/>
      <c r="I12" s="67"/>
      <c r="J12" s="67"/>
      <c r="K12" s="67"/>
      <c r="L12" s="67"/>
      <c r="M12" s="154">
        <f>SUM(M13:M15)</f>
        <v>0</v>
      </c>
    </row>
    <row r="13" spans="1:13" ht="19.5" customHeight="1">
      <c r="A13" s="34">
        <f>A12+0.1</f>
        <v>3.1</v>
      </c>
      <c r="B13" s="148"/>
      <c r="C13" s="152" t="s">
        <v>20</v>
      </c>
      <c r="D13" s="152" t="s">
        <v>4</v>
      </c>
      <c r="E13" s="163">
        <v>1.55</v>
      </c>
      <c r="F13" s="152">
        <f>E13*F12</f>
        <v>9.176</v>
      </c>
      <c r="G13" s="64"/>
      <c r="H13" s="64"/>
      <c r="I13" s="64"/>
      <c r="J13" s="152"/>
      <c r="K13" s="152"/>
      <c r="L13" s="152"/>
      <c r="M13" s="152">
        <f>J13</f>
        <v>0</v>
      </c>
    </row>
    <row r="14" spans="1:13" ht="29.25" customHeight="1">
      <c r="A14" s="34">
        <f>A13+0.1</f>
        <v>3.2</v>
      </c>
      <c r="B14" s="148"/>
      <c r="C14" s="161" t="s">
        <v>21</v>
      </c>
      <c r="D14" s="161" t="s">
        <v>17</v>
      </c>
      <c r="E14" s="163">
        <v>3.47</v>
      </c>
      <c r="F14" s="152">
        <f>E14*F12</f>
        <v>20.5424</v>
      </c>
      <c r="G14" s="64"/>
      <c r="H14" s="64"/>
      <c r="I14" s="152"/>
      <c r="J14" s="152"/>
      <c r="K14" s="152"/>
      <c r="L14" s="152"/>
      <c r="M14" s="152">
        <f>L14</f>
        <v>0</v>
      </c>
    </row>
    <row r="15" spans="1:13" ht="19.5" customHeight="1">
      <c r="A15" s="34">
        <f>A14+0.1</f>
        <v>3.3000000000000003</v>
      </c>
      <c r="B15" s="148"/>
      <c r="C15" s="161" t="s">
        <v>53</v>
      </c>
      <c r="D15" s="161" t="s">
        <v>7</v>
      </c>
      <c r="E15" s="163">
        <v>0.209</v>
      </c>
      <c r="F15" s="152">
        <f>E15*F12</f>
        <v>1.23728</v>
      </c>
      <c r="G15" s="64"/>
      <c r="H15" s="64"/>
      <c r="I15" s="152"/>
      <c r="J15" s="152"/>
      <c r="K15" s="152"/>
      <c r="L15" s="152"/>
      <c r="M15" s="152">
        <f>L15</f>
        <v>0</v>
      </c>
    </row>
    <row r="16" spans="1:13" ht="33" customHeight="1">
      <c r="A16" s="42" t="s">
        <v>33</v>
      </c>
      <c r="B16" s="148" t="s">
        <v>56</v>
      </c>
      <c r="C16" s="148" t="s">
        <v>105</v>
      </c>
      <c r="D16" s="148" t="s">
        <v>211</v>
      </c>
      <c r="E16" s="149"/>
      <c r="F16" s="157">
        <f>F12+F7</f>
        <v>7.84</v>
      </c>
      <c r="G16" s="157"/>
      <c r="H16" s="67"/>
      <c r="I16" s="67"/>
      <c r="J16" s="67"/>
      <c r="K16" s="67"/>
      <c r="L16" s="67"/>
      <c r="M16" s="154">
        <f>SUM(M17)</f>
        <v>0</v>
      </c>
    </row>
    <row r="17" spans="1:13" ht="16.5" customHeight="1">
      <c r="A17" s="34">
        <f>A16+0.1</f>
        <v>4.1</v>
      </c>
      <c r="B17" s="145"/>
      <c r="C17" s="152" t="s">
        <v>20</v>
      </c>
      <c r="D17" s="152" t="s">
        <v>4</v>
      </c>
      <c r="E17" s="163">
        <v>98.1</v>
      </c>
      <c r="F17" s="152">
        <f>F16*E17</f>
        <v>769.1039999999999</v>
      </c>
      <c r="G17" s="67"/>
      <c r="H17" s="67"/>
      <c r="I17" s="152"/>
      <c r="J17" s="152"/>
      <c r="K17" s="152"/>
      <c r="L17" s="152"/>
      <c r="M17" s="152">
        <f>J17</f>
        <v>0</v>
      </c>
    </row>
    <row r="18" spans="1:13" ht="16.5" customHeight="1">
      <c r="A18" s="42" t="s">
        <v>35</v>
      </c>
      <c r="B18" s="148" t="s">
        <v>63</v>
      </c>
      <c r="C18" s="148" t="s">
        <v>106</v>
      </c>
      <c r="D18" s="148" t="s">
        <v>34</v>
      </c>
      <c r="E18" s="149"/>
      <c r="F18" s="157">
        <f>F16*1.85*100</f>
        <v>1450.3999999999999</v>
      </c>
      <c r="G18" s="157"/>
      <c r="H18" s="67"/>
      <c r="I18" s="67"/>
      <c r="J18" s="67"/>
      <c r="K18" s="67"/>
      <c r="L18" s="67"/>
      <c r="M18" s="154">
        <f>SUM(M19)</f>
        <v>0</v>
      </c>
    </row>
    <row r="19" spans="1:13" ht="16.5" customHeight="1">
      <c r="A19" s="34">
        <f>A18+0.1</f>
        <v>5.1</v>
      </c>
      <c r="B19" s="145"/>
      <c r="C19" s="161" t="s">
        <v>57</v>
      </c>
      <c r="D19" s="161" t="s">
        <v>34</v>
      </c>
      <c r="E19" s="161">
        <v>1</v>
      </c>
      <c r="F19" s="152">
        <f>F18*E19</f>
        <v>1450.3999999999999</v>
      </c>
      <c r="G19" s="64"/>
      <c r="H19" s="64"/>
      <c r="I19" s="152"/>
      <c r="J19" s="152"/>
      <c r="K19" s="152"/>
      <c r="L19" s="152"/>
      <c r="M19" s="152">
        <f>L19</f>
        <v>0</v>
      </c>
    </row>
    <row r="20" spans="1:14" ht="16.5" customHeight="1">
      <c r="A20" s="6"/>
      <c r="B20" s="164"/>
      <c r="C20" s="148" t="s">
        <v>91</v>
      </c>
      <c r="D20" s="164"/>
      <c r="E20" s="164"/>
      <c r="F20" s="165"/>
      <c r="G20" s="66"/>
      <c r="H20" s="66"/>
      <c r="I20" s="66"/>
      <c r="J20" s="153">
        <f>SUM(J7:J19)</f>
        <v>0</v>
      </c>
      <c r="K20" s="66"/>
      <c r="L20" s="154">
        <f>SUM(L7:L19)</f>
        <v>0</v>
      </c>
      <c r="M20" s="153">
        <f>SUM(M18,M16,M12,M9,M7)</f>
        <v>0</v>
      </c>
      <c r="N20" s="81"/>
    </row>
    <row r="21" spans="1:13" ht="16.5" customHeight="1">
      <c r="A21" s="3"/>
      <c r="B21" s="3"/>
      <c r="C21" s="3" t="s">
        <v>300</v>
      </c>
      <c r="D21" s="3" t="s">
        <v>7</v>
      </c>
      <c r="E21" s="4"/>
      <c r="F21" s="36"/>
      <c r="G21" s="36"/>
      <c r="H21" s="12"/>
      <c r="I21" s="22"/>
      <c r="J21" s="22"/>
      <c r="K21" s="22"/>
      <c r="L21" s="12"/>
      <c r="M21" s="17">
        <f>M20*0.1</f>
        <v>0</v>
      </c>
    </row>
    <row r="22" spans="1:13" ht="16.5" customHeight="1">
      <c r="A22" s="1"/>
      <c r="B22" s="1"/>
      <c r="C22" s="1" t="s">
        <v>8</v>
      </c>
      <c r="D22" s="1" t="s">
        <v>7</v>
      </c>
      <c r="E22" s="2"/>
      <c r="F22" s="37"/>
      <c r="G22" s="37"/>
      <c r="H22" s="70"/>
      <c r="I22" s="71"/>
      <c r="J22" s="71"/>
      <c r="K22" s="71"/>
      <c r="L22" s="70"/>
      <c r="M22" s="5">
        <f>SUM(M20:M21)</f>
        <v>0</v>
      </c>
    </row>
    <row r="23" spans="1:13" ht="24" customHeight="1">
      <c r="A23" s="3"/>
      <c r="B23" s="3"/>
      <c r="C23" s="3" t="s">
        <v>301</v>
      </c>
      <c r="D23" s="3" t="s">
        <v>7</v>
      </c>
      <c r="E23" s="4"/>
      <c r="F23" s="36"/>
      <c r="G23" s="36"/>
      <c r="H23" s="12"/>
      <c r="I23" s="22"/>
      <c r="J23" s="22"/>
      <c r="K23" s="22"/>
      <c r="L23" s="12"/>
      <c r="M23" s="17">
        <f>M22*0.08</f>
        <v>0</v>
      </c>
    </row>
    <row r="24" spans="1:13" ht="13.5">
      <c r="A24" s="73"/>
      <c r="B24" s="73"/>
      <c r="C24" s="73" t="s">
        <v>91</v>
      </c>
      <c r="D24" s="73" t="s">
        <v>7</v>
      </c>
      <c r="E24" s="74"/>
      <c r="F24" s="74"/>
      <c r="G24" s="74"/>
      <c r="H24" s="75"/>
      <c r="I24" s="75"/>
      <c r="J24" s="75"/>
      <c r="K24" s="75"/>
      <c r="L24" s="75"/>
      <c r="M24" s="74">
        <f>SUM(M22:M23)</f>
        <v>0</v>
      </c>
    </row>
    <row r="26" spans="1:6" ht="13.5">
      <c r="A26" s="326" t="s">
        <v>318</v>
      </c>
      <c r="B26" s="326"/>
      <c r="C26" s="326"/>
      <c r="E26" s="281"/>
      <c r="F26" s="282"/>
    </row>
    <row r="27" spans="1:3" ht="13.5" customHeight="1">
      <c r="A27" s="326"/>
      <c r="B27" s="326"/>
      <c r="C27" s="326"/>
    </row>
    <row r="28" spans="1:3" ht="12.75">
      <c r="A28" s="326"/>
      <c r="B28" s="326"/>
      <c r="C28" s="326"/>
    </row>
    <row r="29" spans="1:3" ht="12.75">
      <c r="A29" s="326"/>
      <c r="B29" s="326"/>
      <c r="C29" s="326"/>
    </row>
    <row r="31" spans="3:6" ht="12.75">
      <c r="C31" s="323" t="s">
        <v>317</v>
      </c>
      <c r="D31" s="322"/>
      <c r="E31" s="322"/>
      <c r="F31" s="322"/>
    </row>
  </sheetData>
  <sheetProtection/>
  <mergeCells count="15">
    <mergeCell ref="E26:F26"/>
    <mergeCell ref="A2:M2"/>
    <mergeCell ref="A6:M6"/>
    <mergeCell ref="C31:F31"/>
    <mergeCell ref="A26:C29"/>
    <mergeCell ref="A1:M1"/>
    <mergeCell ref="A3:A4"/>
    <mergeCell ref="B3:B4"/>
    <mergeCell ref="C3:C4"/>
    <mergeCell ref="D3:D4"/>
    <mergeCell ref="E3:F3"/>
    <mergeCell ref="G3:H3"/>
    <mergeCell ref="I3:J3"/>
    <mergeCell ref="K3:L3"/>
    <mergeCell ref="M3:M4"/>
  </mergeCells>
  <printOptions/>
  <pageMargins left="0.75" right="0.5" top="0.75" bottom="0.5" header="0.5" footer="0.5"/>
  <pageSetup horizontalDpi="300" verticalDpi="300" orientation="landscape" paperSize="9" scale="83" r:id="rId2"/>
  <headerFooter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8"/>
  <sheetViews>
    <sheetView zoomScaleSheetLayoutView="100" zoomScalePageLayoutView="0" workbookViewId="0" topLeftCell="A73">
      <selection activeCell="C103" sqref="C103"/>
    </sheetView>
  </sheetViews>
  <sheetFormatPr defaultColWidth="9.140625" defaultRowHeight="12.75"/>
  <cols>
    <col min="1" max="1" width="5.140625" style="15" customWidth="1"/>
    <col min="2" max="2" width="13.28125" style="15" customWidth="1"/>
    <col min="3" max="3" width="44.28125" style="15" customWidth="1"/>
    <col min="4" max="4" width="11.28125" style="15" customWidth="1"/>
    <col min="5" max="5" width="9.140625" style="15" customWidth="1"/>
    <col min="6" max="6" width="10.57421875" style="29" customWidth="1"/>
    <col min="7" max="7" width="8.421875" style="29" customWidth="1"/>
    <col min="8" max="8" width="10.421875" style="15" customWidth="1"/>
    <col min="9" max="9" width="9.140625" style="15" customWidth="1"/>
    <col min="10" max="10" width="9.140625" style="29" customWidth="1"/>
    <col min="11" max="11" width="9.140625" style="15" customWidth="1"/>
    <col min="12" max="12" width="10.28125" style="15" bestFit="1" customWidth="1"/>
    <col min="13" max="13" width="9.421875" style="15" bestFit="1" customWidth="1"/>
    <col min="14" max="16384" width="9.140625" style="15" customWidth="1"/>
  </cols>
  <sheetData>
    <row r="1" spans="1:13" ht="33" customHeight="1">
      <c r="A1" s="286"/>
      <c r="B1" s="286"/>
      <c r="C1" s="286"/>
      <c r="D1" s="286"/>
      <c r="E1" s="286"/>
      <c r="F1" s="286"/>
      <c r="G1" s="286"/>
      <c r="H1" s="286"/>
      <c r="I1" s="287"/>
      <c r="J1" s="287"/>
      <c r="K1" s="287"/>
      <c r="L1" s="287"/>
      <c r="M1" s="287"/>
    </row>
    <row r="2" spans="1:13" ht="19.5" customHeight="1">
      <c r="A2" s="286" t="str">
        <f>საერთო!B6</f>
        <v>lokaluri xarjTaRricxva №3</v>
      </c>
      <c r="B2" s="286"/>
      <c r="C2" s="286"/>
      <c r="D2" s="286"/>
      <c r="E2" s="286"/>
      <c r="F2" s="286"/>
      <c r="G2" s="286"/>
      <c r="H2" s="286"/>
      <c r="I2" s="287"/>
      <c r="J2" s="287"/>
      <c r="K2" s="287"/>
      <c r="L2" s="287"/>
      <c r="M2" s="287"/>
    </row>
    <row r="3" spans="1:13" ht="28.5" customHeight="1">
      <c r="A3" s="288" t="s">
        <v>0</v>
      </c>
      <c r="B3" s="289" t="s">
        <v>1</v>
      </c>
      <c r="C3" s="280" t="s">
        <v>41</v>
      </c>
      <c r="D3" s="280" t="s">
        <v>42</v>
      </c>
      <c r="E3" s="292" t="s">
        <v>2</v>
      </c>
      <c r="F3" s="293"/>
      <c r="G3" s="280" t="s">
        <v>43</v>
      </c>
      <c r="H3" s="280"/>
      <c r="I3" s="280" t="s">
        <v>44</v>
      </c>
      <c r="J3" s="280"/>
      <c r="K3" s="280" t="s">
        <v>45</v>
      </c>
      <c r="L3" s="280"/>
      <c r="M3" s="280" t="s">
        <v>46</v>
      </c>
    </row>
    <row r="4" spans="1:13" ht="38.25">
      <c r="A4" s="288" t="s">
        <v>0</v>
      </c>
      <c r="B4" s="290"/>
      <c r="C4" s="280" t="s">
        <v>47</v>
      </c>
      <c r="D4" s="291" t="s">
        <v>48</v>
      </c>
      <c r="E4" s="26" t="s">
        <v>49</v>
      </c>
      <c r="F4" s="25" t="s">
        <v>50</v>
      </c>
      <c r="G4" s="33" t="s">
        <v>51</v>
      </c>
      <c r="H4" s="77" t="s">
        <v>52</v>
      </c>
      <c r="I4" s="77" t="s">
        <v>51</v>
      </c>
      <c r="J4" s="13" t="s">
        <v>52</v>
      </c>
      <c r="K4" s="77" t="s">
        <v>51</v>
      </c>
      <c r="L4" s="77" t="s">
        <v>52</v>
      </c>
      <c r="M4" s="280" t="s">
        <v>52</v>
      </c>
    </row>
    <row r="5" spans="1:13" ht="12.75">
      <c r="A5" s="27">
        <v>1</v>
      </c>
      <c r="B5" s="76">
        <v>2</v>
      </c>
      <c r="C5" s="76">
        <v>3</v>
      </c>
      <c r="D5" s="76">
        <v>4</v>
      </c>
      <c r="E5" s="19">
        <v>5</v>
      </c>
      <c r="F5" s="28">
        <v>6</v>
      </c>
      <c r="G5" s="14">
        <v>7</v>
      </c>
      <c r="H5" s="76">
        <v>8</v>
      </c>
      <c r="I5" s="76">
        <v>9</v>
      </c>
      <c r="J5" s="14">
        <v>10</v>
      </c>
      <c r="K5" s="76">
        <v>11</v>
      </c>
      <c r="L5" s="76">
        <v>12</v>
      </c>
      <c r="M5" s="76">
        <v>13</v>
      </c>
    </row>
    <row r="6" spans="1:13" ht="18" customHeight="1">
      <c r="A6" s="294" t="s">
        <v>167</v>
      </c>
      <c r="B6" s="295"/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6"/>
    </row>
    <row r="7" spans="1:13" ht="39.75" customHeight="1">
      <c r="A7" s="46">
        <v>1</v>
      </c>
      <c r="B7" s="144" t="s">
        <v>19</v>
      </c>
      <c r="C7" s="58" t="s">
        <v>100</v>
      </c>
      <c r="D7" s="57" t="s">
        <v>297</v>
      </c>
      <c r="E7" s="157"/>
      <c r="F7" s="157">
        <v>3080</v>
      </c>
      <c r="G7" s="166"/>
      <c r="H7" s="166"/>
      <c r="I7" s="166"/>
      <c r="J7" s="166"/>
      <c r="K7" s="167"/>
      <c r="L7" s="167"/>
      <c r="M7" s="168">
        <f>L7+J7+H7</f>
        <v>0</v>
      </c>
    </row>
    <row r="8" spans="1:13" ht="28.5" customHeight="1">
      <c r="A8" s="46">
        <v>2</v>
      </c>
      <c r="B8" s="144" t="s">
        <v>96</v>
      </c>
      <c r="C8" s="144" t="s">
        <v>101</v>
      </c>
      <c r="D8" s="144" t="s">
        <v>23</v>
      </c>
      <c r="E8" s="157"/>
      <c r="F8" s="157">
        <v>296</v>
      </c>
      <c r="G8" s="64"/>
      <c r="H8" s="64"/>
      <c r="I8" s="157"/>
      <c r="J8" s="157"/>
      <c r="K8" s="157"/>
      <c r="L8" s="157"/>
      <c r="M8" s="157">
        <f>SUM(M9:M12)</f>
        <v>0</v>
      </c>
    </row>
    <row r="9" spans="1:13" ht="13.5">
      <c r="A9" s="21">
        <f>A8+0.1</f>
        <v>2.1</v>
      </c>
      <c r="B9" s="169"/>
      <c r="C9" s="169" t="s">
        <v>6</v>
      </c>
      <c r="D9" s="169" t="s">
        <v>4</v>
      </c>
      <c r="E9" s="170">
        <v>0.89</v>
      </c>
      <c r="F9" s="64">
        <f>E9*F8</f>
        <v>263.44</v>
      </c>
      <c r="G9" s="64"/>
      <c r="H9" s="64"/>
      <c r="I9" s="64"/>
      <c r="J9" s="64"/>
      <c r="K9" s="64"/>
      <c r="L9" s="64"/>
      <c r="M9" s="64">
        <f>L9+J9+H9</f>
        <v>0</v>
      </c>
    </row>
    <row r="10" spans="1:13" ht="13.5">
      <c r="A10" s="45">
        <f>A9+0.1</f>
        <v>2.2</v>
      </c>
      <c r="B10" s="169"/>
      <c r="C10" s="169" t="s">
        <v>79</v>
      </c>
      <c r="D10" s="169" t="s">
        <v>17</v>
      </c>
      <c r="E10" s="170">
        <v>0.37</v>
      </c>
      <c r="F10" s="64">
        <f>E10*F8</f>
        <v>109.52</v>
      </c>
      <c r="G10" s="64"/>
      <c r="H10" s="64"/>
      <c r="I10" s="64"/>
      <c r="J10" s="64"/>
      <c r="K10" s="64"/>
      <c r="L10" s="64"/>
      <c r="M10" s="64">
        <f>L10+J10+H10</f>
        <v>0</v>
      </c>
    </row>
    <row r="11" spans="1:13" ht="13.5">
      <c r="A11" s="20">
        <f>A10+0.1</f>
        <v>2.3000000000000003</v>
      </c>
      <c r="B11" s="169"/>
      <c r="C11" s="169" t="s">
        <v>102</v>
      </c>
      <c r="D11" s="169" t="s">
        <v>23</v>
      </c>
      <c r="E11" s="170">
        <v>1.15</v>
      </c>
      <c r="F11" s="64">
        <f>E11*F8</f>
        <v>340.4</v>
      </c>
      <c r="G11" s="64"/>
      <c r="H11" s="64"/>
      <c r="I11" s="64"/>
      <c r="J11" s="64"/>
      <c r="K11" s="64"/>
      <c r="L11" s="64"/>
      <c r="M11" s="64">
        <f>H11</f>
        <v>0</v>
      </c>
    </row>
    <row r="12" spans="1:13" ht="13.5">
      <c r="A12" s="20">
        <f>A11+0.1</f>
        <v>2.4000000000000004</v>
      </c>
      <c r="B12" s="169"/>
      <c r="C12" s="169" t="s">
        <v>9</v>
      </c>
      <c r="D12" s="169" t="s">
        <v>7</v>
      </c>
      <c r="E12" s="170">
        <v>0.02</v>
      </c>
      <c r="F12" s="64">
        <f>E12*F8</f>
        <v>5.92</v>
      </c>
      <c r="G12" s="64"/>
      <c r="H12" s="64"/>
      <c r="I12" s="64"/>
      <c r="J12" s="64"/>
      <c r="K12" s="64"/>
      <c r="L12" s="64"/>
      <c r="M12" s="64">
        <f>H12</f>
        <v>0</v>
      </c>
    </row>
    <row r="13" spans="1:13" ht="27">
      <c r="A13" s="46">
        <v>3</v>
      </c>
      <c r="B13" s="144" t="s">
        <v>96</v>
      </c>
      <c r="C13" s="144" t="s">
        <v>273</v>
      </c>
      <c r="D13" s="144" t="s">
        <v>23</v>
      </c>
      <c r="E13" s="157"/>
      <c r="F13" s="157">
        <v>148</v>
      </c>
      <c r="G13" s="64"/>
      <c r="H13" s="64"/>
      <c r="I13" s="157"/>
      <c r="J13" s="157"/>
      <c r="K13" s="157"/>
      <c r="L13" s="157"/>
      <c r="M13" s="157">
        <f>SUM(M14:M17)</f>
        <v>0</v>
      </c>
    </row>
    <row r="14" spans="1:13" ht="13.5">
      <c r="A14" s="21">
        <f>A13+0.1</f>
        <v>3.1</v>
      </c>
      <c r="B14" s="169"/>
      <c r="C14" s="169" t="s">
        <v>6</v>
      </c>
      <c r="D14" s="169" t="s">
        <v>4</v>
      </c>
      <c r="E14" s="170">
        <v>0.89</v>
      </c>
      <c r="F14" s="64">
        <f>E14*F13</f>
        <v>131.72</v>
      </c>
      <c r="G14" s="64"/>
      <c r="H14" s="64"/>
      <c r="I14" s="64"/>
      <c r="J14" s="64"/>
      <c r="K14" s="64"/>
      <c r="L14" s="64"/>
      <c r="M14" s="64">
        <f>L14+J14+H14</f>
        <v>0</v>
      </c>
    </row>
    <row r="15" spans="1:13" ht="13.5">
      <c r="A15" s="45">
        <f>A14+0.1</f>
        <v>3.2</v>
      </c>
      <c r="B15" s="169"/>
      <c r="C15" s="169" t="s">
        <v>79</v>
      </c>
      <c r="D15" s="169" t="s">
        <v>17</v>
      </c>
      <c r="E15" s="170">
        <v>0.37</v>
      </c>
      <c r="F15" s="64">
        <f>E15*F13</f>
        <v>54.76</v>
      </c>
      <c r="G15" s="64"/>
      <c r="H15" s="64"/>
      <c r="I15" s="64"/>
      <c r="J15" s="64"/>
      <c r="K15" s="64"/>
      <c r="L15" s="64"/>
      <c r="M15" s="64">
        <f>L15+J15+H15</f>
        <v>0</v>
      </c>
    </row>
    <row r="16" spans="1:13" ht="13.5">
      <c r="A16" s="20">
        <f>A15+0.1</f>
        <v>3.3000000000000003</v>
      </c>
      <c r="B16" s="169"/>
      <c r="C16" s="169" t="s">
        <v>103</v>
      </c>
      <c r="D16" s="169" t="s">
        <v>23</v>
      </c>
      <c r="E16" s="170">
        <v>1.15</v>
      </c>
      <c r="F16" s="64">
        <f>E16*F13</f>
        <v>170.2</v>
      </c>
      <c r="G16" s="64"/>
      <c r="H16" s="64"/>
      <c r="I16" s="64"/>
      <c r="J16" s="64"/>
      <c r="K16" s="64"/>
      <c r="L16" s="64"/>
      <c r="M16" s="64">
        <f>H16</f>
        <v>0</v>
      </c>
    </row>
    <row r="17" spans="1:13" ht="13.5">
      <c r="A17" s="20">
        <f>A16+0.1</f>
        <v>3.4000000000000004</v>
      </c>
      <c r="B17" s="169"/>
      <c r="C17" s="169" t="s">
        <v>9</v>
      </c>
      <c r="D17" s="169" t="s">
        <v>7</v>
      </c>
      <c r="E17" s="170">
        <v>0.02</v>
      </c>
      <c r="F17" s="64">
        <f>E17*F13</f>
        <v>2.96</v>
      </c>
      <c r="G17" s="64"/>
      <c r="H17" s="64"/>
      <c r="I17" s="64"/>
      <c r="J17" s="64"/>
      <c r="K17" s="64"/>
      <c r="L17" s="64"/>
      <c r="M17" s="64">
        <f>H17</f>
        <v>0</v>
      </c>
    </row>
    <row r="18" spans="1:13" ht="55.5" customHeight="1">
      <c r="A18" s="1">
        <v>4</v>
      </c>
      <c r="B18" s="148" t="s">
        <v>95</v>
      </c>
      <c r="C18" s="171" t="s">
        <v>108</v>
      </c>
      <c r="D18" s="171" t="s">
        <v>39</v>
      </c>
      <c r="E18" s="171"/>
      <c r="F18" s="157">
        <v>6.6</v>
      </c>
      <c r="G18" s="144"/>
      <c r="H18" s="160"/>
      <c r="I18" s="160"/>
      <c r="J18" s="160"/>
      <c r="K18" s="160"/>
      <c r="L18" s="160"/>
      <c r="M18" s="157">
        <f>SUM(M19:M23)</f>
        <v>0</v>
      </c>
    </row>
    <row r="19" spans="1:13" ht="13.5">
      <c r="A19" s="11">
        <f>A18+0.1</f>
        <v>4.1</v>
      </c>
      <c r="B19" s="169"/>
      <c r="C19" s="172" t="s">
        <v>61</v>
      </c>
      <c r="D19" s="172" t="s">
        <v>16</v>
      </c>
      <c r="E19" s="173">
        <v>74</v>
      </c>
      <c r="F19" s="152">
        <f>E19*F18</f>
        <v>488.4</v>
      </c>
      <c r="G19" s="160"/>
      <c r="H19" s="160"/>
      <c r="I19" s="152"/>
      <c r="J19" s="64"/>
      <c r="K19" s="160"/>
      <c r="L19" s="160"/>
      <c r="M19" s="64">
        <f>J19</f>
        <v>0</v>
      </c>
    </row>
    <row r="20" spans="1:13" ht="13.5">
      <c r="A20" s="11">
        <f>A19+0.1</f>
        <v>4.199999999999999</v>
      </c>
      <c r="B20" s="169"/>
      <c r="C20" s="169" t="s">
        <v>5</v>
      </c>
      <c r="D20" s="172" t="s">
        <v>17</v>
      </c>
      <c r="E20" s="172">
        <v>0.71</v>
      </c>
      <c r="F20" s="152">
        <f>E20*F18</f>
        <v>4.686</v>
      </c>
      <c r="G20" s="174"/>
      <c r="H20" s="174"/>
      <c r="I20" s="174"/>
      <c r="J20" s="174"/>
      <c r="K20" s="64"/>
      <c r="L20" s="64"/>
      <c r="M20" s="64">
        <f>L20</f>
        <v>0</v>
      </c>
    </row>
    <row r="21" spans="1:13" ht="13.5">
      <c r="A21" s="11">
        <f>A20+0.1</f>
        <v>4.299999999999999</v>
      </c>
      <c r="B21" s="171"/>
      <c r="C21" s="169" t="s">
        <v>107</v>
      </c>
      <c r="D21" s="169" t="s">
        <v>40</v>
      </c>
      <c r="E21" s="63">
        <v>100</v>
      </c>
      <c r="F21" s="64">
        <f>E21*F18</f>
        <v>660</v>
      </c>
      <c r="G21" s="64"/>
      <c r="H21" s="64"/>
      <c r="I21" s="174"/>
      <c r="J21" s="174"/>
      <c r="K21" s="174"/>
      <c r="L21" s="174"/>
      <c r="M21" s="174">
        <f>H21</f>
        <v>0</v>
      </c>
    </row>
    <row r="22" spans="1:13" ht="13.5">
      <c r="A22" s="11">
        <f>A21+0.1</f>
        <v>4.399999999999999</v>
      </c>
      <c r="B22" s="169"/>
      <c r="C22" s="169" t="s">
        <v>58</v>
      </c>
      <c r="D22" s="169" t="s">
        <v>15</v>
      </c>
      <c r="E22" s="63">
        <f>0.2*0.1*100</f>
        <v>2.0000000000000004</v>
      </c>
      <c r="F22" s="64">
        <f>E22*F18</f>
        <v>13.200000000000003</v>
      </c>
      <c r="G22" s="64"/>
      <c r="H22" s="64"/>
      <c r="I22" s="160"/>
      <c r="J22" s="160"/>
      <c r="K22" s="160"/>
      <c r="L22" s="160"/>
      <c r="M22" s="174">
        <f>H22</f>
        <v>0</v>
      </c>
    </row>
    <row r="23" spans="1:13" ht="13.5">
      <c r="A23" s="11">
        <f>A22+0.1</f>
        <v>4.499999999999998</v>
      </c>
      <c r="B23" s="169"/>
      <c r="C23" s="169" t="s">
        <v>9</v>
      </c>
      <c r="D23" s="169" t="s">
        <v>7</v>
      </c>
      <c r="E23" s="63">
        <v>9.6</v>
      </c>
      <c r="F23" s="64">
        <f>E23*F18</f>
        <v>63.35999999999999</v>
      </c>
      <c r="G23" s="64"/>
      <c r="H23" s="64"/>
      <c r="I23" s="160"/>
      <c r="J23" s="160"/>
      <c r="K23" s="160"/>
      <c r="L23" s="160"/>
      <c r="M23" s="174">
        <f>H23</f>
        <v>0</v>
      </c>
    </row>
    <row r="24" spans="1:13" ht="40.5">
      <c r="A24" s="1">
        <v>5</v>
      </c>
      <c r="B24" s="148" t="s">
        <v>95</v>
      </c>
      <c r="C24" s="171" t="s">
        <v>109</v>
      </c>
      <c r="D24" s="171" t="s">
        <v>39</v>
      </c>
      <c r="E24" s="171"/>
      <c r="F24" s="157">
        <v>1.66</v>
      </c>
      <c r="G24" s="144"/>
      <c r="H24" s="160"/>
      <c r="I24" s="160"/>
      <c r="J24" s="160"/>
      <c r="K24" s="160"/>
      <c r="L24" s="160"/>
      <c r="M24" s="157">
        <f>SUM(M25:M29)</f>
        <v>0</v>
      </c>
    </row>
    <row r="25" spans="1:13" ht="13.5">
      <c r="A25" s="11">
        <f>A24+0.1</f>
        <v>5.1</v>
      </c>
      <c r="B25" s="169"/>
      <c r="C25" s="172" t="s">
        <v>61</v>
      </c>
      <c r="D25" s="172" t="s">
        <v>16</v>
      </c>
      <c r="E25" s="173">
        <v>74</v>
      </c>
      <c r="F25" s="152">
        <f>E25*F24</f>
        <v>122.83999999999999</v>
      </c>
      <c r="G25" s="160"/>
      <c r="H25" s="160"/>
      <c r="I25" s="152"/>
      <c r="J25" s="64"/>
      <c r="K25" s="160"/>
      <c r="L25" s="160"/>
      <c r="M25" s="64">
        <f>J25</f>
        <v>0</v>
      </c>
    </row>
    <row r="26" spans="1:13" ht="13.5">
      <c r="A26" s="11">
        <f>A25+0.1</f>
        <v>5.199999999999999</v>
      </c>
      <c r="B26" s="169"/>
      <c r="C26" s="169" t="s">
        <v>5</v>
      </c>
      <c r="D26" s="172" t="s">
        <v>17</v>
      </c>
      <c r="E26" s="172">
        <v>0.71</v>
      </c>
      <c r="F26" s="152">
        <f>E26*F24</f>
        <v>1.1785999999999999</v>
      </c>
      <c r="G26" s="174"/>
      <c r="H26" s="174"/>
      <c r="I26" s="174"/>
      <c r="J26" s="174"/>
      <c r="K26" s="64"/>
      <c r="L26" s="64"/>
      <c r="M26" s="64">
        <f>L26</f>
        <v>0</v>
      </c>
    </row>
    <row r="27" spans="1:13" ht="13.5">
      <c r="A27" s="11">
        <f>A26+0.1</f>
        <v>5.299999999999999</v>
      </c>
      <c r="B27" s="171"/>
      <c r="C27" s="169" t="s">
        <v>110</v>
      </c>
      <c r="D27" s="169" t="s">
        <v>40</v>
      </c>
      <c r="E27" s="63">
        <v>100</v>
      </c>
      <c r="F27" s="64">
        <f>E27*F24</f>
        <v>166</v>
      </c>
      <c r="G27" s="64"/>
      <c r="H27" s="64"/>
      <c r="I27" s="174"/>
      <c r="J27" s="174"/>
      <c r="K27" s="174"/>
      <c r="L27" s="174"/>
      <c r="M27" s="174">
        <f>H27</f>
        <v>0</v>
      </c>
    </row>
    <row r="28" spans="1:13" ht="13.5">
      <c r="A28" s="11">
        <f>A27+0.1</f>
        <v>5.399999999999999</v>
      </c>
      <c r="B28" s="169"/>
      <c r="C28" s="169" t="s">
        <v>58</v>
      </c>
      <c r="D28" s="169" t="s">
        <v>15</v>
      </c>
      <c r="E28" s="63">
        <v>3.168</v>
      </c>
      <c r="F28" s="64">
        <f>E28*F24</f>
        <v>5.2588799999999996</v>
      </c>
      <c r="G28" s="64"/>
      <c r="H28" s="64"/>
      <c r="I28" s="160"/>
      <c r="J28" s="160"/>
      <c r="K28" s="160"/>
      <c r="L28" s="160"/>
      <c r="M28" s="174">
        <f>H28</f>
        <v>0</v>
      </c>
    </row>
    <row r="29" spans="1:13" ht="13.5">
      <c r="A29" s="11">
        <f>A28+0.1</f>
        <v>5.499999999999998</v>
      </c>
      <c r="B29" s="169"/>
      <c r="C29" s="169" t="s">
        <v>9</v>
      </c>
      <c r="D29" s="169" t="s">
        <v>7</v>
      </c>
      <c r="E29" s="63">
        <v>9.6</v>
      </c>
      <c r="F29" s="64">
        <f>E29*F24</f>
        <v>15.935999999999998</v>
      </c>
      <c r="G29" s="64"/>
      <c r="H29" s="64"/>
      <c r="I29" s="160"/>
      <c r="J29" s="160"/>
      <c r="K29" s="160"/>
      <c r="L29" s="160"/>
      <c r="M29" s="174">
        <f>H29</f>
        <v>0</v>
      </c>
    </row>
    <row r="30" spans="1:13" ht="38.25">
      <c r="A30" s="8" t="s">
        <v>36</v>
      </c>
      <c r="B30" s="66" t="s">
        <v>25</v>
      </c>
      <c r="C30" s="66" t="s">
        <v>298</v>
      </c>
      <c r="D30" s="66" t="s">
        <v>26</v>
      </c>
      <c r="E30" s="154"/>
      <c r="F30" s="175">
        <v>0.115</v>
      </c>
      <c r="G30" s="154"/>
      <c r="H30" s="160"/>
      <c r="I30" s="160"/>
      <c r="J30" s="160"/>
      <c r="K30" s="160"/>
      <c r="L30" s="160"/>
      <c r="M30" s="154">
        <f>SUM(M31:M37)</f>
        <v>0</v>
      </c>
    </row>
    <row r="31" spans="1:13" ht="12.75">
      <c r="A31" s="11">
        <f aca="true" t="shared" si="0" ref="A31:A43">A30+0.1</f>
        <v>6.1</v>
      </c>
      <c r="B31" s="161"/>
      <c r="C31" s="152" t="s">
        <v>27</v>
      </c>
      <c r="D31" s="152" t="s">
        <v>4</v>
      </c>
      <c r="E31" s="152">
        <v>99</v>
      </c>
      <c r="F31" s="152">
        <f>E31*F30</f>
        <v>11.385</v>
      </c>
      <c r="G31" s="160"/>
      <c r="H31" s="160"/>
      <c r="I31" s="152"/>
      <c r="J31" s="152"/>
      <c r="K31" s="160"/>
      <c r="L31" s="160"/>
      <c r="M31" s="152">
        <f>J31</f>
        <v>0</v>
      </c>
    </row>
    <row r="32" spans="1:13" ht="12.75">
      <c r="A32" s="10">
        <f t="shared" si="0"/>
        <v>6.199999999999999</v>
      </c>
      <c r="B32" s="161"/>
      <c r="C32" s="161" t="s">
        <v>28</v>
      </c>
      <c r="D32" s="161" t="s">
        <v>7</v>
      </c>
      <c r="E32" s="152">
        <v>34</v>
      </c>
      <c r="F32" s="152">
        <f>F30*E32</f>
        <v>3.91</v>
      </c>
      <c r="G32" s="160"/>
      <c r="H32" s="160"/>
      <c r="I32" s="160"/>
      <c r="J32" s="160"/>
      <c r="K32" s="152"/>
      <c r="L32" s="152"/>
      <c r="M32" s="152">
        <f>L32</f>
        <v>0</v>
      </c>
    </row>
    <row r="33" spans="1:13" ht="12.75">
      <c r="A33" s="11">
        <f t="shared" si="0"/>
        <v>6.299999999999999</v>
      </c>
      <c r="B33" s="161"/>
      <c r="C33" s="161" t="s">
        <v>299</v>
      </c>
      <c r="D33" s="161" t="s">
        <v>23</v>
      </c>
      <c r="E33" s="152">
        <v>102</v>
      </c>
      <c r="F33" s="152">
        <f>E33*F30</f>
        <v>11.73</v>
      </c>
      <c r="G33" s="152"/>
      <c r="H33" s="152"/>
      <c r="I33" s="160"/>
      <c r="J33" s="160"/>
      <c r="K33" s="160"/>
      <c r="L33" s="160"/>
      <c r="M33" s="152">
        <f>H33</f>
        <v>0</v>
      </c>
    </row>
    <row r="34" spans="1:13" ht="13.5">
      <c r="A34" s="11">
        <f t="shared" si="0"/>
        <v>6.399999999999999</v>
      </c>
      <c r="B34" s="161"/>
      <c r="C34" s="169" t="s">
        <v>111</v>
      </c>
      <c r="D34" s="169" t="s">
        <v>10</v>
      </c>
      <c r="E34" s="176"/>
      <c r="F34" s="176">
        <v>919.58</v>
      </c>
      <c r="G34" s="177"/>
      <c r="H34" s="177"/>
      <c r="I34" s="177"/>
      <c r="J34" s="177"/>
      <c r="K34" s="177"/>
      <c r="L34" s="177"/>
      <c r="M34" s="177">
        <f>H34</f>
        <v>0</v>
      </c>
    </row>
    <row r="35" spans="1:13" ht="12.75">
      <c r="A35" s="11">
        <f t="shared" si="0"/>
        <v>6.499999999999998</v>
      </c>
      <c r="B35" s="161"/>
      <c r="C35" s="161" t="s">
        <v>29</v>
      </c>
      <c r="D35" s="161" t="s">
        <v>30</v>
      </c>
      <c r="E35" s="152">
        <v>7.54</v>
      </c>
      <c r="F35" s="152">
        <f>F30*E35</f>
        <v>0.8671000000000001</v>
      </c>
      <c r="G35" s="152"/>
      <c r="H35" s="152"/>
      <c r="I35" s="160"/>
      <c r="J35" s="160"/>
      <c r="K35" s="160"/>
      <c r="L35" s="160"/>
      <c r="M35" s="152">
        <f>H35</f>
        <v>0</v>
      </c>
    </row>
    <row r="36" spans="1:13" ht="12.75">
      <c r="A36" s="11">
        <f t="shared" si="0"/>
        <v>6.599999999999998</v>
      </c>
      <c r="B36" s="161"/>
      <c r="C36" s="161" t="s">
        <v>31</v>
      </c>
      <c r="D36" s="161" t="s">
        <v>23</v>
      </c>
      <c r="E36" s="152">
        <v>0.08</v>
      </c>
      <c r="F36" s="152">
        <f>F30*E36</f>
        <v>0.0092</v>
      </c>
      <c r="G36" s="152"/>
      <c r="H36" s="152"/>
      <c r="I36" s="160"/>
      <c r="J36" s="160"/>
      <c r="K36" s="160"/>
      <c r="L36" s="160"/>
      <c r="M36" s="152">
        <f>H36</f>
        <v>0</v>
      </c>
    </row>
    <row r="37" spans="1:13" ht="12.75">
      <c r="A37" s="11">
        <f t="shared" si="0"/>
        <v>6.6999999999999975</v>
      </c>
      <c r="B37" s="161"/>
      <c r="C37" s="161" t="s">
        <v>32</v>
      </c>
      <c r="D37" s="161" t="s">
        <v>7</v>
      </c>
      <c r="E37" s="152">
        <v>16</v>
      </c>
      <c r="F37" s="152">
        <f>E37*F30</f>
        <v>1.84</v>
      </c>
      <c r="G37" s="152"/>
      <c r="H37" s="152"/>
      <c r="I37" s="160"/>
      <c r="J37" s="160"/>
      <c r="K37" s="160"/>
      <c r="L37" s="160"/>
      <c r="M37" s="152">
        <f>H37</f>
        <v>0</v>
      </c>
    </row>
    <row r="38" spans="1:13" ht="38.25">
      <c r="A38" s="11">
        <v>7</v>
      </c>
      <c r="B38" s="178" t="s">
        <v>14</v>
      </c>
      <c r="C38" s="178" t="s">
        <v>86</v>
      </c>
      <c r="D38" s="179" t="s">
        <v>11</v>
      </c>
      <c r="E38" s="180"/>
      <c r="F38" s="154">
        <v>164.3</v>
      </c>
      <c r="G38" s="154"/>
      <c r="H38" s="160"/>
      <c r="I38" s="160"/>
      <c r="J38" s="160"/>
      <c r="K38" s="160"/>
      <c r="L38" s="160"/>
      <c r="M38" s="154">
        <f>SUM(M39:M43)</f>
        <v>0</v>
      </c>
    </row>
    <row r="39" spans="1:13" ht="18" customHeight="1">
      <c r="A39" s="11">
        <f t="shared" si="0"/>
        <v>7.1</v>
      </c>
      <c r="B39" s="181"/>
      <c r="C39" s="182" t="s">
        <v>65</v>
      </c>
      <c r="D39" s="183" t="s">
        <v>66</v>
      </c>
      <c r="E39" s="184">
        <v>1.6</v>
      </c>
      <c r="F39" s="152">
        <f>E39*F38</f>
        <v>262.88000000000005</v>
      </c>
      <c r="G39" s="160"/>
      <c r="H39" s="160"/>
      <c r="I39" s="152"/>
      <c r="J39" s="152"/>
      <c r="K39" s="160"/>
      <c r="L39" s="160"/>
      <c r="M39" s="152">
        <f>J39</f>
        <v>0</v>
      </c>
    </row>
    <row r="40" spans="1:13" ht="14.25" customHeight="1">
      <c r="A40" s="10">
        <f t="shared" si="0"/>
        <v>7.199999999999999</v>
      </c>
      <c r="B40" s="185"/>
      <c r="C40" s="186" t="s">
        <v>67</v>
      </c>
      <c r="D40" s="151" t="s">
        <v>7</v>
      </c>
      <c r="E40" s="151">
        <v>0.325</v>
      </c>
      <c r="F40" s="152">
        <f>E40*F38</f>
        <v>53.39750000000001</v>
      </c>
      <c r="G40" s="152"/>
      <c r="H40" s="152"/>
      <c r="I40" s="152"/>
      <c r="J40" s="152"/>
      <c r="K40" s="152"/>
      <c r="L40" s="152"/>
      <c r="M40" s="152">
        <f>L40</f>
        <v>0</v>
      </c>
    </row>
    <row r="41" spans="1:13" ht="28.5" customHeight="1">
      <c r="A41" s="10">
        <f t="shared" si="0"/>
        <v>7.299999999999999</v>
      </c>
      <c r="B41" s="185"/>
      <c r="C41" s="187" t="s">
        <v>87</v>
      </c>
      <c r="D41" s="188" t="s">
        <v>64</v>
      </c>
      <c r="E41" s="184">
        <v>1.02</v>
      </c>
      <c r="F41" s="152">
        <f>E41*F38</f>
        <v>167.586</v>
      </c>
      <c r="G41" s="152"/>
      <c r="H41" s="152"/>
      <c r="I41" s="160"/>
      <c r="J41" s="160"/>
      <c r="K41" s="160"/>
      <c r="L41" s="160"/>
      <c r="M41" s="174">
        <f>H41</f>
        <v>0</v>
      </c>
    </row>
    <row r="42" spans="1:13" ht="18" customHeight="1">
      <c r="A42" s="10">
        <f t="shared" si="0"/>
        <v>7.399999999999999</v>
      </c>
      <c r="B42" s="185"/>
      <c r="C42" s="187" t="s">
        <v>88</v>
      </c>
      <c r="D42" s="188" t="s">
        <v>89</v>
      </c>
      <c r="E42" s="184">
        <v>0.5</v>
      </c>
      <c r="F42" s="152">
        <f>E42*F39</f>
        <v>131.44000000000003</v>
      </c>
      <c r="G42" s="152"/>
      <c r="H42" s="152"/>
      <c r="I42" s="160"/>
      <c r="J42" s="160"/>
      <c r="K42" s="160"/>
      <c r="L42" s="160"/>
      <c r="M42" s="174">
        <f>H42</f>
        <v>0</v>
      </c>
    </row>
    <row r="43" spans="1:13" ht="25.5">
      <c r="A43" s="10">
        <f t="shared" si="0"/>
        <v>7.499999999999998</v>
      </c>
      <c r="B43" s="189"/>
      <c r="C43" s="190" t="s">
        <v>68</v>
      </c>
      <c r="D43" s="191" t="s">
        <v>69</v>
      </c>
      <c r="E43" s="184">
        <v>0.3</v>
      </c>
      <c r="F43" s="152">
        <f>E43*F38</f>
        <v>49.29</v>
      </c>
      <c r="G43" s="152"/>
      <c r="H43" s="152"/>
      <c r="I43" s="160"/>
      <c r="J43" s="160"/>
      <c r="K43" s="160"/>
      <c r="L43" s="160"/>
      <c r="M43" s="174">
        <f>H43</f>
        <v>0</v>
      </c>
    </row>
    <row r="44" spans="1:13" ht="40.5">
      <c r="A44" s="42" t="s">
        <v>171</v>
      </c>
      <c r="B44" s="192" t="s">
        <v>59</v>
      </c>
      <c r="C44" s="148" t="s">
        <v>98</v>
      </c>
      <c r="D44" s="148" t="s">
        <v>23</v>
      </c>
      <c r="E44" s="149"/>
      <c r="F44" s="157">
        <v>77</v>
      </c>
      <c r="G44" s="157"/>
      <c r="H44" s="160"/>
      <c r="I44" s="160"/>
      <c r="J44" s="160"/>
      <c r="K44" s="160"/>
      <c r="L44" s="160"/>
      <c r="M44" s="157">
        <f>SUM(M45:M47)</f>
        <v>0</v>
      </c>
    </row>
    <row r="45" spans="1:13" ht="13.5">
      <c r="A45" s="11">
        <f>A44+0.1</f>
        <v>8.1</v>
      </c>
      <c r="B45" s="150"/>
      <c r="C45" s="172" t="s">
        <v>27</v>
      </c>
      <c r="D45" s="172" t="s">
        <v>4</v>
      </c>
      <c r="E45" s="172">
        <v>3</v>
      </c>
      <c r="F45" s="161">
        <f>E45*F44</f>
        <v>231</v>
      </c>
      <c r="G45" s="160"/>
      <c r="H45" s="160"/>
      <c r="I45" s="152"/>
      <c r="J45" s="64"/>
      <c r="K45" s="160"/>
      <c r="L45" s="160"/>
      <c r="M45" s="64">
        <f>J45</f>
        <v>0</v>
      </c>
    </row>
    <row r="46" spans="1:13" ht="13.5">
      <c r="A46" s="11">
        <f>A45+0.1</f>
        <v>8.2</v>
      </c>
      <c r="B46" s="150"/>
      <c r="C46" s="145" t="s">
        <v>80</v>
      </c>
      <c r="D46" s="145" t="s">
        <v>23</v>
      </c>
      <c r="E46" s="193">
        <v>1</v>
      </c>
      <c r="F46" s="64">
        <f>E46*F44</f>
        <v>77</v>
      </c>
      <c r="G46" s="64"/>
      <c r="H46" s="64"/>
      <c r="I46" s="160"/>
      <c r="J46" s="160"/>
      <c r="K46" s="160"/>
      <c r="L46" s="160"/>
      <c r="M46" s="174">
        <f>H46</f>
        <v>0</v>
      </c>
    </row>
    <row r="47" spans="1:13" ht="13.5">
      <c r="A47" s="11">
        <f>A46+0.1</f>
        <v>8.299999999999999</v>
      </c>
      <c r="B47" s="150"/>
      <c r="C47" s="145" t="s">
        <v>32</v>
      </c>
      <c r="D47" s="67" t="s">
        <v>7</v>
      </c>
      <c r="E47" s="193">
        <v>0.01</v>
      </c>
      <c r="F47" s="64">
        <f>E47*F44</f>
        <v>0.77</v>
      </c>
      <c r="G47" s="64"/>
      <c r="H47" s="64"/>
      <c r="I47" s="160"/>
      <c r="J47" s="160"/>
      <c r="K47" s="160"/>
      <c r="L47" s="160"/>
      <c r="M47" s="174">
        <f>H47</f>
        <v>0</v>
      </c>
    </row>
    <row r="48" spans="1:13" ht="38.25">
      <c r="A48" s="16">
        <v>9</v>
      </c>
      <c r="B48" s="194" t="s">
        <v>60</v>
      </c>
      <c r="C48" s="144" t="s">
        <v>82</v>
      </c>
      <c r="D48" s="144" t="s">
        <v>38</v>
      </c>
      <c r="E48" s="157"/>
      <c r="F48" s="157">
        <v>11</v>
      </c>
      <c r="G48" s="157"/>
      <c r="H48" s="160"/>
      <c r="I48" s="160"/>
      <c r="J48" s="160"/>
      <c r="K48" s="160"/>
      <c r="L48" s="195"/>
      <c r="M48" s="157">
        <f>SUM(M49:M52)</f>
        <v>0</v>
      </c>
    </row>
    <row r="49" spans="1:13" ht="13.5">
      <c r="A49" s="11">
        <f>A48+0.1</f>
        <v>9.1</v>
      </c>
      <c r="B49" s="196"/>
      <c r="C49" s="172" t="s">
        <v>61</v>
      </c>
      <c r="D49" s="172" t="s">
        <v>4</v>
      </c>
      <c r="E49" s="172">
        <v>40.2</v>
      </c>
      <c r="F49" s="161">
        <f>E49*F48</f>
        <v>442.20000000000005</v>
      </c>
      <c r="G49" s="160"/>
      <c r="H49" s="160"/>
      <c r="I49" s="152"/>
      <c r="J49" s="64"/>
      <c r="K49" s="160"/>
      <c r="L49" s="160"/>
      <c r="M49" s="64">
        <f>J49</f>
        <v>0</v>
      </c>
    </row>
    <row r="50" spans="1:13" ht="13.5">
      <c r="A50" s="11">
        <f>A49+0.1</f>
        <v>9.2</v>
      </c>
      <c r="B50" s="196"/>
      <c r="C50" s="67" t="s">
        <v>62</v>
      </c>
      <c r="D50" s="173" t="s">
        <v>54</v>
      </c>
      <c r="E50" s="173">
        <v>12.9</v>
      </c>
      <c r="F50" s="152">
        <f>F48*E50</f>
        <v>141.9</v>
      </c>
      <c r="G50" s="152"/>
      <c r="H50" s="152"/>
      <c r="I50" s="152"/>
      <c r="J50" s="152"/>
      <c r="K50" s="152"/>
      <c r="L50" s="152"/>
      <c r="M50" s="152">
        <f>L50</f>
        <v>0</v>
      </c>
    </row>
    <row r="51" spans="1:13" ht="21.75" customHeight="1">
      <c r="A51" s="11">
        <f>A50+0.1</f>
        <v>9.299999999999999</v>
      </c>
      <c r="B51" s="196"/>
      <c r="C51" s="67" t="s">
        <v>81</v>
      </c>
      <c r="D51" s="67" t="s">
        <v>30</v>
      </c>
      <c r="E51" s="64">
        <v>100</v>
      </c>
      <c r="F51" s="64">
        <f>F48*E51</f>
        <v>1100</v>
      </c>
      <c r="G51" s="64"/>
      <c r="H51" s="64"/>
      <c r="I51" s="160"/>
      <c r="J51" s="160"/>
      <c r="K51" s="160"/>
      <c r="L51" s="160"/>
      <c r="M51" s="174">
        <f>H51</f>
        <v>0</v>
      </c>
    </row>
    <row r="52" spans="1:13" ht="21" customHeight="1">
      <c r="A52" s="11">
        <f>A51+0.1</f>
        <v>9.399999999999999</v>
      </c>
      <c r="B52" s="196"/>
      <c r="C52" s="67" t="s">
        <v>97</v>
      </c>
      <c r="D52" s="67" t="s">
        <v>23</v>
      </c>
      <c r="E52" s="64">
        <v>0.05</v>
      </c>
      <c r="F52" s="64">
        <f>E52*F48</f>
        <v>0.55</v>
      </c>
      <c r="G52" s="64"/>
      <c r="H52" s="64"/>
      <c r="I52" s="160"/>
      <c r="J52" s="160"/>
      <c r="K52" s="160"/>
      <c r="L52" s="160"/>
      <c r="M52" s="174">
        <f>H52</f>
        <v>0</v>
      </c>
    </row>
    <row r="53" spans="1:13" ht="40.5" customHeight="1">
      <c r="A53" s="1">
        <v>11</v>
      </c>
      <c r="B53" s="194"/>
      <c r="C53" s="144" t="s">
        <v>191</v>
      </c>
      <c r="D53" s="144" t="s">
        <v>30</v>
      </c>
      <c r="E53" s="157"/>
      <c r="F53" s="157">
        <v>210</v>
      </c>
      <c r="G53" s="157"/>
      <c r="H53" s="160"/>
      <c r="I53" s="160"/>
      <c r="J53" s="160"/>
      <c r="K53" s="160"/>
      <c r="L53" s="160"/>
      <c r="M53" s="157">
        <f>H53</f>
        <v>0</v>
      </c>
    </row>
    <row r="54" spans="1:13" ht="40.5" customHeight="1">
      <c r="A54" s="1">
        <v>12</v>
      </c>
      <c r="B54" s="194"/>
      <c r="C54" s="144" t="s">
        <v>192</v>
      </c>
      <c r="D54" s="144" t="s">
        <v>40</v>
      </c>
      <c r="E54" s="157"/>
      <c r="F54" s="157">
        <v>215</v>
      </c>
      <c r="G54" s="157"/>
      <c r="H54" s="160"/>
      <c r="I54" s="160"/>
      <c r="J54" s="160"/>
      <c r="K54" s="160"/>
      <c r="L54" s="160"/>
      <c r="M54" s="157">
        <f>H54</f>
        <v>0</v>
      </c>
    </row>
    <row r="55" spans="1:13" ht="44.25" customHeight="1">
      <c r="A55" s="1">
        <v>13</v>
      </c>
      <c r="B55" s="194"/>
      <c r="C55" s="144" t="s">
        <v>264</v>
      </c>
      <c r="D55" s="144" t="s">
        <v>147</v>
      </c>
      <c r="E55" s="157"/>
      <c r="F55" s="157">
        <v>1</v>
      </c>
      <c r="G55" s="157"/>
      <c r="H55" s="160"/>
      <c r="I55" s="160"/>
      <c r="J55" s="160"/>
      <c r="K55" s="160"/>
      <c r="L55" s="160"/>
      <c r="M55" s="157">
        <f>H55</f>
        <v>0</v>
      </c>
    </row>
    <row r="56" spans="1:13" ht="26.25" customHeight="1">
      <c r="A56" s="79">
        <v>14</v>
      </c>
      <c r="B56" s="197" t="s">
        <v>123</v>
      </c>
      <c r="C56" s="198" t="s">
        <v>124</v>
      </c>
      <c r="D56" s="198" t="s">
        <v>18</v>
      </c>
      <c r="E56" s="198"/>
      <c r="F56" s="199">
        <v>5.85</v>
      </c>
      <c r="G56" s="198"/>
      <c r="H56" s="200"/>
      <c r="I56" s="199"/>
      <c r="J56" s="200"/>
      <c r="K56" s="199"/>
      <c r="L56" s="200"/>
      <c r="M56" s="200">
        <f>SUM(M57:M60)</f>
        <v>0</v>
      </c>
    </row>
    <row r="57" spans="1:13" ht="13.5">
      <c r="A57" s="11">
        <f>A56+0.1</f>
        <v>14.1</v>
      </c>
      <c r="B57" s="201"/>
      <c r="C57" s="161" t="s">
        <v>125</v>
      </c>
      <c r="D57" s="172" t="s">
        <v>4</v>
      </c>
      <c r="E57" s="172">
        <v>5.2</v>
      </c>
      <c r="F57" s="161">
        <f>F56*E57</f>
        <v>30.419999999999998</v>
      </c>
      <c r="G57" s="160"/>
      <c r="H57" s="160"/>
      <c r="I57" s="202"/>
      <c r="J57" s="64"/>
      <c r="K57" s="160"/>
      <c r="L57" s="160"/>
      <c r="M57" s="64">
        <f>H57+J57+L57</f>
        <v>0</v>
      </c>
    </row>
    <row r="58" spans="1:13" ht="13.5">
      <c r="A58" s="11">
        <f>A57+0.1</f>
        <v>14.2</v>
      </c>
      <c r="B58" s="201"/>
      <c r="C58" s="161" t="s">
        <v>5</v>
      </c>
      <c r="D58" s="150" t="s">
        <v>7</v>
      </c>
      <c r="E58" s="151">
        <v>1.03</v>
      </c>
      <c r="F58" s="152">
        <f>F56*E58</f>
        <v>6.0255</v>
      </c>
      <c r="G58" s="160"/>
      <c r="H58" s="160"/>
      <c r="I58" s="203"/>
      <c r="J58" s="203"/>
      <c r="K58" s="152"/>
      <c r="L58" s="152"/>
      <c r="M58" s="152">
        <f>H58+J58+L58</f>
        <v>0</v>
      </c>
    </row>
    <row r="59" spans="1:13" ht="13.5">
      <c r="A59" s="11">
        <f>A58+0.1</f>
        <v>14.299999999999999</v>
      </c>
      <c r="B59" s="201"/>
      <c r="C59" s="204" t="s">
        <v>126</v>
      </c>
      <c r="D59" s="204" t="s">
        <v>18</v>
      </c>
      <c r="E59" s="204">
        <v>1.02</v>
      </c>
      <c r="F59" s="205">
        <f>E59*F56</f>
        <v>5.967</v>
      </c>
      <c r="G59" s="206"/>
      <c r="H59" s="205"/>
      <c r="I59" s="207"/>
      <c r="J59" s="205"/>
      <c r="K59" s="207"/>
      <c r="L59" s="205"/>
      <c r="M59" s="205">
        <f>H59+J59+L59</f>
        <v>0</v>
      </c>
    </row>
    <row r="60" spans="1:13" ht="13.5">
      <c r="A60" s="11">
        <f>A59+0.1</f>
        <v>14.399999999999999</v>
      </c>
      <c r="B60" s="201"/>
      <c r="C60" s="204" t="s">
        <v>127</v>
      </c>
      <c r="D60" s="204" t="s">
        <v>18</v>
      </c>
      <c r="E60" s="204">
        <v>1.02</v>
      </c>
      <c r="F60" s="205">
        <v>1.2</v>
      </c>
      <c r="G60" s="206"/>
      <c r="H60" s="205"/>
      <c r="I60" s="207"/>
      <c r="J60" s="205"/>
      <c r="K60" s="207"/>
      <c r="L60" s="205"/>
      <c r="M60" s="205">
        <f>H60+J60+L60</f>
        <v>0</v>
      </c>
    </row>
    <row r="61" spans="1:13" ht="13.5">
      <c r="A61" s="59">
        <v>15</v>
      </c>
      <c r="B61" s="208" t="s">
        <v>113</v>
      </c>
      <c r="C61" s="209" t="s">
        <v>122</v>
      </c>
      <c r="D61" s="209" t="s">
        <v>40</v>
      </c>
      <c r="E61" s="209"/>
      <c r="F61" s="210">
        <v>125</v>
      </c>
      <c r="G61" s="209"/>
      <c r="H61" s="211"/>
      <c r="I61" s="210"/>
      <c r="J61" s="211"/>
      <c r="K61" s="210"/>
      <c r="L61" s="211"/>
      <c r="M61" s="211">
        <f>SUM(M62:M68)</f>
        <v>0</v>
      </c>
    </row>
    <row r="62" spans="1:13" ht="13.5">
      <c r="A62" s="11">
        <f>A61+0.1</f>
        <v>15.1</v>
      </c>
      <c r="B62" s="212"/>
      <c r="C62" s="161" t="s">
        <v>74</v>
      </c>
      <c r="D62" s="172" t="s">
        <v>4</v>
      </c>
      <c r="E62" s="172">
        <v>2.49</v>
      </c>
      <c r="F62" s="161">
        <f>E62*F61</f>
        <v>311.25</v>
      </c>
      <c r="G62" s="160"/>
      <c r="H62" s="160"/>
      <c r="I62" s="202"/>
      <c r="J62" s="64"/>
      <c r="K62" s="160"/>
      <c r="L62" s="160"/>
      <c r="M62" s="64">
        <f aca="true" t="shared" si="1" ref="M62:M74">H62+J62+L62</f>
        <v>0</v>
      </c>
    </row>
    <row r="63" spans="1:13" ht="13.5">
      <c r="A63" s="11">
        <f aca="true" t="shared" si="2" ref="A63:A68">A62+0.1</f>
        <v>15.2</v>
      </c>
      <c r="B63" s="201"/>
      <c r="C63" s="161" t="s">
        <v>5</v>
      </c>
      <c r="D63" s="150" t="s">
        <v>7</v>
      </c>
      <c r="E63" s="151">
        <v>0.4</v>
      </c>
      <c r="F63" s="152">
        <f>E63*F61</f>
        <v>50</v>
      </c>
      <c r="G63" s="160"/>
      <c r="H63" s="160"/>
      <c r="I63" s="203"/>
      <c r="J63" s="203"/>
      <c r="K63" s="152"/>
      <c r="L63" s="152"/>
      <c r="M63" s="152">
        <f t="shared" si="1"/>
        <v>0</v>
      </c>
    </row>
    <row r="64" spans="1:13" ht="13.5">
      <c r="A64" s="11">
        <f t="shared" si="2"/>
        <v>15.299999999999999</v>
      </c>
      <c r="B64" s="201"/>
      <c r="C64" s="204" t="s">
        <v>168</v>
      </c>
      <c r="D64" s="204" t="s">
        <v>40</v>
      </c>
      <c r="E64" s="204"/>
      <c r="F64" s="205">
        <v>383.8</v>
      </c>
      <c r="G64" s="206"/>
      <c r="H64" s="205"/>
      <c r="I64" s="207"/>
      <c r="J64" s="205"/>
      <c r="K64" s="207"/>
      <c r="L64" s="205"/>
      <c r="M64" s="205">
        <f t="shared" si="1"/>
        <v>0</v>
      </c>
    </row>
    <row r="65" spans="1:13" ht="13.5">
      <c r="A65" s="11">
        <f t="shared" si="2"/>
        <v>15.399999999999999</v>
      </c>
      <c r="B65" s="201"/>
      <c r="C65" s="204" t="s">
        <v>169</v>
      </c>
      <c r="D65" s="204" t="s">
        <v>40</v>
      </c>
      <c r="E65" s="204"/>
      <c r="F65" s="205">
        <v>270.7</v>
      </c>
      <c r="G65" s="206"/>
      <c r="H65" s="205"/>
      <c r="I65" s="207"/>
      <c r="J65" s="205"/>
      <c r="K65" s="207"/>
      <c r="L65" s="205"/>
      <c r="M65" s="205">
        <f t="shared" si="1"/>
        <v>0</v>
      </c>
    </row>
    <row r="66" spans="1:13" ht="13.5">
      <c r="A66" s="11">
        <f t="shared" si="2"/>
        <v>15.499999999999998</v>
      </c>
      <c r="B66" s="201"/>
      <c r="C66" s="204" t="s">
        <v>187</v>
      </c>
      <c r="D66" s="204" t="s">
        <v>40</v>
      </c>
      <c r="E66" s="204"/>
      <c r="F66" s="205">
        <v>890</v>
      </c>
      <c r="G66" s="206"/>
      <c r="H66" s="205"/>
      <c r="I66" s="207"/>
      <c r="J66" s="205"/>
      <c r="K66" s="207"/>
      <c r="L66" s="205"/>
      <c r="M66" s="205"/>
    </row>
    <row r="67" spans="1:13" ht="13.5">
      <c r="A67" s="11">
        <f t="shared" si="2"/>
        <v>15.599999999999998</v>
      </c>
      <c r="B67" s="201"/>
      <c r="C67" s="204" t="s">
        <v>115</v>
      </c>
      <c r="D67" s="204" t="s">
        <v>116</v>
      </c>
      <c r="E67" s="204">
        <v>0.032</v>
      </c>
      <c r="F67" s="205">
        <f>E67*F61</f>
        <v>4</v>
      </c>
      <c r="G67" s="206"/>
      <c r="H67" s="205"/>
      <c r="I67" s="207"/>
      <c r="J67" s="205"/>
      <c r="K67" s="207"/>
      <c r="L67" s="205"/>
      <c r="M67" s="205">
        <f t="shared" si="1"/>
        <v>0</v>
      </c>
    </row>
    <row r="68" spans="1:13" ht="13.5">
      <c r="A68" s="11">
        <f t="shared" si="2"/>
        <v>15.699999999999998</v>
      </c>
      <c r="B68" s="201"/>
      <c r="C68" s="204" t="s">
        <v>37</v>
      </c>
      <c r="D68" s="204" t="s">
        <v>7</v>
      </c>
      <c r="E68" s="204">
        <v>0.04</v>
      </c>
      <c r="F68" s="205">
        <f>E68*F61</f>
        <v>5</v>
      </c>
      <c r="G68" s="206"/>
      <c r="H68" s="205"/>
      <c r="I68" s="207"/>
      <c r="J68" s="205"/>
      <c r="K68" s="207"/>
      <c r="L68" s="205"/>
      <c r="M68" s="205">
        <f t="shared" si="1"/>
        <v>0</v>
      </c>
    </row>
    <row r="69" spans="1:13" ht="27">
      <c r="A69" s="59">
        <v>16</v>
      </c>
      <c r="B69" s="212" t="s">
        <v>117</v>
      </c>
      <c r="C69" s="213" t="s">
        <v>118</v>
      </c>
      <c r="D69" s="209" t="s">
        <v>11</v>
      </c>
      <c r="E69" s="209"/>
      <c r="F69" s="211">
        <f>(152*0.16)+(153*0.2)+(0.04*F66)</f>
        <v>90.52000000000001</v>
      </c>
      <c r="G69" s="214"/>
      <c r="H69" s="211"/>
      <c r="I69" s="210"/>
      <c r="J69" s="211"/>
      <c r="K69" s="210"/>
      <c r="L69" s="211"/>
      <c r="M69" s="211">
        <f>SUM(M70:M74)</f>
        <v>0</v>
      </c>
    </row>
    <row r="70" spans="1:13" ht="13.5">
      <c r="A70" s="11">
        <f>A69+0.1</f>
        <v>16.1</v>
      </c>
      <c r="B70" s="201"/>
      <c r="C70" s="161" t="s">
        <v>74</v>
      </c>
      <c r="D70" s="172" t="s">
        <v>4</v>
      </c>
      <c r="E70" s="172">
        <v>0.68</v>
      </c>
      <c r="F70" s="161">
        <f>F69*E70</f>
        <v>61.55360000000001</v>
      </c>
      <c r="G70" s="160"/>
      <c r="H70" s="160"/>
      <c r="I70" s="202"/>
      <c r="J70" s="64"/>
      <c r="K70" s="160"/>
      <c r="L70" s="160"/>
      <c r="M70" s="64">
        <f t="shared" si="1"/>
        <v>0</v>
      </c>
    </row>
    <row r="71" spans="1:13" ht="13.5">
      <c r="A71" s="11">
        <f>A70+0.1</f>
        <v>16.200000000000003</v>
      </c>
      <c r="B71" s="201"/>
      <c r="C71" s="161" t="s">
        <v>119</v>
      </c>
      <c r="D71" s="150" t="s">
        <v>7</v>
      </c>
      <c r="E71" s="151">
        <v>0.0003</v>
      </c>
      <c r="F71" s="152">
        <f>F69*E71</f>
        <v>0.027156</v>
      </c>
      <c r="G71" s="160"/>
      <c r="H71" s="160"/>
      <c r="I71" s="203"/>
      <c r="J71" s="203"/>
      <c r="K71" s="152"/>
      <c r="L71" s="152"/>
      <c r="M71" s="152">
        <f t="shared" si="1"/>
        <v>0</v>
      </c>
    </row>
    <row r="72" spans="1:13" ht="13.5">
      <c r="A72" s="11">
        <f>A71+0.1</f>
        <v>16.300000000000004</v>
      </c>
      <c r="B72" s="201"/>
      <c r="C72" s="204" t="s">
        <v>120</v>
      </c>
      <c r="D72" s="204" t="s">
        <v>10</v>
      </c>
      <c r="E72" s="204">
        <v>0.5</v>
      </c>
      <c r="F72" s="205">
        <f>F69*E72</f>
        <v>45.260000000000005</v>
      </c>
      <c r="G72" s="215"/>
      <c r="H72" s="205"/>
      <c r="I72" s="207"/>
      <c r="J72" s="205"/>
      <c r="K72" s="207"/>
      <c r="L72" s="205"/>
      <c r="M72" s="205">
        <f t="shared" si="1"/>
        <v>0</v>
      </c>
    </row>
    <row r="73" spans="1:13" ht="13.5">
      <c r="A73" s="11">
        <f>A72+0.1</f>
        <v>16.400000000000006</v>
      </c>
      <c r="B73" s="201"/>
      <c r="C73" s="204" t="s">
        <v>121</v>
      </c>
      <c r="D73" s="204" t="s">
        <v>10</v>
      </c>
      <c r="E73" s="204">
        <v>0.027</v>
      </c>
      <c r="F73" s="205">
        <f>F69*E73</f>
        <v>2.44404</v>
      </c>
      <c r="G73" s="206"/>
      <c r="H73" s="205"/>
      <c r="I73" s="207"/>
      <c r="J73" s="205"/>
      <c r="K73" s="207"/>
      <c r="L73" s="205"/>
      <c r="M73" s="205">
        <f t="shared" si="1"/>
        <v>0</v>
      </c>
    </row>
    <row r="74" spans="1:13" ht="13.5">
      <c r="A74" s="143">
        <f>A73+0.1</f>
        <v>16.500000000000007</v>
      </c>
      <c r="B74" s="216"/>
      <c r="C74" s="217" t="s">
        <v>37</v>
      </c>
      <c r="D74" s="217" t="s">
        <v>7</v>
      </c>
      <c r="E74" s="217">
        <v>0.2</v>
      </c>
      <c r="F74" s="218">
        <f>E74*F69</f>
        <v>18.104000000000003</v>
      </c>
      <c r="G74" s="219"/>
      <c r="H74" s="218"/>
      <c r="I74" s="220"/>
      <c r="J74" s="218"/>
      <c r="K74" s="220"/>
      <c r="L74" s="218"/>
      <c r="M74" s="218">
        <f t="shared" si="1"/>
        <v>0</v>
      </c>
    </row>
    <row r="75" spans="1:15" ht="13.5">
      <c r="A75" s="69"/>
      <c r="B75" s="66"/>
      <c r="C75" s="171" t="s">
        <v>8</v>
      </c>
      <c r="D75" s="171" t="s">
        <v>7</v>
      </c>
      <c r="E75" s="223"/>
      <c r="F75" s="149"/>
      <c r="G75" s="149"/>
      <c r="H75" s="224">
        <f>SUM(H7:H74)</f>
        <v>0</v>
      </c>
      <c r="I75" s="225"/>
      <c r="J75" s="157">
        <f>SUM(J7:J74)</f>
        <v>0</v>
      </c>
      <c r="K75" s="66"/>
      <c r="L75" s="154">
        <f>SUM(L7:L74)</f>
        <v>0</v>
      </c>
      <c r="M75" s="157">
        <v>0</v>
      </c>
      <c r="N75" s="142"/>
      <c r="O75" s="142"/>
    </row>
    <row r="76" spans="1:13" ht="13.5">
      <c r="A76" s="3"/>
      <c r="B76" s="169"/>
      <c r="C76" s="169" t="s">
        <v>300</v>
      </c>
      <c r="D76" s="169" t="s">
        <v>7</v>
      </c>
      <c r="E76" s="63"/>
      <c r="F76" s="146"/>
      <c r="G76" s="146"/>
      <c r="H76" s="226"/>
      <c r="I76" s="160"/>
      <c r="J76" s="160"/>
      <c r="K76" s="160"/>
      <c r="L76" s="226"/>
      <c r="M76" s="64">
        <f>M75*0.1</f>
        <v>0</v>
      </c>
    </row>
    <row r="77" spans="1:13" ht="13.5">
      <c r="A77" s="1"/>
      <c r="B77" s="171"/>
      <c r="C77" s="171" t="s">
        <v>8</v>
      </c>
      <c r="D77" s="171" t="s">
        <v>7</v>
      </c>
      <c r="E77" s="223"/>
      <c r="F77" s="149"/>
      <c r="G77" s="149"/>
      <c r="H77" s="227"/>
      <c r="I77" s="225"/>
      <c r="J77" s="225"/>
      <c r="K77" s="225"/>
      <c r="L77" s="227"/>
      <c r="M77" s="157">
        <f>SUM(M75:M76)</f>
        <v>0</v>
      </c>
    </row>
    <row r="78" spans="1:13" ht="13.5">
      <c r="A78" s="3"/>
      <c r="B78" s="169"/>
      <c r="C78" s="169" t="s">
        <v>301</v>
      </c>
      <c r="D78" s="169" t="s">
        <v>7</v>
      </c>
      <c r="E78" s="63"/>
      <c r="F78" s="146"/>
      <c r="G78" s="146"/>
      <c r="H78" s="226"/>
      <c r="I78" s="160"/>
      <c r="J78" s="160"/>
      <c r="K78" s="160"/>
      <c r="L78" s="226"/>
      <c r="M78" s="64">
        <f>M77*0.08</f>
        <v>0</v>
      </c>
    </row>
    <row r="79" spans="1:13" ht="13.5">
      <c r="A79" s="73"/>
      <c r="B79" s="228"/>
      <c r="C79" s="228" t="s">
        <v>92</v>
      </c>
      <c r="D79" s="228" t="s">
        <v>7</v>
      </c>
      <c r="E79" s="229"/>
      <c r="F79" s="229"/>
      <c r="G79" s="229"/>
      <c r="H79" s="230"/>
      <c r="I79" s="230"/>
      <c r="J79" s="230"/>
      <c r="K79" s="230"/>
      <c r="L79" s="230"/>
      <c r="M79" s="229">
        <f>SUM(M77:M78)</f>
        <v>0</v>
      </c>
    </row>
    <row r="80" spans="1:13" ht="54">
      <c r="A80" s="12"/>
      <c r="B80" s="12"/>
      <c r="C80" s="3" t="s">
        <v>296</v>
      </c>
      <c r="D80" s="20" t="s">
        <v>7</v>
      </c>
      <c r="E80" s="12"/>
      <c r="F80" s="237"/>
      <c r="G80" s="237"/>
      <c r="H80" s="12"/>
      <c r="I80" s="12"/>
      <c r="J80" s="237"/>
      <c r="K80" s="12"/>
      <c r="L80" s="12"/>
      <c r="M80" s="12">
        <v>0</v>
      </c>
    </row>
    <row r="81" spans="3:6" ht="13.5">
      <c r="C81" s="78"/>
      <c r="E81" s="281"/>
      <c r="F81" s="282"/>
    </row>
    <row r="82" spans="1:4" ht="13.5" customHeight="1">
      <c r="A82" s="326" t="s">
        <v>318</v>
      </c>
      <c r="B82" s="326"/>
      <c r="C82" s="326"/>
      <c r="D82" s="326"/>
    </row>
    <row r="83" spans="1:4" ht="12.75">
      <c r="A83" s="326"/>
      <c r="B83" s="326"/>
      <c r="C83" s="326"/>
      <c r="D83" s="326"/>
    </row>
    <row r="84" spans="1:4" ht="12.75">
      <c r="A84" s="326"/>
      <c r="B84" s="326"/>
      <c r="C84" s="326"/>
      <c r="D84" s="326"/>
    </row>
    <row r="85" spans="1:4" ht="12.75">
      <c r="A85" s="326"/>
      <c r="B85" s="326"/>
      <c r="C85" s="326"/>
      <c r="D85" s="326"/>
    </row>
    <row r="87" spans="3:6" ht="12.75">
      <c r="C87" s="322" t="s">
        <v>317</v>
      </c>
      <c r="D87" s="322"/>
      <c r="E87" s="322"/>
      <c r="F87" s="322"/>
    </row>
    <row r="88" spans="3:6" ht="12.75">
      <c r="C88" s="322"/>
      <c r="D88" s="322"/>
      <c r="E88" s="322"/>
      <c r="F88" s="322"/>
    </row>
  </sheetData>
  <sheetProtection/>
  <mergeCells count="15">
    <mergeCell ref="E81:F81"/>
    <mergeCell ref="A2:M2"/>
    <mergeCell ref="A6:M6"/>
    <mergeCell ref="C87:F88"/>
    <mergeCell ref="A82:D85"/>
    <mergeCell ref="A1:M1"/>
    <mergeCell ref="A3:A4"/>
    <mergeCell ref="B3:B4"/>
    <mergeCell ref="C3:C4"/>
    <mergeCell ref="D3:D4"/>
    <mergeCell ref="E3:F3"/>
    <mergeCell ref="G3:H3"/>
    <mergeCell ref="I3:J3"/>
    <mergeCell ref="K3:L3"/>
    <mergeCell ref="M3:M4"/>
  </mergeCells>
  <printOptions/>
  <pageMargins left="0.75" right="0.5" top="0.75" bottom="0.5" header="0.5" footer="0.5"/>
  <pageSetup horizontalDpi="300" verticalDpi="300" orientation="landscape" paperSize="9" scale="83" r:id="rId2"/>
  <headerFooter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2"/>
  <sheetViews>
    <sheetView zoomScaleSheetLayoutView="100" zoomScalePageLayoutView="0" workbookViewId="0" topLeftCell="A19">
      <selection activeCell="A34" sqref="A34:D37"/>
    </sheetView>
  </sheetViews>
  <sheetFormatPr defaultColWidth="9.140625" defaultRowHeight="12.75"/>
  <cols>
    <col min="1" max="1" width="5.140625" style="15" customWidth="1"/>
    <col min="2" max="2" width="13.28125" style="15" customWidth="1"/>
    <col min="3" max="3" width="44.28125" style="15" customWidth="1"/>
    <col min="4" max="4" width="11.28125" style="15" customWidth="1"/>
    <col min="5" max="5" width="9.140625" style="15" customWidth="1"/>
    <col min="6" max="6" width="10.57421875" style="29" customWidth="1"/>
    <col min="7" max="7" width="8.421875" style="29" customWidth="1"/>
    <col min="8" max="8" width="10.421875" style="15" customWidth="1"/>
    <col min="9" max="9" width="9.140625" style="15" customWidth="1"/>
    <col min="10" max="10" width="9.140625" style="29" customWidth="1"/>
    <col min="11" max="11" width="9.140625" style="15" customWidth="1"/>
    <col min="12" max="12" width="10.28125" style="15" bestFit="1" customWidth="1"/>
    <col min="13" max="13" width="9.421875" style="15" bestFit="1" customWidth="1"/>
    <col min="14" max="16384" width="9.140625" style="15" customWidth="1"/>
  </cols>
  <sheetData>
    <row r="1" spans="1:13" ht="31.5" customHeight="1">
      <c r="A1" s="286"/>
      <c r="B1" s="286"/>
      <c r="C1" s="286"/>
      <c r="D1" s="286"/>
      <c r="E1" s="286"/>
      <c r="F1" s="286"/>
      <c r="G1" s="286"/>
      <c r="H1" s="286"/>
      <c r="I1" s="287"/>
      <c r="J1" s="287"/>
      <c r="K1" s="287"/>
      <c r="L1" s="287"/>
      <c r="M1" s="287"/>
    </row>
    <row r="2" spans="1:13" ht="20.25" customHeight="1">
      <c r="A2" s="286" t="str">
        <f>საერთო!B7</f>
        <v>lokaluri xarjTaRricxva №4</v>
      </c>
      <c r="B2" s="286"/>
      <c r="C2" s="286"/>
      <c r="D2" s="286"/>
      <c r="E2" s="286"/>
      <c r="F2" s="286"/>
      <c r="G2" s="286"/>
      <c r="H2" s="286"/>
      <c r="I2" s="287"/>
      <c r="J2" s="287"/>
      <c r="K2" s="287"/>
      <c r="L2" s="287"/>
      <c r="M2" s="287"/>
    </row>
    <row r="3" spans="1:13" ht="28.5" customHeight="1">
      <c r="A3" s="288" t="s">
        <v>0</v>
      </c>
      <c r="B3" s="289" t="s">
        <v>1</v>
      </c>
      <c r="C3" s="280" t="s">
        <v>41</v>
      </c>
      <c r="D3" s="280" t="s">
        <v>42</v>
      </c>
      <c r="E3" s="292" t="s">
        <v>2</v>
      </c>
      <c r="F3" s="293"/>
      <c r="G3" s="280" t="s">
        <v>43</v>
      </c>
      <c r="H3" s="280"/>
      <c r="I3" s="280" t="s">
        <v>44</v>
      </c>
      <c r="J3" s="280"/>
      <c r="K3" s="280" t="s">
        <v>45</v>
      </c>
      <c r="L3" s="280"/>
      <c r="M3" s="280" t="s">
        <v>46</v>
      </c>
    </row>
    <row r="4" spans="1:13" ht="38.25">
      <c r="A4" s="288" t="s">
        <v>0</v>
      </c>
      <c r="B4" s="290"/>
      <c r="C4" s="280" t="s">
        <v>47</v>
      </c>
      <c r="D4" s="291" t="s">
        <v>48</v>
      </c>
      <c r="E4" s="26" t="s">
        <v>49</v>
      </c>
      <c r="F4" s="25" t="s">
        <v>50</v>
      </c>
      <c r="G4" s="33" t="s">
        <v>51</v>
      </c>
      <c r="H4" s="77" t="s">
        <v>52</v>
      </c>
      <c r="I4" s="77" t="s">
        <v>51</v>
      </c>
      <c r="J4" s="13" t="s">
        <v>52</v>
      </c>
      <c r="K4" s="77" t="s">
        <v>51</v>
      </c>
      <c r="L4" s="77" t="s">
        <v>52</v>
      </c>
      <c r="M4" s="280" t="s">
        <v>52</v>
      </c>
    </row>
    <row r="5" spans="1:13" ht="12.75">
      <c r="A5" s="27">
        <v>1</v>
      </c>
      <c r="B5" s="76">
        <v>2</v>
      </c>
      <c r="C5" s="76">
        <v>3</v>
      </c>
      <c r="D5" s="76">
        <v>4</v>
      </c>
      <c r="E5" s="19">
        <v>5</v>
      </c>
      <c r="F5" s="28">
        <v>6</v>
      </c>
      <c r="G5" s="14">
        <v>7</v>
      </c>
      <c r="H5" s="76">
        <v>8</v>
      </c>
      <c r="I5" s="76">
        <v>9</v>
      </c>
      <c r="J5" s="14">
        <v>10</v>
      </c>
      <c r="K5" s="76">
        <v>11</v>
      </c>
      <c r="L5" s="76">
        <v>12</v>
      </c>
      <c r="M5" s="76">
        <v>13</v>
      </c>
    </row>
    <row r="6" spans="1:13" ht="15.75" customHeight="1">
      <c r="A6" s="283" t="s">
        <v>172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5"/>
    </row>
    <row r="7" spans="1:13" ht="15.75" customHeight="1">
      <c r="A7" s="59">
        <v>1</v>
      </c>
      <c r="B7" s="60" t="s">
        <v>123</v>
      </c>
      <c r="C7" s="213" t="s">
        <v>170</v>
      </c>
      <c r="D7" s="209" t="s">
        <v>18</v>
      </c>
      <c r="E7" s="209"/>
      <c r="F7" s="210">
        <v>4.5</v>
      </c>
      <c r="G7" s="209"/>
      <c r="H7" s="211"/>
      <c r="I7" s="210"/>
      <c r="J7" s="211"/>
      <c r="K7" s="210"/>
      <c r="L7" s="211"/>
      <c r="M7" s="211">
        <f>SUM(M8:M11)</f>
        <v>0</v>
      </c>
    </row>
    <row r="8" spans="1:13" ht="15.75" customHeight="1">
      <c r="A8" s="11">
        <f>A7+0.1</f>
        <v>1.1</v>
      </c>
      <c r="B8" s="61"/>
      <c r="C8" s="161" t="s">
        <v>125</v>
      </c>
      <c r="D8" s="172" t="s">
        <v>4</v>
      </c>
      <c r="E8" s="172">
        <v>5.2</v>
      </c>
      <c r="F8" s="161">
        <f>F7*E8</f>
        <v>23.400000000000002</v>
      </c>
      <c r="G8" s="160"/>
      <c r="H8" s="160"/>
      <c r="I8" s="202"/>
      <c r="J8" s="64"/>
      <c r="K8" s="160"/>
      <c r="L8" s="160"/>
      <c r="M8" s="64">
        <f>H8+J8+L8</f>
        <v>0</v>
      </c>
    </row>
    <row r="9" spans="1:13" ht="15.75" customHeight="1">
      <c r="A9" s="11">
        <f>A8+0.1</f>
        <v>1.2000000000000002</v>
      </c>
      <c r="B9" s="61"/>
      <c r="C9" s="161" t="s">
        <v>5</v>
      </c>
      <c r="D9" s="150" t="s">
        <v>7</v>
      </c>
      <c r="E9" s="151">
        <v>1.03</v>
      </c>
      <c r="F9" s="152">
        <f>F7*E9</f>
        <v>4.635</v>
      </c>
      <c r="G9" s="160"/>
      <c r="H9" s="160"/>
      <c r="I9" s="203"/>
      <c r="J9" s="203"/>
      <c r="K9" s="152"/>
      <c r="L9" s="152"/>
      <c r="M9" s="152">
        <f>H9+J9+L9</f>
        <v>0</v>
      </c>
    </row>
    <row r="10" spans="1:13" ht="15.75" customHeight="1">
      <c r="A10" s="11">
        <f>A9+0.1</f>
        <v>1.3000000000000003</v>
      </c>
      <c r="B10" s="61"/>
      <c r="C10" s="204" t="s">
        <v>126</v>
      </c>
      <c r="D10" s="204" t="s">
        <v>18</v>
      </c>
      <c r="E10" s="204">
        <v>1.02</v>
      </c>
      <c r="F10" s="205">
        <f>E10*F7</f>
        <v>4.59</v>
      </c>
      <c r="G10" s="206"/>
      <c r="H10" s="205"/>
      <c r="I10" s="207"/>
      <c r="J10" s="205"/>
      <c r="K10" s="207"/>
      <c r="L10" s="205"/>
      <c r="M10" s="205">
        <f>H10+J10+L10</f>
        <v>0</v>
      </c>
    </row>
    <row r="11" spans="1:13" ht="15.75" customHeight="1">
      <c r="A11" s="11">
        <f>A10+0.1</f>
        <v>1.4000000000000004</v>
      </c>
      <c r="B11" s="61"/>
      <c r="C11" s="204" t="s">
        <v>127</v>
      </c>
      <c r="D11" s="204" t="s">
        <v>18</v>
      </c>
      <c r="E11" s="204">
        <v>1.02</v>
      </c>
      <c r="F11" s="205">
        <f>E11*F8</f>
        <v>23.868000000000002</v>
      </c>
      <c r="G11" s="206"/>
      <c r="H11" s="205"/>
      <c r="I11" s="207"/>
      <c r="J11" s="205"/>
      <c r="K11" s="207"/>
      <c r="L11" s="205"/>
      <c r="M11" s="205">
        <f>H11+J11+L11</f>
        <v>0</v>
      </c>
    </row>
    <row r="12" spans="1:13" ht="13.5">
      <c r="A12" s="1">
        <v>2</v>
      </c>
      <c r="B12" s="31" t="s">
        <v>70</v>
      </c>
      <c r="C12" s="144" t="s">
        <v>112</v>
      </c>
      <c r="D12" s="144" t="s">
        <v>71</v>
      </c>
      <c r="E12" s="144"/>
      <c r="F12" s="231">
        <v>30</v>
      </c>
      <c r="G12" s="144"/>
      <c r="H12" s="157"/>
      <c r="I12" s="231"/>
      <c r="J12" s="157"/>
      <c r="K12" s="231"/>
      <c r="L12" s="157"/>
      <c r="M12" s="157">
        <f>M13</f>
        <v>0</v>
      </c>
    </row>
    <row r="13" spans="1:13" ht="40.5">
      <c r="A13" s="11">
        <f>A12+0.1</f>
        <v>2.1</v>
      </c>
      <c r="B13" s="31"/>
      <c r="C13" s="169" t="s">
        <v>288</v>
      </c>
      <c r="D13" s="169" t="s">
        <v>72</v>
      </c>
      <c r="E13" s="169">
        <v>1</v>
      </c>
      <c r="F13" s="64">
        <f>E13*F12</f>
        <v>30</v>
      </c>
      <c r="G13" s="67"/>
      <c r="H13" s="64"/>
      <c r="I13" s="222"/>
      <c r="J13" s="64"/>
      <c r="K13" s="222"/>
      <c r="L13" s="64"/>
      <c r="M13" s="64">
        <f>H13+J13+L13</f>
        <v>0</v>
      </c>
    </row>
    <row r="14" spans="1:13" ht="13.5">
      <c r="A14" s="1">
        <v>3</v>
      </c>
      <c r="B14" s="31" t="s">
        <v>70</v>
      </c>
      <c r="C14" s="144" t="s">
        <v>190</v>
      </c>
      <c r="D14" s="144" t="s">
        <v>71</v>
      </c>
      <c r="E14" s="144"/>
      <c r="F14" s="231">
        <v>16</v>
      </c>
      <c r="G14" s="144"/>
      <c r="H14" s="157"/>
      <c r="I14" s="231"/>
      <c r="J14" s="157"/>
      <c r="K14" s="231"/>
      <c r="L14" s="157"/>
      <c r="M14" s="157">
        <f>M15</f>
        <v>0</v>
      </c>
    </row>
    <row r="15" spans="1:13" ht="13.5">
      <c r="A15" s="11">
        <f>A14+0.1</f>
        <v>3.1</v>
      </c>
      <c r="B15" s="31"/>
      <c r="C15" s="169" t="s">
        <v>189</v>
      </c>
      <c r="D15" s="169" t="s">
        <v>72</v>
      </c>
      <c r="E15" s="169">
        <v>1</v>
      </c>
      <c r="F15" s="64">
        <f>E15*F14</f>
        <v>16</v>
      </c>
      <c r="G15" s="67"/>
      <c r="H15" s="64"/>
      <c r="I15" s="222"/>
      <c r="J15" s="64"/>
      <c r="K15" s="222"/>
      <c r="L15" s="64"/>
      <c r="M15" s="64">
        <f>H15+J15+L15</f>
        <v>0</v>
      </c>
    </row>
    <row r="16" spans="1:13" ht="13.5">
      <c r="A16" s="1">
        <v>4</v>
      </c>
      <c r="B16" s="31" t="s">
        <v>70</v>
      </c>
      <c r="C16" s="144" t="s">
        <v>193</v>
      </c>
      <c r="D16" s="144" t="s">
        <v>71</v>
      </c>
      <c r="E16" s="144"/>
      <c r="F16" s="231">
        <v>4</v>
      </c>
      <c r="G16" s="144"/>
      <c r="H16" s="157"/>
      <c r="I16" s="231"/>
      <c r="J16" s="157"/>
      <c r="K16" s="231"/>
      <c r="L16" s="157"/>
      <c r="M16" s="157">
        <f>M17</f>
        <v>0</v>
      </c>
    </row>
    <row r="17" spans="1:13" ht="40.5">
      <c r="A17" s="11">
        <f>A16+0.1</f>
        <v>4.1</v>
      </c>
      <c r="B17" s="31"/>
      <c r="C17" s="169" t="s">
        <v>194</v>
      </c>
      <c r="D17" s="169" t="s">
        <v>72</v>
      </c>
      <c r="E17" s="169">
        <v>1</v>
      </c>
      <c r="F17" s="64">
        <v>4</v>
      </c>
      <c r="G17" s="67"/>
      <c r="H17" s="64"/>
      <c r="I17" s="222"/>
      <c r="J17" s="64"/>
      <c r="K17" s="222"/>
      <c r="L17" s="64"/>
      <c r="M17" s="64">
        <f>H17+J17+L17</f>
        <v>0</v>
      </c>
    </row>
    <row r="18" spans="1:13" ht="13.5">
      <c r="A18" s="1">
        <v>5</v>
      </c>
      <c r="B18" s="31" t="s">
        <v>70</v>
      </c>
      <c r="C18" s="144" t="s">
        <v>188</v>
      </c>
      <c r="D18" s="144" t="s">
        <v>71</v>
      </c>
      <c r="E18" s="144"/>
      <c r="F18" s="157">
        <f>F19+F20</f>
        <v>54</v>
      </c>
      <c r="G18" s="144"/>
      <c r="H18" s="157"/>
      <c r="I18" s="231"/>
      <c r="J18" s="157"/>
      <c r="K18" s="231"/>
      <c r="L18" s="157"/>
      <c r="M18" s="157">
        <f>SUM(M19:M20)</f>
        <v>0</v>
      </c>
    </row>
    <row r="19" spans="1:13" ht="13.5">
      <c r="A19" s="11">
        <f>A18+0.1</f>
        <v>5.1</v>
      </c>
      <c r="B19" s="31"/>
      <c r="C19" s="169" t="s">
        <v>83</v>
      </c>
      <c r="D19" s="169" t="s">
        <v>72</v>
      </c>
      <c r="E19" s="169"/>
      <c r="F19" s="64">
        <v>32</v>
      </c>
      <c r="G19" s="67"/>
      <c r="H19" s="64"/>
      <c r="I19" s="222"/>
      <c r="J19" s="64"/>
      <c r="K19" s="222"/>
      <c r="L19" s="64"/>
      <c r="M19" s="64">
        <f>H19+J19+L19</f>
        <v>0</v>
      </c>
    </row>
    <row r="20" spans="1:13" ht="13.5">
      <c r="A20" s="11">
        <f>A19+0.1</f>
        <v>5.199999999999999</v>
      </c>
      <c r="B20" s="31"/>
      <c r="C20" s="169" t="s">
        <v>83</v>
      </c>
      <c r="D20" s="169" t="s">
        <v>72</v>
      </c>
      <c r="E20" s="169"/>
      <c r="F20" s="64">
        <v>22</v>
      </c>
      <c r="G20" s="67"/>
      <c r="H20" s="64"/>
      <c r="I20" s="222"/>
      <c r="J20" s="64"/>
      <c r="K20" s="222"/>
      <c r="L20" s="64"/>
      <c r="M20" s="64">
        <f>H20+J20+L20</f>
        <v>0</v>
      </c>
    </row>
    <row r="21" spans="1:13" ht="33" customHeight="1">
      <c r="A21" s="1">
        <v>6</v>
      </c>
      <c r="B21" s="1" t="s">
        <v>19</v>
      </c>
      <c r="C21" s="144" t="s">
        <v>73</v>
      </c>
      <c r="D21" s="144" t="s">
        <v>71</v>
      </c>
      <c r="E21" s="144"/>
      <c r="F21" s="157">
        <f>SUM(F23:F25)</f>
        <v>7</v>
      </c>
      <c r="G21" s="232"/>
      <c r="H21" s="157"/>
      <c r="I21" s="231"/>
      <c r="J21" s="157"/>
      <c r="K21" s="231"/>
      <c r="L21" s="157"/>
      <c r="M21" s="157">
        <f>SUM(M22:M26)</f>
        <v>0</v>
      </c>
    </row>
    <row r="22" spans="1:13" ht="13.5">
      <c r="A22" s="30">
        <f>A21+0.1</f>
        <v>6.1</v>
      </c>
      <c r="B22" s="62"/>
      <c r="C22" s="151" t="s">
        <v>74</v>
      </c>
      <c r="D22" s="233" t="s">
        <v>7</v>
      </c>
      <c r="E22" s="151">
        <v>1</v>
      </c>
      <c r="F22" s="152">
        <f>F21*E22</f>
        <v>7</v>
      </c>
      <c r="G22" s="152"/>
      <c r="H22" s="152"/>
      <c r="I22" s="152"/>
      <c r="J22" s="152"/>
      <c r="K22" s="152"/>
      <c r="L22" s="152"/>
      <c r="M22" s="152">
        <f>H22+J22+L22</f>
        <v>0</v>
      </c>
    </row>
    <row r="23" spans="1:13" ht="13.5">
      <c r="A23" s="30">
        <f>A22+0.1</f>
        <v>6.199999999999999</v>
      </c>
      <c r="B23" s="62" t="s">
        <v>70</v>
      </c>
      <c r="C23" s="169" t="s">
        <v>84</v>
      </c>
      <c r="D23" s="169" t="s">
        <v>71</v>
      </c>
      <c r="E23" s="169"/>
      <c r="F23" s="64">
        <v>4</v>
      </c>
      <c r="G23" s="64"/>
      <c r="H23" s="64"/>
      <c r="I23" s="222"/>
      <c r="J23" s="64"/>
      <c r="K23" s="222"/>
      <c r="L23" s="64"/>
      <c r="M23" s="64">
        <f>H23+J23+L23</f>
        <v>0</v>
      </c>
    </row>
    <row r="24" spans="1:13" ht="13.5">
      <c r="A24" s="30">
        <f>A23+0.1</f>
        <v>6.299999999999999</v>
      </c>
      <c r="B24" s="62" t="s">
        <v>70</v>
      </c>
      <c r="C24" s="169" t="s">
        <v>263</v>
      </c>
      <c r="D24" s="169" t="s">
        <v>75</v>
      </c>
      <c r="E24" s="169"/>
      <c r="F24" s="64">
        <v>1</v>
      </c>
      <c r="G24" s="64"/>
      <c r="H24" s="64"/>
      <c r="I24" s="222"/>
      <c r="J24" s="64"/>
      <c r="K24" s="222"/>
      <c r="L24" s="64"/>
      <c r="M24" s="64">
        <f>H24+J24+L24</f>
        <v>0</v>
      </c>
    </row>
    <row r="25" spans="1:13" ht="13.5">
      <c r="A25" s="30">
        <f>A24+0.1</f>
        <v>6.399999999999999</v>
      </c>
      <c r="B25" s="62" t="s">
        <v>70</v>
      </c>
      <c r="C25" s="169" t="s">
        <v>262</v>
      </c>
      <c r="D25" s="169" t="s">
        <v>75</v>
      </c>
      <c r="E25" s="169"/>
      <c r="F25" s="64">
        <v>2</v>
      </c>
      <c r="G25" s="64"/>
      <c r="H25" s="64"/>
      <c r="I25" s="222"/>
      <c r="J25" s="64"/>
      <c r="K25" s="222"/>
      <c r="L25" s="64"/>
      <c r="M25" s="64">
        <f>H25+J25+L25</f>
        <v>0</v>
      </c>
    </row>
    <row r="26" spans="1:13" ht="13.5">
      <c r="A26" s="30">
        <f>A25+0.1</f>
        <v>6.499999999999998</v>
      </c>
      <c r="B26" s="62" t="s">
        <v>70</v>
      </c>
      <c r="C26" s="169" t="s">
        <v>37</v>
      </c>
      <c r="D26" s="169" t="s">
        <v>75</v>
      </c>
      <c r="E26" s="169">
        <v>3.5</v>
      </c>
      <c r="F26" s="64">
        <v>7</v>
      </c>
      <c r="G26" s="64"/>
      <c r="H26" s="64"/>
      <c r="I26" s="222"/>
      <c r="J26" s="64"/>
      <c r="K26" s="222"/>
      <c r="L26" s="64"/>
      <c r="M26" s="64">
        <f>H26+J26+L26</f>
        <v>0</v>
      </c>
    </row>
    <row r="27" spans="1:13" ht="13.5">
      <c r="A27" s="69"/>
      <c r="B27" s="66"/>
      <c r="C27" s="171" t="s">
        <v>8</v>
      </c>
      <c r="D27" s="171" t="s">
        <v>7</v>
      </c>
      <c r="E27" s="223"/>
      <c r="F27" s="149"/>
      <c r="G27" s="149"/>
      <c r="H27" s="224">
        <f>SUM(H7:H26)</f>
        <v>0</v>
      </c>
      <c r="I27" s="225"/>
      <c r="J27" s="157">
        <f>SUM(J8:J26)</f>
        <v>0</v>
      </c>
      <c r="K27" s="66"/>
      <c r="L27" s="154">
        <f>SUM(L9:L26)</f>
        <v>0</v>
      </c>
      <c r="M27" s="157">
        <f>SUM(M21,M18,M16,M14,M12,M7)</f>
        <v>0</v>
      </c>
    </row>
    <row r="28" spans="1:13" ht="13.5">
      <c r="A28" s="3"/>
      <c r="B28" s="3"/>
      <c r="C28" s="169" t="s">
        <v>300</v>
      </c>
      <c r="D28" s="169" t="s">
        <v>7</v>
      </c>
      <c r="E28" s="63"/>
      <c r="F28" s="146"/>
      <c r="G28" s="146"/>
      <c r="H28" s="226"/>
      <c r="I28" s="160"/>
      <c r="J28" s="160"/>
      <c r="K28" s="160"/>
      <c r="L28" s="226"/>
      <c r="M28" s="64">
        <f>M27*0.1</f>
        <v>0</v>
      </c>
    </row>
    <row r="29" spans="1:13" ht="13.5">
      <c r="A29" s="1"/>
      <c r="B29" s="1"/>
      <c r="C29" s="171" t="s">
        <v>8</v>
      </c>
      <c r="D29" s="171" t="s">
        <v>7</v>
      </c>
      <c r="E29" s="223"/>
      <c r="F29" s="149"/>
      <c r="G29" s="149"/>
      <c r="H29" s="227"/>
      <c r="I29" s="225"/>
      <c r="J29" s="225"/>
      <c r="K29" s="225"/>
      <c r="L29" s="227"/>
      <c r="M29" s="157">
        <f>SUM(M27:M28)</f>
        <v>0</v>
      </c>
    </row>
    <row r="30" spans="1:13" ht="13.5">
      <c r="A30" s="3"/>
      <c r="B30" s="3"/>
      <c r="C30" s="169" t="s">
        <v>301</v>
      </c>
      <c r="D30" s="169" t="s">
        <v>7</v>
      </c>
      <c r="E30" s="63"/>
      <c r="F30" s="146"/>
      <c r="G30" s="146"/>
      <c r="H30" s="226"/>
      <c r="I30" s="160"/>
      <c r="J30" s="160"/>
      <c r="K30" s="160"/>
      <c r="L30" s="226"/>
      <c r="M30" s="64">
        <f>M29*0.08</f>
        <v>0</v>
      </c>
    </row>
    <row r="31" spans="1:13" ht="13.5">
      <c r="A31" s="73"/>
      <c r="B31" s="73"/>
      <c r="C31" s="228" t="s">
        <v>173</v>
      </c>
      <c r="D31" s="228" t="s">
        <v>7</v>
      </c>
      <c r="E31" s="229"/>
      <c r="F31" s="229"/>
      <c r="G31" s="229"/>
      <c r="H31" s="230"/>
      <c r="I31" s="230"/>
      <c r="J31" s="230"/>
      <c r="K31" s="230"/>
      <c r="L31" s="230"/>
      <c r="M31" s="229">
        <f>SUM(M29:M30)</f>
        <v>0</v>
      </c>
    </row>
    <row r="33" spans="3:6" ht="13.5">
      <c r="C33" s="78"/>
      <c r="E33" s="281"/>
      <c r="F33" s="282"/>
    </row>
    <row r="34" spans="1:4" ht="13.5" customHeight="1">
      <c r="A34" s="326" t="s">
        <v>318</v>
      </c>
      <c r="B34" s="326"/>
      <c r="C34" s="326"/>
      <c r="D34" s="326"/>
    </row>
    <row r="35" spans="1:4" ht="12.75">
      <c r="A35" s="326"/>
      <c r="B35" s="326"/>
      <c r="C35" s="326"/>
      <c r="D35" s="326"/>
    </row>
    <row r="36" spans="1:4" ht="12.75">
      <c r="A36" s="326"/>
      <c r="B36" s="326"/>
      <c r="C36" s="326"/>
      <c r="D36" s="326"/>
    </row>
    <row r="37" spans="1:4" ht="12.75">
      <c r="A37" s="326"/>
      <c r="B37" s="326"/>
      <c r="C37" s="326"/>
      <c r="D37" s="326"/>
    </row>
    <row r="41" spans="3:7" ht="12.75">
      <c r="C41" s="322" t="s">
        <v>317</v>
      </c>
      <c r="D41" s="322"/>
      <c r="E41" s="322"/>
      <c r="F41" s="322"/>
      <c r="G41" s="322"/>
    </row>
    <row r="42" spans="3:7" ht="12.75">
      <c r="C42" s="322"/>
      <c r="D42" s="322"/>
      <c r="E42" s="322"/>
      <c r="F42" s="322"/>
      <c r="G42" s="322"/>
    </row>
  </sheetData>
  <sheetProtection/>
  <mergeCells count="15">
    <mergeCell ref="E33:F33"/>
    <mergeCell ref="A2:M2"/>
    <mergeCell ref="A6:M6"/>
    <mergeCell ref="C41:G42"/>
    <mergeCell ref="A34:D37"/>
    <mergeCell ref="A1:M1"/>
    <mergeCell ref="A3:A4"/>
    <mergeCell ref="B3:B4"/>
    <mergeCell ref="C3:C4"/>
    <mergeCell ref="D3:D4"/>
    <mergeCell ref="E3:F3"/>
    <mergeCell ref="G3:H3"/>
    <mergeCell ref="I3:J3"/>
    <mergeCell ref="K3:L3"/>
    <mergeCell ref="M3:M4"/>
  </mergeCells>
  <printOptions/>
  <pageMargins left="0.75" right="0.5" top="0.75" bottom="0.5" header="0.5" footer="0.5"/>
  <pageSetup horizontalDpi="300" verticalDpi="300" orientation="landscape" paperSize="9" scale="83" r:id="rId2"/>
  <headerFooter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"/>
  <sheetViews>
    <sheetView zoomScaleSheetLayoutView="100" zoomScalePageLayoutView="0" workbookViewId="0" topLeftCell="A7">
      <selection activeCell="C37" sqref="C37"/>
    </sheetView>
  </sheetViews>
  <sheetFormatPr defaultColWidth="9.140625" defaultRowHeight="12.75"/>
  <cols>
    <col min="1" max="1" width="5.140625" style="15" customWidth="1"/>
    <col min="2" max="2" width="13.28125" style="15" customWidth="1"/>
    <col min="3" max="3" width="44.28125" style="15" customWidth="1"/>
    <col min="4" max="4" width="11.28125" style="15" customWidth="1"/>
    <col min="5" max="5" width="9.140625" style="15" customWidth="1"/>
    <col min="6" max="6" width="10.57421875" style="29" customWidth="1"/>
    <col min="7" max="7" width="8.421875" style="29" customWidth="1"/>
    <col min="8" max="8" width="10.421875" style="15" customWidth="1"/>
    <col min="9" max="9" width="9.140625" style="15" customWidth="1"/>
    <col min="10" max="10" width="9.140625" style="29" customWidth="1"/>
    <col min="11" max="11" width="9.140625" style="15" customWidth="1"/>
    <col min="12" max="12" width="10.28125" style="15" bestFit="1" customWidth="1"/>
    <col min="13" max="13" width="9.421875" style="15" bestFit="1" customWidth="1"/>
    <col min="14" max="16384" width="9.140625" style="15" customWidth="1"/>
  </cols>
  <sheetData>
    <row r="1" spans="1:13" ht="36.75" customHeight="1">
      <c r="A1" s="286"/>
      <c r="B1" s="286"/>
      <c r="C1" s="286"/>
      <c r="D1" s="286"/>
      <c r="E1" s="286"/>
      <c r="F1" s="286"/>
      <c r="G1" s="286"/>
      <c r="H1" s="286"/>
      <c r="I1" s="287"/>
      <c r="J1" s="287"/>
      <c r="K1" s="287"/>
      <c r="L1" s="287"/>
      <c r="M1" s="287"/>
    </row>
    <row r="2" spans="1:13" ht="23.25" customHeight="1">
      <c r="A2" s="286" t="str">
        <f>საერთო!B8</f>
        <v>lokaluri xarjTaRricxva №5</v>
      </c>
      <c r="B2" s="286"/>
      <c r="C2" s="286"/>
      <c r="D2" s="286"/>
      <c r="E2" s="286"/>
      <c r="F2" s="286"/>
      <c r="G2" s="286"/>
      <c r="H2" s="286"/>
      <c r="I2" s="287"/>
      <c r="J2" s="287"/>
      <c r="K2" s="287"/>
      <c r="L2" s="287"/>
      <c r="M2" s="287"/>
    </row>
    <row r="3" spans="1:13" ht="28.5" customHeight="1">
      <c r="A3" s="288" t="s">
        <v>0</v>
      </c>
      <c r="B3" s="289" t="s">
        <v>1</v>
      </c>
      <c r="C3" s="280" t="s">
        <v>41</v>
      </c>
      <c r="D3" s="280" t="s">
        <v>42</v>
      </c>
      <c r="E3" s="292" t="s">
        <v>2</v>
      </c>
      <c r="F3" s="293"/>
      <c r="G3" s="280" t="s">
        <v>43</v>
      </c>
      <c r="H3" s="280"/>
      <c r="I3" s="280" t="s">
        <v>44</v>
      </c>
      <c r="J3" s="280"/>
      <c r="K3" s="280" t="s">
        <v>45</v>
      </c>
      <c r="L3" s="280"/>
      <c r="M3" s="280" t="s">
        <v>46</v>
      </c>
    </row>
    <row r="4" spans="1:13" ht="38.25">
      <c r="A4" s="288" t="s">
        <v>0</v>
      </c>
      <c r="B4" s="290"/>
      <c r="C4" s="280" t="s">
        <v>47</v>
      </c>
      <c r="D4" s="291" t="s">
        <v>48</v>
      </c>
      <c r="E4" s="26" t="s">
        <v>49</v>
      </c>
      <c r="F4" s="25" t="s">
        <v>50</v>
      </c>
      <c r="G4" s="33" t="s">
        <v>51</v>
      </c>
      <c r="H4" s="77" t="s">
        <v>52</v>
      </c>
      <c r="I4" s="77" t="s">
        <v>51</v>
      </c>
      <c r="J4" s="13" t="s">
        <v>52</v>
      </c>
      <c r="K4" s="77" t="s">
        <v>51</v>
      </c>
      <c r="L4" s="77" t="s">
        <v>52</v>
      </c>
      <c r="M4" s="280" t="s">
        <v>52</v>
      </c>
    </row>
    <row r="5" spans="1:13" ht="12.75">
      <c r="A5" s="283" t="s">
        <v>174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5"/>
    </row>
    <row r="6" spans="1:13" ht="27">
      <c r="A6" s="1">
        <v>1</v>
      </c>
      <c r="B6" s="164" t="s">
        <v>131</v>
      </c>
      <c r="C6" s="148" t="s">
        <v>195</v>
      </c>
      <c r="D6" s="144" t="s">
        <v>302</v>
      </c>
      <c r="E6" s="164"/>
      <c r="F6" s="66">
        <f>F9*0.1*1.05</f>
        <v>151.62</v>
      </c>
      <c r="G6" s="66"/>
      <c r="H6" s="154"/>
      <c r="I6" s="66"/>
      <c r="J6" s="154"/>
      <c r="K6" s="66"/>
      <c r="L6" s="154"/>
      <c r="M6" s="153">
        <f>SUM(M7:M8)</f>
        <v>0</v>
      </c>
    </row>
    <row r="7" spans="1:13" ht="12.75">
      <c r="A7" s="11">
        <f>A6+0.1</f>
        <v>1.1</v>
      </c>
      <c r="B7" s="164"/>
      <c r="C7" s="151" t="s">
        <v>74</v>
      </c>
      <c r="D7" s="172" t="s">
        <v>4</v>
      </c>
      <c r="E7" s="234">
        <v>1.2</v>
      </c>
      <c r="F7" s="152">
        <f>E7*F6</f>
        <v>181.944</v>
      </c>
      <c r="G7" s="152"/>
      <c r="H7" s="152"/>
      <c r="I7" s="152"/>
      <c r="J7" s="152"/>
      <c r="K7" s="152"/>
      <c r="L7" s="152"/>
      <c r="M7" s="152">
        <f>H7+J7+L7</f>
        <v>0</v>
      </c>
    </row>
    <row r="8" spans="1:13" ht="15">
      <c r="A8" s="11">
        <f>A7+0.1</f>
        <v>1.2000000000000002</v>
      </c>
      <c r="B8" s="172"/>
      <c r="C8" s="145" t="s">
        <v>130</v>
      </c>
      <c r="D8" s="172" t="s">
        <v>303</v>
      </c>
      <c r="E8" s="172">
        <v>0.1</v>
      </c>
      <c r="F8" s="161">
        <f>E8*F6</f>
        <v>15.162</v>
      </c>
      <c r="G8" s="161"/>
      <c r="H8" s="152"/>
      <c r="I8" s="161"/>
      <c r="J8" s="152"/>
      <c r="K8" s="161"/>
      <c r="L8" s="152"/>
      <c r="M8" s="235">
        <f>H8</f>
        <v>0</v>
      </c>
    </row>
    <row r="9" spans="1:13" ht="15.75">
      <c r="A9" s="1">
        <v>2</v>
      </c>
      <c r="B9" s="171" t="s">
        <v>128</v>
      </c>
      <c r="C9" s="144" t="s">
        <v>129</v>
      </c>
      <c r="D9" s="144" t="s">
        <v>302</v>
      </c>
      <c r="E9" s="144"/>
      <c r="F9" s="231">
        <v>1444</v>
      </c>
      <c r="G9" s="144"/>
      <c r="H9" s="157"/>
      <c r="I9" s="231"/>
      <c r="J9" s="157"/>
      <c r="K9" s="231"/>
      <c r="L9" s="157"/>
      <c r="M9" s="157">
        <f>SUM(M10:M13)</f>
        <v>0</v>
      </c>
    </row>
    <row r="10" spans="1:13" ht="13.5">
      <c r="A10" s="11">
        <f>A9+0.1</f>
        <v>2.1</v>
      </c>
      <c r="B10" s="236" t="s">
        <v>19</v>
      </c>
      <c r="C10" s="161" t="s">
        <v>74</v>
      </c>
      <c r="D10" s="172" t="s">
        <v>132</v>
      </c>
      <c r="E10" s="172">
        <v>1</v>
      </c>
      <c r="F10" s="161">
        <f>F9*E10</f>
        <v>1444</v>
      </c>
      <c r="G10" s="160"/>
      <c r="H10" s="160"/>
      <c r="I10" s="202"/>
      <c r="J10" s="64"/>
      <c r="K10" s="160"/>
      <c r="L10" s="160"/>
      <c r="M10" s="64">
        <f>H10+J10+L10</f>
        <v>0</v>
      </c>
    </row>
    <row r="11" spans="1:13" ht="13.5">
      <c r="A11" s="11">
        <f>A10+0.1</f>
        <v>2.2</v>
      </c>
      <c r="B11" s="221"/>
      <c r="C11" s="161" t="s">
        <v>114</v>
      </c>
      <c r="D11" s="150" t="s">
        <v>7</v>
      </c>
      <c r="E11" s="151">
        <v>0.01</v>
      </c>
      <c r="F11" s="152">
        <f>F9*E11</f>
        <v>14.44</v>
      </c>
      <c r="G11" s="160"/>
      <c r="H11" s="160"/>
      <c r="I11" s="203"/>
      <c r="J11" s="203"/>
      <c r="K11" s="152"/>
      <c r="L11" s="152"/>
      <c r="M11" s="152">
        <f>H11+J11+L11</f>
        <v>0</v>
      </c>
    </row>
    <row r="12" spans="1:13" ht="15.75">
      <c r="A12" s="11">
        <f>A11+0.1</f>
        <v>2.3000000000000003</v>
      </c>
      <c r="B12" s="221"/>
      <c r="C12" s="169" t="s">
        <v>133</v>
      </c>
      <c r="D12" s="169" t="s">
        <v>297</v>
      </c>
      <c r="E12" s="169">
        <v>1</v>
      </c>
      <c r="F12" s="64">
        <f>E12*F9</f>
        <v>1444</v>
      </c>
      <c r="G12" s="67"/>
      <c r="H12" s="64"/>
      <c r="I12" s="222"/>
      <c r="J12" s="64"/>
      <c r="K12" s="222"/>
      <c r="L12" s="64"/>
      <c r="M12" s="64">
        <f>H12+J12+L12</f>
        <v>0</v>
      </c>
    </row>
    <row r="13" spans="1:13" ht="13.5">
      <c r="A13" s="11">
        <f>A12+0.1</f>
        <v>2.4000000000000004</v>
      </c>
      <c r="B13" s="221"/>
      <c r="C13" s="169" t="s">
        <v>37</v>
      </c>
      <c r="D13" s="169" t="s">
        <v>7</v>
      </c>
      <c r="E13" s="169">
        <v>0.04</v>
      </c>
      <c r="F13" s="64">
        <f>E13*F9</f>
        <v>57.76</v>
      </c>
      <c r="G13" s="67"/>
      <c r="H13" s="64"/>
      <c r="I13" s="222"/>
      <c r="J13" s="64"/>
      <c r="K13" s="222"/>
      <c r="L13" s="64"/>
      <c r="M13" s="64">
        <f>H13+J13+L13</f>
        <v>0</v>
      </c>
    </row>
    <row r="14" spans="1:13" ht="27">
      <c r="A14" s="1">
        <v>3</v>
      </c>
      <c r="B14" s="164" t="s">
        <v>131</v>
      </c>
      <c r="C14" s="148" t="s">
        <v>197</v>
      </c>
      <c r="D14" s="144" t="s">
        <v>302</v>
      </c>
      <c r="E14" s="164"/>
      <c r="F14" s="66">
        <f>F17*0.1*1.05</f>
        <v>2.625</v>
      </c>
      <c r="G14" s="66"/>
      <c r="H14" s="154"/>
      <c r="I14" s="66"/>
      <c r="J14" s="154"/>
      <c r="K14" s="66"/>
      <c r="L14" s="154"/>
      <c r="M14" s="153">
        <f>SUM(M15:M20)</f>
        <v>0</v>
      </c>
    </row>
    <row r="15" spans="1:13" ht="13.5">
      <c r="A15" s="11"/>
      <c r="B15" s="221"/>
      <c r="C15" s="151" t="s">
        <v>74</v>
      </c>
      <c r="D15" s="172" t="s">
        <v>142</v>
      </c>
      <c r="E15" s="234">
        <v>1.2</v>
      </c>
      <c r="F15" s="152">
        <f>E15*F14</f>
        <v>3.15</v>
      </c>
      <c r="G15" s="152"/>
      <c r="H15" s="152"/>
      <c r="I15" s="152"/>
      <c r="J15" s="152"/>
      <c r="K15" s="152"/>
      <c r="L15" s="152"/>
      <c r="M15" s="152">
        <f>H15+J15+L15</f>
        <v>0</v>
      </c>
    </row>
    <row r="16" spans="1:13" ht="13.5">
      <c r="A16" s="11"/>
      <c r="B16" s="221"/>
      <c r="C16" s="169" t="s">
        <v>196</v>
      </c>
      <c r="D16" s="169" t="s">
        <v>142</v>
      </c>
      <c r="E16" s="169"/>
      <c r="F16" s="64">
        <v>20</v>
      </c>
      <c r="G16" s="67"/>
      <c r="H16" s="64"/>
      <c r="I16" s="222"/>
      <c r="J16" s="64"/>
      <c r="K16" s="222"/>
      <c r="L16" s="64"/>
      <c r="M16" s="64">
        <f>H16</f>
        <v>0</v>
      </c>
    </row>
    <row r="17" spans="1:13" ht="13.5">
      <c r="A17" s="11"/>
      <c r="B17" s="221"/>
      <c r="C17" s="169" t="s">
        <v>198</v>
      </c>
      <c r="D17" s="169" t="s">
        <v>142</v>
      </c>
      <c r="E17" s="169"/>
      <c r="F17" s="64">
        <v>25</v>
      </c>
      <c r="G17" s="67"/>
      <c r="H17" s="64"/>
      <c r="I17" s="222"/>
      <c r="J17" s="64"/>
      <c r="K17" s="222"/>
      <c r="L17" s="64"/>
      <c r="M17" s="64">
        <f>H17</f>
        <v>0</v>
      </c>
    </row>
    <row r="18" spans="1:13" ht="13.5">
      <c r="A18" s="11"/>
      <c r="B18" s="221"/>
      <c r="C18" s="169" t="s">
        <v>199</v>
      </c>
      <c r="D18" s="169" t="s">
        <v>142</v>
      </c>
      <c r="E18" s="169"/>
      <c r="F18" s="64">
        <v>16</v>
      </c>
      <c r="G18" s="67"/>
      <c r="H18" s="64"/>
      <c r="I18" s="222"/>
      <c r="J18" s="64"/>
      <c r="K18" s="222"/>
      <c r="L18" s="64"/>
      <c r="M18" s="64">
        <f>H18</f>
        <v>0</v>
      </c>
    </row>
    <row r="19" spans="1:13" ht="13.5">
      <c r="A19" s="11"/>
      <c r="B19" s="221"/>
      <c r="C19" s="169" t="s">
        <v>200</v>
      </c>
      <c r="D19" s="169" t="s">
        <v>142</v>
      </c>
      <c r="E19" s="169"/>
      <c r="F19" s="64">
        <v>4</v>
      </c>
      <c r="G19" s="67"/>
      <c r="H19" s="64"/>
      <c r="I19" s="222"/>
      <c r="J19" s="64"/>
      <c r="K19" s="222"/>
      <c r="L19" s="64"/>
      <c r="M19" s="64">
        <f>H19</f>
        <v>0</v>
      </c>
    </row>
    <row r="20" spans="1:13" ht="13.5">
      <c r="A20" s="11"/>
      <c r="B20" s="221"/>
      <c r="C20" s="169" t="s">
        <v>201</v>
      </c>
      <c r="D20" s="169" t="s">
        <v>142</v>
      </c>
      <c r="E20" s="169"/>
      <c r="F20" s="64">
        <v>13</v>
      </c>
      <c r="G20" s="67"/>
      <c r="H20" s="64"/>
      <c r="I20" s="222"/>
      <c r="J20" s="64"/>
      <c r="K20" s="222"/>
      <c r="L20" s="64"/>
      <c r="M20" s="64">
        <f>H20</f>
        <v>0</v>
      </c>
    </row>
    <row r="21" spans="1:13" ht="13.5">
      <c r="A21" s="69"/>
      <c r="B21" s="66"/>
      <c r="C21" s="171" t="s">
        <v>8</v>
      </c>
      <c r="D21" s="171" t="s">
        <v>7</v>
      </c>
      <c r="E21" s="223"/>
      <c r="F21" s="149"/>
      <c r="G21" s="149"/>
      <c r="H21" s="224">
        <f>SUM(H6:H20)</f>
        <v>0</v>
      </c>
      <c r="I21" s="225"/>
      <c r="J21" s="157">
        <f>SUM(J6:J20)</f>
        <v>0</v>
      </c>
      <c r="K21" s="66"/>
      <c r="L21" s="154">
        <f>SUM(L5:L13)</f>
        <v>0</v>
      </c>
      <c r="M21" s="157">
        <f>SUM(M14,M9,M6)</f>
        <v>0</v>
      </c>
    </row>
    <row r="22" spans="1:13" ht="13.5">
      <c r="A22" s="3"/>
      <c r="B22" s="169"/>
      <c r="C22" s="169" t="s">
        <v>300</v>
      </c>
      <c r="D22" s="169" t="s">
        <v>7</v>
      </c>
      <c r="E22" s="63"/>
      <c r="F22" s="146"/>
      <c r="G22" s="146"/>
      <c r="H22" s="226"/>
      <c r="I22" s="160"/>
      <c r="J22" s="160"/>
      <c r="K22" s="160"/>
      <c r="L22" s="226"/>
      <c r="M22" s="64">
        <f>M21*0.1</f>
        <v>0</v>
      </c>
    </row>
    <row r="23" spans="1:13" ht="13.5">
      <c r="A23" s="1"/>
      <c r="B23" s="171"/>
      <c r="C23" s="171" t="s">
        <v>8</v>
      </c>
      <c r="D23" s="171" t="s">
        <v>7</v>
      </c>
      <c r="E23" s="223"/>
      <c r="F23" s="149"/>
      <c r="G23" s="149"/>
      <c r="H23" s="227"/>
      <c r="I23" s="225"/>
      <c r="J23" s="225"/>
      <c r="K23" s="225"/>
      <c r="L23" s="227"/>
      <c r="M23" s="157">
        <f>SUM(M21:M22)</f>
        <v>0</v>
      </c>
    </row>
    <row r="24" spans="1:13" ht="13.5">
      <c r="A24" s="3"/>
      <c r="B24" s="169"/>
      <c r="C24" s="169" t="s">
        <v>301</v>
      </c>
      <c r="D24" s="169" t="s">
        <v>7</v>
      </c>
      <c r="E24" s="63"/>
      <c r="F24" s="146"/>
      <c r="G24" s="146"/>
      <c r="H24" s="226"/>
      <c r="I24" s="160"/>
      <c r="J24" s="160"/>
      <c r="K24" s="160"/>
      <c r="L24" s="226"/>
      <c r="M24" s="64">
        <f>M23*0.08</f>
        <v>0</v>
      </c>
    </row>
    <row r="25" spans="1:13" ht="13.5">
      <c r="A25" s="73"/>
      <c r="B25" s="228"/>
      <c r="C25" s="228" t="s">
        <v>175</v>
      </c>
      <c r="D25" s="228" t="s">
        <v>7</v>
      </c>
      <c r="E25" s="229"/>
      <c r="F25" s="229"/>
      <c r="G25" s="229"/>
      <c r="H25" s="230"/>
      <c r="I25" s="230"/>
      <c r="J25" s="230"/>
      <c r="K25" s="230"/>
      <c r="L25" s="230"/>
      <c r="M25" s="229">
        <f>SUM(M23:M24)</f>
        <v>0</v>
      </c>
    </row>
    <row r="27" spans="1:6" ht="13.5">
      <c r="A27" s="326" t="s">
        <v>318</v>
      </c>
      <c r="B27" s="326"/>
      <c r="C27" s="326"/>
      <c r="E27" s="281"/>
      <c r="F27" s="282"/>
    </row>
    <row r="28" spans="1:3" ht="12.75">
      <c r="A28" s="326"/>
      <c r="B28" s="326"/>
      <c r="C28" s="326"/>
    </row>
    <row r="29" spans="1:3" ht="12.75">
      <c r="A29" s="326"/>
      <c r="B29" s="326"/>
      <c r="C29" s="326"/>
    </row>
    <row r="31" spans="3:6" ht="12.75">
      <c r="C31" s="322" t="s">
        <v>317</v>
      </c>
      <c r="D31" s="322"/>
      <c r="E31" s="322"/>
      <c r="F31" s="322"/>
    </row>
    <row r="32" spans="3:6" ht="12.75">
      <c r="C32" s="322"/>
      <c r="D32" s="322"/>
      <c r="E32" s="322"/>
      <c r="F32" s="322"/>
    </row>
  </sheetData>
  <sheetProtection/>
  <mergeCells count="15">
    <mergeCell ref="C31:F32"/>
    <mergeCell ref="A27:C29"/>
    <mergeCell ref="A2:M2"/>
    <mergeCell ref="A5:M5"/>
    <mergeCell ref="A1:M1"/>
    <mergeCell ref="A3:A4"/>
    <mergeCell ref="B3:B4"/>
    <mergeCell ref="C3:C4"/>
    <mergeCell ref="D3:D4"/>
    <mergeCell ref="E3:F3"/>
    <mergeCell ref="G3:H3"/>
    <mergeCell ref="I3:J3"/>
    <mergeCell ref="E27:F27"/>
    <mergeCell ref="K3:L3"/>
    <mergeCell ref="M3:M4"/>
  </mergeCells>
  <printOptions/>
  <pageMargins left="0.75" right="0.5" top="0.75" bottom="0.5" header="0.5" footer="0.5"/>
  <pageSetup horizontalDpi="300" verticalDpi="300" orientation="landscape" paperSize="9" scale="83" r:id="rId2"/>
  <headerFooter alignWithMargins="0">
    <oddFooter>&amp;CPage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52">
      <selection activeCell="F76" sqref="F76"/>
    </sheetView>
  </sheetViews>
  <sheetFormatPr defaultColWidth="9.140625" defaultRowHeight="12.75"/>
  <cols>
    <col min="1" max="1" width="5.140625" style="15" customWidth="1"/>
    <col min="2" max="2" width="47.57421875" style="15" customWidth="1"/>
    <col min="3" max="3" width="9.00390625" style="15" customWidth="1"/>
    <col min="4" max="4" width="7.7109375" style="15" customWidth="1"/>
    <col min="5" max="5" width="7.8515625" style="15" customWidth="1"/>
    <col min="6" max="6" width="9.28125" style="29" customWidth="1"/>
    <col min="7" max="7" width="7.7109375" style="29" customWidth="1"/>
    <col min="8" max="8" width="9.140625" style="15" customWidth="1"/>
    <col min="9" max="9" width="7.57421875" style="15" customWidth="1"/>
    <col min="10" max="10" width="8.28125" style="29" customWidth="1"/>
    <col min="11" max="11" width="9.57421875" style="15" bestFit="1" customWidth="1"/>
  </cols>
  <sheetData>
    <row r="1" spans="1:11" ht="13.5">
      <c r="A1" s="299"/>
      <c r="B1" s="300"/>
      <c r="C1" s="300"/>
      <c r="D1" s="300"/>
      <c r="E1" s="300"/>
      <c r="F1" s="300"/>
      <c r="G1" s="300"/>
      <c r="H1" s="300"/>
      <c r="I1" s="300"/>
      <c r="J1" s="300"/>
      <c r="K1" s="300"/>
    </row>
    <row r="2" spans="1:11" ht="14.25" thickBot="1">
      <c r="A2" s="301" t="str">
        <f>საერთო!B9</f>
        <v>lokaluri xarjTaRricxva №6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</row>
    <row r="3" spans="1:11" ht="13.5">
      <c r="A3" s="302" t="s">
        <v>0</v>
      </c>
      <c r="B3" s="297" t="s">
        <v>213</v>
      </c>
      <c r="C3" s="304" t="s">
        <v>214</v>
      </c>
      <c r="D3" s="304" t="s">
        <v>215</v>
      </c>
      <c r="E3" s="297" t="s">
        <v>216</v>
      </c>
      <c r="F3" s="297"/>
      <c r="G3" s="297"/>
      <c r="H3" s="297"/>
      <c r="I3" s="297"/>
      <c r="J3" s="297"/>
      <c r="K3" s="297"/>
    </row>
    <row r="4" spans="1:11" ht="13.5">
      <c r="A4" s="303"/>
      <c r="B4" s="297"/>
      <c r="C4" s="304"/>
      <c r="D4" s="304"/>
      <c r="E4" s="297" t="s">
        <v>217</v>
      </c>
      <c r="F4" s="297"/>
      <c r="G4" s="297" t="s">
        <v>218</v>
      </c>
      <c r="H4" s="297"/>
      <c r="I4" s="297" t="s">
        <v>219</v>
      </c>
      <c r="J4" s="297"/>
      <c r="K4" s="297" t="s">
        <v>8</v>
      </c>
    </row>
    <row r="5" spans="1:11" ht="27.75" customHeight="1">
      <c r="A5" s="303"/>
      <c r="B5" s="297"/>
      <c r="C5" s="304"/>
      <c r="D5" s="304"/>
      <c r="E5" s="138" t="s">
        <v>220</v>
      </c>
      <c r="F5" s="138" t="s">
        <v>8</v>
      </c>
      <c r="G5" s="138" t="s">
        <v>220</v>
      </c>
      <c r="H5" s="138" t="s">
        <v>8</v>
      </c>
      <c r="I5" s="138" t="s">
        <v>220</v>
      </c>
      <c r="J5" s="138" t="s">
        <v>8</v>
      </c>
      <c r="K5" s="297"/>
    </row>
    <row r="6" spans="1:11" ht="14.25" thickBot="1">
      <c r="A6" s="100">
        <v>1</v>
      </c>
      <c r="B6" s="101">
        <v>2</v>
      </c>
      <c r="C6" s="101">
        <v>3</v>
      </c>
      <c r="D6" s="101">
        <v>4</v>
      </c>
      <c r="E6" s="101">
        <v>5</v>
      </c>
      <c r="F6" s="101">
        <v>6</v>
      </c>
      <c r="G6" s="101">
        <v>7</v>
      </c>
      <c r="H6" s="101">
        <v>8</v>
      </c>
      <c r="I6" s="101">
        <v>9</v>
      </c>
      <c r="J6" s="101">
        <v>10</v>
      </c>
      <c r="K6" s="101">
        <v>11</v>
      </c>
    </row>
    <row r="7" spans="1:11" ht="13.5">
      <c r="A7" s="298" t="s">
        <v>212</v>
      </c>
      <c r="B7" s="298"/>
      <c r="C7" s="298"/>
      <c r="D7" s="298"/>
      <c r="E7" s="298"/>
      <c r="F7" s="298"/>
      <c r="G7" s="298"/>
      <c r="H7" s="298"/>
      <c r="I7" s="298"/>
      <c r="J7" s="298"/>
      <c r="K7" s="298"/>
    </row>
    <row r="8" spans="1:11" ht="27">
      <c r="A8" s="101">
        <v>1</v>
      </c>
      <c r="B8" s="102" t="s">
        <v>221</v>
      </c>
      <c r="C8" s="17" t="s">
        <v>40</v>
      </c>
      <c r="D8" s="67">
        <v>804</v>
      </c>
      <c r="E8" s="103"/>
      <c r="F8" s="104"/>
      <c r="G8" s="103"/>
      <c r="H8" s="104"/>
      <c r="I8" s="103"/>
      <c r="J8" s="104"/>
      <c r="K8" s="104">
        <f aca="true" t="shared" si="0" ref="K8:K53">F8+H8+J8</f>
        <v>0</v>
      </c>
    </row>
    <row r="9" spans="1:11" ht="27">
      <c r="A9" s="101">
        <v>2</v>
      </c>
      <c r="B9" s="102" t="s">
        <v>222</v>
      </c>
      <c r="C9" s="17" t="s">
        <v>40</v>
      </c>
      <c r="D9" s="67">
        <v>804</v>
      </c>
      <c r="E9" s="103"/>
      <c r="F9" s="104"/>
      <c r="G9" s="103"/>
      <c r="H9" s="104"/>
      <c r="I9" s="103"/>
      <c r="J9" s="104"/>
      <c r="K9" s="104">
        <f t="shared" si="0"/>
        <v>0</v>
      </c>
    </row>
    <row r="10" spans="1:11" ht="40.5">
      <c r="A10" s="101">
        <v>3</v>
      </c>
      <c r="B10" s="102" t="s">
        <v>223</v>
      </c>
      <c r="C10" s="17" t="s">
        <v>40</v>
      </c>
      <c r="D10" s="67">
        <v>810</v>
      </c>
      <c r="E10" s="103"/>
      <c r="F10" s="104"/>
      <c r="G10" s="103"/>
      <c r="H10" s="104"/>
      <c r="I10" s="103"/>
      <c r="J10" s="104"/>
      <c r="K10" s="104">
        <f t="shared" si="0"/>
        <v>0</v>
      </c>
    </row>
    <row r="11" spans="1:11" ht="13.5">
      <c r="A11" s="101">
        <v>4</v>
      </c>
      <c r="B11" s="102" t="s">
        <v>224</v>
      </c>
      <c r="C11" s="17" t="s">
        <v>232</v>
      </c>
      <c r="D11" s="67">
        <v>14</v>
      </c>
      <c r="E11" s="103"/>
      <c r="F11" s="104"/>
      <c r="G11" s="103"/>
      <c r="H11" s="104"/>
      <c r="I11" s="103"/>
      <c r="J11" s="104"/>
      <c r="K11" s="104">
        <f t="shared" si="0"/>
        <v>0</v>
      </c>
    </row>
    <row r="12" spans="1:11" ht="54">
      <c r="A12" s="101">
        <v>5</v>
      </c>
      <c r="B12" s="105" t="s">
        <v>233</v>
      </c>
      <c r="C12" s="17" t="s">
        <v>232</v>
      </c>
      <c r="D12" s="67">
        <v>150</v>
      </c>
      <c r="E12" s="103"/>
      <c r="F12" s="104"/>
      <c r="G12" s="103"/>
      <c r="H12" s="104"/>
      <c r="I12" s="103"/>
      <c r="J12" s="104"/>
      <c r="K12" s="104">
        <f t="shared" si="0"/>
        <v>0</v>
      </c>
    </row>
    <row r="13" spans="1:11" ht="40.5">
      <c r="A13" s="101">
        <v>6</v>
      </c>
      <c r="B13" s="106" t="s">
        <v>274</v>
      </c>
      <c r="C13" s="18" t="s">
        <v>40</v>
      </c>
      <c r="D13" s="67">
        <v>86.5</v>
      </c>
      <c r="E13" s="103"/>
      <c r="F13" s="104"/>
      <c r="G13" s="103"/>
      <c r="H13" s="104"/>
      <c r="I13" s="103"/>
      <c r="J13" s="104"/>
      <c r="K13" s="104">
        <f t="shared" si="0"/>
        <v>0</v>
      </c>
    </row>
    <row r="14" spans="1:11" ht="40.5">
      <c r="A14" s="101">
        <v>7</v>
      </c>
      <c r="B14" s="106" t="s">
        <v>278</v>
      </c>
      <c r="C14" s="18" t="s">
        <v>40</v>
      </c>
      <c r="D14" s="67">
        <v>38</v>
      </c>
      <c r="E14" s="103"/>
      <c r="F14" s="104"/>
      <c r="G14" s="103"/>
      <c r="H14" s="104"/>
      <c r="I14" s="103"/>
      <c r="J14" s="104"/>
      <c r="K14" s="104">
        <f>F14+H14+J14</f>
        <v>0</v>
      </c>
    </row>
    <row r="15" spans="1:11" ht="27">
      <c r="A15" s="101">
        <v>8</v>
      </c>
      <c r="B15" s="106" t="s">
        <v>279</v>
      </c>
      <c r="C15" s="18" t="s">
        <v>40</v>
      </c>
      <c r="D15" s="67">
        <v>120</v>
      </c>
      <c r="E15" s="103"/>
      <c r="F15" s="104"/>
      <c r="G15" s="103"/>
      <c r="H15" s="104"/>
      <c r="I15" s="103"/>
      <c r="J15" s="104"/>
      <c r="K15" s="104">
        <f t="shared" si="0"/>
        <v>0</v>
      </c>
    </row>
    <row r="16" spans="1:11" ht="40.5">
      <c r="A16" s="101">
        <v>9</v>
      </c>
      <c r="B16" s="106" t="s">
        <v>280</v>
      </c>
      <c r="C16" s="18" t="s">
        <v>40</v>
      </c>
      <c r="D16" s="67">
        <v>525</v>
      </c>
      <c r="E16" s="103"/>
      <c r="F16" s="104"/>
      <c r="G16" s="103"/>
      <c r="H16" s="104"/>
      <c r="I16" s="103"/>
      <c r="J16" s="104"/>
      <c r="K16" s="104">
        <f t="shared" si="0"/>
        <v>0</v>
      </c>
    </row>
    <row r="17" spans="1:11" ht="40.5">
      <c r="A17" s="101">
        <v>10</v>
      </c>
      <c r="B17" s="106" t="s">
        <v>281</v>
      </c>
      <c r="C17" s="18" t="s">
        <v>40</v>
      </c>
      <c r="D17" s="67">
        <v>11.23</v>
      </c>
      <c r="E17" s="103"/>
      <c r="F17" s="104"/>
      <c r="G17" s="103"/>
      <c r="H17" s="104"/>
      <c r="I17" s="103"/>
      <c r="J17" s="104"/>
      <c r="K17" s="104">
        <f t="shared" si="0"/>
        <v>0</v>
      </c>
    </row>
    <row r="18" spans="1:11" ht="40.5">
      <c r="A18" s="101">
        <v>11</v>
      </c>
      <c r="B18" s="106" t="s">
        <v>282</v>
      </c>
      <c r="C18" s="18" t="s">
        <v>40</v>
      </c>
      <c r="D18" s="67">
        <v>22.8</v>
      </c>
      <c r="E18" s="103"/>
      <c r="F18" s="104"/>
      <c r="G18" s="103"/>
      <c r="H18" s="104"/>
      <c r="I18" s="103"/>
      <c r="J18" s="104"/>
      <c r="K18" s="104">
        <f t="shared" si="0"/>
        <v>0</v>
      </c>
    </row>
    <row r="19" spans="1:11" ht="40.5">
      <c r="A19" s="101">
        <v>12</v>
      </c>
      <c r="B19" s="106" t="s">
        <v>275</v>
      </c>
      <c r="C19" s="18" t="s">
        <v>40</v>
      </c>
      <c r="D19" s="67">
        <v>78</v>
      </c>
      <c r="E19" s="103"/>
      <c r="F19" s="104"/>
      <c r="G19" s="103"/>
      <c r="H19" s="104"/>
      <c r="I19" s="103"/>
      <c r="J19" s="104"/>
      <c r="K19" s="104">
        <f t="shared" si="0"/>
        <v>0</v>
      </c>
    </row>
    <row r="20" spans="1:11" ht="40.5">
      <c r="A20" s="101">
        <v>13</v>
      </c>
      <c r="B20" s="106" t="s">
        <v>285</v>
      </c>
      <c r="C20" s="18" t="s">
        <v>136</v>
      </c>
      <c r="D20" s="67">
        <v>6</v>
      </c>
      <c r="E20" s="103"/>
      <c r="F20" s="104"/>
      <c r="G20" s="103"/>
      <c r="H20" s="104"/>
      <c r="I20" s="103"/>
      <c r="J20" s="104"/>
      <c r="K20" s="104">
        <f t="shared" si="0"/>
        <v>0</v>
      </c>
    </row>
    <row r="21" spans="1:11" ht="40.5">
      <c r="A21" s="101">
        <v>14</v>
      </c>
      <c r="B21" s="106" t="s">
        <v>283</v>
      </c>
      <c r="C21" s="18" t="s">
        <v>136</v>
      </c>
      <c r="D21" s="67">
        <v>1</v>
      </c>
      <c r="E21" s="103"/>
      <c r="F21" s="104"/>
      <c r="G21" s="103"/>
      <c r="H21" s="104"/>
      <c r="I21" s="103"/>
      <c r="J21" s="104"/>
      <c r="K21" s="104">
        <f t="shared" si="0"/>
        <v>0</v>
      </c>
    </row>
    <row r="22" spans="1:11" ht="40.5">
      <c r="A22" s="101">
        <v>15</v>
      </c>
      <c r="B22" s="106" t="s">
        <v>276</v>
      </c>
      <c r="C22" s="18" t="s">
        <v>136</v>
      </c>
      <c r="D22" s="67">
        <v>1</v>
      </c>
      <c r="E22" s="103"/>
      <c r="F22" s="104"/>
      <c r="G22" s="103"/>
      <c r="H22" s="104"/>
      <c r="I22" s="103"/>
      <c r="J22" s="104"/>
      <c r="K22" s="104">
        <f t="shared" si="0"/>
        <v>0</v>
      </c>
    </row>
    <row r="23" spans="1:11" ht="40.5">
      <c r="A23" s="101">
        <v>16</v>
      </c>
      <c r="B23" s="106" t="s">
        <v>277</v>
      </c>
      <c r="C23" s="18" t="s">
        <v>136</v>
      </c>
      <c r="D23" s="67">
        <v>1</v>
      </c>
      <c r="E23" s="103"/>
      <c r="F23" s="104"/>
      <c r="G23" s="103"/>
      <c r="H23" s="104"/>
      <c r="I23" s="103"/>
      <c r="J23" s="104"/>
      <c r="K23" s="104">
        <f t="shared" si="0"/>
        <v>0</v>
      </c>
    </row>
    <row r="24" spans="1:11" ht="54">
      <c r="A24" s="101">
        <v>17</v>
      </c>
      <c r="B24" s="106" t="s">
        <v>234</v>
      </c>
      <c r="C24" s="18" t="s">
        <v>136</v>
      </c>
      <c r="D24" s="67">
        <v>4</v>
      </c>
      <c r="E24" s="103"/>
      <c r="F24" s="104"/>
      <c r="G24" s="103"/>
      <c r="H24" s="104"/>
      <c r="I24" s="103"/>
      <c r="J24" s="104"/>
      <c r="K24" s="104">
        <f>F24+H24+J24</f>
        <v>0</v>
      </c>
    </row>
    <row r="25" spans="1:11" ht="40.5">
      <c r="A25" s="101">
        <v>18</v>
      </c>
      <c r="B25" s="106" t="s">
        <v>284</v>
      </c>
      <c r="C25" s="18" t="s">
        <v>136</v>
      </c>
      <c r="D25" s="67">
        <v>10</v>
      </c>
      <c r="E25" s="103"/>
      <c r="F25" s="104"/>
      <c r="G25" s="103"/>
      <c r="H25" s="104"/>
      <c r="I25" s="103"/>
      <c r="J25" s="104"/>
      <c r="K25" s="104">
        <f t="shared" si="0"/>
        <v>0</v>
      </c>
    </row>
    <row r="26" spans="1:11" ht="40.5">
      <c r="A26" s="101">
        <v>19</v>
      </c>
      <c r="B26" s="106" t="s">
        <v>286</v>
      </c>
      <c r="C26" s="18" t="s">
        <v>136</v>
      </c>
      <c r="D26" s="67">
        <v>59</v>
      </c>
      <c r="E26" s="103"/>
      <c r="F26" s="104"/>
      <c r="G26" s="103"/>
      <c r="H26" s="104"/>
      <c r="I26" s="103"/>
      <c r="J26" s="104"/>
      <c r="K26" s="104">
        <f t="shared" si="0"/>
        <v>0</v>
      </c>
    </row>
    <row r="27" spans="1:11" ht="54">
      <c r="A27" s="101">
        <v>20</v>
      </c>
      <c r="B27" s="106" t="s">
        <v>235</v>
      </c>
      <c r="C27" s="18" t="s">
        <v>136</v>
      </c>
      <c r="D27" s="67">
        <v>20</v>
      </c>
      <c r="E27" s="103"/>
      <c r="F27" s="104"/>
      <c r="G27" s="103"/>
      <c r="H27" s="104"/>
      <c r="I27" s="103"/>
      <c r="J27" s="104"/>
      <c r="K27" s="104">
        <f t="shared" si="0"/>
        <v>0</v>
      </c>
    </row>
    <row r="28" spans="1:11" ht="40.5">
      <c r="A28" s="101">
        <v>21</v>
      </c>
      <c r="B28" s="106" t="s">
        <v>287</v>
      </c>
      <c r="C28" s="18" t="s">
        <v>136</v>
      </c>
      <c r="D28" s="67">
        <v>4</v>
      </c>
      <c r="E28" s="103"/>
      <c r="F28" s="104"/>
      <c r="G28" s="103"/>
      <c r="H28" s="104"/>
      <c r="I28" s="103"/>
      <c r="J28" s="104"/>
      <c r="K28" s="104">
        <f t="shared" si="0"/>
        <v>0</v>
      </c>
    </row>
    <row r="29" spans="1:11" ht="40.5">
      <c r="A29" s="101">
        <v>22</v>
      </c>
      <c r="B29" s="106" t="s">
        <v>236</v>
      </c>
      <c r="C29" s="18" t="s">
        <v>136</v>
      </c>
      <c r="D29" s="67">
        <v>3</v>
      </c>
      <c r="E29" s="103"/>
      <c r="F29" s="104"/>
      <c r="G29" s="103"/>
      <c r="H29" s="104"/>
      <c r="I29" s="103"/>
      <c r="J29" s="104"/>
      <c r="K29" s="104">
        <f t="shared" si="0"/>
        <v>0</v>
      </c>
    </row>
    <row r="30" spans="1:11" ht="40.5">
      <c r="A30" s="101">
        <v>23</v>
      </c>
      <c r="B30" s="106" t="s">
        <v>237</v>
      </c>
      <c r="C30" s="18" t="s">
        <v>136</v>
      </c>
      <c r="D30" s="67">
        <v>1</v>
      </c>
      <c r="E30" s="103"/>
      <c r="F30" s="104"/>
      <c r="G30" s="103"/>
      <c r="H30" s="104"/>
      <c r="I30" s="103"/>
      <c r="J30" s="104"/>
      <c r="K30" s="104">
        <f t="shared" si="0"/>
        <v>0</v>
      </c>
    </row>
    <row r="31" spans="1:11" ht="40.5">
      <c r="A31" s="101">
        <v>24</v>
      </c>
      <c r="B31" s="106" t="s">
        <v>238</v>
      </c>
      <c r="C31" s="18" t="s">
        <v>136</v>
      </c>
      <c r="D31" s="67">
        <v>1</v>
      </c>
      <c r="E31" s="103"/>
      <c r="F31" s="104"/>
      <c r="G31" s="103"/>
      <c r="H31" s="104"/>
      <c r="I31" s="103"/>
      <c r="J31" s="104"/>
      <c r="K31" s="104">
        <f t="shared" si="0"/>
        <v>0</v>
      </c>
    </row>
    <row r="32" spans="1:11" ht="40.5">
      <c r="A32" s="101">
        <v>25</v>
      </c>
      <c r="B32" s="106" t="s">
        <v>225</v>
      </c>
      <c r="C32" s="18" t="s">
        <v>136</v>
      </c>
      <c r="D32" s="67">
        <v>1</v>
      </c>
      <c r="E32" s="103"/>
      <c r="F32" s="104"/>
      <c r="G32" s="103"/>
      <c r="H32" s="104"/>
      <c r="I32" s="103"/>
      <c r="J32" s="104"/>
      <c r="K32" s="104">
        <f t="shared" si="0"/>
        <v>0</v>
      </c>
    </row>
    <row r="33" spans="1:11" ht="13.5">
      <c r="A33" s="101">
        <v>26</v>
      </c>
      <c r="B33" s="106" t="s">
        <v>226</v>
      </c>
      <c r="C33" s="18" t="s">
        <v>136</v>
      </c>
      <c r="D33" s="67">
        <v>5</v>
      </c>
      <c r="E33" s="103"/>
      <c r="F33" s="104"/>
      <c r="G33" s="103"/>
      <c r="H33" s="104"/>
      <c r="I33" s="103"/>
      <c r="J33" s="104"/>
      <c r="K33" s="104">
        <f t="shared" si="0"/>
        <v>0</v>
      </c>
    </row>
    <row r="34" spans="1:11" ht="27">
      <c r="A34" s="101">
        <v>27</v>
      </c>
      <c r="B34" s="106" t="s">
        <v>239</v>
      </c>
      <c r="C34" s="18" t="s">
        <v>136</v>
      </c>
      <c r="D34" s="67">
        <v>1</v>
      </c>
      <c r="E34" s="103"/>
      <c r="F34" s="104"/>
      <c r="G34" s="103"/>
      <c r="H34" s="104"/>
      <c r="I34" s="103"/>
      <c r="J34" s="104"/>
      <c r="K34" s="104">
        <f t="shared" si="0"/>
        <v>0</v>
      </c>
    </row>
    <row r="35" spans="1:11" ht="67.5">
      <c r="A35" s="101">
        <v>28</v>
      </c>
      <c r="B35" s="106" t="s">
        <v>240</v>
      </c>
      <c r="C35" s="18" t="s">
        <v>136</v>
      </c>
      <c r="D35" s="67">
        <v>1</v>
      </c>
      <c r="E35" s="103"/>
      <c r="F35" s="104"/>
      <c r="G35" s="103"/>
      <c r="H35" s="104"/>
      <c r="I35" s="103"/>
      <c r="J35" s="104"/>
      <c r="K35" s="104">
        <f t="shared" si="0"/>
        <v>0</v>
      </c>
    </row>
    <row r="36" spans="1:11" ht="40.5">
      <c r="A36" s="101">
        <v>29</v>
      </c>
      <c r="B36" s="106" t="s">
        <v>241</v>
      </c>
      <c r="C36" s="18" t="s">
        <v>136</v>
      </c>
      <c r="D36" s="67">
        <v>1</v>
      </c>
      <c r="E36" s="103"/>
      <c r="F36" s="104"/>
      <c r="G36" s="103"/>
      <c r="H36" s="104"/>
      <c r="I36" s="103"/>
      <c r="J36" s="104"/>
      <c r="K36" s="104">
        <f t="shared" si="0"/>
        <v>0</v>
      </c>
    </row>
    <row r="37" spans="1:11" ht="40.5">
      <c r="A37" s="101">
        <v>30</v>
      </c>
      <c r="B37" s="106" t="s">
        <v>242</v>
      </c>
      <c r="C37" s="18" t="s">
        <v>136</v>
      </c>
      <c r="D37" s="67">
        <v>1</v>
      </c>
      <c r="E37" s="103"/>
      <c r="F37" s="104"/>
      <c r="G37" s="103"/>
      <c r="H37" s="104"/>
      <c r="I37" s="103"/>
      <c r="J37" s="104"/>
      <c r="K37" s="104">
        <f t="shared" si="0"/>
        <v>0</v>
      </c>
    </row>
    <row r="38" spans="1:11" ht="13.5">
      <c r="A38" s="101">
        <v>31</v>
      </c>
      <c r="B38" s="106" t="s">
        <v>227</v>
      </c>
      <c r="C38" s="18" t="s">
        <v>136</v>
      </c>
      <c r="D38" s="67">
        <v>5</v>
      </c>
      <c r="E38" s="103"/>
      <c r="F38" s="104"/>
      <c r="G38" s="103"/>
      <c r="H38" s="104"/>
      <c r="I38" s="103"/>
      <c r="J38" s="104"/>
      <c r="K38" s="104">
        <f t="shared" si="0"/>
        <v>0</v>
      </c>
    </row>
    <row r="39" spans="1:11" ht="27">
      <c r="A39" s="101">
        <v>32</v>
      </c>
      <c r="B39" s="106" t="s">
        <v>243</v>
      </c>
      <c r="C39" s="18" t="s">
        <v>136</v>
      </c>
      <c r="D39" s="67">
        <v>1</v>
      </c>
      <c r="E39" s="103"/>
      <c r="F39" s="104"/>
      <c r="G39" s="103"/>
      <c r="H39" s="104"/>
      <c r="I39" s="103"/>
      <c r="J39" s="104"/>
      <c r="K39" s="104">
        <f t="shared" si="0"/>
        <v>0</v>
      </c>
    </row>
    <row r="40" spans="1:11" ht="67.5">
      <c r="A40" s="101">
        <v>33</v>
      </c>
      <c r="B40" s="106" t="s">
        <v>244</v>
      </c>
      <c r="C40" s="18" t="s">
        <v>136</v>
      </c>
      <c r="D40" s="67">
        <v>3</v>
      </c>
      <c r="E40" s="103"/>
      <c r="F40" s="104"/>
      <c r="G40" s="103"/>
      <c r="H40" s="104"/>
      <c r="I40" s="103"/>
      <c r="J40" s="104"/>
      <c r="K40" s="104">
        <f t="shared" si="0"/>
        <v>0</v>
      </c>
    </row>
    <row r="41" spans="1:11" ht="40.5">
      <c r="A41" s="101">
        <v>34</v>
      </c>
      <c r="B41" s="106" t="s">
        <v>241</v>
      </c>
      <c r="C41" s="18" t="s">
        <v>136</v>
      </c>
      <c r="D41" s="67">
        <v>3</v>
      </c>
      <c r="E41" s="103"/>
      <c r="F41" s="104"/>
      <c r="G41" s="103"/>
      <c r="H41" s="104"/>
      <c r="I41" s="103"/>
      <c r="J41" s="104"/>
      <c r="K41" s="104">
        <f t="shared" si="0"/>
        <v>0</v>
      </c>
    </row>
    <row r="42" spans="1:11" ht="40.5">
      <c r="A42" s="101">
        <v>35</v>
      </c>
      <c r="B42" s="106" t="s">
        <v>242</v>
      </c>
      <c r="C42" s="18" t="s">
        <v>136</v>
      </c>
      <c r="D42" s="67">
        <v>1</v>
      </c>
      <c r="E42" s="103"/>
      <c r="F42" s="104"/>
      <c r="G42" s="103"/>
      <c r="H42" s="104"/>
      <c r="I42" s="103"/>
      <c r="J42" s="104"/>
      <c r="K42" s="104">
        <f t="shared" si="0"/>
        <v>0</v>
      </c>
    </row>
    <row r="43" spans="1:11" ht="13.5">
      <c r="A43" s="101">
        <v>36</v>
      </c>
      <c r="B43" s="106" t="s">
        <v>227</v>
      </c>
      <c r="C43" s="18" t="s">
        <v>136</v>
      </c>
      <c r="D43" s="67">
        <v>5</v>
      </c>
      <c r="E43" s="103"/>
      <c r="F43" s="104"/>
      <c r="G43" s="103"/>
      <c r="H43" s="104"/>
      <c r="I43" s="103"/>
      <c r="J43" s="104"/>
      <c r="K43" s="104">
        <f t="shared" si="0"/>
        <v>0</v>
      </c>
    </row>
    <row r="44" spans="1:11" ht="27">
      <c r="A44" s="101">
        <v>37</v>
      </c>
      <c r="B44" s="106" t="s">
        <v>243</v>
      </c>
      <c r="C44" s="18" t="s">
        <v>136</v>
      </c>
      <c r="D44" s="67">
        <v>1</v>
      </c>
      <c r="E44" s="103"/>
      <c r="F44" s="104"/>
      <c r="G44" s="103"/>
      <c r="H44" s="104"/>
      <c r="I44" s="103"/>
      <c r="J44" s="104"/>
      <c r="K44" s="104">
        <f t="shared" si="0"/>
        <v>0</v>
      </c>
    </row>
    <row r="45" spans="1:11" ht="40.5">
      <c r="A45" s="101">
        <v>38</v>
      </c>
      <c r="B45" s="106" t="s">
        <v>245</v>
      </c>
      <c r="C45" s="18" t="s">
        <v>40</v>
      </c>
      <c r="D45" s="67">
        <v>64</v>
      </c>
      <c r="E45" s="103"/>
      <c r="F45" s="104"/>
      <c r="G45" s="103"/>
      <c r="H45" s="104"/>
      <c r="I45" s="103"/>
      <c r="J45" s="104"/>
      <c r="K45" s="104">
        <f t="shared" si="0"/>
        <v>0</v>
      </c>
    </row>
    <row r="46" spans="1:11" ht="40.5">
      <c r="A46" s="101">
        <v>39</v>
      </c>
      <c r="B46" s="106" t="s">
        <v>250</v>
      </c>
      <c r="C46" s="18" t="s">
        <v>40</v>
      </c>
      <c r="D46" s="67">
        <v>30</v>
      </c>
      <c r="E46" s="103"/>
      <c r="F46" s="104"/>
      <c r="G46" s="103"/>
      <c r="H46" s="104"/>
      <c r="I46" s="103"/>
      <c r="J46" s="104"/>
      <c r="K46" s="104">
        <f t="shared" si="0"/>
        <v>0</v>
      </c>
    </row>
    <row r="47" spans="1:11" ht="40.5">
      <c r="A47" s="101">
        <v>40</v>
      </c>
      <c r="B47" s="106" t="s">
        <v>246</v>
      </c>
      <c r="C47" s="18" t="s">
        <v>40</v>
      </c>
      <c r="D47" s="67">
        <v>30</v>
      </c>
      <c r="E47" s="103"/>
      <c r="F47" s="104"/>
      <c r="G47" s="103"/>
      <c r="H47" s="104"/>
      <c r="I47" s="103"/>
      <c r="J47" s="104"/>
      <c r="K47" s="104">
        <f t="shared" si="0"/>
        <v>0</v>
      </c>
    </row>
    <row r="48" spans="1:11" ht="27">
      <c r="A48" s="101">
        <v>41</v>
      </c>
      <c r="B48" s="106" t="s">
        <v>252</v>
      </c>
      <c r="C48" s="18" t="s">
        <v>40</v>
      </c>
      <c r="D48" s="67">
        <v>10</v>
      </c>
      <c r="E48" s="103"/>
      <c r="F48" s="104"/>
      <c r="G48" s="103"/>
      <c r="H48" s="104"/>
      <c r="I48" s="103"/>
      <c r="J48" s="104"/>
      <c r="K48" s="104">
        <f>F48+H48+J48</f>
        <v>0</v>
      </c>
    </row>
    <row r="49" spans="1:11" ht="27">
      <c r="A49" s="101">
        <v>42</v>
      </c>
      <c r="B49" s="106" t="s">
        <v>251</v>
      </c>
      <c r="C49" s="18" t="s">
        <v>228</v>
      </c>
      <c r="D49" s="67">
        <v>1</v>
      </c>
      <c r="E49" s="103"/>
      <c r="F49" s="104"/>
      <c r="G49" s="103"/>
      <c r="H49" s="104"/>
      <c r="I49" s="103"/>
      <c r="J49" s="104"/>
      <c r="K49" s="104">
        <f t="shared" si="0"/>
        <v>0</v>
      </c>
    </row>
    <row r="50" spans="1:11" ht="13.5">
      <c r="A50" s="101">
        <v>43</v>
      </c>
      <c r="B50" s="106" t="s">
        <v>229</v>
      </c>
      <c r="C50" s="18" t="s">
        <v>136</v>
      </c>
      <c r="D50" s="67">
        <v>8</v>
      </c>
      <c r="E50" s="103"/>
      <c r="F50" s="104"/>
      <c r="G50" s="103"/>
      <c r="H50" s="104"/>
      <c r="I50" s="103"/>
      <c r="J50" s="104"/>
      <c r="K50" s="104">
        <f t="shared" si="0"/>
        <v>0</v>
      </c>
    </row>
    <row r="51" spans="1:11" ht="27">
      <c r="A51" s="101">
        <v>44</v>
      </c>
      <c r="B51" s="106" t="s">
        <v>230</v>
      </c>
      <c r="C51" s="18" t="s">
        <v>136</v>
      </c>
      <c r="D51" s="67">
        <v>1</v>
      </c>
      <c r="E51" s="103"/>
      <c r="F51" s="104"/>
      <c r="G51" s="103"/>
      <c r="H51" s="104"/>
      <c r="I51" s="103"/>
      <c r="J51" s="104"/>
      <c r="K51" s="104">
        <f t="shared" si="0"/>
        <v>0</v>
      </c>
    </row>
    <row r="52" spans="1:11" ht="40.5">
      <c r="A52" s="101">
        <v>45</v>
      </c>
      <c r="B52" s="106" t="s">
        <v>247</v>
      </c>
      <c r="C52" s="18" t="s">
        <v>231</v>
      </c>
      <c r="D52" s="67">
        <v>1</v>
      </c>
      <c r="E52" s="103"/>
      <c r="F52" s="104"/>
      <c r="G52" s="103"/>
      <c r="H52" s="104"/>
      <c r="I52" s="103"/>
      <c r="J52" s="104"/>
      <c r="K52" s="104">
        <f t="shared" si="0"/>
        <v>0</v>
      </c>
    </row>
    <row r="53" spans="1:11" ht="40.5">
      <c r="A53" s="101">
        <v>46</v>
      </c>
      <c r="B53" s="106" t="s">
        <v>248</v>
      </c>
      <c r="C53" s="18" t="s">
        <v>231</v>
      </c>
      <c r="D53" s="67">
        <v>1</v>
      </c>
      <c r="E53" s="103"/>
      <c r="F53" s="104"/>
      <c r="G53" s="103"/>
      <c r="H53" s="104"/>
      <c r="I53" s="103"/>
      <c r="J53" s="104"/>
      <c r="K53" s="104">
        <f t="shared" si="0"/>
        <v>0</v>
      </c>
    </row>
    <row r="54" spans="1:11" ht="13.5">
      <c r="A54" s="84"/>
      <c r="B54" s="85" t="s">
        <v>8</v>
      </c>
      <c r="C54" s="86"/>
      <c r="D54" s="111"/>
      <c r="E54" s="112"/>
      <c r="F54" s="113"/>
      <c r="G54" s="112"/>
      <c r="H54" s="113"/>
      <c r="I54" s="112"/>
      <c r="J54" s="113"/>
      <c r="K54" s="114">
        <v>0</v>
      </c>
    </row>
    <row r="55" spans="1:11" ht="13.5">
      <c r="A55" s="82"/>
      <c r="B55" s="83" t="s">
        <v>304</v>
      </c>
      <c r="C55" s="87"/>
      <c r="D55" s="107"/>
      <c r="E55" s="108"/>
      <c r="F55" s="109"/>
      <c r="G55" s="108"/>
      <c r="H55" s="109"/>
      <c r="I55" s="108"/>
      <c r="J55" s="109"/>
      <c r="K55" s="110">
        <v>0</v>
      </c>
    </row>
    <row r="56" spans="1:11" ht="13.5">
      <c r="A56" s="84"/>
      <c r="B56" s="85" t="s">
        <v>8</v>
      </c>
      <c r="C56" s="88"/>
      <c r="D56" s="111"/>
      <c r="E56" s="112"/>
      <c r="F56" s="113"/>
      <c r="G56" s="112"/>
      <c r="H56" s="113"/>
      <c r="I56" s="112"/>
      <c r="J56" s="113"/>
      <c r="K56" s="114">
        <f>K54+K55</f>
        <v>0</v>
      </c>
    </row>
    <row r="57" spans="1:11" ht="14.25" thickBot="1">
      <c r="A57" s="84"/>
      <c r="B57" s="85" t="s">
        <v>305</v>
      </c>
      <c r="C57" s="89"/>
      <c r="D57" s="111"/>
      <c r="E57" s="112"/>
      <c r="F57" s="113"/>
      <c r="G57" s="112"/>
      <c r="H57" s="113"/>
      <c r="I57" s="112"/>
      <c r="J57" s="113"/>
      <c r="K57" s="115">
        <f>K56*C57</f>
        <v>0</v>
      </c>
    </row>
    <row r="58" spans="1:11" ht="14.25" thickBot="1">
      <c r="A58" s="93"/>
      <c r="B58" s="94" t="s">
        <v>8</v>
      </c>
      <c r="C58" s="95"/>
      <c r="D58" s="120"/>
      <c r="E58" s="121"/>
      <c r="F58" s="122"/>
      <c r="G58" s="121"/>
      <c r="H58" s="122"/>
      <c r="I58" s="121"/>
      <c r="J58" s="122"/>
      <c r="K58" s="123">
        <f>K56+K57</f>
        <v>0</v>
      </c>
    </row>
    <row r="59" spans="1:11" ht="81.75" thickBot="1">
      <c r="A59" s="90"/>
      <c r="B59" s="91" t="s">
        <v>249</v>
      </c>
      <c r="C59" s="92"/>
      <c r="D59" s="116"/>
      <c r="E59" s="117"/>
      <c r="F59" s="118"/>
      <c r="G59" s="117"/>
      <c r="H59" s="118"/>
      <c r="I59" s="117"/>
      <c r="J59" s="118"/>
      <c r="K59" s="119">
        <v>0</v>
      </c>
    </row>
    <row r="60" spans="1:11" ht="14.25" thickBot="1">
      <c r="A60" s="96"/>
      <c r="B60" s="97" t="s">
        <v>8</v>
      </c>
      <c r="C60" s="98"/>
      <c r="D60" s="124"/>
      <c r="E60" s="125"/>
      <c r="F60" s="126"/>
      <c r="G60" s="125"/>
      <c r="H60" s="126"/>
      <c r="I60" s="125"/>
      <c r="J60" s="126"/>
      <c r="K60" s="123">
        <f>K58+K59</f>
        <v>0</v>
      </c>
    </row>
    <row r="61" spans="1:11" ht="13.5">
      <c r="A61" s="127"/>
      <c r="B61" s="127"/>
      <c r="C61" s="127"/>
      <c r="D61" s="127"/>
      <c r="E61" s="127"/>
      <c r="F61" s="127"/>
      <c r="G61" s="127"/>
      <c r="H61" s="127"/>
      <c r="I61" s="127"/>
      <c r="J61" s="127"/>
      <c r="K61" s="127"/>
    </row>
    <row r="62" spans="1:11" ht="13.5">
      <c r="A62" s="327" t="s">
        <v>319</v>
      </c>
      <c r="B62" s="327"/>
      <c r="C62" s="327"/>
      <c r="D62" s="327"/>
      <c r="E62" s="127"/>
      <c r="F62" s="127"/>
      <c r="G62" s="127"/>
      <c r="H62" s="127"/>
      <c r="I62" s="127"/>
      <c r="J62" s="127"/>
      <c r="K62" s="127"/>
    </row>
    <row r="63" spans="1:4" ht="12.75">
      <c r="A63" s="327"/>
      <c r="B63" s="327"/>
      <c r="C63" s="327"/>
      <c r="D63" s="327"/>
    </row>
    <row r="64" spans="1:4" ht="12.75">
      <c r="A64" s="327"/>
      <c r="B64" s="327"/>
      <c r="C64" s="327"/>
      <c r="D64" s="327"/>
    </row>
    <row r="65" spans="1:4" ht="12.75">
      <c r="A65" s="327"/>
      <c r="B65" s="327"/>
      <c r="C65" s="327"/>
      <c r="D65" s="327"/>
    </row>
    <row r="68" spans="2:7" ht="12.75">
      <c r="B68" s="322" t="s">
        <v>317</v>
      </c>
      <c r="C68" s="322"/>
      <c r="D68" s="322"/>
      <c r="E68" s="322"/>
      <c r="F68" s="322"/>
      <c r="G68" s="322"/>
    </row>
  </sheetData>
  <sheetProtection/>
  <mergeCells count="14">
    <mergeCell ref="E3:K3"/>
    <mergeCell ref="E4:F4"/>
    <mergeCell ref="B68:G68"/>
    <mergeCell ref="A62:D65"/>
    <mergeCell ref="G4:H4"/>
    <mergeCell ref="I4:J4"/>
    <mergeCell ref="K4:K5"/>
    <mergeCell ref="A7:K7"/>
    <mergeCell ref="A1:K1"/>
    <mergeCell ref="A2:K2"/>
    <mergeCell ref="A3:A5"/>
    <mergeCell ref="B3:B5"/>
    <mergeCell ref="C3:C5"/>
    <mergeCell ref="D3:D5"/>
  </mergeCells>
  <printOptions/>
  <pageMargins left="0.45" right="0.45" top="0.25" bottom="0.2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90"/>
  <sheetViews>
    <sheetView tabSelected="1" zoomScaleSheetLayoutView="100" zoomScalePageLayoutView="0" workbookViewId="0" topLeftCell="A1">
      <selection activeCell="C96" sqref="C96"/>
    </sheetView>
  </sheetViews>
  <sheetFormatPr defaultColWidth="9.140625" defaultRowHeight="12.75"/>
  <cols>
    <col min="1" max="1" width="5.140625" style="239" customWidth="1"/>
    <col min="2" max="2" width="13.28125" style="239" customWidth="1"/>
    <col min="3" max="3" width="44.28125" style="239" customWidth="1"/>
    <col min="4" max="4" width="11.28125" style="239" customWidth="1"/>
    <col min="5" max="5" width="9.140625" style="239" customWidth="1"/>
    <col min="6" max="6" width="10.57421875" style="270" customWidth="1"/>
    <col min="7" max="7" width="8.421875" style="270" customWidth="1"/>
    <col min="8" max="8" width="10.421875" style="239" customWidth="1"/>
    <col min="9" max="9" width="9.140625" style="239" customWidth="1"/>
    <col min="10" max="10" width="9.140625" style="270" customWidth="1"/>
    <col min="11" max="11" width="9.140625" style="239" customWidth="1"/>
    <col min="12" max="12" width="10.28125" style="239" bestFit="1" customWidth="1"/>
    <col min="13" max="13" width="9.421875" style="239" bestFit="1" customWidth="1"/>
    <col min="14" max="16384" width="9.140625" style="239" customWidth="1"/>
  </cols>
  <sheetData>
    <row r="1" spans="1:13" ht="36.75" customHeight="1">
      <c r="A1" s="311" t="s">
        <v>315</v>
      </c>
      <c r="B1" s="311"/>
      <c r="C1" s="311"/>
      <c r="D1" s="311"/>
      <c r="E1" s="311"/>
      <c r="F1" s="311"/>
      <c r="G1" s="311"/>
      <c r="H1" s="311"/>
      <c r="I1" s="312"/>
      <c r="J1" s="312"/>
      <c r="K1" s="312"/>
      <c r="L1" s="312"/>
      <c r="M1" s="312"/>
    </row>
    <row r="2" spans="1:13" ht="13.5">
      <c r="A2" s="311" t="str">
        <f>საერთო!B10</f>
        <v>lokaluri xarjTaRricxva №7</v>
      </c>
      <c r="B2" s="311"/>
      <c r="C2" s="311"/>
      <c r="D2" s="311"/>
      <c r="E2" s="311"/>
      <c r="F2" s="311"/>
      <c r="G2" s="311"/>
      <c r="H2" s="311"/>
      <c r="I2" s="312"/>
      <c r="J2" s="312"/>
      <c r="K2" s="312"/>
      <c r="L2" s="312"/>
      <c r="M2" s="312"/>
    </row>
    <row r="3" spans="1:13" ht="28.5" customHeight="1">
      <c r="A3" s="305" t="s">
        <v>0</v>
      </c>
      <c r="B3" s="316" t="s">
        <v>1</v>
      </c>
      <c r="C3" s="305" t="s">
        <v>306</v>
      </c>
      <c r="D3" s="305" t="s">
        <v>307</v>
      </c>
      <c r="E3" s="319" t="s">
        <v>2</v>
      </c>
      <c r="F3" s="320"/>
      <c r="G3" s="305" t="s">
        <v>308</v>
      </c>
      <c r="H3" s="305"/>
      <c r="I3" s="305" t="s">
        <v>218</v>
      </c>
      <c r="J3" s="305"/>
      <c r="K3" s="305" t="s">
        <v>219</v>
      </c>
      <c r="L3" s="305"/>
      <c r="M3" s="305" t="s">
        <v>46</v>
      </c>
    </row>
    <row r="4" spans="1:13" ht="38.25">
      <c r="A4" s="305" t="s">
        <v>0</v>
      </c>
      <c r="B4" s="317"/>
      <c r="C4" s="305" t="s">
        <v>306</v>
      </c>
      <c r="D4" s="318" t="s">
        <v>307</v>
      </c>
      <c r="E4" s="172" t="s">
        <v>49</v>
      </c>
      <c r="F4" s="150" t="s">
        <v>50</v>
      </c>
      <c r="G4" s="240" t="s">
        <v>309</v>
      </c>
      <c r="H4" s="241" t="s">
        <v>46</v>
      </c>
      <c r="I4" s="241" t="s">
        <v>309</v>
      </c>
      <c r="J4" s="242" t="s">
        <v>46</v>
      </c>
      <c r="K4" s="241" t="s">
        <v>309</v>
      </c>
      <c r="L4" s="241" t="s">
        <v>46</v>
      </c>
      <c r="M4" s="305" t="s">
        <v>46</v>
      </c>
    </row>
    <row r="5" spans="1:13" ht="12.75">
      <c r="A5" s="243">
        <v>1</v>
      </c>
      <c r="B5" s="243">
        <v>2</v>
      </c>
      <c r="C5" s="243">
        <v>3</v>
      </c>
      <c r="D5" s="243">
        <v>4</v>
      </c>
      <c r="E5" s="244">
        <v>5</v>
      </c>
      <c r="F5" s="245">
        <v>6</v>
      </c>
      <c r="G5" s="246">
        <v>7</v>
      </c>
      <c r="H5" s="243">
        <v>8</v>
      </c>
      <c r="I5" s="243">
        <v>9</v>
      </c>
      <c r="J5" s="246">
        <v>10</v>
      </c>
      <c r="K5" s="243">
        <v>11</v>
      </c>
      <c r="L5" s="243">
        <v>12</v>
      </c>
      <c r="M5" s="243">
        <v>13</v>
      </c>
    </row>
    <row r="6" spans="1:13" ht="18" customHeight="1">
      <c r="A6" s="313" t="s">
        <v>176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5"/>
    </row>
    <row r="7" spans="1:13" ht="27">
      <c r="A7" s="171">
        <v>1</v>
      </c>
      <c r="B7" s="236" t="s">
        <v>123</v>
      </c>
      <c r="C7" s="238" t="s">
        <v>143</v>
      </c>
      <c r="D7" s="238" t="s">
        <v>18</v>
      </c>
      <c r="E7" s="238"/>
      <c r="F7" s="231">
        <v>4.5</v>
      </c>
      <c r="G7" s="238"/>
      <c r="H7" s="157"/>
      <c r="I7" s="231"/>
      <c r="J7" s="157"/>
      <c r="K7" s="231"/>
      <c r="L7" s="157"/>
      <c r="M7" s="157">
        <f>SUM(M8:M11)</f>
        <v>0</v>
      </c>
    </row>
    <row r="8" spans="1:13" ht="13.5">
      <c r="A8" s="150">
        <f>A7+0.1</f>
        <v>1.1</v>
      </c>
      <c r="B8" s="221"/>
      <c r="C8" s="161" t="s">
        <v>125</v>
      </c>
      <c r="D8" s="172" t="s">
        <v>4</v>
      </c>
      <c r="E8" s="172">
        <v>5.2</v>
      </c>
      <c r="F8" s="161">
        <f>F7*E8</f>
        <v>23.400000000000002</v>
      </c>
      <c r="G8" s="160"/>
      <c r="H8" s="160"/>
      <c r="I8" s="202"/>
      <c r="J8" s="64"/>
      <c r="K8" s="160"/>
      <c r="L8" s="160"/>
      <c r="M8" s="64">
        <f>H8+J8+L8</f>
        <v>0</v>
      </c>
    </row>
    <row r="9" spans="1:13" ht="13.5">
      <c r="A9" s="150">
        <f>A8+0.1</f>
        <v>1.2000000000000002</v>
      </c>
      <c r="B9" s="221"/>
      <c r="C9" s="161" t="s">
        <v>5</v>
      </c>
      <c r="D9" s="150" t="s">
        <v>7</v>
      </c>
      <c r="E9" s="151">
        <v>1.03</v>
      </c>
      <c r="F9" s="152">
        <f>F7*E9</f>
        <v>4.635</v>
      </c>
      <c r="G9" s="160"/>
      <c r="H9" s="160"/>
      <c r="I9" s="203"/>
      <c r="J9" s="203"/>
      <c r="K9" s="152"/>
      <c r="L9" s="152"/>
      <c r="M9" s="152">
        <f>H9+J9+L9</f>
        <v>0</v>
      </c>
    </row>
    <row r="10" spans="1:13" ht="13.5">
      <c r="A10" s="150">
        <f>A9+0.1</f>
        <v>1.3000000000000003</v>
      </c>
      <c r="B10" s="221"/>
      <c r="C10" s="169" t="s">
        <v>126</v>
      </c>
      <c r="D10" s="169" t="s">
        <v>18</v>
      </c>
      <c r="E10" s="169">
        <v>1.02</v>
      </c>
      <c r="F10" s="64">
        <f>E10*F7</f>
        <v>4.59</v>
      </c>
      <c r="G10" s="67"/>
      <c r="H10" s="64"/>
      <c r="I10" s="222"/>
      <c r="J10" s="64"/>
      <c r="K10" s="222"/>
      <c r="L10" s="64"/>
      <c r="M10" s="64">
        <f>H10+J10+L10</f>
        <v>0</v>
      </c>
    </row>
    <row r="11" spans="1:13" ht="13.5">
      <c r="A11" s="150">
        <f>A10+0.1</f>
        <v>1.4000000000000004</v>
      </c>
      <c r="B11" s="221"/>
      <c r="C11" s="169" t="s">
        <v>127</v>
      </c>
      <c r="D11" s="169" t="s">
        <v>18</v>
      </c>
      <c r="E11" s="169">
        <v>1.02</v>
      </c>
      <c r="F11" s="64">
        <f>E11*F8</f>
        <v>23.868000000000002</v>
      </c>
      <c r="G11" s="67"/>
      <c r="H11" s="64"/>
      <c r="I11" s="222"/>
      <c r="J11" s="64"/>
      <c r="K11" s="222"/>
      <c r="L11" s="64"/>
      <c r="M11" s="64">
        <f>H11+J11+L11</f>
        <v>0</v>
      </c>
    </row>
    <row r="12" spans="1:13" ht="51">
      <c r="A12" s="171">
        <v>2</v>
      </c>
      <c r="B12" s="247" t="s">
        <v>140</v>
      </c>
      <c r="C12" s="248" t="s">
        <v>202</v>
      </c>
      <c r="D12" s="69" t="s">
        <v>142</v>
      </c>
      <c r="E12" s="80"/>
      <c r="F12" s="80">
        <v>4</v>
      </c>
      <c r="G12" s="80"/>
      <c r="H12" s="80"/>
      <c r="I12" s="80"/>
      <c r="J12" s="80"/>
      <c r="K12" s="80"/>
      <c r="L12" s="80"/>
      <c r="M12" s="249">
        <f>SUM(M13:M20)</f>
        <v>0</v>
      </c>
    </row>
    <row r="13" spans="1:15" ht="13.5">
      <c r="A13" s="171"/>
      <c r="B13" s="247"/>
      <c r="C13" s="161" t="s">
        <v>6</v>
      </c>
      <c r="D13" s="172" t="s">
        <v>4</v>
      </c>
      <c r="E13" s="172">
        <v>5.4</v>
      </c>
      <c r="F13" s="151">
        <f>E13*F12</f>
        <v>21.6</v>
      </c>
      <c r="G13" s="226"/>
      <c r="H13" s="226"/>
      <c r="I13" s="202"/>
      <c r="J13" s="64"/>
      <c r="K13" s="160"/>
      <c r="L13" s="160"/>
      <c r="M13" s="64">
        <f>J13</f>
        <v>0</v>
      </c>
      <c r="O13" s="250"/>
    </row>
    <row r="14" spans="1:13" ht="13.5">
      <c r="A14" s="171"/>
      <c r="B14" s="247"/>
      <c r="C14" s="161" t="s">
        <v>137</v>
      </c>
      <c r="D14" s="150" t="s">
        <v>17</v>
      </c>
      <c r="E14" s="151">
        <v>0.7</v>
      </c>
      <c r="F14" s="151">
        <f>E14*F12</f>
        <v>2.8</v>
      </c>
      <c r="G14" s="226"/>
      <c r="H14" s="226"/>
      <c r="I14" s="151"/>
      <c r="J14" s="151"/>
      <c r="K14" s="152"/>
      <c r="L14" s="152"/>
      <c r="M14" s="152">
        <f>J14</f>
        <v>0</v>
      </c>
    </row>
    <row r="15" spans="1:13" ht="13.5">
      <c r="A15" s="150"/>
      <c r="B15" s="221"/>
      <c r="C15" s="172" t="s">
        <v>203</v>
      </c>
      <c r="D15" s="172" t="s">
        <v>204</v>
      </c>
      <c r="E15" s="251">
        <v>3.5</v>
      </c>
      <c r="F15" s="151">
        <f>E15*F12</f>
        <v>14</v>
      </c>
      <c r="G15" s="251"/>
      <c r="H15" s="251"/>
      <c r="I15" s="176"/>
      <c r="J15" s="176"/>
      <c r="K15" s="235"/>
      <c r="L15" s="235"/>
      <c r="M15" s="235">
        <f aca="true" t="shared" si="0" ref="M15:M20">H15+J15+L15</f>
        <v>0</v>
      </c>
    </row>
    <row r="16" spans="1:13" ht="13.5">
      <c r="A16" s="150"/>
      <c r="B16" s="221"/>
      <c r="C16" s="172" t="s">
        <v>205</v>
      </c>
      <c r="D16" s="172" t="s">
        <v>204</v>
      </c>
      <c r="E16" s="251">
        <v>4.5</v>
      </c>
      <c r="F16" s="151">
        <f>E16*F12</f>
        <v>18</v>
      </c>
      <c r="G16" s="251"/>
      <c r="H16" s="251"/>
      <c r="I16" s="176"/>
      <c r="J16" s="176"/>
      <c r="K16" s="235"/>
      <c r="L16" s="235"/>
      <c r="M16" s="235">
        <f t="shared" si="0"/>
        <v>0</v>
      </c>
    </row>
    <row r="17" spans="1:13" ht="13.5">
      <c r="A17" s="150"/>
      <c r="B17" s="221"/>
      <c r="C17" s="172" t="s">
        <v>206</v>
      </c>
      <c r="D17" s="172" t="s">
        <v>204</v>
      </c>
      <c r="E17" s="251">
        <v>8.6</v>
      </c>
      <c r="F17" s="151">
        <f>E17*F12</f>
        <v>34.4</v>
      </c>
      <c r="G17" s="251"/>
      <c r="H17" s="251"/>
      <c r="I17" s="176"/>
      <c r="J17" s="176"/>
      <c r="K17" s="235"/>
      <c r="L17" s="235"/>
      <c r="M17" s="235">
        <f t="shared" si="0"/>
        <v>0</v>
      </c>
    </row>
    <row r="18" spans="1:13" ht="15.75">
      <c r="A18" s="150"/>
      <c r="B18" s="221"/>
      <c r="C18" s="172" t="s">
        <v>207</v>
      </c>
      <c r="D18" s="172" t="s">
        <v>204</v>
      </c>
      <c r="E18" s="251">
        <v>0.75</v>
      </c>
      <c r="F18" s="151">
        <f>E18*F12</f>
        <v>3</v>
      </c>
      <c r="G18" s="251"/>
      <c r="H18" s="251"/>
      <c r="I18" s="252"/>
      <c r="J18" s="252"/>
      <c r="K18" s="177"/>
      <c r="L18" s="177"/>
      <c r="M18" s="235">
        <f t="shared" si="0"/>
        <v>0</v>
      </c>
    </row>
    <row r="19" spans="1:13" ht="13.5">
      <c r="A19" s="150"/>
      <c r="B19" s="221"/>
      <c r="C19" s="172" t="s">
        <v>310</v>
      </c>
      <c r="D19" s="172" t="s">
        <v>142</v>
      </c>
      <c r="E19" s="251">
        <v>1</v>
      </c>
      <c r="F19" s="151">
        <f>E19*F12</f>
        <v>4</v>
      </c>
      <c r="G19" s="251"/>
      <c r="H19" s="251"/>
      <c r="I19" s="253"/>
      <c r="J19" s="253"/>
      <c r="K19" s="253"/>
      <c r="L19" s="253"/>
      <c r="M19" s="235">
        <f t="shared" si="0"/>
        <v>0</v>
      </c>
    </row>
    <row r="20" spans="1:13" ht="13.5">
      <c r="A20" s="150"/>
      <c r="B20" s="221"/>
      <c r="C20" s="172" t="s">
        <v>311</v>
      </c>
      <c r="D20" s="172" t="s">
        <v>142</v>
      </c>
      <c r="E20" s="251">
        <v>1</v>
      </c>
      <c r="F20" s="151">
        <f>E20*F12</f>
        <v>4</v>
      </c>
      <c r="G20" s="251"/>
      <c r="H20" s="251"/>
      <c r="I20" s="176"/>
      <c r="J20" s="235"/>
      <c r="K20" s="176"/>
      <c r="L20" s="176"/>
      <c r="M20" s="235">
        <f t="shared" si="0"/>
        <v>0</v>
      </c>
    </row>
    <row r="21" spans="1:13" ht="38.25">
      <c r="A21" s="171">
        <v>2</v>
      </c>
      <c r="B21" s="247" t="s">
        <v>140</v>
      </c>
      <c r="C21" s="66" t="s">
        <v>141</v>
      </c>
      <c r="D21" s="66" t="s">
        <v>142</v>
      </c>
      <c r="E21" s="154"/>
      <c r="F21" s="254">
        <v>8</v>
      </c>
      <c r="G21" s="152"/>
      <c r="H21" s="160"/>
      <c r="I21" s="203"/>
      <c r="J21" s="203"/>
      <c r="K21" s="203"/>
      <c r="L21" s="203"/>
      <c r="M21" s="157">
        <v>0</v>
      </c>
    </row>
    <row r="22" spans="1:13" ht="13.5">
      <c r="A22" s="150">
        <f>A21+0.1</f>
        <v>2.1</v>
      </c>
      <c r="B22" s="192"/>
      <c r="C22" s="161" t="s">
        <v>6</v>
      </c>
      <c r="D22" s="172" t="s">
        <v>4</v>
      </c>
      <c r="E22" s="172">
        <v>5.4</v>
      </c>
      <c r="F22" s="150">
        <f>E22*F21</f>
        <v>43.2</v>
      </c>
      <c r="G22" s="226"/>
      <c r="H22" s="226"/>
      <c r="I22" s="202"/>
      <c r="J22" s="64"/>
      <c r="K22" s="160"/>
      <c r="L22" s="160"/>
      <c r="M22" s="64">
        <f>J22</f>
        <v>0</v>
      </c>
    </row>
    <row r="23" spans="1:13" ht="12.75">
      <c r="A23" s="150">
        <f>A22+0.1</f>
        <v>2.2</v>
      </c>
      <c r="B23" s="192"/>
      <c r="C23" s="161" t="s">
        <v>137</v>
      </c>
      <c r="D23" s="150" t="s">
        <v>17</v>
      </c>
      <c r="E23" s="151">
        <v>0.7</v>
      </c>
      <c r="F23" s="151">
        <f>E23*F21</f>
        <v>5.6</v>
      </c>
      <c r="G23" s="226"/>
      <c r="H23" s="226"/>
      <c r="I23" s="151"/>
      <c r="J23" s="151"/>
      <c r="K23" s="152"/>
      <c r="L23" s="152"/>
      <c r="M23" s="152">
        <f>J23</f>
        <v>0</v>
      </c>
    </row>
    <row r="24" spans="1:13" ht="13.5">
      <c r="A24" s="150">
        <f>A23+0.1</f>
        <v>2.3000000000000003</v>
      </c>
      <c r="B24" s="171"/>
      <c r="C24" s="169" t="s">
        <v>178</v>
      </c>
      <c r="D24" s="169" t="s">
        <v>40</v>
      </c>
      <c r="E24" s="63">
        <v>4</v>
      </c>
      <c r="F24" s="63">
        <f>E24*F21</f>
        <v>32</v>
      </c>
      <c r="G24" s="63"/>
      <c r="H24" s="63"/>
      <c r="I24" s="64"/>
      <c r="J24" s="64"/>
      <c r="K24" s="63"/>
      <c r="L24" s="63"/>
      <c r="M24" s="64">
        <v>91</v>
      </c>
    </row>
    <row r="25" spans="1:13" ht="13.5">
      <c r="A25" s="150">
        <f>A24+0.1</f>
        <v>2.4000000000000004</v>
      </c>
      <c r="B25" s="169"/>
      <c r="C25" s="67" t="s">
        <v>139</v>
      </c>
      <c r="D25" s="169" t="s">
        <v>7</v>
      </c>
      <c r="E25" s="63">
        <v>1.5</v>
      </c>
      <c r="F25" s="63">
        <f>E25*F21</f>
        <v>12</v>
      </c>
      <c r="G25" s="63"/>
      <c r="H25" s="63"/>
      <c r="I25" s="63"/>
      <c r="J25" s="63"/>
      <c r="K25" s="63"/>
      <c r="L25" s="63"/>
      <c r="M25" s="64">
        <v>67.2</v>
      </c>
    </row>
    <row r="26" spans="1:13" ht="27">
      <c r="A26" s="171">
        <v>3</v>
      </c>
      <c r="B26" s="255" t="s">
        <v>134</v>
      </c>
      <c r="C26" s="148" t="s">
        <v>135</v>
      </c>
      <c r="D26" s="148" t="s">
        <v>136</v>
      </c>
      <c r="E26" s="149"/>
      <c r="F26" s="149">
        <v>19</v>
      </c>
      <c r="G26" s="149"/>
      <c r="H26" s="146"/>
      <c r="I26" s="146"/>
      <c r="J26" s="64"/>
      <c r="K26" s="146"/>
      <c r="L26" s="146"/>
      <c r="M26" s="157">
        <f>SUM(M27:M32)</f>
        <v>0</v>
      </c>
    </row>
    <row r="27" spans="1:13" ht="13.5">
      <c r="A27" s="150">
        <f aca="true" t="shared" si="1" ref="A27:A32">A26+0.1</f>
        <v>3.1</v>
      </c>
      <c r="B27" s="256"/>
      <c r="C27" s="145" t="s">
        <v>6</v>
      </c>
      <c r="D27" s="145" t="s">
        <v>4</v>
      </c>
      <c r="E27" s="146">
        <v>9</v>
      </c>
      <c r="F27" s="146">
        <f>F26*E27</f>
        <v>171</v>
      </c>
      <c r="G27" s="146"/>
      <c r="H27" s="146"/>
      <c r="I27" s="63"/>
      <c r="J27" s="64"/>
      <c r="K27" s="146"/>
      <c r="L27" s="146"/>
      <c r="M27" s="64">
        <f>L27+J27+H27</f>
        <v>0</v>
      </c>
    </row>
    <row r="28" spans="1:13" ht="13.5">
      <c r="A28" s="150">
        <f t="shared" si="1"/>
        <v>3.2</v>
      </c>
      <c r="B28" s="256"/>
      <c r="C28" s="145" t="s">
        <v>137</v>
      </c>
      <c r="D28" s="145" t="s">
        <v>7</v>
      </c>
      <c r="E28" s="146">
        <v>0.77</v>
      </c>
      <c r="F28" s="146">
        <f>F26*E28</f>
        <v>14.63</v>
      </c>
      <c r="G28" s="146"/>
      <c r="H28" s="146"/>
      <c r="I28" s="146"/>
      <c r="J28" s="64"/>
      <c r="K28" s="146"/>
      <c r="L28" s="146"/>
      <c r="M28" s="146">
        <f>L28+J28+H28</f>
        <v>0</v>
      </c>
    </row>
    <row r="29" spans="1:13" ht="13.5">
      <c r="A29" s="150">
        <f t="shared" si="1"/>
        <v>3.3000000000000003</v>
      </c>
      <c r="B29" s="256"/>
      <c r="C29" s="145" t="s">
        <v>179</v>
      </c>
      <c r="D29" s="146" t="s">
        <v>40</v>
      </c>
      <c r="E29" s="146">
        <v>9</v>
      </c>
      <c r="F29" s="146">
        <f>E29*F26</f>
        <v>171</v>
      </c>
      <c r="G29" s="146"/>
      <c r="H29" s="146"/>
      <c r="I29" s="146"/>
      <c r="J29" s="64"/>
      <c r="K29" s="146"/>
      <c r="L29" s="146"/>
      <c r="M29" s="146">
        <f>L29+J29+H29</f>
        <v>0</v>
      </c>
    </row>
    <row r="30" spans="1:13" ht="21" customHeight="1">
      <c r="A30" s="150">
        <f t="shared" si="1"/>
        <v>3.4000000000000004</v>
      </c>
      <c r="B30" s="257"/>
      <c r="C30" s="257" t="s">
        <v>180</v>
      </c>
      <c r="D30" s="257" t="s">
        <v>138</v>
      </c>
      <c r="E30" s="146">
        <v>8.5</v>
      </c>
      <c r="F30" s="146">
        <f>E30*F26</f>
        <v>161.5</v>
      </c>
      <c r="G30" s="258"/>
      <c r="H30" s="146"/>
      <c r="I30" s="146"/>
      <c r="J30" s="64"/>
      <c r="K30" s="146"/>
      <c r="L30" s="146"/>
      <c r="M30" s="146">
        <f>L30+J30+H30</f>
        <v>0</v>
      </c>
    </row>
    <row r="31" spans="1:13" ht="18.75" customHeight="1">
      <c r="A31" s="150">
        <f t="shared" si="1"/>
        <v>3.5000000000000004</v>
      </c>
      <c r="B31" s="257"/>
      <c r="C31" s="259" t="s">
        <v>177</v>
      </c>
      <c r="D31" s="257" t="s">
        <v>40</v>
      </c>
      <c r="E31" s="146"/>
      <c r="F31" s="146">
        <v>70</v>
      </c>
      <c r="G31" s="258"/>
      <c r="H31" s="146"/>
      <c r="I31" s="146"/>
      <c r="J31" s="64"/>
      <c r="K31" s="146"/>
      <c r="L31" s="146"/>
      <c r="M31" s="146">
        <f>H31</f>
        <v>0</v>
      </c>
    </row>
    <row r="32" spans="1:13" ht="13.5">
      <c r="A32" s="150">
        <f t="shared" si="1"/>
        <v>3.6000000000000005</v>
      </c>
      <c r="B32" s="260"/>
      <c r="C32" s="261" t="s">
        <v>139</v>
      </c>
      <c r="D32" s="145" t="s">
        <v>7</v>
      </c>
      <c r="E32" s="262">
        <v>0.35</v>
      </c>
      <c r="F32" s="262">
        <f>E32*F26</f>
        <v>6.6499999999999995</v>
      </c>
      <c r="G32" s="258"/>
      <c r="H32" s="262"/>
      <c r="I32" s="146"/>
      <c r="J32" s="64"/>
      <c r="K32" s="146"/>
      <c r="L32" s="146"/>
      <c r="M32" s="146">
        <f>L32+J32+H32</f>
        <v>0</v>
      </c>
    </row>
    <row r="33" spans="1:13" ht="27">
      <c r="A33" s="171">
        <v>12</v>
      </c>
      <c r="B33" s="236" t="s">
        <v>117</v>
      </c>
      <c r="C33" s="238" t="s">
        <v>118</v>
      </c>
      <c r="D33" s="238" t="s">
        <v>11</v>
      </c>
      <c r="E33" s="238"/>
      <c r="F33" s="157">
        <v>48.5</v>
      </c>
      <c r="G33" s="232"/>
      <c r="H33" s="157"/>
      <c r="I33" s="231"/>
      <c r="J33" s="157"/>
      <c r="K33" s="231"/>
      <c r="L33" s="157"/>
      <c r="M33" s="157">
        <f>SUM(M34:M38)</f>
        <v>0</v>
      </c>
    </row>
    <row r="34" spans="1:13" ht="13.5">
      <c r="A34" s="150">
        <f>A33+0.1</f>
        <v>12.1</v>
      </c>
      <c r="B34" s="221"/>
      <c r="C34" s="161" t="s">
        <v>74</v>
      </c>
      <c r="D34" s="172" t="s">
        <v>4</v>
      </c>
      <c r="E34" s="172">
        <v>0.68</v>
      </c>
      <c r="F34" s="161">
        <f>F33*E34</f>
        <v>32.980000000000004</v>
      </c>
      <c r="G34" s="160"/>
      <c r="H34" s="160"/>
      <c r="I34" s="202"/>
      <c r="J34" s="64"/>
      <c r="K34" s="160"/>
      <c r="L34" s="160"/>
      <c r="M34" s="64">
        <f>H34+J34+L34</f>
        <v>0</v>
      </c>
    </row>
    <row r="35" spans="1:13" ht="13.5">
      <c r="A35" s="150">
        <f>A34+0.1</f>
        <v>12.2</v>
      </c>
      <c r="B35" s="221"/>
      <c r="C35" s="161" t="s">
        <v>119</v>
      </c>
      <c r="D35" s="150" t="s">
        <v>7</v>
      </c>
      <c r="E35" s="151">
        <v>0.0003</v>
      </c>
      <c r="F35" s="152">
        <f>F33*E35</f>
        <v>0.014549999999999999</v>
      </c>
      <c r="G35" s="160"/>
      <c r="H35" s="160"/>
      <c r="I35" s="203"/>
      <c r="J35" s="203"/>
      <c r="K35" s="152"/>
      <c r="L35" s="152"/>
      <c r="M35" s="152">
        <f>H35+J35+L35</f>
        <v>0</v>
      </c>
    </row>
    <row r="36" spans="1:13" ht="13.5">
      <c r="A36" s="150">
        <f>A35+0.1</f>
        <v>12.299999999999999</v>
      </c>
      <c r="B36" s="221"/>
      <c r="C36" s="169" t="s">
        <v>120</v>
      </c>
      <c r="D36" s="169" t="s">
        <v>10</v>
      </c>
      <c r="E36" s="169">
        <v>0.5</v>
      </c>
      <c r="F36" s="64">
        <f>F33*E36</f>
        <v>24.25</v>
      </c>
      <c r="G36" s="263"/>
      <c r="H36" s="64"/>
      <c r="I36" s="222"/>
      <c r="J36" s="64"/>
      <c r="K36" s="222"/>
      <c r="L36" s="64"/>
      <c r="M36" s="64">
        <f>H36+J36+L36</f>
        <v>0</v>
      </c>
    </row>
    <row r="37" spans="1:13" ht="13.5">
      <c r="A37" s="150">
        <f>A36+0.1</f>
        <v>12.399999999999999</v>
      </c>
      <c r="B37" s="221"/>
      <c r="C37" s="169" t="s">
        <v>121</v>
      </c>
      <c r="D37" s="169" t="s">
        <v>10</v>
      </c>
      <c r="E37" s="169">
        <v>0.027</v>
      </c>
      <c r="F37" s="64">
        <f>F33*E37</f>
        <v>1.3094999999999999</v>
      </c>
      <c r="G37" s="67"/>
      <c r="H37" s="64"/>
      <c r="I37" s="222"/>
      <c r="J37" s="64"/>
      <c r="K37" s="222"/>
      <c r="L37" s="64"/>
      <c r="M37" s="64">
        <f>H37+J37+L37</f>
        <v>0</v>
      </c>
    </row>
    <row r="38" spans="1:13" ht="13.5">
      <c r="A38" s="150">
        <f>A37+0.1</f>
        <v>12.499999999999998</v>
      </c>
      <c r="B38" s="221"/>
      <c r="C38" s="169" t="s">
        <v>37</v>
      </c>
      <c r="D38" s="169" t="s">
        <v>7</v>
      </c>
      <c r="E38" s="169">
        <v>0.2</v>
      </c>
      <c r="F38" s="64">
        <f>E38*F33</f>
        <v>9.700000000000001</v>
      </c>
      <c r="G38" s="67"/>
      <c r="H38" s="64"/>
      <c r="I38" s="222"/>
      <c r="J38" s="64"/>
      <c r="K38" s="222"/>
      <c r="L38" s="64"/>
      <c r="M38" s="64">
        <f>H38+J38+L38</f>
        <v>0</v>
      </c>
    </row>
    <row r="39" spans="1:14" ht="13.5">
      <c r="A39" s="69"/>
      <c r="B39" s="66"/>
      <c r="C39" s="171" t="s">
        <v>8</v>
      </c>
      <c r="D39" s="171" t="s">
        <v>7</v>
      </c>
      <c r="E39" s="223"/>
      <c r="F39" s="149"/>
      <c r="G39" s="149"/>
      <c r="H39" s="224">
        <f>SUM(H7:H38)</f>
        <v>0</v>
      </c>
      <c r="I39" s="225"/>
      <c r="J39" s="157">
        <f>SUM(J7:J38)</f>
        <v>0</v>
      </c>
      <c r="K39" s="66"/>
      <c r="L39" s="154">
        <f>SUM(L7:L38)</f>
        <v>0</v>
      </c>
      <c r="M39" s="157">
        <f>SUM(M33,M26,M21,M12,M7)</f>
        <v>0</v>
      </c>
      <c r="N39" s="264"/>
    </row>
    <row r="40" spans="1:13" ht="13.5">
      <c r="A40" s="169"/>
      <c r="B40" s="169"/>
      <c r="C40" s="169" t="s">
        <v>12</v>
      </c>
      <c r="D40" s="169" t="s">
        <v>7</v>
      </c>
      <c r="E40" s="63"/>
      <c r="F40" s="146"/>
      <c r="G40" s="146"/>
      <c r="H40" s="226"/>
      <c r="I40" s="160"/>
      <c r="J40" s="160"/>
      <c r="K40" s="160"/>
      <c r="L40" s="226"/>
      <c r="M40" s="64">
        <f>M39*0.1</f>
        <v>0</v>
      </c>
    </row>
    <row r="41" spans="1:13" ht="13.5">
      <c r="A41" s="171"/>
      <c r="B41" s="171"/>
      <c r="C41" s="171" t="s">
        <v>8</v>
      </c>
      <c r="D41" s="171" t="s">
        <v>7</v>
      </c>
      <c r="E41" s="223"/>
      <c r="F41" s="149"/>
      <c r="G41" s="149"/>
      <c r="H41" s="227"/>
      <c r="I41" s="225"/>
      <c r="J41" s="225"/>
      <c r="K41" s="225"/>
      <c r="L41" s="227"/>
      <c r="M41" s="157">
        <f>SUM(M39:M40)</f>
        <v>0</v>
      </c>
    </row>
    <row r="42" spans="1:13" ht="13.5">
      <c r="A42" s="169"/>
      <c r="B42" s="169"/>
      <c r="C42" s="169" t="s">
        <v>13</v>
      </c>
      <c r="D42" s="169" t="s">
        <v>7</v>
      </c>
      <c r="E42" s="63"/>
      <c r="F42" s="146"/>
      <c r="G42" s="146"/>
      <c r="H42" s="226"/>
      <c r="I42" s="160"/>
      <c r="J42" s="160"/>
      <c r="K42" s="160"/>
      <c r="L42" s="226"/>
      <c r="M42" s="64">
        <f>M41*0.08</f>
        <v>0</v>
      </c>
    </row>
    <row r="43" spans="1:13" ht="13.5">
      <c r="A43" s="228"/>
      <c r="B43" s="228"/>
      <c r="C43" s="228" t="s">
        <v>181</v>
      </c>
      <c r="D43" s="228" t="s">
        <v>7</v>
      </c>
      <c r="E43" s="229"/>
      <c r="F43" s="229"/>
      <c r="G43" s="229"/>
      <c r="H43" s="230"/>
      <c r="I43" s="230"/>
      <c r="J43" s="230"/>
      <c r="K43" s="230"/>
      <c r="L43" s="230"/>
      <c r="M43" s="229">
        <f>SUM(M41:M42)</f>
        <v>0</v>
      </c>
    </row>
    <row r="44" spans="1:13" ht="21" customHeight="1">
      <c r="A44" s="306" t="s">
        <v>185</v>
      </c>
      <c r="B44" s="307"/>
      <c r="C44" s="307"/>
      <c r="D44" s="307"/>
      <c r="E44" s="307"/>
      <c r="F44" s="307"/>
      <c r="G44" s="307"/>
      <c r="H44" s="307"/>
      <c r="I44" s="307"/>
      <c r="J44" s="307"/>
      <c r="K44" s="307"/>
      <c r="L44" s="307"/>
      <c r="M44" s="308"/>
    </row>
    <row r="45" spans="1:13" ht="13.5">
      <c r="A45" s="66">
        <v>1</v>
      </c>
      <c r="B45" s="238"/>
      <c r="C45" s="238" t="s">
        <v>146</v>
      </c>
      <c r="D45" s="66"/>
      <c r="E45" s="157"/>
      <c r="F45" s="157">
        <v>43</v>
      </c>
      <c r="G45" s="157"/>
      <c r="H45" s="64"/>
      <c r="I45" s="64"/>
      <c r="J45" s="157"/>
      <c r="K45" s="157"/>
      <c r="L45" s="157"/>
      <c r="M45" s="157">
        <f>SUM(M46:M49)</f>
        <v>0</v>
      </c>
    </row>
    <row r="46" spans="1:13" ht="13.5">
      <c r="A46" s="150">
        <f>A45+0.1</f>
        <v>1.1</v>
      </c>
      <c r="B46" s="238"/>
      <c r="C46" s="67" t="s">
        <v>6</v>
      </c>
      <c r="D46" s="67" t="s">
        <v>7</v>
      </c>
      <c r="E46" s="64">
        <v>1</v>
      </c>
      <c r="F46" s="65">
        <f>E46*F45</f>
        <v>43</v>
      </c>
      <c r="G46" s="64"/>
      <c r="H46" s="64"/>
      <c r="I46" s="64"/>
      <c r="J46" s="64"/>
      <c r="K46" s="64"/>
      <c r="L46" s="64"/>
      <c r="M46" s="64">
        <f>J46</f>
        <v>0</v>
      </c>
    </row>
    <row r="47" spans="1:13" ht="13.5">
      <c r="A47" s="150">
        <f>A46+0.1</f>
        <v>1.2000000000000002</v>
      </c>
      <c r="B47" s="238"/>
      <c r="C47" s="67" t="s">
        <v>137</v>
      </c>
      <c r="D47" s="67" t="s">
        <v>7</v>
      </c>
      <c r="E47" s="64">
        <v>1</v>
      </c>
      <c r="F47" s="65">
        <f>E47*F46</f>
        <v>43</v>
      </c>
      <c r="G47" s="64"/>
      <c r="H47" s="64"/>
      <c r="I47" s="64"/>
      <c r="J47" s="64"/>
      <c r="K47" s="64"/>
      <c r="L47" s="64"/>
      <c r="M47" s="152">
        <f>L47</f>
        <v>0</v>
      </c>
    </row>
    <row r="48" spans="1:13" ht="27">
      <c r="A48" s="150">
        <f>A46+0.1</f>
        <v>1.2000000000000002</v>
      </c>
      <c r="B48" s="238"/>
      <c r="C48" s="67" t="s">
        <v>209</v>
      </c>
      <c r="D48" s="67" t="s">
        <v>147</v>
      </c>
      <c r="E48" s="64">
        <v>1</v>
      </c>
      <c r="F48" s="65">
        <f>E48*F45</f>
        <v>43</v>
      </c>
      <c r="G48" s="64"/>
      <c r="H48" s="64"/>
      <c r="I48" s="64"/>
      <c r="J48" s="64"/>
      <c r="K48" s="64"/>
      <c r="L48" s="64"/>
      <c r="M48" s="64">
        <f>H48</f>
        <v>0</v>
      </c>
    </row>
    <row r="49" spans="1:13" ht="13.5">
      <c r="A49" s="150">
        <f>A47+0.1</f>
        <v>1.3000000000000003</v>
      </c>
      <c r="B49" s="67"/>
      <c r="C49" s="67" t="s">
        <v>139</v>
      </c>
      <c r="D49" s="67" t="s">
        <v>7</v>
      </c>
      <c r="E49" s="64">
        <v>1</v>
      </c>
      <c r="F49" s="65">
        <f>E49*F45</f>
        <v>43</v>
      </c>
      <c r="G49" s="64"/>
      <c r="H49" s="64"/>
      <c r="I49" s="64"/>
      <c r="J49" s="64"/>
      <c r="K49" s="64"/>
      <c r="L49" s="64"/>
      <c r="M49" s="64">
        <f>H49</f>
        <v>0</v>
      </c>
    </row>
    <row r="50" spans="1:13" ht="13.5">
      <c r="A50" s="66">
        <v>1</v>
      </c>
      <c r="B50" s="238"/>
      <c r="C50" s="238" t="s">
        <v>146</v>
      </c>
      <c r="D50" s="66"/>
      <c r="E50" s="157"/>
      <c r="F50" s="157">
        <v>8</v>
      </c>
      <c r="G50" s="157"/>
      <c r="H50" s="64"/>
      <c r="I50" s="64"/>
      <c r="J50" s="157"/>
      <c r="K50" s="157"/>
      <c r="L50" s="157"/>
      <c r="M50" s="157">
        <f>SUM(M51:M54)</f>
        <v>0</v>
      </c>
    </row>
    <row r="51" spans="1:13" ht="13.5">
      <c r="A51" s="150">
        <f>A50+0.1</f>
        <v>1.1</v>
      </c>
      <c r="B51" s="238"/>
      <c r="C51" s="67" t="s">
        <v>6</v>
      </c>
      <c r="D51" s="67" t="s">
        <v>7</v>
      </c>
      <c r="E51" s="64">
        <v>1</v>
      </c>
      <c r="F51" s="65">
        <f>E51*F50</f>
        <v>8</v>
      </c>
      <c r="G51" s="64"/>
      <c r="H51" s="64"/>
      <c r="I51" s="64"/>
      <c r="J51" s="64"/>
      <c r="K51" s="64"/>
      <c r="L51" s="64"/>
      <c r="M51" s="64">
        <f>J51</f>
        <v>0</v>
      </c>
    </row>
    <row r="52" spans="1:13" ht="13.5">
      <c r="A52" s="150">
        <f>A51+0.1</f>
        <v>1.2000000000000002</v>
      </c>
      <c r="B52" s="238"/>
      <c r="C52" s="67" t="s">
        <v>137</v>
      </c>
      <c r="D52" s="67" t="s">
        <v>7</v>
      </c>
      <c r="E52" s="64">
        <v>1</v>
      </c>
      <c r="F52" s="65">
        <f>E52*F51</f>
        <v>8</v>
      </c>
      <c r="G52" s="64"/>
      <c r="H52" s="64"/>
      <c r="I52" s="64"/>
      <c r="J52" s="64"/>
      <c r="K52" s="64"/>
      <c r="L52" s="64"/>
      <c r="M52" s="152">
        <f>L52</f>
        <v>0</v>
      </c>
    </row>
    <row r="53" spans="1:13" ht="27">
      <c r="A53" s="150">
        <f>A51+0.1</f>
        <v>1.2000000000000002</v>
      </c>
      <c r="B53" s="238"/>
      <c r="C53" s="67" t="s">
        <v>210</v>
      </c>
      <c r="D53" s="67" t="s">
        <v>147</v>
      </c>
      <c r="E53" s="64">
        <v>1</v>
      </c>
      <c r="F53" s="65">
        <f>E53*F50</f>
        <v>8</v>
      </c>
      <c r="G53" s="64"/>
      <c r="H53" s="64"/>
      <c r="I53" s="64"/>
      <c r="J53" s="64"/>
      <c r="K53" s="64"/>
      <c r="L53" s="64"/>
      <c r="M53" s="64">
        <f>H53</f>
        <v>0</v>
      </c>
    </row>
    <row r="54" spans="1:13" ht="13.5">
      <c r="A54" s="150">
        <f>A52+0.1</f>
        <v>1.3000000000000003</v>
      </c>
      <c r="B54" s="67"/>
      <c r="C54" s="67" t="s">
        <v>139</v>
      </c>
      <c r="D54" s="67" t="s">
        <v>7</v>
      </c>
      <c r="E54" s="64">
        <v>1</v>
      </c>
      <c r="F54" s="65">
        <f>E54*F50</f>
        <v>8</v>
      </c>
      <c r="G54" s="64"/>
      <c r="H54" s="64"/>
      <c r="I54" s="64"/>
      <c r="J54" s="64"/>
      <c r="K54" s="64"/>
      <c r="L54" s="64"/>
      <c r="M54" s="64">
        <f>H54</f>
        <v>0</v>
      </c>
    </row>
    <row r="55" spans="1:13" ht="40.5">
      <c r="A55" s="66">
        <v>2</v>
      </c>
      <c r="B55" s="238" t="s">
        <v>144</v>
      </c>
      <c r="C55" s="238" t="s">
        <v>148</v>
      </c>
      <c r="D55" s="66" t="s">
        <v>149</v>
      </c>
      <c r="E55" s="157"/>
      <c r="F55" s="157">
        <f>F59+F60</f>
        <v>510</v>
      </c>
      <c r="G55" s="64"/>
      <c r="H55" s="64"/>
      <c r="I55" s="157"/>
      <c r="J55" s="157"/>
      <c r="K55" s="157"/>
      <c r="L55" s="157"/>
      <c r="M55" s="157">
        <f>SUM(M56:M64)</f>
        <v>0</v>
      </c>
    </row>
    <row r="56" spans="1:13" ht="13.5">
      <c r="A56" s="150">
        <f aca="true" t="shared" si="2" ref="A56:A76">A55+0.1</f>
        <v>2.1</v>
      </c>
      <c r="B56" s="238"/>
      <c r="C56" s="67" t="s">
        <v>6</v>
      </c>
      <c r="D56" s="67" t="s">
        <v>7</v>
      </c>
      <c r="E56" s="64">
        <v>1</v>
      </c>
      <c r="F56" s="65">
        <f>E56*F55</f>
        <v>510</v>
      </c>
      <c r="G56" s="67"/>
      <c r="H56" s="159"/>
      <c r="I56" s="64"/>
      <c r="J56" s="64"/>
      <c r="K56" s="67"/>
      <c r="L56" s="67"/>
      <c r="M56" s="64">
        <f>J56</f>
        <v>0</v>
      </c>
    </row>
    <row r="57" spans="1:13" ht="13.5">
      <c r="A57" s="150">
        <f t="shared" si="2"/>
        <v>2.2</v>
      </c>
      <c r="B57" s="238"/>
      <c r="C57" s="67" t="s">
        <v>137</v>
      </c>
      <c r="D57" s="67" t="s">
        <v>17</v>
      </c>
      <c r="E57" s="64">
        <v>0.02</v>
      </c>
      <c r="F57" s="65">
        <f>E57*F55</f>
        <v>10.200000000000001</v>
      </c>
      <c r="G57" s="67"/>
      <c r="H57" s="159"/>
      <c r="I57" s="159"/>
      <c r="J57" s="67"/>
      <c r="K57" s="64"/>
      <c r="L57" s="64"/>
      <c r="M57" s="152">
        <f>L57</f>
        <v>0</v>
      </c>
    </row>
    <row r="58" spans="1:13" ht="13.5">
      <c r="A58" s="150">
        <f>A56+0.1</f>
        <v>2.2</v>
      </c>
      <c r="B58" s="67"/>
      <c r="C58" s="67" t="s">
        <v>208</v>
      </c>
      <c r="D58" s="67" t="s">
        <v>149</v>
      </c>
      <c r="E58" s="64"/>
      <c r="F58" s="65">
        <v>155</v>
      </c>
      <c r="G58" s="64"/>
      <c r="H58" s="64"/>
      <c r="I58" s="159"/>
      <c r="J58" s="67"/>
      <c r="K58" s="67"/>
      <c r="L58" s="67"/>
      <c r="M58" s="64">
        <f aca="true" t="shared" si="3" ref="M58:M64">H58</f>
        <v>0</v>
      </c>
    </row>
    <row r="59" spans="1:13" ht="27">
      <c r="A59" s="150">
        <f>A57+0.1</f>
        <v>2.3000000000000003</v>
      </c>
      <c r="B59" s="67"/>
      <c r="C59" s="67" t="s">
        <v>182</v>
      </c>
      <c r="D59" s="67" t="s">
        <v>149</v>
      </c>
      <c r="E59" s="64"/>
      <c r="F59" s="65">
        <v>355</v>
      </c>
      <c r="G59" s="64"/>
      <c r="H59" s="64"/>
      <c r="I59" s="159"/>
      <c r="J59" s="67"/>
      <c r="K59" s="67"/>
      <c r="L59" s="67"/>
      <c r="M59" s="64">
        <f t="shared" si="3"/>
        <v>0</v>
      </c>
    </row>
    <row r="60" spans="1:13" ht="27">
      <c r="A60" s="150">
        <f t="shared" si="2"/>
        <v>2.4000000000000004</v>
      </c>
      <c r="B60" s="67"/>
      <c r="C60" s="67" t="s">
        <v>183</v>
      </c>
      <c r="D60" s="67" t="s">
        <v>149</v>
      </c>
      <c r="E60" s="64"/>
      <c r="F60" s="65">
        <v>155</v>
      </c>
      <c r="G60" s="64"/>
      <c r="H60" s="64"/>
      <c r="I60" s="159"/>
      <c r="J60" s="67"/>
      <c r="K60" s="67"/>
      <c r="L60" s="67"/>
      <c r="M60" s="64">
        <f t="shared" si="3"/>
        <v>0</v>
      </c>
    </row>
    <row r="61" spans="1:13" ht="21.75" customHeight="1">
      <c r="A61" s="150">
        <f t="shared" si="2"/>
        <v>2.5000000000000004</v>
      </c>
      <c r="B61" s="67"/>
      <c r="C61" s="67" t="s">
        <v>150</v>
      </c>
      <c r="D61" s="67" t="s">
        <v>151</v>
      </c>
      <c r="E61" s="64"/>
      <c r="F61" s="65">
        <f>F59*0.2*0.2</f>
        <v>14.200000000000001</v>
      </c>
      <c r="G61" s="64"/>
      <c r="H61" s="64"/>
      <c r="I61" s="159"/>
      <c r="J61" s="67"/>
      <c r="K61" s="67"/>
      <c r="L61" s="67"/>
      <c r="M61" s="64">
        <f t="shared" si="3"/>
        <v>0</v>
      </c>
    </row>
    <row r="62" spans="1:13" ht="22.5" customHeight="1">
      <c r="A62" s="150">
        <f t="shared" si="2"/>
        <v>2.6000000000000005</v>
      </c>
      <c r="B62" s="67"/>
      <c r="C62" s="67" t="s">
        <v>152</v>
      </c>
      <c r="D62" s="67" t="s">
        <v>149</v>
      </c>
      <c r="E62" s="64"/>
      <c r="F62" s="65">
        <f>F59</f>
        <v>355</v>
      </c>
      <c r="G62" s="64"/>
      <c r="H62" s="64"/>
      <c r="I62" s="159"/>
      <c r="J62" s="67"/>
      <c r="K62" s="67"/>
      <c r="L62" s="67"/>
      <c r="M62" s="64">
        <f t="shared" si="3"/>
        <v>0</v>
      </c>
    </row>
    <row r="63" spans="1:13" ht="20.25" customHeight="1">
      <c r="A63" s="150">
        <f t="shared" si="2"/>
        <v>2.7000000000000006</v>
      </c>
      <c r="B63" s="67"/>
      <c r="C63" s="67" t="s">
        <v>153</v>
      </c>
      <c r="D63" s="67" t="s">
        <v>149</v>
      </c>
      <c r="E63" s="67"/>
      <c r="F63" s="65">
        <f>F59</f>
        <v>355</v>
      </c>
      <c r="G63" s="67"/>
      <c r="H63" s="64"/>
      <c r="I63" s="159"/>
      <c r="J63" s="67"/>
      <c r="K63" s="67"/>
      <c r="L63" s="67"/>
      <c r="M63" s="64">
        <f t="shared" si="3"/>
        <v>0</v>
      </c>
    </row>
    <row r="64" spans="1:13" ht="25.5" customHeight="1">
      <c r="A64" s="150">
        <f t="shared" si="2"/>
        <v>2.8000000000000007</v>
      </c>
      <c r="B64" s="67"/>
      <c r="C64" s="67" t="s">
        <v>139</v>
      </c>
      <c r="D64" s="67" t="s">
        <v>7</v>
      </c>
      <c r="E64" s="64">
        <v>0.2</v>
      </c>
      <c r="F64" s="65">
        <f>E64*F55</f>
        <v>102</v>
      </c>
      <c r="G64" s="64"/>
      <c r="H64" s="64"/>
      <c r="I64" s="159"/>
      <c r="J64" s="67"/>
      <c r="K64" s="67"/>
      <c r="L64" s="67"/>
      <c r="M64" s="64">
        <f t="shared" si="3"/>
        <v>0</v>
      </c>
    </row>
    <row r="65" spans="1:13" ht="48.75" customHeight="1">
      <c r="A65" s="66">
        <v>3</v>
      </c>
      <c r="B65" s="238" t="s">
        <v>144</v>
      </c>
      <c r="C65" s="238" t="s">
        <v>154</v>
      </c>
      <c r="D65" s="66" t="s">
        <v>145</v>
      </c>
      <c r="E65" s="157"/>
      <c r="F65" s="157">
        <v>1</v>
      </c>
      <c r="G65" s="64"/>
      <c r="H65" s="64"/>
      <c r="I65" s="157"/>
      <c r="J65" s="157"/>
      <c r="K65" s="157"/>
      <c r="L65" s="157"/>
      <c r="M65" s="157">
        <f>SUM(M66:M72)</f>
        <v>0</v>
      </c>
    </row>
    <row r="66" spans="1:13" ht="23.25" customHeight="1">
      <c r="A66" s="150">
        <f t="shared" si="2"/>
        <v>3.1</v>
      </c>
      <c r="B66" s="238"/>
      <c r="C66" s="67" t="s">
        <v>6</v>
      </c>
      <c r="D66" s="67" t="s">
        <v>4</v>
      </c>
      <c r="E66" s="64">
        <v>5.5</v>
      </c>
      <c r="F66" s="65">
        <f>E66*F65</f>
        <v>5.5</v>
      </c>
      <c r="G66" s="67"/>
      <c r="H66" s="159"/>
      <c r="I66" s="64"/>
      <c r="J66" s="64"/>
      <c r="K66" s="67"/>
      <c r="L66" s="67"/>
      <c r="M66" s="64">
        <f>J66</f>
        <v>0</v>
      </c>
    </row>
    <row r="67" spans="1:13" ht="24.75" customHeight="1">
      <c r="A67" s="150">
        <f t="shared" si="2"/>
        <v>3.2</v>
      </c>
      <c r="B67" s="238"/>
      <c r="C67" s="67" t="s">
        <v>137</v>
      </c>
      <c r="D67" s="67" t="s">
        <v>17</v>
      </c>
      <c r="E67" s="64">
        <v>0.02</v>
      </c>
      <c r="F67" s="65">
        <f>E67*F65</f>
        <v>0.02</v>
      </c>
      <c r="G67" s="67"/>
      <c r="H67" s="159"/>
      <c r="I67" s="159"/>
      <c r="J67" s="67"/>
      <c r="K67" s="64"/>
      <c r="L67" s="64"/>
      <c r="M67" s="64">
        <f>L67</f>
        <v>0</v>
      </c>
    </row>
    <row r="68" spans="1:13" ht="13.5">
      <c r="A68" s="150">
        <f t="shared" si="2"/>
        <v>3.3000000000000003</v>
      </c>
      <c r="B68" s="67"/>
      <c r="C68" s="67" t="s">
        <v>312</v>
      </c>
      <c r="D68" s="67" t="s">
        <v>142</v>
      </c>
      <c r="E68" s="64"/>
      <c r="F68" s="65">
        <v>1</v>
      </c>
      <c r="G68" s="64"/>
      <c r="H68" s="64"/>
      <c r="I68" s="159"/>
      <c r="J68" s="67"/>
      <c r="K68" s="67"/>
      <c r="L68" s="67"/>
      <c r="M68" s="64">
        <f>H68</f>
        <v>0</v>
      </c>
    </row>
    <row r="69" spans="1:13" ht="13.5">
      <c r="A69" s="150">
        <f t="shared" si="2"/>
        <v>3.4000000000000004</v>
      </c>
      <c r="B69" s="67"/>
      <c r="C69" s="67" t="s">
        <v>313</v>
      </c>
      <c r="D69" s="67" t="s">
        <v>142</v>
      </c>
      <c r="E69" s="67"/>
      <c r="F69" s="265">
        <v>2</v>
      </c>
      <c r="G69" s="67"/>
      <c r="H69" s="64"/>
      <c r="I69" s="159"/>
      <c r="J69" s="67"/>
      <c r="K69" s="67"/>
      <c r="L69" s="67"/>
      <c r="M69" s="64">
        <f>H69</f>
        <v>0</v>
      </c>
    </row>
    <row r="70" spans="1:13" ht="13.5">
      <c r="A70" s="150">
        <f t="shared" si="2"/>
        <v>3.5000000000000004</v>
      </c>
      <c r="B70" s="67"/>
      <c r="C70" s="67" t="s">
        <v>155</v>
      </c>
      <c r="D70" s="67" t="s">
        <v>142</v>
      </c>
      <c r="E70" s="67"/>
      <c r="F70" s="265">
        <v>1</v>
      </c>
      <c r="G70" s="67"/>
      <c r="H70" s="64"/>
      <c r="I70" s="159"/>
      <c r="J70" s="67"/>
      <c r="K70" s="67"/>
      <c r="L70" s="67"/>
      <c r="M70" s="64">
        <f>H70</f>
        <v>0</v>
      </c>
    </row>
    <row r="71" spans="1:13" ht="13.5">
      <c r="A71" s="150">
        <f t="shared" si="2"/>
        <v>3.6000000000000005</v>
      </c>
      <c r="B71" s="67"/>
      <c r="C71" s="67" t="s">
        <v>156</v>
      </c>
      <c r="D71" s="67" t="s">
        <v>142</v>
      </c>
      <c r="E71" s="64"/>
      <c r="F71" s="65">
        <v>1</v>
      </c>
      <c r="G71" s="64"/>
      <c r="H71" s="64"/>
      <c r="I71" s="159"/>
      <c r="J71" s="67"/>
      <c r="K71" s="67"/>
      <c r="L71" s="67"/>
      <c r="M71" s="64">
        <f>H71</f>
        <v>0</v>
      </c>
    </row>
    <row r="72" spans="1:13" ht="13.5">
      <c r="A72" s="150">
        <f t="shared" si="2"/>
        <v>3.7000000000000006</v>
      </c>
      <c r="B72" s="67"/>
      <c r="C72" s="67" t="s">
        <v>157</v>
      </c>
      <c r="D72" s="67" t="s">
        <v>142</v>
      </c>
      <c r="E72" s="64"/>
      <c r="F72" s="65">
        <v>1</v>
      </c>
      <c r="G72" s="64"/>
      <c r="H72" s="64"/>
      <c r="I72" s="159"/>
      <c r="J72" s="67"/>
      <c r="K72" s="67"/>
      <c r="L72" s="67"/>
      <c r="M72" s="64">
        <f>H72</f>
        <v>0</v>
      </c>
    </row>
    <row r="73" spans="1:13" ht="40.5">
      <c r="A73" s="66">
        <v>4</v>
      </c>
      <c r="B73" s="238" t="s">
        <v>158</v>
      </c>
      <c r="C73" s="238" t="s">
        <v>159</v>
      </c>
      <c r="D73" s="66" t="s">
        <v>142</v>
      </c>
      <c r="E73" s="157"/>
      <c r="F73" s="157">
        <v>8</v>
      </c>
      <c r="G73" s="64"/>
      <c r="H73" s="64"/>
      <c r="I73" s="157"/>
      <c r="J73" s="157"/>
      <c r="K73" s="157"/>
      <c r="L73" s="157"/>
      <c r="M73" s="157">
        <f>SUM(M74:M76)</f>
        <v>0</v>
      </c>
    </row>
    <row r="74" spans="1:13" ht="12.75">
      <c r="A74" s="150">
        <f t="shared" si="2"/>
        <v>4.1</v>
      </c>
      <c r="B74" s="196"/>
      <c r="C74" s="161" t="s">
        <v>160</v>
      </c>
      <c r="D74" s="161" t="s">
        <v>4</v>
      </c>
      <c r="E74" s="152">
        <v>1.3</v>
      </c>
      <c r="F74" s="151">
        <f>F73*E74</f>
        <v>10.4</v>
      </c>
      <c r="G74" s="266"/>
      <c r="H74" s="266"/>
      <c r="I74" s="152"/>
      <c r="J74" s="151"/>
      <c r="K74" s="266"/>
      <c r="L74" s="266"/>
      <c r="M74" s="267">
        <f>J74</f>
        <v>0</v>
      </c>
    </row>
    <row r="75" spans="1:13" ht="25.5">
      <c r="A75" s="150">
        <f t="shared" si="2"/>
        <v>4.199999999999999</v>
      </c>
      <c r="B75" s="196"/>
      <c r="C75" s="161" t="s">
        <v>161</v>
      </c>
      <c r="D75" s="161" t="s">
        <v>142</v>
      </c>
      <c r="E75" s="152">
        <v>1</v>
      </c>
      <c r="F75" s="151">
        <f>E75*F73</f>
        <v>8</v>
      </c>
      <c r="G75" s="152"/>
      <c r="H75" s="152"/>
      <c r="I75" s="266"/>
      <c r="J75" s="266"/>
      <c r="K75" s="266"/>
      <c r="L75" s="266"/>
      <c r="M75" s="267">
        <f>H75</f>
        <v>0</v>
      </c>
    </row>
    <row r="76" spans="1:13" ht="12.75">
      <c r="A76" s="268">
        <f t="shared" si="2"/>
        <v>4.299999999999999</v>
      </c>
      <c r="B76" s="196"/>
      <c r="C76" s="161" t="s">
        <v>162</v>
      </c>
      <c r="D76" s="161" t="s">
        <v>7</v>
      </c>
      <c r="E76" s="152">
        <v>0.0234</v>
      </c>
      <c r="F76" s="151">
        <f>F73*E76</f>
        <v>0.1872</v>
      </c>
      <c r="G76" s="152"/>
      <c r="H76" s="152"/>
      <c r="I76" s="266"/>
      <c r="J76" s="266"/>
      <c r="K76" s="266"/>
      <c r="L76" s="266"/>
      <c r="M76" s="267">
        <f>H76</f>
        <v>0</v>
      </c>
    </row>
    <row r="77" spans="1:13" ht="13.5">
      <c r="A77" s="69"/>
      <c r="B77" s="66"/>
      <c r="C77" s="171" t="s">
        <v>8</v>
      </c>
      <c r="D77" s="171" t="s">
        <v>7</v>
      </c>
      <c r="E77" s="223"/>
      <c r="F77" s="149"/>
      <c r="G77" s="149"/>
      <c r="H77" s="224">
        <f>SUM(H45:H76)</f>
        <v>0</v>
      </c>
      <c r="I77" s="225"/>
      <c r="J77" s="157">
        <f>SUM(J45:J76)</f>
        <v>0</v>
      </c>
      <c r="K77" s="66"/>
      <c r="L77" s="154">
        <f>SUM(L45:L76)</f>
        <v>0</v>
      </c>
      <c r="M77" s="157">
        <f>SUM(M73,M65,M55,M45)</f>
        <v>0</v>
      </c>
    </row>
    <row r="78" spans="1:13" ht="27">
      <c r="A78" s="169"/>
      <c r="B78" s="169"/>
      <c r="C78" s="169" t="s">
        <v>314</v>
      </c>
      <c r="D78" s="169" t="s">
        <v>7</v>
      </c>
      <c r="E78" s="63"/>
      <c r="F78" s="146"/>
      <c r="G78" s="146"/>
      <c r="H78" s="226"/>
      <c r="I78" s="160"/>
      <c r="J78" s="160"/>
      <c r="K78" s="160"/>
      <c r="L78" s="226"/>
      <c r="M78" s="64">
        <f>J77*0.75</f>
        <v>0</v>
      </c>
    </row>
    <row r="79" spans="1:13" ht="13.5">
      <c r="A79" s="171"/>
      <c r="B79" s="171"/>
      <c r="C79" s="171" t="s">
        <v>8</v>
      </c>
      <c r="D79" s="171" t="s">
        <v>7</v>
      </c>
      <c r="E79" s="223"/>
      <c r="F79" s="149"/>
      <c r="G79" s="149"/>
      <c r="H79" s="227"/>
      <c r="I79" s="225"/>
      <c r="J79" s="225"/>
      <c r="K79" s="225"/>
      <c r="L79" s="227"/>
      <c r="M79" s="157">
        <f>SUM(M77:M78)</f>
        <v>0</v>
      </c>
    </row>
    <row r="80" spans="1:13" ht="13.5">
      <c r="A80" s="169"/>
      <c r="B80" s="169"/>
      <c r="C80" s="169" t="s">
        <v>301</v>
      </c>
      <c r="D80" s="169" t="s">
        <v>7</v>
      </c>
      <c r="E80" s="63"/>
      <c r="F80" s="146"/>
      <c r="G80" s="146"/>
      <c r="H80" s="226"/>
      <c r="I80" s="160"/>
      <c r="J80" s="160"/>
      <c r="K80" s="160"/>
      <c r="L80" s="226"/>
      <c r="M80" s="64">
        <f>M79*0.08</f>
        <v>0</v>
      </c>
    </row>
    <row r="81" spans="1:13" ht="13.5">
      <c r="A81" s="228"/>
      <c r="B81" s="228"/>
      <c r="C81" s="228" t="s">
        <v>184</v>
      </c>
      <c r="D81" s="228" t="s">
        <v>7</v>
      </c>
      <c r="E81" s="229"/>
      <c r="F81" s="229"/>
      <c r="G81" s="229"/>
      <c r="H81" s="230"/>
      <c r="I81" s="230"/>
      <c r="J81" s="230"/>
      <c r="K81" s="230"/>
      <c r="L81" s="230"/>
      <c r="M81" s="229">
        <f>SUM(M79:M80)</f>
        <v>0</v>
      </c>
    </row>
    <row r="82" spans="1:13" ht="13.5">
      <c r="A82" s="169"/>
      <c r="B82" s="169"/>
      <c r="C82" s="171" t="s">
        <v>186</v>
      </c>
      <c r="D82" s="171" t="s">
        <v>7</v>
      </c>
      <c r="E82" s="223"/>
      <c r="F82" s="149"/>
      <c r="G82" s="149"/>
      <c r="H82" s="227"/>
      <c r="I82" s="225"/>
      <c r="J82" s="225"/>
      <c r="K82" s="225"/>
      <c r="L82" s="227"/>
      <c r="M82" s="157">
        <f>M81+M43</f>
        <v>0</v>
      </c>
    </row>
    <row r="84" spans="3:6" ht="13.5">
      <c r="C84" s="269"/>
      <c r="E84" s="309"/>
      <c r="F84" s="310"/>
    </row>
    <row r="85" spans="1:4" ht="13.5" customHeight="1">
      <c r="A85" s="325" t="s">
        <v>318</v>
      </c>
      <c r="B85" s="325"/>
      <c r="C85" s="325"/>
      <c r="D85" s="325"/>
    </row>
    <row r="86" spans="1:4" ht="12.75">
      <c r="A86" s="325"/>
      <c r="B86" s="325"/>
      <c r="C86" s="325"/>
      <c r="D86" s="325"/>
    </row>
    <row r="87" spans="1:4" ht="12.75">
      <c r="A87" s="325"/>
      <c r="B87" s="325"/>
      <c r="C87" s="325"/>
      <c r="D87" s="325"/>
    </row>
    <row r="88" spans="1:4" ht="12.75">
      <c r="A88" s="325"/>
      <c r="B88" s="325"/>
      <c r="C88" s="325"/>
      <c r="D88" s="325"/>
    </row>
    <row r="90" spans="3:6" ht="12.75">
      <c r="C90" s="324" t="s">
        <v>317</v>
      </c>
      <c r="D90" s="324"/>
      <c r="E90" s="324"/>
      <c r="F90" s="324"/>
    </row>
  </sheetData>
  <sheetProtection/>
  <mergeCells count="16">
    <mergeCell ref="C90:F90"/>
    <mergeCell ref="A85:D88"/>
    <mergeCell ref="A2:M2"/>
    <mergeCell ref="A6:M6"/>
    <mergeCell ref="A1:M1"/>
    <mergeCell ref="A3:A4"/>
    <mergeCell ref="B3:B4"/>
    <mergeCell ref="C3:C4"/>
    <mergeCell ref="D3:D4"/>
    <mergeCell ref="E3:F3"/>
    <mergeCell ref="G3:H3"/>
    <mergeCell ref="I3:J3"/>
    <mergeCell ref="K3:L3"/>
    <mergeCell ref="M3:M4"/>
    <mergeCell ref="A44:M44"/>
    <mergeCell ref="E84:F84"/>
  </mergeCells>
  <printOptions/>
  <pageMargins left="0.75" right="0.5" top="0.75" bottom="0.5" header="0.5" footer="0.5"/>
  <pageSetup horizontalDpi="300" verticalDpi="300" orientation="landscape" paperSize="9" scale="83" r:id="rId2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Giorgi Merlani</cp:lastModifiedBy>
  <cp:lastPrinted>2018-04-20T09:49:02Z</cp:lastPrinted>
  <dcterms:created xsi:type="dcterms:W3CDTF">1996-10-14T23:33:28Z</dcterms:created>
  <dcterms:modified xsi:type="dcterms:W3CDTF">2018-04-24T09:07:40Z</dcterms:modified>
  <cp:category/>
  <cp:version/>
  <cp:contentType/>
  <cp:contentStatus/>
</cp:coreProperties>
</file>