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469"/>
  </bookViews>
  <sheets>
    <sheet name="ინსპექტირებული" sheetId="4" r:id="rId1"/>
  </sheets>
  <definedNames>
    <definedName name="_xlnm._FilterDatabase" localSheetId="0" hidden="1">ინსპექტირებული!$A$7:$M$185</definedName>
    <definedName name="_xlnm.Print_Area" localSheetId="0">ინსპექტირებული!$A$1:$M$218</definedName>
  </definedNames>
  <calcPr calcId="152511"/>
</workbook>
</file>

<file path=xl/calcChain.xml><?xml version="1.0" encoding="utf-8"?>
<calcChain xmlns="http://schemas.openxmlformats.org/spreadsheetml/2006/main">
  <c r="F177" i="4" l="1"/>
  <c r="F176" i="4"/>
  <c r="F175" i="4"/>
  <c r="F174" i="4"/>
  <c r="F172" i="4"/>
  <c r="F171" i="4"/>
  <c r="F170" i="4"/>
  <c r="F169" i="4"/>
  <c r="E96" i="4" l="1"/>
  <c r="E94" i="4"/>
  <c r="E93" i="4"/>
  <c r="E92" i="4"/>
  <c r="E155" i="4"/>
  <c r="E153" i="4"/>
  <c r="E152" i="4"/>
  <c r="E151" i="4"/>
  <c r="E89" i="4" l="1"/>
  <c r="E62" i="4"/>
  <c r="F62" i="4" s="1"/>
  <c r="F18" i="4"/>
  <c r="E32" i="4"/>
  <c r="F32" i="4" s="1"/>
  <c r="E31" i="4"/>
  <c r="F31" i="4" s="1"/>
  <c r="E30" i="4"/>
  <c r="F30" i="4" s="1"/>
  <c r="E19" i="4"/>
  <c r="E20" i="4"/>
  <c r="E21" i="4"/>
  <c r="E22" i="4"/>
  <c r="F16" i="4"/>
  <c r="F17" i="4" s="1"/>
  <c r="E15" i="4"/>
  <c r="F15" i="4" s="1"/>
  <c r="E10" i="4"/>
  <c r="F10" i="4" s="1"/>
  <c r="E13" i="4"/>
  <c r="F13" i="4" s="1"/>
  <c r="E12" i="4"/>
  <c r="F12" i="4" s="1"/>
  <c r="A18" i="4"/>
  <c r="F185" i="4"/>
  <c r="F184" i="4"/>
  <c r="E183" i="4"/>
  <c r="F183" i="4" s="1"/>
  <c r="F182" i="4"/>
  <c r="F181" i="4"/>
  <c r="F180" i="4"/>
  <c r="F179" i="4"/>
  <c r="F167" i="4"/>
  <c r="F166" i="4"/>
  <c r="F165" i="4"/>
  <c r="F164" i="4"/>
  <c r="F162" i="4"/>
  <c r="F161" i="4"/>
  <c r="F160" i="4"/>
  <c r="F159" i="4"/>
  <c r="F158" i="4"/>
  <c r="F157" i="4"/>
  <c r="F155" i="4"/>
  <c r="F153" i="4"/>
  <c r="F152" i="4"/>
  <c r="F151" i="4"/>
  <c r="F149" i="4"/>
  <c r="F148" i="4"/>
  <c r="F147" i="4"/>
  <c r="F146" i="4"/>
  <c r="F145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0" i="4"/>
  <c r="F128" i="4"/>
  <c r="F127" i="4"/>
  <c r="F125" i="4"/>
  <c r="F124" i="4"/>
  <c r="F123" i="4"/>
  <c r="F122" i="4"/>
  <c r="F120" i="4"/>
  <c r="F119" i="4"/>
  <c r="F117" i="4"/>
  <c r="F116" i="4"/>
  <c r="F115" i="4"/>
  <c r="F114" i="4"/>
  <c r="F113" i="4"/>
  <c r="F112" i="4"/>
  <c r="F110" i="4"/>
  <c r="F109" i="4"/>
  <c r="F108" i="4"/>
  <c r="F107" i="4"/>
  <c r="F106" i="4"/>
  <c r="F105" i="4"/>
  <c r="F104" i="4"/>
  <c r="E103" i="4"/>
  <c r="F102" i="4"/>
  <c r="F101" i="4"/>
  <c r="F100" i="4"/>
  <c r="F99" i="4"/>
  <c r="F98" i="4"/>
  <c r="F96" i="4"/>
  <c r="F95" i="4"/>
  <c r="F94" i="4"/>
  <c r="F93" i="4"/>
  <c r="F92" i="4"/>
  <c r="E90" i="4"/>
  <c r="F90" i="4" s="1"/>
  <c r="F89" i="4"/>
  <c r="F88" i="4"/>
  <c r="F87" i="4"/>
  <c r="F86" i="4"/>
  <c r="F85" i="4"/>
  <c r="E84" i="4"/>
  <c r="F84" i="4" s="1"/>
  <c r="F82" i="4"/>
  <c r="F81" i="4"/>
  <c r="F79" i="4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F70" i="4"/>
  <c r="F69" i="4"/>
  <c r="F68" i="4"/>
  <c r="F67" i="4"/>
  <c r="F66" i="4"/>
  <c r="F65" i="4"/>
  <c r="E63" i="4"/>
  <c r="F63" i="4" s="1"/>
  <c r="F61" i="4"/>
  <c r="F60" i="4"/>
  <c r="F59" i="4"/>
  <c r="F58" i="4"/>
  <c r="E57" i="4"/>
  <c r="F57" i="4" s="1"/>
  <c r="F55" i="4"/>
  <c r="F54" i="4"/>
  <c r="E52" i="4"/>
  <c r="F52" i="4" s="1"/>
  <c r="E51" i="4"/>
  <c r="F51" i="4" s="1"/>
  <c r="F50" i="4"/>
  <c r="F49" i="4"/>
  <c r="F48" i="4"/>
  <c r="F47" i="4"/>
  <c r="E46" i="4"/>
  <c r="F46" i="4" s="1"/>
  <c r="F44" i="4"/>
  <c r="F43" i="4"/>
  <c r="F41" i="4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F28" i="4"/>
  <c r="F27" i="4"/>
  <c r="F26" i="4"/>
  <c r="F25" i="4"/>
  <c r="F24" i="4"/>
  <c r="F11" i="4"/>
  <c r="A9" i="4"/>
  <c r="A14" i="4" s="1"/>
  <c r="A16" i="4" s="1"/>
  <c r="F21" i="4" l="1"/>
  <c r="F20" i="4"/>
  <c r="F103" i="4"/>
  <c r="F19" i="4"/>
  <c r="F22" i="4"/>
  <c r="M186" i="4" l="1"/>
  <c r="M187" i="4" s="1"/>
  <c r="M188" i="4" s="1"/>
  <c r="M189" i="4" l="1"/>
  <c r="M190" i="4" s="1"/>
  <c r="M191" i="4" l="1"/>
  <c r="M192" i="4" s="1"/>
  <c r="M193" i="4" l="1"/>
  <c r="M194" i="4" s="1"/>
</calcChain>
</file>

<file path=xl/sharedStrings.xml><?xml version="1.0" encoding="utf-8"?>
<sst xmlns="http://schemas.openxmlformats.org/spreadsheetml/2006/main" count="396" uniqueCount="134">
  <si>
    <t>ტ</t>
  </si>
  <si>
    <t>მ</t>
  </si>
  <si>
    <t>გზის დაკვალვა</t>
  </si>
  <si>
    <t>კაც/სთ</t>
  </si>
  <si>
    <t>წყალი</t>
  </si>
  <si>
    <t>ჯამი</t>
  </si>
  <si>
    <t>ხელფასი</t>
  </si>
  <si>
    <t>სულ</t>
  </si>
  <si>
    <t>ჯამი:</t>
  </si>
  <si>
    <t>ზედნადები ხარჯები</t>
  </si>
  <si>
    <t>მოგება</t>
  </si>
  <si>
    <t>დ.ღ.გ.</t>
  </si>
  <si>
    <t>ჯამი სულ:</t>
  </si>
  <si>
    <t>გაუთვალისწინებელი ხარჯები</t>
  </si>
  <si>
    <t>ბეტონი B-10</t>
  </si>
  <si>
    <t>მანქ/სთ</t>
  </si>
  <si>
    <t>სხვა მანქანები</t>
  </si>
  <si>
    <t>პ/ე</t>
  </si>
  <si>
    <t>ღორღი</t>
  </si>
  <si>
    <t>ავტოგრეიდერი საშუალო ტიპის 108ც/ძ</t>
  </si>
  <si>
    <t>თვითმავალი საგზაო დამტკეპნი 18ტ. პნევმოსვლაზე</t>
  </si>
  <si>
    <t>სარწყავ-სარეცხი მანქანა 6000ლ</t>
  </si>
  <si>
    <t>მუშა-მოსამსახურეების შრომის ანაზღაურება</t>
  </si>
  <si>
    <t>თხევადი ბიტუმი (ბიტუმის ემულსია)</t>
  </si>
  <si>
    <t>თვითმავალი საგზაო დამტკეპნი 5ტ. გლუვი</t>
  </si>
  <si>
    <t>თვითმავალი საგზაო დამტკეპნი 10ტ. გლუვი</t>
  </si>
  <si>
    <t>სხვა მასალები</t>
  </si>
  <si>
    <t>ქვიშა-ხრეში ფრაქციით 0÷40მმ</t>
  </si>
  <si>
    <t>ქვიშა-ცემენტის ხსნარი მ-150</t>
  </si>
  <si>
    <t>ტრაქტორი მუხლუხა სვლაზე 80ც/ძ</t>
  </si>
  <si>
    <r>
      <t>ექსკავატორი ჩამჩის ტევადობით 0.65მ</t>
    </r>
    <r>
      <rPr>
        <i/>
        <vertAlign val="superscript"/>
        <sz val="12"/>
        <rFont val="Sylfaen"/>
        <family val="1"/>
      </rPr>
      <t>3</t>
    </r>
  </si>
  <si>
    <t>ხრეშოვანი გვერდულის მოწყობა</t>
  </si>
  <si>
    <t>ბეტონი B-25</t>
  </si>
  <si>
    <t>საყალიბე ფარები 25მმ</t>
  </si>
  <si>
    <r>
      <t>ხის ძელი 3 ხარისხის 14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24სმ</t>
    </r>
  </si>
  <si>
    <t>ხის ძელი 3 ხარისხის 70მმ</t>
  </si>
  <si>
    <r>
      <t>ხის ძელი 4 ხარისხის 25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32მმ</t>
    </r>
  </si>
  <si>
    <r>
      <t>ხის ძელი 4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</si>
  <si>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სამშენებლო ბოლტები</t>
  </si>
  <si>
    <t>კგ</t>
  </si>
  <si>
    <t>ფოლადის ცხაურის მოტანა მონტაჟი</t>
  </si>
  <si>
    <t>ლითონკონსტრუქციები</t>
  </si>
  <si>
    <t>სამონტაჟო ლითონკონსტრუქციები</t>
  </si>
  <si>
    <t>ელექტროდები</t>
  </si>
  <si>
    <t>მჭლე ბეტონის საგები ბეტონის არხის მოსაწყობად (ბეტონი B-10)</t>
  </si>
  <si>
    <t>კმ</t>
  </si>
  <si>
    <t>მარკირების მანქანა</t>
  </si>
  <si>
    <t>ემალი საგზაო სამუშაოებისათვის</t>
  </si>
  <si>
    <t>ცალი</t>
  </si>
  <si>
    <t>ამწე საავტომობილი სვლაზე 3ტ.</t>
  </si>
  <si>
    <t>ბეტონი B-15</t>
  </si>
  <si>
    <t>ლითონის ბოძები L=3,2მ, Ø-76მმ</t>
  </si>
  <si>
    <t>საგზაო ნიშნები</t>
  </si>
  <si>
    <t>მილებისა და კედლების გარე ზედაპირის დამუშავება ბიტუმით</t>
  </si>
  <si>
    <t>სათავისების ქვის რისბერმა hქვ ≥30სმ</t>
  </si>
  <si>
    <t>ტ.</t>
  </si>
  <si>
    <r>
      <t>ხის ძელი1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2 ხარისხის 130მმ</t>
    </r>
  </si>
  <si>
    <r>
      <t>ხის ძელი 3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</si>
  <si>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ჩასატანებელი დეტალები</t>
  </si>
  <si>
    <t>ჰიდროსაიზოლაციო ბიტუმი ნავთობის ბაზაზე</t>
  </si>
  <si>
    <t>ქვიშა-ხრეშოვანი ნარევი</t>
  </si>
  <si>
    <t>მე-3 კატეგორიის გრუნტის დამუშავება ქვაბულში, ექსკავატორით, გრუნტის გვერდზე დაყრით</t>
  </si>
  <si>
    <t>რკინა-ბეტონის მილების D=1,0მ მონტაჟი</t>
  </si>
  <si>
    <t>ანაკრეფი რკინა-ბეტონის მილები D=1,0მ</t>
  </si>
  <si>
    <t>გზის ვაკისსი ნაწილობრივი შევსება ადგილიბრივი გრუნტით</t>
  </si>
  <si>
    <t>ქვიშა-ხრეშოვანი გრუნტით, გზის ვაკისის სრული შევსება</t>
  </si>
  <si>
    <t>ბეტონი B-25 W6, F-200</t>
  </si>
  <si>
    <t>ამწე საავტომობილო სვლაზე 10ტ.</t>
  </si>
  <si>
    <t>ბულდოზერი 80ც/ძ</t>
  </si>
  <si>
    <t>არსებული გრუნტის დამუშავება მექნიზმით და დატვირთვა ა/თვითმცლელებზე</t>
  </si>
  <si>
    <t>არსებული გრუნტის დამუშავება ხელით   და დატვირთვა ა/თვითმცლელებზე</t>
  </si>
  <si>
    <t>მისაბმელი გამფხვიერებელი</t>
  </si>
  <si>
    <t>მისაბმელი საგზაო დამტკეპნი 5ტ.</t>
  </si>
  <si>
    <t>ბულდოზერი 108ც/ძ</t>
  </si>
  <si>
    <t>ტრაქტორი 108ც/ძ</t>
  </si>
  <si>
    <t>საფუძვლის ზედა ფენის მოწყობა 0÷40მმ ფრაქციის ღორღით, ადგილზე გაშლა და დატკეპნა (სისქით 15 სმ)</t>
  </si>
  <si>
    <t>ავტოგუდრონატორი 3500ლ</t>
  </si>
  <si>
    <r>
      <t>საფუძვლის ზედა  ფენის დამუშავება ბიტუმით, მთელ ფართობზე მოსხმით, (0,7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</si>
  <si>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საფარის ქვედა ფენის მოწყობა მსხვილმარცვლოვანი  ა/ბეტონის ცხელი ნარევით. სისქით 5 სმ.</t>
  </si>
  <si>
    <t>ასფალტობეტონის დამგები</t>
  </si>
  <si>
    <t>მსხვილმარცვლოვანი ასფალტო–ბეტონის ნარევი</t>
  </si>
  <si>
    <r>
      <t>საფუძვლის ზედა  ფენის დამუშავება ბიტუმით, მთელ ფართობზე მოსხმით, (0,3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</si>
  <si>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საფარის ზედა ფენის მოწყობა წვრილმარცვლოვანი მკვრივი  ა/ბეტონის ცხელი ნარევით. სისქით 3 სმ.</t>
  </si>
  <si>
    <t>წვრილმარცვლოვანი ასფალტო–ბეტონის ნარევი</t>
  </si>
  <si>
    <t>მიერთებებზე და კერძო მისასვლელებზე საფუძვლის ზედა ფენის მოწყობა 0÷40მმ ფრაქციის ღორღით, ადგილზე გაშლა და დატკეპნა (სისქით 15 სმ)</t>
  </si>
  <si>
    <t>საფარის ქვედა ფენის მოწყობა წვრილმარცვლოვანი  ა/ბეტონის ცხელი ნარევით. სისქით 5 სმ.</t>
  </si>
  <si>
    <t>ქვიშა-ხრეშოვანი საგების მოწყობა წყალსატარის კონსტრუქციის ქვეშ, სისქით 10სმ</t>
  </si>
  <si>
    <t>მილების სათავისების მონოლითური ბეტონი B-25, W6, F-200</t>
  </si>
  <si>
    <t>არსებული გრუნტის გატანა ნაგავსაყრელზე საშუალოდ 5 კმ-მდე</t>
  </si>
  <si>
    <t xml:space="preserve">გრუნტის ზიდვა 5კმ მანძილზე და გადაყრა </t>
  </si>
  <si>
    <t>რ/ბ არხების ადგილზე ჩამოსხმა  სხვა დამხმარე სამუშაოების ჩათვლით (ბეტონი B-25 1 გრძივ მეტრზე 0.23 მ3) (არმატურა 1 გრძივ მეტრზე 13.33 კგ)</t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</si>
  <si>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</si>
  <si>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მ</t>
    </r>
    <r>
      <rPr>
        <i/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</si>
  <si>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Calibri"/>
        <family val="1"/>
        <scheme val="minor"/>
      </rPr>
      <t>2</t>
    </r>
  </si>
  <si>
    <r>
      <t>მ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</si>
  <si>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0"/>
        <color theme="1"/>
        <rFont val="Calibri"/>
        <family val="2"/>
        <scheme val="minor"/>
      </rPr>
      <t>3</t>
    </r>
  </si>
  <si>
    <r>
      <t>მ</t>
    </r>
    <r>
      <rPr>
        <i/>
        <vertAlign val="superscript"/>
        <sz val="10"/>
        <rFont val="Sylfaen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</si>
  <si>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t>მ</t>
    </r>
    <r>
      <rPr>
        <i/>
        <vertAlign val="superscript"/>
        <sz val="10"/>
        <rFont val="Sylfaen"/>
        <family val="1"/>
      </rPr>
      <t>2</t>
    </r>
  </si>
  <si>
    <r>
      <t>მ</t>
    </r>
    <r>
      <rPr>
        <vertAlign val="superscript"/>
        <sz val="10"/>
        <color theme="1"/>
        <rFont val="Calibri"/>
        <family val="2"/>
        <scheme val="minor"/>
      </rPr>
      <t>2</t>
    </r>
  </si>
  <si>
    <r>
      <t>მ</t>
    </r>
    <r>
      <rPr>
        <vertAlign val="superscript"/>
        <sz val="10"/>
        <color theme="1"/>
        <rFont val="Sylfaen"/>
        <family val="1"/>
      </rPr>
      <t>3</t>
    </r>
    <r>
      <rPr>
        <sz val="11"/>
        <color theme="1"/>
        <rFont val="Calibri"/>
        <family val="2"/>
        <charset val="1"/>
        <scheme val="minor"/>
      </rPr>
      <t/>
    </r>
  </si>
  <si>
    <t>შრომის ანაზღაურება</t>
  </si>
  <si>
    <t>მუშაობა ნაყარში</t>
  </si>
  <si>
    <t xml:space="preserve"> დატკეპნა პნევმოსატკეპნით</t>
  </si>
  <si>
    <t>არსებული საგზაო საფარის დაშლა ავტოგრეიდერით</t>
  </si>
  <si>
    <t>ამწე საავტომობილო სვლაზე 6.3 ტ.</t>
  </si>
  <si>
    <t>მბურღავ–ამწევი მანქანები სიღრმით 3,5მ, საავტომობილო სვლაზე</t>
  </si>
  <si>
    <t>არმატურა  A-III</t>
  </si>
  <si>
    <t xml:space="preserve">ქვა 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</si>
  <si>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</si>
  <si>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</si>
  <si>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</si>
  <si>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</si>
  <si>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</si>
  <si>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ტრანსპორტი და მექანიზმები</t>
  </si>
  <si>
    <t>ერთ</t>
  </si>
  <si>
    <t>საგზაო მონიშვნის ტიპი 1.1 (უწყვეტი)</t>
  </si>
  <si>
    <t>საგზაო მონიშვნის ტიპი 1.5 (წყვეტილი 1:1)</t>
  </si>
  <si>
    <t>საგზაო მონიშვნის ტიპი 1.6 (წყვეტილი 1:3)</t>
  </si>
  <si>
    <t xml:space="preserve">ზუდიდის მუნიციპალიტეტის, ჭითაწყარის ადმინისტრაციული ერთეულის, კოსტავას ქუჩის სარეაბილიტაციო სამუშაოების (I ეტაპი) </t>
  </si>
  <si>
    <t>მასალა</t>
  </si>
  <si>
    <t>კმ. 0+000-დან 0+420-მდე ხარჯთაღრიცხვა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</si>
  <si>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</si>
  <si>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</si>
  <si>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</si>
  <si>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</si>
  <si>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</si>
  <si>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ფორმატით.</t>
  </si>
  <si>
    <r>
      <t>შენიშვნა</t>
    </r>
    <r>
      <rPr>
        <b/>
        <i/>
        <sz val="10"/>
        <rFont val="Sylfaen"/>
        <family val="1"/>
      </rPr>
      <t>:</t>
    </r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</si>
  <si>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</si>
  <si>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</si>
  <si>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5) ხარჯთაღრიცხვის წარმოუდგენლობა ან განუფასებლად წარმოდგენა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</si>
  <si>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6)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</si>
  <si>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7)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</si>
  <si>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 xml:space="preserve">დანართი №1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</si>
</sst>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_(* #,##0.0_);_(* \(#,##0.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i/>
      <sz val="12"/>
      <name val="Sylfaen"/>
      <family val="1"/>
    </font>
    <font>
      <b/>
      <sz val="12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  <charset val="204"/>
    </font>
    <font>
      <sz val="12"/>
      <color theme="1"/>
      <name val="Calibri"/>
      <family val="2"/>
      <scheme val="minor"/>
    </font>
    <font>
      <i/>
      <vertAlign val="superscript"/>
      <sz val="12"/>
      <name val="Sylfaen"/>
      <family val="1"/>
    </font>
    <font>
      <i/>
      <sz val="12"/>
      <name val="Sylfine"/>
    </font>
    <font>
      <i/>
      <sz val="12"/>
      <name val="Sylfaen"/>
      <family val="1"/>
      <charset val="204"/>
    </font>
    <font>
      <b/>
      <vertAlign val="superscript"/>
      <sz val="12"/>
      <name val="Sylfaen"/>
      <family val="1"/>
    </font>
    <font>
      <i/>
      <sz val="12"/>
      <name val="Calibri"/>
      <family val="2"/>
    </font>
    <font>
      <i/>
      <sz val="12"/>
      <name val="Sylfaen"/>
      <family val="1"/>
      <charset val="1"/>
    </font>
    <font>
      <sz val="10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i/>
      <sz val="10"/>
      <color theme="1"/>
      <name val="Sylfaen"/>
      <family val="1"/>
    </font>
    <font>
      <i/>
      <vertAlign val="superscript"/>
      <sz val="10"/>
      <name val="Sylfaen"/>
      <family val="1"/>
    </font>
    <font>
      <sz val="10"/>
      <color theme="1"/>
      <name val="Sylfaen"/>
      <family val="1"/>
      <charset val="204"/>
    </font>
    <font>
      <vertAlign val="superscript"/>
      <sz val="10"/>
      <name val="Calibri"/>
      <family val="1"/>
      <scheme val="minor"/>
    </font>
    <font>
      <i/>
      <sz val="10"/>
      <name val="Sylfine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Sylfaen"/>
      <family val="1"/>
    </font>
    <font>
      <i/>
      <sz val="10"/>
      <name val="Sylfaen"/>
      <family val="1"/>
      <charset val="1"/>
    </font>
    <font>
      <i/>
      <sz val="10"/>
      <name val="Sylfine"/>
      <charset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9"/>
      <name val="Sylfaen"/>
      <family val="1"/>
    </font>
    <font>
      <sz val="9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Grigolia"/>
    </font>
    <font>
      <i/>
      <sz val="10"/>
      <color rgb="FF000000"/>
      <name val="Sylfaen"/>
      <family val="1"/>
      <charset val="204"/>
    </font>
    <font>
      <sz val="1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</font>
    <font>
      <b/>
      <i/>
      <sz val="10"/>
      <name val="Sylfaen"/>
      <family val="1"/>
    </font>
    <font>
      <i/>
      <sz val="10"/>
      <color rgb="FFFF0000"/>
      <name val="Sylfaen"/>
      <family val="1"/>
    </font>
    <font>
      <b/>
      <i/>
      <u/>
      <sz val="10"/>
      <name val="Sylfaen"/>
      <family val="1"/>
    </font>
    <font>
      <i/>
      <sz val="9"/>
      <color rgb="FFFF0000"/>
      <name val="Sylfaen"/>
      <family val="1"/>
    </font>
    <font>
      <i/>
      <sz val="10"/>
      <color rgb="FFFF0000"/>
      <name val="Times New Roman"/>
      <family val="1"/>
    </font>
    <font>
      <b/>
      <i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76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31" fillId="0" borderId="1" xfId="0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 applyProtection="1">
      <alignment horizontal="center" vertical="center"/>
    </xf>
    <xf numFmtId="1" fontId="34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28" fillId="0" borderId="1" xfId="0" applyNumberFormat="1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9" fillId="0" borderId="0" xfId="0" applyFont="1" applyFill="1" applyBorder="1"/>
    <xf numFmtId="0" fontId="38" fillId="0" borderId="0" xfId="1" applyFont="1" applyFill="1" applyBorder="1" applyAlignment="1">
      <alignment horizontal="center" vertical="center"/>
    </xf>
    <xf numFmtId="0" fontId="40" fillId="0" borderId="0" xfId="0" applyFont="1" applyFill="1" applyBorder="1"/>
    <xf numFmtId="0" fontId="36" fillId="0" borderId="0" xfId="0" applyFont="1" applyFill="1" applyBorder="1" applyAlignment="1"/>
    <xf numFmtId="0" fontId="41" fillId="0" borderId="0" xfId="1" applyFont="1" applyFill="1" applyBorder="1" applyAlignment="1">
      <alignment horizontal="left" vertical="center"/>
    </xf>
    <xf numFmtId="0" fontId="42" fillId="0" borderId="0" xfId="1" applyFont="1" applyFill="1" applyBorder="1" applyAlignment="1">
      <alignment horizontal="left" vertical="top" wrapText="1"/>
    </xf>
    <xf numFmtId="0" fontId="43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vertical="center" wrapText="1"/>
    </xf>
    <xf numFmtId="0" fontId="42" fillId="0" borderId="0" xfId="1" applyFont="1" applyFill="1" applyBorder="1" applyAlignment="1">
      <alignment horizontal="left" vertical="top"/>
    </xf>
    <xf numFmtId="0" fontId="46" fillId="0" borderId="0" xfId="0" applyFont="1" applyFill="1" applyAlignment="1">
      <alignment horizontal="center" vertical="center"/>
    </xf>
  </cellXfs>
  <cellStyles count="8">
    <cellStyle name="Normal" xfId="0" builtinId="0"/>
    <cellStyle name="Normal 10" xfId="7"/>
    <cellStyle name="Normal 2" xfId="1"/>
    <cellStyle name="Normal 4" xfId="2"/>
    <cellStyle name="Normal 6" xfId="3"/>
    <cellStyle name="Normal 7" xfId="4"/>
    <cellStyle name="Normal 8" xfId="5"/>
    <cellStyle name="Normal 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8"/>
  <sheetViews>
    <sheetView tabSelected="1" zoomScale="90" zoomScaleNormal="90" zoomScaleSheetLayoutView="85" workbookViewId="0">
      <selection activeCell="T6" sqref="T6"/>
    </sheetView>
  </sheetViews>
  <sheetFormatPr defaultColWidth="9.140625" defaultRowHeight="18"/>
  <cols>
    <col min="1" max="1" width="4" style="2" customWidth="1"/>
    <col min="2" max="2" width="13.85546875" style="37" customWidth="1"/>
    <col min="3" max="3" width="52.42578125" style="2" customWidth="1"/>
    <col min="4" max="4" width="21.140625" style="2" customWidth="1"/>
    <col min="5" max="5" width="14.140625" style="2" customWidth="1"/>
    <col min="6" max="6" width="9.5703125" style="2" customWidth="1"/>
    <col min="7" max="7" width="10.140625" style="2" customWidth="1"/>
    <col min="8" max="8" width="11.42578125" style="2" customWidth="1"/>
    <col min="9" max="9" width="10" style="2" customWidth="1"/>
    <col min="10" max="10" width="19.7109375" style="2" customWidth="1"/>
    <col min="11" max="11" width="23" style="2" customWidth="1"/>
    <col min="12" max="12" width="13" style="2" customWidth="1"/>
    <col min="13" max="13" width="16.85546875" style="2" customWidth="1"/>
    <col min="14" max="16384" width="9.140625" style="2"/>
  </cols>
  <sheetData>
    <row r="1" spans="1:13">
      <c r="L1" s="75" t="s">
        <v>133</v>
      </c>
      <c r="M1" s="75"/>
    </row>
    <row r="2" spans="1:13">
      <c r="A2" s="58" t="s">
        <v>118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>
      <c r="A3" s="55" t="s">
        <v>120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27.75" customHeight="1">
      <c r="A5" s="59" t="s">
        <v>108</v>
      </c>
      <c r="B5" s="59" t="s">
        <v>109</v>
      </c>
      <c r="C5" s="60" t="s">
        <v>110</v>
      </c>
      <c r="D5" s="60" t="s">
        <v>111</v>
      </c>
      <c r="E5" s="59" t="s">
        <v>112</v>
      </c>
      <c r="F5" s="59"/>
      <c r="G5" s="56" t="s">
        <v>119</v>
      </c>
      <c r="H5" s="57"/>
      <c r="I5" s="60" t="s">
        <v>6</v>
      </c>
      <c r="J5" s="60"/>
      <c r="K5" s="56" t="s">
        <v>113</v>
      </c>
      <c r="L5" s="57"/>
      <c r="M5" s="59" t="s">
        <v>5</v>
      </c>
    </row>
    <row r="6" spans="1:13" ht="27.75" customHeight="1">
      <c r="A6" s="59"/>
      <c r="B6" s="59"/>
      <c r="C6" s="60"/>
      <c r="D6" s="60"/>
      <c r="E6" s="46" t="s">
        <v>114</v>
      </c>
      <c r="F6" s="46" t="s">
        <v>7</v>
      </c>
      <c r="G6" s="46" t="s">
        <v>114</v>
      </c>
      <c r="H6" s="46" t="s">
        <v>7</v>
      </c>
      <c r="I6" s="46" t="s">
        <v>114</v>
      </c>
      <c r="J6" s="46" t="s">
        <v>7</v>
      </c>
      <c r="K6" s="46" t="s">
        <v>114</v>
      </c>
      <c r="L6" s="46" t="s">
        <v>7</v>
      </c>
      <c r="M6" s="59"/>
    </row>
    <row r="7" spans="1:13">
      <c r="A7" s="44">
        <v>1</v>
      </c>
      <c r="B7" s="44">
        <v>2</v>
      </c>
      <c r="C7" s="44">
        <v>3</v>
      </c>
      <c r="D7" s="45">
        <v>4</v>
      </c>
      <c r="E7" s="45">
        <v>5</v>
      </c>
      <c r="F7" s="45">
        <v>6</v>
      </c>
      <c r="G7" s="45">
        <v>7</v>
      </c>
      <c r="H7" s="44">
        <v>8</v>
      </c>
      <c r="I7" s="45">
        <v>9</v>
      </c>
      <c r="J7" s="44">
        <v>10</v>
      </c>
      <c r="K7" s="45">
        <v>11</v>
      </c>
      <c r="L7" s="44">
        <v>12</v>
      </c>
      <c r="M7" s="44">
        <v>13</v>
      </c>
    </row>
    <row r="8" spans="1:13" s="5" customFormat="1" ht="29.25" customHeight="1">
      <c r="A8" s="3">
        <v>1</v>
      </c>
      <c r="B8" s="34"/>
      <c r="C8" s="4" t="s">
        <v>2</v>
      </c>
      <c r="D8" s="39" t="s">
        <v>1</v>
      </c>
      <c r="E8" s="10"/>
      <c r="F8" s="10">
        <v>420</v>
      </c>
      <c r="G8" s="13"/>
      <c r="H8" s="12"/>
      <c r="I8" s="11"/>
      <c r="J8" s="12"/>
      <c r="K8" s="13"/>
      <c r="L8" s="14"/>
      <c r="M8" s="15"/>
    </row>
    <row r="9" spans="1:13" s="5" customFormat="1" ht="36" customHeight="1">
      <c r="A9" s="3">
        <f>A8+1</f>
        <v>2</v>
      </c>
      <c r="B9" s="38"/>
      <c r="C9" s="4" t="s">
        <v>69</v>
      </c>
      <c r="D9" s="16" t="s">
        <v>91</v>
      </c>
      <c r="E9" s="10"/>
      <c r="F9" s="10">
        <v>494.6</v>
      </c>
      <c r="G9" s="22"/>
      <c r="H9" s="22"/>
      <c r="I9" s="23"/>
      <c r="J9" s="23"/>
      <c r="K9" s="22"/>
      <c r="L9" s="22"/>
      <c r="M9" s="15"/>
    </row>
    <row r="10" spans="1:13" s="5" customFormat="1">
      <c r="A10" s="3"/>
      <c r="B10" s="38"/>
      <c r="C10" s="1" t="s">
        <v>100</v>
      </c>
      <c r="D10" s="17" t="s">
        <v>3</v>
      </c>
      <c r="E10" s="11">
        <f>0.0132</f>
        <v>1.32E-2</v>
      </c>
      <c r="F10" s="12">
        <f>E10*F9</f>
        <v>6.5287199999999999</v>
      </c>
      <c r="G10" s="12"/>
      <c r="H10" s="12"/>
      <c r="I10" s="12"/>
      <c r="J10" s="12"/>
      <c r="K10" s="12"/>
      <c r="L10" s="12"/>
      <c r="M10" s="18"/>
    </row>
    <row r="11" spans="1:13" s="5" customFormat="1" ht="19.5">
      <c r="A11" s="3"/>
      <c r="B11" s="38"/>
      <c r="C11" s="1" t="s">
        <v>30</v>
      </c>
      <c r="D11" s="17" t="s">
        <v>15</v>
      </c>
      <c r="E11" s="11">
        <v>2.9499999999999998E-2</v>
      </c>
      <c r="F11" s="12">
        <f>E11*F9</f>
        <v>14.5907</v>
      </c>
      <c r="G11" s="12"/>
      <c r="H11" s="12"/>
      <c r="I11" s="12"/>
      <c r="J11" s="12"/>
      <c r="K11" s="12"/>
      <c r="L11" s="12"/>
      <c r="M11" s="18"/>
    </row>
    <row r="12" spans="1:13" s="5" customFormat="1">
      <c r="A12" s="3"/>
      <c r="B12" s="38"/>
      <c r="C12" s="1" t="s">
        <v>16</v>
      </c>
      <c r="D12" s="17" t="s">
        <v>17</v>
      </c>
      <c r="E12" s="40">
        <f>0.0021</f>
        <v>2.0999999999999999E-3</v>
      </c>
      <c r="F12" s="12">
        <f>E12*F9</f>
        <v>1.0386599999999999</v>
      </c>
      <c r="G12" s="12"/>
      <c r="H12" s="12"/>
      <c r="I12" s="12"/>
      <c r="J12" s="12"/>
      <c r="K12" s="12"/>
      <c r="L12" s="12"/>
      <c r="M12" s="18"/>
    </row>
    <row r="13" spans="1:13" s="5" customFormat="1">
      <c r="A13" s="3"/>
      <c r="B13" s="38"/>
      <c r="C13" s="1" t="s">
        <v>18</v>
      </c>
      <c r="D13" s="17" t="s">
        <v>92</v>
      </c>
      <c r="E13" s="40">
        <f>0.00005</f>
        <v>5.0000000000000002E-5</v>
      </c>
      <c r="F13" s="12">
        <f>E13*F9</f>
        <v>2.4730000000000002E-2</v>
      </c>
      <c r="G13" s="12"/>
      <c r="H13" s="12"/>
      <c r="I13" s="12"/>
      <c r="J13" s="12"/>
      <c r="K13" s="12"/>
      <c r="L13" s="12"/>
      <c r="M13" s="18"/>
    </row>
    <row r="14" spans="1:13" s="5" customFormat="1" ht="36" customHeight="1">
      <c r="A14" s="3">
        <f>A9+1</f>
        <v>3</v>
      </c>
      <c r="B14" s="38"/>
      <c r="C14" s="4" t="s">
        <v>70</v>
      </c>
      <c r="D14" s="16" t="s">
        <v>91</v>
      </c>
      <c r="E14" s="42"/>
      <c r="F14" s="10">
        <v>55.2</v>
      </c>
      <c r="G14" s="19"/>
      <c r="H14" s="19"/>
      <c r="I14" s="19"/>
      <c r="J14" s="19"/>
      <c r="K14" s="19"/>
      <c r="L14" s="19"/>
      <c r="M14" s="15"/>
    </row>
    <row r="15" spans="1:13" s="5" customFormat="1">
      <c r="A15" s="3"/>
      <c r="B15" s="38"/>
      <c r="C15" s="1" t="s">
        <v>22</v>
      </c>
      <c r="D15" s="17" t="s">
        <v>3</v>
      </c>
      <c r="E15" s="40">
        <f>2.06</f>
        <v>2.06</v>
      </c>
      <c r="F15" s="12">
        <f>E15*F14</f>
        <v>113.712</v>
      </c>
      <c r="G15" s="12"/>
      <c r="H15" s="12"/>
      <c r="I15" s="12"/>
      <c r="J15" s="12"/>
      <c r="K15" s="12"/>
      <c r="L15" s="12"/>
      <c r="M15" s="18"/>
    </row>
    <row r="16" spans="1:13" s="5" customFormat="1" ht="37.5" customHeight="1">
      <c r="A16" s="3">
        <f>A14+1</f>
        <v>4</v>
      </c>
      <c r="B16" s="43"/>
      <c r="C16" s="4" t="s">
        <v>88</v>
      </c>
      <c r="D16" s="16" t="s">
        <v>91</v>
      </c>
      <c r="E16" s="42"/>
      <c r="F16" s="20">
        <f>F9+F14</f>
        <v>549.80000000000007</v>
      </c>
      <c r="G16" s="12"/>
      <c r="H16" s="12"/>
      <c r="I16" s="12"/>
      <c r="J16" s="12"/>
      <c r="K16" s="12"/>
      <c r="L16" s="12"/>
      <c r="M16" s="15"/>
    </row>
    <row r="17" spans="1:13" s="5" customFormat="1">
      <c r="A17" s="3"/>
      <c r="B17" s="43"/>
      <c r="C17" s="1" t="s">
        <v>89</v>
      </c>
      <c r="D17" s="17" t="s">
        <v>0</v>
      </c>
      <c r="E17" s="11">
        <v>1.6</v>
      </c>
      <c r="F17" s="12">
        <f>E17*F16</f>
        <v>879.68000000000018</v>
      </c>
      <c r="G17" s="12"/>
      <c r="H17" s="12"/>
      <c r="I17" s="12"/>
      <c r="J17" s="12"/>
      <c r="K17" s="12"/>
      <c r="L17" s="12"/>
      <c r="M17" s="18"/>
    </row>
    <row r="18" spans="1:13" s="5" customFormat="1" ht="24" customHeight="1">
      <c r="A18" s="3">
        <f>A13+1</f>
        <v>1</v>
      </c>
      <c r="B18" s="38"/>
      <c r="C18" s="4" t="s">
        <v>101</v>
      </c>
      <c r="D18" s="16" t="s">
        <v>91</v>
      </c>
      <c r="E18" s="10"/>
      <c r="F18" s="20">
        <f>F9+F14</f>
        <v>549.80000000000007</v>
      </c>
      <c r="G18" s="22"/>
      <c r="H18" s="22"/>
      <c r="I18" s="23"/>
      <c r="J18" s="23"/>
      <c r="K18" s="22"/>
      <c r="L18" s="22"/>
      <c r="M18" s="15"/>
    </row>
    <row r="19" spans="1:13" s="5" customFormat="1">
      <c r="A19" s="3"/>
      <c r="B19" s="38"/>
      <c r="C19" s="1" t="s">
        <v>22</v>
      </c>
      <c r="D19" s="17" t="s">
        <v>3</v>
      </c>
      <c r="E19" s="40">
        <f>3.23/1000</f>
        <v>3.2299999999999998E-3</v>
      </c>
      <c r="F19" s="12">
        <f>E19*F18</f>
        <v>1.775854</v>
      </c>
      <c r="G19" s="12"/>
      <c r="H19" s="12"/>
      <c r="I19" s="12"/>
      <c r="J19" s="12"/>
      <c r="K19" s="12"/>
      <c r="L19" s="12"/>
      <c r="M19" s="18"/>
    </row>
    <row r="20" spans="1:13" s="5" customFormat="1">
      <c r="A20" s="3"/>
      <c r="B20" s="38"/>
      <c r="C20" s="1" t="s">
        <v>68</v>
      </c>
      <c r="D20" s="17" t="s">
        <v>15</v>
      </c>
      <c r="E20" s="40">
        <f>3.62/1000</f>
        <v>3.62E-3</v>
      </c>
      <c r="F20" s="12">
        <f>E20*F18</f>
        <v>1.9902760000000002</v>
      </c>
      <c r="G20" s="12"/>
      <c r="H20" s="12"/>
      <c r="I20" s="12"/>
      <c r="J20" s="12"/>
      <c r="K20" s="12"/>
      <c r="L20" s="12"/>
      <c r="M20" s="18"/>
    </row>
    <row r="21" spans="1:13" s="5" customFormat="1">
      <c r="A21" s="3"/>
      <c r="B21" s="38"/>
      <c r="C21" s="1" t="s">
        <v>16</v>
      </c>
      <c r="D21" s="17" t="s">
        <v>17</v>
      </c>
      <c r="E21" s="40">
        <f>0.18/1000</f>
        <v>1.7999999999999998E-4</v>
      </c>
      <c r="F21" s="12">
        <f>E21*F18</f>
        <v>9.896400000000001E-2</v>
      </c>
      <c r="G21" s="12"/>
      <c r="H21" s="12"/>
      <c r="I21" s="12"/>
      <c r="J21" s="12"/>
      <c r="K21" s="12"/>
      <c r="L21" s="12"/>
      <c r="M21" s="18"/>
    </row>
    <row r="22" spans="1:13" s="5" customFormat="1">
      <c r="A22" s="3"/>
      <c r="B22" s="38"/>
      <c r="C22" s="1" t="s">
        <v>18</v>
      </c>
      <c r="D22" s="17" t="s">
        <v>92</v>
      </c>
      <c r="E22" s="40">
        <f>0.04/1000</f>
        <v>4.0000000000000003E-5</v>
      </c>
      <c r="F22" s="12">
        <f>E22*F18</f>
        <v>2.1992000000000005E-2</v>
      </c>
      <c r="G22" s="12"/>
      <c r="H22" s="12"/>
      <c r="I22" s="12"/>
      <c r="J22" s="12"/>
      <c r="K22" s="12"/>
      <c r="L22" s="12"/>
      <c r="M22" s="18"/>
    </row>
    <row r="23" spans="1:13" s="5" customFormat="1" ht="36" customHeight="1">
      <c r="A23" s="3">
        <v>5</v>
      </c>
      <c r="B23" s="38"/>
      <c r="C23" s="4" t="s">
        <v>103</v>
      </c>
      <c r="D23" s="16" t="s">
        <v>91</v>
      </c>
      <c r="E23" s="10"/>
      <c r="F23" s="10">
        <v>147</v>
      </c>
      <c r="G23" s="12"/>
      <c r="H23" s="12"/>
      <c r="I23" s="12"/>
      <c r="J23" s="12"/>
      <c r="K23" s="12"/>
      <c r="L23" s="12"/>
      <c r="M23" s="15"/>
    </row>
    <row r="24" spans="1:13" s="5" customFormat="1">
      <c r="A24" s="3"/>
      <c r="B24" s="38"/>
      <c r="C24" s="1" t="s">
        <v>22</v>
      </c>
      <c r="D24" s="17" t="s">
        <v>3</v>
      </c>
      <c r="E24" s="40">
        <v>0.14499999999999999</v>
      </c>
      <c r="F24" s="12">
        <f>E24*F23</f>
        <v>21.314999999999998</v>
      </c>
      <c r="G24" s="12"/>
      <c r="H24" s="12"/>
      <c r="I24" s="12"/>
      <c r="J24" s="12"/>
      <c r="K24" s="12"/>
      <c r="L24" s="12"/>
      <c r="M24" s="21"/>
    </row>
    <row r="25" spans="1:13" s="5" customFormat="1">
      <c r="A25" s="3"/>
      <c r="B25" s="38"/>
      <c r="C25" s="1" t="s">
        <v>19</v>
      </c>
      <c r="D25" s="17" t="s">
        <v>15</v>
      </c>
      <c r="E25" s="40">
        <v>3.1800000000000002E-2</v>
      </c>
      <c r="F25" s="12">
        <f>E25*F23</f>
        <v>4.6745999999999999</v>
      </c>
      <c r="G25" s="12"/>
      <c r="H25" s="12"/>
      <c r="I25" s="12"/>
      <c r="J25" s="12"/>
      <c r="K25" s="12"/>
      <c r="L25" s="12"/>
      <c r="M25" s="21"/>
    </row>
    <row r="26" spans="1:13" s="5" customFormat="1">
      <c r="A26" s="3"/>
      <c r="B26" s="38"/>
      <c r="C26" s="1" t="s">
        <v>71</v>
      </c>
      <c r="D26" s="17" t="s">
        <v>15</v>
      </c>
      <c r="E26" s="40">
        <v>2.4199999999999999E-2</v>
      </c>
      <c r="F26" s="12">
        <f>E26*F23</f>
        <v>3.5573999999999999</v>
      </c>
      <c r="G26" s="12"/>
      <c r="H26" s="12"/>
      <c r="I26" s="12"/>
      <c r="J26" s="12"/>
      <c r="K26" s="12"/>
      <c r="L26" s="12"/>
      <c r="M26" s="21"/>
    </row>
    <row r="27" spans="1:13" s="5" customFormat="1">
      <c r="A27" s="3"/>
      <c r="B27" s="38"/>
      <c r="C27" s="1" t="s">
        <v>29</v>
      </c>
      <c r="D27" s="17" t="s">
        <v>15</v>
      </c>
      <c r="E27" s="11">
        <v>2.4199999999999999E-2</v>
      </c>
      <c r="F27" s="12">
        <f>E27*F23</f>
        <v>3.5573999999999999</v>
      </c>
      <c r="G27" s="12"/>
      <c r="H27" s="12"/>
      <c r="I27" s="12"/>
      <c r="J27" s="12"/>
      <c r="K27" s="12"/>
      <c r="L27" s="12"/>
      <c r="M27" s="18"/>
    </row>
    <row r="28" spans="1:13" s="5" customFormat="1">
      <c r="A28" s="3"/>
      <c r="B28" s="38"/>
      <c r="C28" s="1" t="s">
        <v>16</v>
      </c>
      <c r="D28" s="17" t="s">
        <v>17</v>
      </c>
      <c r="E28" s="11">
        <v>1.4500000000000001E-2</v>
      </c>
      <c r="F28" s="12">
        <f>E28*F23</f>
        <v>2.1315</v>
      </c>
      <c r="G28" s="12"/>
      <c r="H28" s="12"/>
      <c r="I28" s="12"/>
      <c r="J28" s="12"/>
      <c r="K28" s="12"/>
      <c r="L28" s="12"/>
      <c r="M28" s="18"/>
    </row>
    <row r="29" spans="1:13" s="5" customFormat="1">
      <c r="A29" s="3">
        <v>5</v>
      </c>
      <c r="B29" s="38"/>
      <c r="C29" s="4" t="s">
        <v>102</v>
      </c>
      <c r="D29" s="16" t="s">
        <v>91</v>
      </c>
      <c r="E29" s="10"/>
      <c r="F29" s="10">
        <v>147</v>
      </c>
      <c r="G29" s="12"/>
      <c r="H29" s="12"/>
      <c r="I29" s="12"/>
      <c r="J29" s="12"/>
      <c r="K29" s="12"/>
      <c r="L29" s="12"/>
      <c r="M29" s="15"/>
    </row>
    <row r="30" spans="1:13" s="5" customFormat="1">
      <c r="A30" s="3"/>
      <c r="B30" s="38"/>
      <c r="C30" s="1" t="s">
        <v>72</v>
      </c>
      <c r="D30" s="17" t="s">
        <v>15</v>
      </c>
      <c r="E30" s="40">
        <f>(6.88-1.15)/1000</f>
        <v>5.7300000000000007E-3</v>
      </c>
      <c r="F30" s="12">
        <f>E30*F29</f>
        <v>0.84231000000000011</v>
      </c>
      <c r="G30" s="12"/>
      <c r="H30" s="12"/>
      <c r="I30" s="12"/>
      <c r="J30" s="12"/>
      <c r="K30" s="12"/>
      <c r="L30" s="12"/>
      <c r="M30" s="18"/>
    </row>
    <row r="31" spans="1:13" s="5" customFormat="1">
      <c r="A31" s="3"/>
      <c r="B31" s="38"/>
      <c r="C31" s="1" t="s">
        <v>73</v>
      </c>
      <c r="D31" s="17" t="s">
        <v>15</v>
      </c>
      <c r="E31" s="40">
        <f>(20-3.17)/1000</f>
        <v>1.6829999999999998E-2</v>
      </c>
      <c r="F31" s="12">
        <f>E31*F29</f>
        <v>2.4740099999999998</v>
      </c>
      <c r="G31" s="12"/>
      <c r="H31" s="12"/>
      <c r="I31" s="12"/>
      <c r="J31" s="12"/>
      <c r="K31" s="12"/>
      <c r="L31" s="12"/>
      <c r="M31" s="18"/>
    </row>
    <row r="32" spans="1:13" s="5" customFormat="1">
      <c r="A32" s="3"/>
      <c r="B32" s="38"/>
      <c r="C32" s="1" t="s">
        <v>74</v>
      </c>
      <c r="D32" s="17" t="s">
        <v>15</v>
      </c>
      <c r="E32" s="11">
        <f>(3.44-0.58)/1000</f>
        <v>2.8599999999999997E-3</v>
      </c>
      <c r="F32" s="12">
        <f>E32*F29</f>
        <v>0.42041999999999996</v>
      </c>
      <c r="G32" s="12"/>
      <c r="H32" s="12"/>
      <c r="I32" s="12"/>
      <c r="J32" s="12"/>
      <c r="K32" s="12"/>
      <c r="L32" s="12"/>
      <c r="M32" s="18"/>
    </row>
    <row r="33" spans="1:13" s="5" customFormat="1" ht="54">
      <c r="A33" s="3">
        <v>6</v>
      </c>
      <c r="B33" s="38"/>
      <c r="C33" s="4" t="s">
        <v>75</v>
      </c>
      <c r="D33" s="16" t="s">
        <v>93</v>
      </c>
      <c r="E33" s="10"/>
      <c r="F33" s="10">
        <v>2807.6</v>
      </c>
      <c r="G33" s="23"/>
      <c r="H33" s="23"/>
      <c r="I33" s="22"/>
      <c r="J33" s="22"/>
      <c r="K33" s="22"/>
      <c r="L33" s="22"/>
      <c r="M33" s="15"/>
    </row>
    <row r="34" spans="1:13" s="5" customFormat="1">
      <c r="A34" s="3"/>
      <c r="B34" s="38"/>
      <c r="C34" s="1" t="s">
        <v>22</v>
      </c>
      <c r="D34" s="17" t="s">
        <v>3</v>
      </c>
      <c r="E34" s="11">
        <f>42.9*0.001</f>
        <v>4.2900000000000001E-2</v>
      </c>
      <c r="F34" s="12">
        <f>E34*F33</f>
        <v>120.44604</v>
      </c>
      <c r="G34" s="12"/>
      <c r="H34" s="12"/>
      <c r="I34" s="12"/>
      <c r="J34" s="12"/>
      <c r="K34" s="12"/>
      <c r="L34" s="12"/>
      <c r="M34" s="18"/>
    </row>
    <row r="35" spans="1:13" s="5" customFormat="1">
      <c r="A35" s="3"/>
      <c r="B35" s="38"/>
      <c r="C35" s="1" t="s">
        <v>19</v>
      </c>
      <c r="D35" s="17" t="s">
        <v>15</v>
      </c>
      <c r="E35" s="40">
        <f>2.69*0.001</f>
        <v>2.6900000000000001E-3</v>
      </c>
      <c r="F35" s="12">
        <f>E35*F33</f>
        <v>7.5524440000000004</v>
      </c>
      <c r="G35" s="12"/>
      <c r="H35" s="12"/>
      <c r="I35" s="12"/>
      <c r="J35" s="12"/>
      <c r="K35" s="12"/>
      <c r="L35" s="12"/>
      <c r="M35" s="18"/>
    </row>
    <row r="36" spans="1:13" s="5" customFormat="1" ht="36">
      <c r="A36" s="3"/>
      <c r="B36" s="38"/>
      <c r="C36" s="1" t="s">
        <v>20</v>
      </c>
      <c r="D36" s="17" t="s">
        <v>15</v>
      </c>
      <c r="E36" s="40">
        <f>0.41*0.001</f>
        <v>4.0999999999999999E-4</v>
      </c>
      <c r="F36" s="12">
        <f>E36*F33</f>
        <v>1.151116</v>
      </c>
      <c r="G36" s="12"/>
      <c r="H36" s="12"/>
      <c r="I36" s="12"/>
      <c r="J36" s="12"/>
      <c r="K36" s="12"/>
      <c r="L36" s="12"/>
      <c r="M36" s="18"/>
    </row>
    <row r="37" spans="1:13" s="5" customFormat="1">
      <c r="A37" s="3"/>
      <c r="B37" s="38"/>
      <c r="C37" s="1" t="s">
        <v>24</v>
      </c>
      <c r="D37" s="17" t="s">
        <v>15</v>
      </c>
      <c r="E37" s="11">
        <f>7.6*0.001</f>
        <v>7.6E-3</v>
      </c>
      <c r="F37" s="12">
        <f>E37*F33</f>
        <v>21.337759999999999</v>
      </c>
      <c r="G37" s="12"/>
      <c r="H37" s="12"/>
      <c r="I37" s="12"/>
      <c r="J37" s="12"/>
      <c r="K37" s="12"/>
      <c r="L37" s="12"/>
      <c r="M37" s="18"/>
    </row>
    <row r="38" spans="1:13" s="5" customFormat="1" ht="19.5" customHeight="1">
      <c r="A38" s="3"/>
      <c r="B38" s="38"/>
      <c r="C38" s="1" t="s">
        <v>25</v>
      </c>
      <c r="D38" s="17" t="s">
        <v>15</v>
      </c>
      <c r="E38" s="11">
        <f>7.4*0.001</f>
        <v>7.4000000000000003E-3</v>
      </c>
      <c r="F38" s="12">
        <f>E38*F33</f>
        <v>20.776240000000001</v>
      </c>
      <c r="G38" s="12"/>
      <c r="H38" s="12"/>
      <c r="I38" s="12"/>
      <c r="J38" s="12"/>
      <c r="K38" s="12"/>
      <c r="L38" s="12"/>
      <c r="M38" s="18"/>
    </row>
    <row r="39" spans="1:13" s="5" customFormat="1" ht="15.75">
      <c r="A39" s="3"/>
      <c r="B39" s="38"/>
      <c r="C39" s="6" t="s">
        <v>21</v>
      </c>
      <c r="D39" s="24" t="s">
        <v>15</v>
      </c>
      <c r="E39" s="40">
        <f>1.48*0.001</f>
        <v>1.48E-3</v>
      </c>
      <c r="F39" s="12">
        <f>E39*F33</f>
        <v>4.1552479999999994</v>
      </c>
      <c r="G39" s="12"/>
      <c r="H39" s="12"/>
      <c r="I39" s="12"/>
      <c r="J39" s="12"/>
      <c r="K39" s="12"/>
      <c r="L39" s="12"/>
      <c r="M39" s="18"/>
    </row>
    <row r="40" spans="1:13" s="5" customFormat="1">
      <c r="A40" s="3"/>
      <c r="B40" s="38"/>
      <c r="C40" s="8" t="s">
        <v>27</v>
      </c>
      <c r="D40" s="24" t="s">
        <v>92</v>
      </c>
      <c r="E40" s="11">
        <f>(149+12.4*3)*0.001</f>
        <v>0.1862</v>
      </c>
      <c r="F40" s="12">
        <f>E40*F33</f>
        <v>522.77512000000002</v>
      </c>
      <c r="G40" s="12"/>
      <c r="H40" s="12"/>
      <c r="I40" s="12"/>
      <c r="J40" s="12"/>
      <c r="K40" s="12"/>
      <c r="L40" s="12"/>
      <c r="M40" s="18"/>
    </row>
    <row r="41" spans="1:13" s="5" customFormat="1">
      <c r="A41" s="3"/>
      <c r="B41" s="38"/>
      <c r="C41" s="1" t="s">
        <v>4</v>
      </c>
      <c r="D41" s="24" t="s">
        <v>92</v>
      </c>
      <c r="E41" s="11">
        <v>1.0999999999999999E-2</v>
      </c>
      <c r="F41" s="12">
        <f>E41*F33</f>
        <v>30.883599999999998</v>
      </c>
      <c r="G41" s="12"/>
      <c r="H41" s="12"/>
      <c r="I41" s="12"/>
      <c r="J41" s="12"/>
      <c r="K41" s="12"/>
      <c r="L41" s="12"/>
      <c r="M41" s="18"/>
    </row>
    <row r="42" spans="1:13" s="5" customFormat="1" ht="32.25" customHeight="1">
      <c r="A42" s="3">
        <v>7</v>
      </c>
      <c r="B42" s="38"/>
      <c r="C42" s="4" t="s">
        <v>77</v>
      </c>
      <c r="D42" s="16" t="s">
        <v>0</v>
      </c>
      <c r="E42" s="10"/>
      <c r="F42" s="10">
        <v>1.76</v>
      </c>
      <c r="G42" s="23"/>
      <c r="H42" s="23"/>
      <c r="I42" s="22"/>
      <c r="J42" s="22"/>
      <c r="K42" s="22"/>
      <c r="L42" s="22"/>
      <c r="M42" s="15"/>
    </row>
    <row r="43" spans="1:13" s="5" customFormat="1" ht="15.75">
      <c r="A43" s="3"/>
      <c r="B43" s="38"/>
      <c r="C43" s="6" t="s">
        <v>76</v>
      </c>
      <c r="D43" s="24" t="s">
        <v>15</v>
      </c>
      <c r="E43" s="12">
        <v>0.3</v>
      </c>
      <c r="F43" s="12">
        <f>E43*F42</f>
        <v>0.52800000000000002</v>
      </c>
      <c r="G43" s="12"/>
      <c r="H43" s="12"/>
      <c r="I43" s="12"/>
      <c r="J43" s="12"/>
      <c r="K43" s="12"/>
      <c r="L43" s="12"/>
      <c r="M43" s="18"/>
    </row>
    <row r="44" spans="1:13" s="5" customFormat="1" ht="15.75">
      <c r="A44" s="3"/>
      <c r="B44" s="38"/>
      <c r="C44" s="6" t="s">
        <v>23</v>
      </c>
      <c r="D44" s="24" t="s">
        <v>0</v>
      </c>
      <c r="E44" s="12">
        <v>1.03</v>
      </c>
      <c r="F44" s="12">
        <f>E44*F42</f>
        <v>1.8128</v>
      </c>
      <c r="G44" s="12"/>
      <c r="H44" s="12"/>
      <c r="I44" s="12"/>
      <c r="J44" s="12"/>
      <c r="K44" s="12"/>
      <c r="L44" s="12"/>
      <c r="M44" s="18"/>
    </row>
    <row r="45" spans="1:13" s="5" customFormat="1" ht="57.75" customHeight="1">
      <c r="A45" s="3">
        <v>8</v>
      </c>
      <c r="B45" s="38"/>
      <c r="C45" s="4" t="s">
        <v>78</v>
      </c>
      <c r="D45" s="16" t="s">
        <v>93</v>
      </c>
      <c r="E45" s="10"/>
      <c r="F45" s="10">
        <v>2527.5</v>
      </c>
      <c r="G45" s="12"/>
      <c r="H45" s="12"/>
      <c r="I45" s="12"/>
      <c r="J45" s="12"/>
      <c r="K45" s="12"/>
      <c r="L45" s="12"/>
      <c r="M45" s="15"/>
    </row>
    <row r="46" spans="1:13" s="5" customFormat="1">
      <c r="A46" s="3"/>
      <c r="B46" s="38"/>
      <c r="C46" s="1" t="s">
        <v>22</v>
      </c>
      <c r="D46" s="17" t="s">
        <v>3</v>
      </c>
      <c r="E46" s="40">
        <f>0.0375+0.00007*2</f>
        <v>3.764E-2</v>
      </c>
      <c r="F46" s="12">
        <f>E46*F45</f>
        <v>95.135099999999994</v>
      </c>
      <c r="G46" s="12"/>
      <c r="H46" s="12"/>
      <c r="I46" s="12"/>
      <c r="J46" s="12"/>
      <c r="K46" s="12"/>
      <c r="L46" s="12"/>
      <c r="M46" s="18"/>
    </row>
    <row r="47" spans="1:13" s="5" customFormat="1">
      <c r="A47" s="3"/>
      <c r="B47" s="38"/>
      <c r="C47" s="1" t="s">
        <v>79</v>
      </c>
      <c r="D47" s="24" t="s">
        <v>15</v>
      </c>
      <c r="E47" s="40">
        <v>3.0200000000000001E-3</v>
      </c>
      <c r="F47" s="12">
        <f>E47*F45</f>
        <v>7.6330499999999999</v>
      </c>
      <c r="G47" s="12"/>
      <c r="H47" s="12"/>
      <c r="I47" s="12"/>
      <c r="J47" s="12"/>
      <c r="K47" s="12"/>
      <c r="L47" s="12"/>
      <c r="M47" s="18"/>
    </row>
    <row r="48" spans="1:13" s="5" customFormat="1">
      <c r="A48" s="3"/>
      <c r="B48" s="38"/>
      <c r="C48" s="1" t="s">
        <v>24</v>
      </c>
      <c r="D48" s="17" t="s">
        <v>15</v>
      </c>
      <c r="E48" s="40">
        <v>3.7000000000000002E-3</v>
      </c>
      <c r="F48" s="12">
        <f>E48*F45</f>
        <v>9.3517500000000009</v>
      </c>
      <c r="G48" s="12"/>
      <c r="H48" s="12"/>
      <c r="I48" s="12"/>
      <c r="J48" s="12"/>
      <c r="K48" s="12"/>
      <c r="L48" s="12"/>
      <c r="M48" s="18"/>
    </row>
    <row r="49" spans="1:13" s="5" customFormat="1">
      <c r="A49" s="3"/>
      <c r="B49" s="38"/>
      <c r="C49" s="1" t="s">
        <v>25</v>
      </c>
      <c r="D49" s="17" t="s">
        <v>15</v>
      </c>
      <c r="E49" s="40">
        <v>1.11E-2</v>
      </c>
      <c r="F49" s="12">
        <f>E49*F45</f>
        <v>28.055250000000001</v>
      </c>
      <c r="G49" s="12"/>
      <c r="H49" s="12"/>
      <c r="I49" s="12"/>
      <c r="J49" s="12"/>
      <c r="K49" s="12"/>
      <c r="L49" s="12"/>
      <c r="M49" s="18"/>
    </row>
    <row r="50" spans="1:13" s="5" customFormat="1">
      <c r="A50" s="3"/>
      <c r="B50" s="38"/>
      <c r="C50" s="1" t="s">
        <v>16</v>
      </c>
      <c r="D50" s="17" t="s">
        <v>17</v>
      </c>
      <c r="E50" s="11">
        <v>2.3E-3</v>
      </c>
      <c r="F50" s="12">
        <f>E50*F45</f>
        <v>5.81325</v>
      </c>
      <c r="G50" s="12"/>
      <c r="H50" s="12"/>
      <c r="I50" s="12"/>
      <c r="J50" s="12"/>
      <c r="K50" s="12"/>
      <c r="L50" s="12"/>
      <c r="M50" s="18"/>
    </row>
    <row r="51" spans="1:13" s="5" customFormat="1" ht="36">
      <c r="A51" s="3"/>
      <c r="B51" s="38"/>
      <c r="C51" s="1" t="s">
        <v>80</v>
      </c>
      <c r="D51" s="17" t="s">
        <v>55</v>
      </c>
      <c r="E51" s="40">
        <f>0.0931+0.0116*2</f>
        <v>0.1163</v>
      </c>
      <c r="F51" s="12">
        <f>E51*F45</f>
        <v>293.94824999999997</v>
      </c>
      <c r="G51" s="12"/>
      <c r="H51" s="12"/>
      <c r="I51" s="12"/>
      <c r="J51" s="12"/>
      <c r="K51" s="12"/>
      <c r="L51" s="12"/>
      <c r="M51" s="18"/>
    </row>
    <row r="52" spans="1:13" s="5" customFormat="1">
      <c r="A52" s="3"/>
      <c r="B52" s="38"/>
      <c r="C52" s="1" t="s">
        <v>26</v>
      </c>
      <c r="D52" s="17" t="s">
        <v>17</v>
      </c>
      <c r="E52" s="11">
        <f>0.0145+0.0002*2</f>
        <v>1.49E-2</v>
      </c>
      <c r="F52" s="12">
        <f>E52*F45</f>
        <v>37.659750000000003</v>
      </c>
      <c r="G52" s="12"/>
      <c r="H52" s="12"/>
      <c r="I52" s="12"/>
      <c r="J52" s="12"/>
      <c r="K52" s="12"/>
      <c r="L52" s="12"/>
      <c r="M52" s="18"/>
    </row>
    <row r="53" spans="1:13" s="5" customFormat="1" ht="40.5" customHeight="1">
      <c r="A53" s="3">
        <v>9</v>
      </c>
      <c r="B53" s="38"/>
      <c r="C53" s="4" t="s">
        <v>81</v>
      </c>
      <c r="D53" s="16" t="s">
        <v>0</v>
      </c>
      <c r="E53" s="10"/>
      <c r="F53" s="10">
        <v>0.75</v>
      </c>
      <c r="G53" s="23"/>
      <c r="H53" s="23"/>
      <c r="I53" s="22"/>
      <c r="J53" s="22"/>
      <c r="K53" s="22"/>
      <c r="L53" s="22"/>
      <c r="M53" s="15"/>
    </row>
    <row r="54" spans="1:13" s="5" customFormat="1" ht="18" customHeight="1">
      <c r="A54" s="3"/>
      <c r="B54" s="38"/>
      <c r="C54" s="6" t="s">
        <v>76</v>
      </c>
      <c r="D54" s="24" t="s">
        <v>15</v>
      </c>
      <c r="E54" s="12">
        <v>0.3</v>
      </c>
      <c r="F54" s="12">
        <f>E54*F53</f>
        <v>0.22499999999999998</v>
      </c>
      <c r="G54" s="12"/>
      <c r="H54" s="12"/>
      <c r="I54" s="12"/>
      <c r="J54" s="12"/>
      <c r="K54" s="12"/>
      <c r="L54" s="12"/>
      <c r="M54" s="18"/>
    </row>
    <row r="55" spans="1:13" ht="18" customHeight="1">
      <c r="A55" s="3"/>
      <c r="B55" s="38"/>
      <c r="C55" s="6" t="s">
        <v>23</v>
      </c>
      <c r="D55" s="24" t="s">
        <v>0</v>
      </c>
      <c r="E55" s="12">
        <v>1.03</v>
      </c>
      <c r="F55" s="12">
        <f>E55*F53</f>
        <v>0.77249999999999996</v>
      </c>
      <c r="G55" s="12"/>
      <c r="H55" s="12"/>
      <c r="I55" s="12"/>
      <c r="J55" s="12"/>
      <c r="K55" s="12"/>
      <c r="L55" s="12"/>
      <c r="M55" s="18"/>
    </row>
    <row r="56" spans="1:13" ht="57" customHeight="1">
      <c r="A56" s="3">
        <v>10</v>
      </c>
      <c r="B56" s="38"/>
      <c r="C56" s="4" t="s">
        <v>82</v>
      </c>
      <c r="D56" s="16" t="s">
        <v>94</v>
      </c>
      <c r="E56" s="10"/>
      <c r="F56" s="10">
        <v>2509.6</v>
      </c>
      <c r="G56" s="12"/>
      <c r="H56" s="12"/>
      <c r="I56" s="12"/>
      <c r="J56" s="12"/>
      <c r="K56" s="12"/>
      <c r="L56" s="12"/>
      <c r="M56" s="15"/>
    </row>
    <row r="57" spans="1:13" ht="18" customHeight="1">
      <c r="A57" s="3"/>
      <c r="B57" s="38"/>
      <c r="C57" s="1" t="s">
        <v>22</v>
      </c>
      <c r="D57" s="17" t="s">
        <v>3</v>
      </c>
      <c r="E57" s="40">
        <f>0.0375-0.00007*2</f>
        <v>3.7359999999999997E-2</v>
      </c>
      <c r="F57" s="12">
        <f>E57*F56</f>
        <v>93.758655999999988</v>
      </c>
      <c r="G57" s="12"/>
      <c r="H57" s="12"/>
      <c r="I57" s="12"/>
      <c r="J57" s="12"/>
      <c r="K57" s="12"/>
      <c r="L57" s="12"/>
      <c r="M57" s="18"/>
    </row>
    <row r="58" spans="1:13" ht="18" customHeight="1">
      <c r="A58" s="3"/>
      <c r="B58" s="38"/>
      <c r="C58" s="1" t="s">
        <v>79</v>
      </c>
      <c r="D58" s="24" t="s">
        <v>15</v>
      </c>
      <c r="E58" s="40">
        <v>3.0200000000000001E-3</v>
      </c>
      <c r="F58" s="12">
        <f>E58*F56</f>
        <v>7.5789920000000004</v>
      </c>
      <c r="G58" s="12"/>
      <c r="H58" s="12"/>
      <c r="I58" s="12"/>
      <c r="J58" s="12"/>
      <c r="K58" s="12"/>
      <c r="L58" s="12"/>
      <c r="M58" s="18"/>
    </row>
    <row r="59" spans="1:13" ht="20.25" customHeight="1">
      <c r="A59" s="3"/>
      <c r="B59" s="38"/>
      <c r="C59" s="1" t="s">
        <v>24</v>
      </c>
      <c r="D59" s="17" t="s">
        <v>15</v>
      </c>
      <c r="E59" s="40">
        <v>3.7000000000000002E-3</v>
      </c>
      <c r="F59" s="12">
        <f>E59*F56</f>
        <v>9.28552</v>
      </c>
      <c r="G59" s="12"/>
      <c r="H59" s="12"/>
      <c r="I59" s="12"/>
      <c r="J59" s="12"/>
      <c r="K59" s="12"/>
      <c r="L59" s="12"/>
      <c r="M59" s="18"/>
    </row>
    <row r="60" spans="1:13" ht="20.25" customHeight="1">
      <c r="A60" s="3"/>
      <c r="B60" s="38"/>
      <c r="C60" s="1" t="s">
        <v>25</v>
      </c>
      <c r="D60" s="17" t="s">
        <v>15</v>
      </c>
      <c r="E60" s="40">
        <v>1.11E-2</v>
      </c>
      <c r="F60" s="12">
        <f>E60*F56</f>
        <v>27.856560000000002</v>
      </c>
      <c r="G60" s="12"/>
      <c r="H60" s="12"/>
      <c r="I60" s="12"/>
      <c r="J60" s="12"/>
      <c r="K60" s="12"/>
      <c r="L60" s="12"/>
      <c r="M60" s="18"/>
    </row>
    <row r="61" spans="1:13" ht="20.25" customHeight="1">
      <c r="A61" s="3"/>
      <c r="B61" s="38"/>
      <c r="C61" s="1" t="s">
        <v>16</v>
      </c>
      <c r="D61" s="17" t="s">
        <v>17</v>
      </c>
      <c r="E61" s="11">
        <v>2.3E-3</v>
      </c>
      <c r="F61" s="12">
        <f>E61*F56</f>
        <v>5.7720799999999999</v>
      </c>
      <c r="G61" s="12"/>
      <c r="H61" s="12"/>
      <c r="I61" s="12"/>
      <c r="J61" s="12"/>
      <c r="K61" s="12"/>
      <c r="L61" s="12"/>
      <c r="M61" s="18"/>
    </row>
    <row r="62" spans="1:13" ht="20.25" customHeight="1">
      <c r="A62" s="3"/>
      <c r="B62" s="38"/>
      <c r="C62" s="1" t="s">
        <v>83</v>
      </c>
      <c r="D62" s="17" t="s">
        <v>55</v>
      </c>
      <c r="E62" s="40">
        <f>0.0974-0.0121*2</f>
        <v>7.3200000000000001E-2</v>
      </c>
      <c r="F62" s="12">
        <f>E62*F56</f>
        <v>183.70272</v>
      </c>
      <c r="G62" s="12"/>
      <c r="H62" s="12"/>
      <c r="I62" s="12"/>
      <c r="J62" s="12"/>
      <c r="K62" s="12"/>
      <c r="L62" s="12"/>
      <c r="M62" s="18"/>
    </row>
    <row r="63" spans="1:13">
      <c r="A63" s="3"/>
      <c r="B63" s="38"/>
      <c r="C63" s="1" t="s">
        <v>26</v>
      </c>
      <c r="D63" s="17" t="s">
        <v>17</v>
      </c>
      <c r="E63" s="11">
        <f>0.0145-0.0002*2</f>
        <v>1.4100000000000001E-2</v>
      </c>
      <c r="F63" s="12">
        <f>E63*F56</f>
        <v>35.385360000000006</v>
      </c>
      <c r="G63" s="12"/>
      <c r="H63" s="12"/>
      <c r="I63" s="12"/>
      <c r="J63" s="12"/>
      <c r="K63" s="12"/>
      <c r="L63" s="12"/>
      <c r="M63" s="18"/>
    </row>
    <row r="64" spans="1:13" ht="34.5" customHeight="1">
      <c r="A64" s="3">
        <v>11</v>
      </c>
      <c r="B64" s="38"/>
      <c r="C64" s="4" t="s">
        <v>31</v>
      </c>
      <c r="D64" s="16" t="s">
        <v>91</v>
      </c>
      <c r="E64" s="10"/>
      <c r="F64" s="10">
        <v>63.8</v>
      </c>
      <c r="G64" s="12"/>
      <c r="H64" s="12"/>
      <c r="I64" s="12"/>
      <c r="J64" s="12"/>
      <c r="K64" s="12"/>
      <c r="L64" s="12"/>
      <c r="M64" s="15"/>
    </row>
    <row r="65" spans="1:13" ht="18" customHeight="1">
      <c r="A65" s="3"/>
      <c r="B65" s="38"/>
      <c r="C65" s="1" t="s">
        <v>22</v>
      </c>
      <c r="D65" s="17" t="s">
        <v>3</v>
      </c>
      <c r="E65" s="11">
        <v>0.15</v>
      </c>
      <c r="F65" s="12">
        <f>E65*F64</f>
        <v>9.5699999999999985</v>
      </c>
      <c r="G65" s="12"/>
      <c r="H65" s="12"/>
      <c r="I65" s="12"/>
      <c r="J65" s="12"/>
      <c r="K65" s="12"/>
      <c r="L65" s="12"/>
      <c r="M65" s="18"/>
    </row>
    <row r="66" spans="1:13" ht="18" customHeight="1">
      <c r="A66" s="3"/>
      <c r="B66" s="38"/>
      <c r="C66" s="1" t="s">
        <v>19</v>
      </c>
      <c r="D66" s="17" t="s">
        <v>15</v>
      </c>
      <c r="E66" s="11">
        <v>2.1600000000000001E-2</v>
      </c>
      <c r="F66" s="12">
        <f>E66*F64</f>
        <v>1.37808</v>
      </c>
      <c r="G66" s="12"/>
      <c r="H66" s="12"/>
      <c r="I66" s="12"/>
      <c r="J66" s="12"/>
      <c r="K66" s="12"/>
      <c r="L66" s="12"/>
      <c r="M66" s="18"/>
    </row>
    <row r="67" spans="1:13" ht="18" customHeight="1">
      <c r="A67" s="3"/>
      <c r="B67" s="38"/>
      <c r="C67" s="1" t="s">
        <v>20</v>
      </c>
      <c r="D67" s="17" t="s">
        <v>15</v>
      </c>
      <c r="E67" s="11">
        <v>2.7300000000000001E-2</v>
      </c>
      <c r="F67" s="12">
        <f>E67*F64</f>
        <v>1.7417400000000001</v>
      </c>
      <c r="G67" s="12"/>
      <c r="H67" s="12"/>
      <c r="I67" s="12"/>
      <c r="J67" s="12"/>
      <c r="K67" s="12"/>
      <c r="L67" s="12"/>
      <c r="M67" s="18"/>
    </row>
    <row r="68" spans="1:13" ht="18" customHeight="1">
      <c r="A68" s="3"/>
      <c r="B68" s="38"/>
      <c r="C68" s="6" t="s">
        <v>21</v>
      </c>
      <c r="D68" s="24" t="s">
        <v>15</v>
      </c>
      <c r="E68" s="11">
        <v>9.7000000000000003E-3</v>
      </c>
      <c r="F68" s="12">
        <f>E68*F64</f>
        <v>0.61885999999999997</v>
      </c>
      <c r="G68" s="12"/>
      <c r="H68" s="12"/>
      <c r="I68" s="12"/>
      <c r="J68" s="12"/>
      <c r="K68" s="12"/>
      <c r="L68" s="12"/>
      <c r="M68" s="18"/>
    </row>
    <row r="69" spans="1:13" ht="19.5" customHeight="1">
      <c r="A69" s="3"/>
      <c r="B69" s="38"/>
      <c r="C69" s="8" t="s">
        <v>27</v>
      </c>
      <c r="D69" s="24" t="s">
        <v>92</v>
      </c>
      <c r="E69" s="11">
        <v>1.22</v>
      </c>
      <c r="F69" s="12">
        <f>E69*F64</f>
        <v>77.835999999999999</v>
      </c>
      <c r="G69" s="12"/>
      <c r="H69" s="12"/>
      <c r="I69" s="12"/>
      <c r="J69" s="12"/>
      <c r="K69" s="12"/>
      <c r="L69" s="12"/>
      <c r="M69" s="18"/>
    </row>
    <row r="70" spans="1:13" ht="19.5" customHeight="1">
      <c r="A70" s="3"/>
      <c r="B70" s="38"/>
      <c r="C70" s="1" t="s">
        <v>4</v>
      </c>
      <c r="D70" s="24" t="s">
        <v>92</v>
      </c>
      <c r="E70" s="11">
        <v>7.0000000000000007E-2</v>
      </c>
      <c r="F70" s="12">
        <f>E70*F64</f>
        <v>4.4660000000000002</v>
      </c>
      <c r="G70" s="12"/>
      <c r="H70" s="12"/>
      <c r="I70" s="12"/>
      <c r="J70" s="12"/>
      <c r="K70" s="12"/>
      <c r="L70" s="12"/>
      <c r="M70" s="18"/>
    </row>
    <row r="71" spans="1:13" ht="72">
      <c r="A71" s="3">
        <v>12</v>
      </c>
      <c r="B71" s="38"/>
      <c r="C71" s="4" t="s">
        <v>84</v>
      </c>
      <c r="D71" s="16" t="s">
        <v>93</v>
      </c>
      <c r="E71" s="10"/>
      <c r="F71" s="10">
        <v>262</v>
      </c>
      <c r="G71" s="23"/>
      <c r="H71" s="23"/>
      <c r="I71" s="22"/>
      <c r="J71" s="22"/>
      <c r="K71" s="22"/>
      <c r="L71" s="22"/>
      <c r="M71" s="15"/>
    </row>
    <row r="72" spans="1:13">
      <c r="A72" s="3"/>
      <c r="B72" s="38"/>
      <c r="C72" s="1" t="s">
        <v>22</v>
      </c>
      <c r="D72" s="17" t="s">
        <v>3</v>
      </c>
      <c r="E72" s="11">
        <f>42.9*0.001</f>
        <v>4.2900000000000001E-2</v>
      </c>
      <c r="F72" s="12">
        <f>E72*F71</f>
        <v>11.239800000000001</v>
      </c>
      <c r="G72" s="12"/>
      <c r="H72" s="12"/>
      <c r="I72" s="12"/>
      <c r="J72" s="12"/>
      <c r="K72" s="12"/>
      <c r="L72" s="12"/>
      <c r="M72" s="18"/>
    </row>
    <row r="73" spans="1:13">
      <c r="A73" s="3"/>
      <c r="B73" s="38"/>
      <c r="C73" s="1" t="s">
        <v>19</v>
      </c>
      <c r="D73" s="17" t="s">
        <v>15</v>
      </c>
      <c r="E73" s="40">
        <f>2.69*0.001</f>
        <v>2.6900000000000001E-3</v>
      </c>
      <c r="F73" s="12">
        <f>E73*F71</f>
        <v>0.70478000000000007</v>
      </c>
      <c r="G73" s="12"/>
      <c r="H73" s="12"/>
      <c r="I73" s="12"/>
      <c r="J73" s="12"/>
      <c r="K73" s="12"/>
      <c r="L73" s="12"/>
      <c r="M73" s="18"/>
    </row>
    <row r="74" spans="1:13" ht="36">
      <c r="A74" s="3"/>
      <c r="B74" s="38"/>
      <c r="C74" s="1" t="s">
        <v>20</v>
      </c>
      <c r="D74" s="17" t="s">
        <v>15</v>
      </c>
      <c r="E74" s="40">
        <f>0.41*0.001</f>
        <v>4.0999999999999999E-4</v>
      </c>
      <c r="F74" s="12">
        <f>E74*F71</f>
        <v>0.10742</v>
      </c>
      <c r="G74" s="12"/>
      <c r="H74" s="12"/>
      <c r="I74" s="12"/>
      <c r="J74" s="12"/>
      <c r="K74" s="12"/>
      <c r="L74" s="12"/>
      <c r="M74" s="18"/>
    </row>
    <row r="75" spans="1:13">
      <c r="A75" s="3"/>
      <c r="B75" s="38"/>
      <c r="C75" s="1" t="s">
        <v>24</v>
      </c>
      <c r="D75" s="17" t="s">
        <v>15</v>
      </c>
      <c r="E75" s="11">
        <f>7.6*0.001</f>
        <v>7.6E-3</v>
      </c>
      <c r="F75" s="12">
        <f>E75*F71</f>
        <v>1.9912000000000001</v>
      </c>
      <c r="G75" s="12"/>
      <c r="H75" s="12"/>
      <c r="I75" s="12"/>
      <c r="J75" s="12"/>
      <c r="K75" s="12"/>
      <c r="L75" s="12"/>
      <c r="M75" s="18"/>
    </row>
    <row r="76" spans="1:13">
      <c r="A76" s="3"/>
      <c r="B76" s="38"/>
      <c r="C76" s="1" t="s">
        <v>25</v>
      </c>
      <c r="D76" s="17" t="s">
        <v>15</v>
      </c>
      <c r="E76" s="11">
        <f>7.4*0.001</f>
        <v>7.4000000000000003E-3</v>
      </c>
      <c r="F76" s="12">
        <f>E76*F71</f>
        <v>1.9388000000000001</v>
      </c>
      <c r="G76" s="12"/>
      <c r="H76" s="12"/>
      <c r="I76" s="12"/>
      <c r="J76" s="12"/>
      <c r="K76" s="12"/>
      <c r="L76" s="12"/>
      <c r="M76" s="18"/>
    </row>
    <row r="77" spans="1:13">
      <c r="A77" s="3"/>
      <c r="B77" s="38"/>
      <c r="C77" s="6" t="s">
        <v>21</v>
      </c>
      <c r="D77" s="24" t="s">
        <v>15</v>
      </c>
      <c r="E77" s="40">
        <f>1.48*0.001</f>
        <v>1.48E-3</v>
      </c>
      <c r="F77" s="12">
        <f>E77*F71</f>
        <v>0.38775999999999999</v>
      </c>
      <c r="G77" s="12"/>
      <c r="H77" s="12"/>
      <c r="I77" s="12"/>
      <c r="J77" s="12"/>
      <c r="K77" s="12"/>
      <c r="L77" s="12"/>
      <c r="M77" s="18"/>
    </row>
    <row r="78" spans="1:13">
      <c r="A78" s="3"/>
      <c r="B78" s="38"/>
      <c r="C78" s="8" t="s">
        <v>27</v>
      </c>
      <c r="D78" s="24" t="s">
        <v>92</v>
      </c>
      <c r="E78" s="11">
        <f>(149+12.4*3)*0.001</f>
        <v>0.1862</v>
      </c>
      <c r="F78" s="12">
        <f>E78*F71</f>
        <v>48.784399999999998</v>
      </c>
      <c r="G78" s="12"/>
      <c r="H78" s="12"/>
      <c r="I78" s="12"/>
      <c r="J78" s="12"/>
      <c r="K78" s="12"/>
      <c r="L78" s="12"/>
      <c r="M78" s="18"/>
    </row>
    <row r="79" spans="1:13">
      <c r="A79" s="3"/>
      <c r="B79" s="38"/>
      <c r="C79" s="1" t="s">
        <v>4</v>
      </c>
      <c r="D79" s="24" t="s">
        <v>92</v>
      </c>
      <c r="E79" s="11">
        <v>1.0999999999999999E-2</v>
      </c>
      <c r="F79" s="12">
        <f>E79*F71</f>
        <v>2.8819999999999997</v>
      </c>
      <c r="G79" s="12"/>
      <c r="H79" s="12"/>
      <c r="I79" s="12"/>
      <c r="J79" s="12"/>
      <c r="K79" s="12"/>
      <c r="L79" s="12"/>
      <c r="M79" s="18"/>
    </row>
    <row r="80" spans="1:13" ht="35.25" customHeight="1">
      <c r="A80" s="3">
        <v>13</v>
      </c>
      <c r="B80" s="38"/>
      <c r="C80" s="4" t="s">
        <v>77</v>
      </c>
      <c r="D80" s="16" t="s">
        <v>0</v>
      </c>
      <c r="E80" s="10"/>
      <c r="F80" s="10">
        <v>0.16</v>
      </c>
      <c r="G80" s="23"/>
      <c r="H80" s="23"/>
      <c r="I80" s="22"/>
      <c r="J80" s="22"/>
      <c r="K80" s="22"/>
      <c r="L80" s="22"/>
      <c r="M80" s="15"/>
    </row>
    <row r="81" spans="1:13">
      <c r="A81" s="3"/>
      <c r="B81" s="38"/>
      <c r="C81" s="6" t="s">
        <v>76</v>
      </c>
      <c r="D81" s="24" t="s">
        <v>15</v>
      </c>
      <c r="E81" s="12">
        <v>0.3</v>
      </c>
      <c r="F81" s="12">
        <f>E81*F80</f>
        <v>4.8000000000000001E-2</v>
      </c>
      <c r="G81" s="12"/>
      <c r="H81" s="12"/>
      <c r="I81" s="12"/>
      <c r="J81" s="12"/>
      <c r="K81" s="12"/>
      <c r="L81" s="12"/>
      <c r="M81" s="18"/>
    </row>
    <row r="82" spans="1:13">
      <c r="A82" s="3"/>
      <c r="B82" s="38"/>
      <c r="C82" s="6" t="s">
        <v>23</v>
      </c>
      <c r="D82" s="24" t="s">
        <v>0</v>
      </c>
      <c r="E82" s="12">
        <v>1.03</v>
      </c>
      <c r="F82" s="12">
        <f>E82*F80</f>
        <v>0.1648</v>
      </c>
      <c r="G82" s="12"/>
      <c r="H82" s="12"/>
      <c r="I82" s="12"/>
      <c r="J82" s="12"/>
      <c r="K82" s="12"/>
      <c r="L82" s="12"/>
      <c r="M82" s="18"/>
    </row>
    <row r="83" spans="1:13" ht="57.75" customHeight="1">
      <c r="A83" s="3">
        <v>14</v>
      </c>
      <c r="B83" s="38"/>
      <c r="C83" s="4" t="s">
        <v>85</v>
      </c>
      <c r="D83" s="16" t="s">
        <v>93</v>
      </c>
      <c r="E83" s="10"/>
      <c r="F83" s="10">
        <v>162</v>
      </c>
      <c r="G83" s="12"/>
      <c r="H83" s="12"/>
      <c r="I83" s="12"/>
      <c r="J83" s="12"/>
      <c r="K83" s="12"/>
      <c r="L83" s="12"/>
      <c r="M83" s="15"/>
    </row>
    <row r="84" spans="1:13">
      <c r="A84" s="3"/>
      <c r="B84" s="38"/>
      <c r="C84" s="1" t="s">
        <v>22</v>
      </c>
      <c r="D84" s="17" t="s">
        <v>3</v>
      </c>
      <c r="E84" s="40">
        <f>0.0375+0.00007*2</f>
        <v>3.764E-2</v>
      </c>
      <c r="F84" s="12">
        <f>E84*F83</f>
        <v>6.0976799999999995</v>
      </c>
      <c r="G84" s="12"/>
      <c r="H84" s="12"/>
      <c r="I84" s="12"/>
      <c r="J84" s="12"/>
      <c r="K84" s="12"/>
      <c r="L84" s="12"/>
      <c r="M84" s="18"/>
    </row>
    <row r="85" spans="1:13">
      <c r="A85" s="3"/>
      <c r="B85" s="38"/>
      <c r="C85" s="1" t="s">
        <v>79</v>
      </c>
      <c r="D85" s="24" t="s">
        <v>15</v>
      </c>
      <c r="E85" s="40">
        <v>3.0200000000000001E-3</v>
      </c>
      <c r="F85" s="12">
        <f>E85*F83</f>
        <v>0.48924000000000001</v>
      </c>
      <c r="G85" s="12"/>
      <c r="H85" s="12"/>
      <c r="I85" s="12"/>
      <c r="J85" s="12"/>
      <c r="K85" s="12"/>
      <c r="L85" s="12"/>
      <c r="M85" s="18"/>
    </row>
    <row r="86" spans="1:13">
      <c r="A86" s="3"/>
      <c r="B86" s="38"/>
      <c r="C86" s="1" t="s">
        <v>24</v>
      </c>
      <c r="D86" s="17" t="s">
        <v>15</v>
      </c>
      <c r="E86" s="40">
        <v>3.7000000000000002E-3</v>
      </c>
      <c r="F86" s="12">
        <f>E86*F83</f>
        <v>0.59940000000000004</v>
      </c>
      <c r="G86" s="12"/>
      <c r="H86" s="12"/>
      <c r="I86" s="12"/>
      <c r="J86" s="12"/>
      <c r="K86" s="12"/>
      <c r="L86" s="12"/>
      <c r="M86" s="18"/>
    </row>
    <row r="87" spans="1:13">
      <c r="A87" s="3"/>
      <c r="B87" s="38"/>
      <c r="C87" s="1" t="s">
        <v>25</v>
      </c>
      <c r="D87" s="17" t="s">
        <v>15</v>
      </c>
      <c r="E87" s="40">
        <v>1.11E-2</v>
      </c>
      <c r="F87" s="12">
        <f>E87*F83</f>
        <v>1.7982</v>
      </c>
      <c r="G87" s="12"/>
      <c r="H87" s="12"/>
      <c r="I87" s="12"/>
      <c r="J87" s="12"/>
      <c r="K87" s="12"/>
      <c r="L87" s="12"/>
      <c r="M87" s="18"/>
    </row>
    <row r="88" spans="1:13">
      <c r="A88" s="3"/>
      <c r="B88" s="38"/>
      <c r="C88" s="1" t="s">
        <v>16</v>
      </c>
      <c r="D88" s="17" t="s">
        <v>17</v>
      </c>
      <c r="E88" s="11">
        <v>2.3E-3</v>
      </c>
      <c r="F88" s="12">
        <f>E88*F83</f>
        <v>0.37259999999999999</v>
      </c>
      <c r="G88" s="12"/>
      <c r="H88" s="12"/>
      <c r="I88" s="12"/>
      <c r="J88" s="12"/>
      <c r="K88" s="12"/>
      <c r="L88" s="12"/>
      <c r="M88" s="18"/>
    </row>
    <row r="89" spans="1:13" ht="36">
      <c r="A89" s="3"/>
      <c r="B89" s="38"/>
      <c r="C89" s="1" t="s">
        <v>83</v>
      </c>
      <c r="D89" s="17" t="s">
        <v>55</v>
      </c>
      <c r="E89" s="40">
        <f>0.0974+0.0121*2</f>
        <v>0.1216</v>
      </c>
      <c r="F89" s="12">
        <f>E89*F83</f>
        <v>19.699200000000001</v>
      </c>
      <c r="G89" s="12"/>
      <c r="H89" s="12"/>
      <c r="I89" s="12"/>
      <c r="J89" s="12"/>
      <c r="K89" s="12"/>
      <c r="L89" s="12"/>
      <c r="M89" s="18"/>
    </row>
    <row r="90" spans="1:13">
      <c r="A90" s="3"/>
      <c r="B90" s="38"/>
      <c r="C90" s="1" t="s">
        <v>26</v>
      </c>
      <c r="D90" s="17" t="s">
        <v>17</v>
      </c>
      <c r="E90" s="11">
        <f>0.0145+0.0002*2</f>
        <v>1.49E-2</v>
      </c>
      <c r="F90" s="12">
        <f>E90*F83</f>
        <v>2.4138000000000002</v>
      </c>
      <c r="G90" s="12"/>
      <c r="H90" s="12"/>
      <c r="I90" s="12"/>
      <c r="J90" s="12"/>
      <c r="K90" s="12"/>
      <c r="L90" s="12"/>
      <c r="M90" s="18"/>
    </row>
    <row r="91" spans="1:13" ht="33.75" customHeight="1">
      <c r="A91" s="3">
        <v>15</v>
      </c>
      <c r="B91" s="38"/>
      <c r="C91" s="4" t="s">
        <v>44</v>
      </c>
      <c r="D91" s="16" t="s">
        <v>95</v>
      </c>
      <c r="E91" s="10"/>
      <c r="F91" s="10">
        <v>39</v>
      </c>
      <c r="G91" s="12"/>
      <c r="H91" s="12"/>
      <c r="I91" s="12"/>
      <c r="J91" s="12"/>
      <c r="K91" s="12"/>
      <c r="L91" s="12"/>
      <c r="M91" s="15"/>
    </row>
    <row r="92" spans="1:13" ht="19.5" customHeight="1">
      <c r="A92" s="3"/>
      <c r="B92" s="38"/>
      <c r="C92" s="1" t="s">
        <v>22</v>
      </c>
      <c r="D92" s="17" t="s">
        <v>3</v>
      </c>
      <c r="E92" s="40">
        <f>172/100</f>
        <v>1.72</v>
      </c>
      <c r="F92" s="12">
        <f>E92*F91</f>
        <v>67.08</v>
      </c>
      <c r="G92" s="12"/>
      <c r="H92" s="12"/>
      <c r="I92" s="12"/>
      <c r="J92" s="12"/>
      <c r="K92" s="12"/>
      <c r="L92" s="12"/>
      <c r="M92" s="18"/>
    </row>
    <row r="93" spans="1:13" ht="19.5" customHeight="1">
      <c r="A93" s="3"/>
      <c r="B93" s="38"/>
      <c r="C93" s="1" t="s">
        <v>104</v>
      </c>
      <c r="D93" s="17" t="s">
        <v>15</v>
      </c>
      <c r="E93" s="41">
        <f>1.04/100</f>
        <v>1.04E-2</v>
      </c>
      <c r="F93" s="12">
        <f>E93*F91</f>
        <v>0.40559999999999996</v>
      </c>
      <c r="G93" s="12"/>
      <c r="H93" s="12"/>
      <c r="I93" s="12"/>
      <c r="J93" s="12"/>
      <c r="K93" s="12"/>
      <c r="L93" s="12"/>
      <c r="M93" s="18"/>
    </row>
    <row r="94" spans="1:13" ht="19.5" customHeight="1">
      <c r="A94" s="3"/>
      <c r="B94" s="38"/>
      <c r="C94" s="1" t="s">
        <v>16</v>
      </c>
      <c r="D94" s="17" t="s">
        <v>17</v>
      </c>
      <c r="E94" s="11">
        <f>4/100</f>
        <v>0.04</v>
      </c>
      <c r="F94" s="12">
        <f>E94*F91</f>
        <v>1.56</v>
      </c>
      <c r="G94" s="12"/>
      <c r="H94" s="12"/>
      <c r="I94" s="12"/>
      <c r="J94" s="12"/>
      <c r="K94" s="12"/>
      <c r="L94" s="12"/>
      <c r="M94" s="18"/>
    </row>
    <row r="95" spans="1:13" ht="19.5" customHeight="1">
      <c r="A95" s="3"/>
      <c r="B95" s="38"/>
      <c r="C95" s="1" t="s">
        <v>14</v>
      </c>
      <c r="D95" s="24" t="s">
        <v>92</v>
      </c>
      <c r="E95" s="41">
        <v>1.0149999999999999</v>
      </c>
      <c r="F95" s="12">
        <f>E95*F91</f>
        <v>39.584999999999994</v>
      </c>
      <c r="G95" s="12"/>
      <c r="H95" s="12"/>
      <c r="I95" s="12"/>
      <c r="J95" s="12"/>
      <c r="K95" s="12"/>
      <c r="L95" s="12"/>
      <c r="M95" s="18"/>
    </row>
    <row r="96" spans="1:13" ht="19.5" customHeight="1">
      <c r="A96" s="3"/>
      <c r="B96" s="38"/>
      <c r="C96" s="1" t="s">
        <v>26</v>
      </c>
      <c r="D96" s="17" t="s">
        <v>17</v>
      </c>
      <c r="E96" s="11">
        <f>217.7/100</f>
        <v>2.177</v>
      </c>
      <c r="F96" s="12">
        <f>E96*F91</f>
        <v>84.903000000000006</v>
      </c>
      <c r="G96" s="12"/>
      <c r="H96" s="12"/>
      <c r="I96" s="12"/>
      <c r="J96" s="12"/>
      <c r="K96" s="12"/>
      <c r="L96" s="12"/>
      <c r="M96" s="18"/>
    </row>
    <row r="97" spans="1:13" ht="78.75" customHeight="1">
      <c r="A97" s="3">
        <v>16</v>
      </c>
      <c r="B97" s="38"/>
      <c r="C97" s="4" t="s">
        <v>90</v>
      </c>
      <c r="D97" s="16" t="s">
        <v>95</v>
      </c>
      <c r="E97" s="10"/>
      <c r="F97" s="10">
        <v>184</v>
      </c>
      <c r="G97" s="12"/>
      <c r="H97" s="12"/>
      <c r="I97" s="12"/>
      <c r="J97" s="12"/>
      <c r="K97" s="12"/>
      <c r="L97" s="12"/>
      <c r="M97" s="15"/>
    </row>
    <row r="98" spans="1:13" ht="19.5" customHeight="1">
      <c r="A98" s="3"/>
      <c r="B98" s="38"/>
      <c r="C98" s="1" t="s">
        <v>22</v>
      </c>
      <c r="D98" s="17" t="s">
        <v>3</v>
      </c>
      <c r="E98" s="41">
        <v>5.18</v>
      </c>
      <c r="F98" s="12">
        <f>E98*F97</f>
        <v>953.11999999999989</v>
      </c>
      <c r="G98" s="12"/>
      <c r="H98" s="12"/>
      <c r="I98" s="12"/>
      <c r="J98" s="12"/>
      <c r="K98" s="12"/>
      <c r="L98" s="12"/>
      <c r="M98" s="18"/>
    </row>
    <row r="99" spans="1:13" ht="19.5" customHeight="1">
      <c r="A99" s="3"/>
      <c r="B99" s="38"/>
      <c r="C99" s="1" t="s">
        <v>67</v>
      </c>
      <c r="D99" s="17" t="s">
        <v>15</v>
      </c>
      <c r="E99" s="41">
        <v>9.6000000000000002E-2</v>
      </c>
      <c r="F99" s="12">
        <f>E99*F97</f>
        <v>17.664000000000001</v>
      </c>
      <c r="G99" s="12"/>
      <c r="H99" s="12"/>
      <c r="I99" s="12"/>
      <c r="J99" s="12"/>
      <c r="K99" s="12"/>
      <c r="L99" s="12"/>
      <c r="M99" s="18"/>
    </row>
    <row r="100" spans="1:13" ht="19.5" customHeight="1">
      <c r="A100" s="3"/>
      <c r="B100" s="38"/>
      <c r="C100" s="1" t="s">
        <v>16</v>
      </c>
      <c r="D100" s="17" t="s">
        <v>17</v>
      </c>
      <c r="E100" s="11">
        <v>0.23100000000000001</v>
      </c>
      <c r="F100" s="12">
        <f>E100*F97</f>
        <v>42.504000000000005</v>
      </c>
      <c r="G100" s="12"/>
      <c r="H100" s="12"/>
      <c r="I100" s="12"/>
      <c r="J100" s="12"/>
      <c r="K100" s="12"/>
      <c r="L100" s="12"/>
      <c r="M100" s="18"/>
    </row>
    <row r="101" spans="1:13" ht="19.5" customHeight="1">
      <c r="A101" s="3"/>
      <c r="B101" s="38"/>
      <c r="C101" s="1" t="s">
        <v>32</v>
      </c>
      <c r="D101" s="17" t="s">
        <v>92</v>
      </c>
      <c r="E101" s="41">
        <v>1.0149999999999999</v>
      </c>
      <c r="F101" s="12">
        <f>E101*F97</f>
        <v>186.76</v>
      </c>
      <c r="G101" s="12"/>
      <c r="H101" s="12"/>
      <c r="I101" s="12"/>
      <c r="J101" s="12"/>
      <c r="K101" s="12"/>
      <c r="L101" s="12"/>
      <c r="M101" s="18"/>
    </row>
    <row r="102" spans="1:13" ht="19.5" customHeight="1">
      <c r="A102" s="3"/>
      <c r="B102" s="38"/>
      <c r="C102" s="1" t="s">
        <v>28</v>
      </c>
      <c r="D102" s="17" t="s">
        <v>92</v>
      </c>
      <c r="E102" s="41">
        <v>2.6599999999999999E-2</v>
      </c>
      <c r="F102" s="12">
        <f>E102*F97</f>
        <v>4.8944000000000001</v>
      </c>
      <c r="G102" s="12"/>
      <c r="H102" s="12"/>
      <c r="I102" s="12"/>
      <c r="J102" s="12"/>
      <c r="K102" s="12"/>
      <c r="L102" s="12"/>
      <c r="M102" s="18"/>
    </row>
    <row r="103" spans="1:13" ht="19.5" customHeight="1">
      <c r="A103" s="3"/>
      <c r="B103" s="38"/>
      <c r="C103" s="1" t="s">
        <v>106</v>
      </c>
      <c r="D103" s="17" t="s">
        <v>0</v>
      </c>
      <c r="E103" s="41">
        <f>(1/0.14)*0.01333</f>
        <v>9.521428571428571E-2</v>
      </c>
      <c r="F103" s="12">
        <f>E103*F97</f>
        <v>17.51942857142857</v>
      </c>
      <c r="G103" s="12"/>
      <c r="H103" s="12"/>
      <c r="I103" s="12"/>
      <c r="J103" s="12"/>
      <c r="K103" s="12"/>
      <c r="L103" s="12"/>
      <c r="M103" s="18"/>
    </row>
    <row r="104" spans="1:13" ht="19.5" customHeight="1">
      <c r="A104" s="3"/>
      <c r="B104" s="38"/>
      <c r="C104" s="1" t="s">
        <v>33</v>
      </c>
      <c r="D104" s="17" t="s">
        <v>97</v>
      </c>
      <c r="E104" s="41">
        <v>0.82</v>
      </c>
      <c r="F104" s="12">
        <f>E104*F97</f>
        <v>150.88</v>
      </c>
      <c r="G104" s="12"/>
      <c r="H104" s="12"/>
      <c r="I104" s="12"/>
      <c r="J104" s="12"/>
      <c r="K104" s="12"/>
      <c r="L104" s="12"/>
      <c r="M104" s="18"/>
    </row>
    <row r="105" spans="1:13" ht="19.5" customHeight="1">
      <c r="A105" s="3"/>
      <c r="B105" s="38"/>
      <c r="C105" s="1" t="s">
        <v>34</v>
      </c>
      <c r="D105" s="17" t="s">
        <v>92</v>
      </c>
      <c r="E105" s="11">
        <v>6.9999999999999999E-4</v>
      </c>
      <c r="F105" s="12">
        <f>E105*F97</f>
        <v>0.1288</v>
      </c>
      <c r="G105" s="12"/>
      <c r="H105" s="12"/>
      <c r="I105" s="12"/>
      <c r="J105" s="12"/>
      <c r="K105" s="12"/>
      <c r="L105" s="12"/>
      <c r="M105" s="18"/>
    </row>
    <row r="106" spans="1:13" ht="19.5" customHeight="1">
      <c r="A106" s="3"/>
      <c r="B106" s="38"/>
      <c r="C106" s="1" t="s">
        <v>35</v>
      </c>
      <c r="D106" s="17" t="s">
        <v>92</v>
      </c>
      <c r="E106" s="11">
        <v>8.0000000000000004E-4</v>
      </c>
      <c r="F106" s="12">
        <f>E106*F97</f>
        <v>0.1472</v>
      </c>
      <c r="G106" s="12"/>
      <c r="H106" s="12"/>
      <c r="I106" s="12"/>
      <c r="J106" s="12"/>
      <c r="K106" s="12"/>
      <c r="L106" s="12"/>
      <c r="M106" s="18"/>
    </row>
    <row r="107" spans="1:13" ht="19.5" customHeight="1">
      <c r="A107" s="3"/>
      <c r="B107" s="38"/>
      <c r="C107" s="1" t="s">
        <v>36</v>
      </c>
      <c r="D107" s="17" t="s">
        <v>92</v>
      </c>
      <c r="E107" s="11">
        <v>8.0000000000000004E-4</v>
      </c>
      <c r="F107" s="12">
        <f>E107*F97</f>
        <v>0.1472</v>
      </c>
      <c r="G107" s="12"/>
      <c r="H107" s="12"/>
      <c r="I107" s="12"/>
      <c r="J107" s="12"/>
      <c r="K107" s="12"/>
      <c r="L107" s="12"/>
      <c r="M107" s="18"/>
    </row>
    <row r="108" spans="1:13" ht="19.5" customHeight="1">
      <c r="A108" s="3"/>
      <c r="B108" s="38"/>
      <c r="C108" s="1" t="s">
        <v>37</v>
      </c>
      <c r="D108" s="17" t="s">
        <v>96</v>
      </c>
      <c r="E108" s="11">
        <v>1.7399999999999999E-2</v>
      </c>
      <c r="F108" s="12">
        <f>E108*F97</f>
        <v>3.2016</v>
      </c>
      <c r="G108" s="12"/>
      <c r="H108" s="12"/>
      <c r="I108" s="12"/>
      <c r="J108" s="12"/>
      <c r="K108" s="12"/>
      <c r="L108" s="12"/>
      <c r="M108" s="18"/>
    </row>
    <row r="109" spans="1:13" ht="19.5" customHeight="1">
      <c r="A109" s="3"/>
      <c r="B109" s="38"/>
      <c r="C109" s="1" t="s">
        <v>38</v>
      </c>
      <c r="D109" s="17" t="s">
        <v>39</v>
      </c>
      <c r="E109" s="41">
        <v>0.49</v>
      </c>
      <c r="F109" s="12">
        <f>E109*F97</f>
        <v>90.16</v>
      </c>
      <c r="G109" s="12"/>
      <c r="H109" s="12"/>
      <c r="I109" s="12"/>
      <c r="J109" s="12"/>
      <c r="K109" s="12"/>
      <c r="L109" s="12"/>
      <c r="M109" s="18"/>
    </row>
    <row r="110" spans="1:13" ht="19.5" customHeight="1">
      <c r="A110" s="3"/>
      <c r="B110" s="38"/>
      <c r="C110" s="1" t="s">
        <v>26</v>
      </c>
      <c r="D110" s="17" t="s">
        <v>17</v>
      </c>
      <c r="E110" s="12">
        <v>0.61199999999999999</v>
      </c>
      <c r="F110" s="12">
        <f>E110*F97</f>
        <v>112.608</v>
      </c>
      <c r="G110" s="12"/>
      <c r="H110" s="12"/>
      <c r="I110" s="12"/>
      <c r="J110" s="12"/>
      <c r="K110" s="12"/>
      <c r="L110" s="12"/>
      <c r="M110" s="18"/>
    </row>
    <row r="111" spans="1:13" ht="39" customHeight="1">
      <c r="A111" s="3">
        <v>17</v>
      </c>
      <c r="B111" s="38"/>
      <c r="C111" s="4" t="s">
        <v>40</v>
      </c>
      <c r="D111" s="16" t="s">
        <v>0</v>
      </c>
      <c r="E111" s="10"/>
      <c r="F111" s="10">
        <v>2.9</v>
      </c>
      <c r="G111" s="12"/>
      <c r="H111" s="12"/>
      <c r="I111" s="12"/>
      <c r="J111" s="12"/>
      <c r="K111" s="12"/>
      <c r="L111" s="12"/>
      <c r="M111" s="15"/>
    </row>
    <row r="112" spans="1:13" ht="19.5" customHeight="1">
      <c r="A112" s="3"/>
      <c r="B112" s="38"/>
      <c r="C112" s="1" t="s">
        <v>22</v>
      </c>
      <c r="D112" s="17" t="s">
        <v>3</v>
      </c>
      <c r="E112" s="12">
        <v>34.9</v>
      </c>
      <c r="F112" s="12">
        <f>E112*F111</f>
        <v>101.21</v>
      </c>
      <c r="G112" s="12"/>
      <c r="H112" s="12"/>
      <c r="I112" s="12"/>
      <c r="J112" s="12"/>
      <c r="K112" s="12"/>
      <c r="L112" s="12"/>
      <c r="M112" s="18"/>
    </row>
    <row r="113" spans="1:13" ht="19.5" customHeight="1">
      <c r="A113" s="3"/>
      <c r="B113" s="38"/>
      <c r="C113" s="1" t="s">
        <v>16</v>
      </c>
      <c r="D113" s="17" t="s">
        <v>17</v>
      </c>
      <c r="E113" s="12">
        <v>4.07</v>
      </c>
      <c r="F113" s="12">
        <f>E113*F111</f>
        <v>11.803000000000001</v>
      </c>
      <c r="G113" s="12"/>
      <c r="H113" s="12"/>
      <c r="I113" s="12"/>
      <c r="J113" s="12"/>
      <c r="K113" s="12"/>
      <c r="L113" s="12"/>
      <c r="M113" s="18"/>
    </row>
    <row r="114" spans="1:13" ht="19.5" customHeight="1">
      <c r="A114" s="3"/>
      <c r="B114" s="38"/>
      <c r="C114" s="1" t="s">
        <v>41</v>
      </c>
      <c r="D114" s="17" t="s">
        <v>0</v>
      </c>
      <c r="E114" s="12">
        <v>1</v>
      </c>
      <c r="F114" s="12">
        <f>E114*F111</f>
        <v>2.9</v>
      </c>
      <c r="G114" s="12"/>
      <c r="H114" s="12"/>
      <c r="I114" s="12"/>
      <c r="J114" s="12"/>
      <c r="K114" s="12"/>
      <c r="L114" s="12"/>
      <c r="M114" s="18"/>
    </row>
    <row r="115" spans="1:13" ht="19.5" customHeight="1">
      <c r="A115" s="3"/>
      <c r="B115" s="38"/>
      <c r="C115" s="1" t="s">
        <v>42</v>
      </c>
      <c r="D115" s="17" t="s">
        <v>39</v>
      </c>
      <c r="E115" s="12">
        <v>3.3</v>
      </c>
      <c r="F115" s="12">
        <f>E115*F111</f>
        <v>9.5699999999999985</v>
      </c>
      <c r="G115" s="12"/>
      <c r="H115" s="12"/>
      <c r="I115" s="12"/>
      <c r="J115" s="12"/>
      <c r="K115" s="12"/>
      <c r="L115" s="12"/>
      <c r="M115" s="18"/>
    </row>
    <row r="116" spans="1:13" ht="19.5" customHeight="1">
      <c r="A116" s="3"/>
      <c r="B116" s="38"/>
      <c r="C116" s="1" t="s">
        <v>43</v>
      </c>
      <c r="D116" s="17" t="s">
        <v>39</v>
      </c>
      <c r="E116" s="12">
        <v>15.2</v>
      </c>
      <c r="F116" s="12">
        <f>E116*F111</f>
        <v>44.08</v>
      </c>
      <c r="G116" s="12"/>
      <c r="H116" s="12"/>
      <c r="I116" s="12"/>
      <c r="J116" s="12"/>
      <c r="K116" s="12"/>
      <c r="L116" s="12"/>
      <c r="M116" s="18"/>
    </row>
    <row r="117" spans="1:13" ht="19.5" customHeight="1">
      <c r="A117" s="3"/>
      <c r="B117" s="38"/>
      <c r="C117" s="1" t="s">
        <v>26</v>
      </c>
      <c r="D117" s="17" t="s">
        <v>17</v>
      </c>
      <c r="E117" s="12">
        <v>2.78</v>
      </c>
      <c r="F117" s="12">
        <f>E117*F111</f>
        <v>8.0619999999999994</v>
      </c>
      <c r="G117" s="12"/>
      <c r="H117" s="12"/>
      <c r="I117" s="12"/>
      <c r="J117" s="12"/>
      <c r="K117" s="12"/>
      <c r="L117" s="12"/>
      <c r="M117" s="18"/>
    </row>
    <row r="118" spans="1:13" ht="54.75" customHeight="1">
      <c r="A118" s="3">
        <v>18</v>
      </c>
      <c r="B118" s="38"/>
      <c r="C118" s="4" t="s">
        <v>61</v>
      </c>
      <c r="D118" s="16" t="s">
        <v>95</v>
      </c>
      <c r="E118" s="10"/>
      <c r="F118" s="10">
        <v>65</v>
      </c>
      <c r="G118" s="12"/>
      <c r="H118" s="12"/>
      <c r="I118" s="12"/>
      <c r="J118" s="12"/>
      <c r="K118" s="12"/>
      <c r="L118" s="12"/>
      <c r="M118" s="15"/>
    </row>
    <row r="119" spans="1:13" ht="19.5" customHeight="1">
      <c r="A119" s="3"/>
      <c r="B119" s="38"/>
      <c r="C119" s="1" t="s">
        <v>22</v>
      </c>
      <c r="D119" s="17" t="s">
        <v>3</v>
      </c>
      <c r="E119" s="40">
        <v>9.9600000000000001E-3</v>
      </c>
      <c r="F119" s="12">
        <f>E119*F118</f>
        <v>0.64739999999999998</v>
      </c>
      <c r="G119" s="12"/>
      <c r="H119" s="12"/>
      <c r="I119" s="12"/>
      <c r="J119" s="12"/>
      <c r="K119" s="12"/>
      <c r="L119" s="12"/>
      <c r="M119" s="18"/>
    </row>
    <row r="120" spans="1:13" ht="19.5" customHeight="1">
      <c r="A120" s="3"/>
      <c r="B120" s="38"/>
      <c r="C120" s="1" t="s">
        <v>30</v>
      </c>
      <c r="D120" s="17" t="s">
        <v>15</v>
      </c>
      <c r="E120" s="11">
        <v>2.23E-2</v>
      </c>
      <c r="F120" s="12">
        <f>E120*F118</f>
        <v>1.4495</v>
      </c>
      <c r="G120" s="12"/>
      <c r="H120" s="12"/>
      <c r="I120" s="12"/>
      <c r="J120" s="12"/>
      <c r="K120" s="12"/>
      <c r="L120" s="12"/>
      <c r="M120" s="18"/>
    </row>
    <row r="121" spans="1:13" ht="52.5" customHeight="1">
      <c r="A121" s="3">
        <v>19</v>
      </c>
      <c r="B121" s="38"/>
      <c r="C121" s="4" t="s">
        <v>86</v>
      </c>
      <c r="D121" s="16" t="s">
        <v>95</v>
      </c>
      <c r="E121" s="10"/>
      <c r="F121" s="10">
        <v>33</v>
      </c>
      <c r="G121" s="12"/>
      <c r="H121" s="12"/>
      <c r="I121" s="12"/>
      <c r="J121" s="12"/>
      <c r="K121" s="12"/>
      <c r="L121" s="12"/>
      <c r="M121" s="15"/>
    </row>
    <row r="122" spans="1:13" ht="19.5" customHeight="1">
      <c r="A122" s="3"/>
      <c r="B122" s="38"/>
      <c r="C122" s="1" t="s">
        <v>22</v>
      </c>
      <c r="D122" s="17" t="s">
        <v>3</v>
      </c>
      <c r="E122" s="12">
        <v>1.63</v>
      </c>
      <c r="F122" s="12">
        <f>E122*F121</f>
        <v>53.79</v>
      </c>
      <c r="G122" s="12"/>
      <c r="H122" s="12"/>
      <c r="I122" s="12"/>
      <c r="J122" s="12"/>
      <c r="K122" s="12"/>
      <c r="L122" s="12"/>
      <c r="M122" s="18"/>
    </row>
    <row r="123" spans="1:13" ht="19.5" customHeight="1">
      <c r="A123" s="3"/>
      <c r="B123" s="38"/>
      <c r="C123" s="1" t="s">
        <v>67</v>
      </c>
      <c r="D123" s="17" t="s">
        <v>15</v>
      </c>
      <c r="E123" s="12">
        <v>0.44</v>
      </c>
      <c r="F123" s="12">
        <f>E123*F121</f>
        <v>14.52</v>
      </c>
      <c r="G123" s="12"/>
      <c r="H123" s="12"/>
      <c r="I123" s="12"/>
      <c r="J123" s="12"/>
      <c r="K123" s="12"/>
      <c r="L123" s="12"/>
      <c r="M123" s="18"/>
    </row>
    <row r="124" spans="1:13" ht="19.5" customHeight="1">
      <c r="A124" s="3"/>
      <c r="B124" s="38"/>
      <c r="C124" s="1" t="s">
        <v>16</v>
      </c>
      <c r="D124" s="17" t="s">
        <v>17</v>
      </c>
      <c r="E124" s="12">
        <v>0.06</v>
      </c>
      <c r="F124" s="12">
        <f>E124*F121</f>
        <v>1.98</v>
      </c>
      <c r="G124" s="12"/>
      <c r="H124" s="12"/>
      <c r="I124" s="12"/>
      <c r="J124" s="12"/>
      <c r="K124" s="12"/>
      <c r="L124" s="12"/>
      <c r="M124" s="18"/>
    </row>
    <row r="125" spans="1:13" ht="19.5" customHeight="1">
      <c r="A125" s="3"/>
      <c r="B125" s="38"/>
      <c r="C125" s="1" t="s">
        <v>60</v>
      </c>
      <c r="D125" s="17" t="s">
        <v>96</v>
      </c>
      <c r="E125" s="12">
        <v>1.29</v>
      </c>
      <c r="F125" s="12">
        <f>E125*F121</f>
        <v>42.57</v>
      </c>
      <c r="G125" s="12"/>
      <c r="H125" s="12"/>
      <c r="I125" s="12"/>
      <c r="J125" s="12"/>
      <c r="K125" s="12"/>
      <c r="L125" s="12"/>
      <c r="M125" s="18"/>
    </row>
    <row r="126" spans="1:13" ht="35.25" customHeight="1">
      <c r="A126" s="3">
        <v>20</v>
      </c>
      <c r="B126" s="38"/>
      <c r="C126" s="4" t="s">
        <v>62</v>
      </c>
      <c r="D126" s="16" t="s">
        <v>95</v>
      </c>
      <c r="E126" s="10"/>
      <c r="F126" s="10">
        <v>9.4</v>
      </c>
      <c r="G126" s="12"/>
      <c r="H126" s="12"/>
      <c r="I126" s="12"/>
      <c r="J126" s="12"/>
      <c r="K126" s="12"/>
      <c r="L126" s="12"/>
      <c r="M126" s="15"/>
    </row>
    <row r="127" spans="1:13" ht="19.5" customHeight="1">
      <c r="A127" s="3"/>
      <c r="B127" s="38"/>
      <c r="C127" s="1" t="s">
        <v>22</v>
      </c>
      <c r="D127" s="17" t="s">
        <v>3</v>
      </c>
      <c r="E127" s="12">
        <v>8</v>
      </c>
      <c r="F127" s="12">
        <f>E127*F126</f>
        <v>75.2</v>
      </c>
      <c r="G127" s="12"/>
      <c r="H127" s="12"/>
      <c r="I127" s="12"/>
      <c r="J127" s="12"/>
      <c r="K127" s="12"/>
      <c r="L127" s="12"/>
      <c r="M127" s="18"/>
    </row>
    <row r="128" spans="1:13" ht="19.5" customHeight="1">
      <c r="A128" s="3"/>
      <c r="B128" s="38"/>
      <c r="C128" s="1" t="s">
        <v>67</v>
      </c>
      <c r="D128" s="17" t="s">
        <v>15</v>
      </c>
      <c r="E128" s="41">
        <v>1.98</v>
      </c>
      <c r="F128" s="12">
        <f>E128*F126</f>
        <v>18.612000000000002</v>
      </c>
      <c r="G128" s="12"/>
      <c r="H128" s="12"/>
      <c r="I128" s="12"/>
      <c r="J128" s="12"/>
      <c r="K128" s="12"/>
      <c r="L128" s="12"/>
      <c r="M128" s="18"/>
    </row>
    <row r="129" spans="1:13" ht="19.5" customHeight="1">
      <c r="A129" s="3"/>
      <c r="B129" s="38"/>
      <c r="C129" s="1" t="s">
        <v>63</v>
      </c>
      <c r="D129" s="17" t="s">
        <v>1</v>
      </c>
      <c r="E129" s="12"/>
      <c r="F129" s="12">
        <v>24</v>
      </c>
      <c r="G129" s="12"/>
      <c r="H129" s="12"/>
      <c r="I129" s="12"/>
      <c r="J129" s="12"/>
      <c r="K129" s="12"/>
      <c r="L129" s="12"/>
      <c r="M129" s="18"/>
    </row>
    <row r="130" spans="1:13" ht="19.5" customHeight="1">
      <c r="A130" s="3"/>
      <c r="B130" s="38"/>
      <c r="C130" s="1" t="s">
        <v>26</v>
      </c>
      <c r="D130" s="17" t="s">
        <v>17</v>
      </c>
      <c r="E130" s="12">
        <v>6.3</v>
      </c>
      <c r="F130" s="12">
        <f>E130*F126</f>
        <v>59.22</v>
      </c>
      <c r="G130" s="12"/>
      <c r="H130" s="12"/>
      <c r="I130" s="12"/>
      <c r="J130" s="12"/>
      <c r="K130" s="12"/>
      <c r="L130" s="12"/>
      <c r="M130" s="18"/>
    </row>
    <row r="131" spans="1:13" ht="35.25" customHeight="1">
      <c r="A131" s="3">
        <v>21</v>
      </c>
      <c r="B131" s="38"/>
      <c r="C131" s="4" t="s">
        <v>87</v>
      </c>
      <c r="D131" s="16" t="s">
        <v>95</v>
      </c>
      <c r="E131" s="10"/>
      <c r="F131" s="10">
        <v>47.6</v>
      </c>
      <c r="G131" s="12"/>
      <c r="H131" s="12"/>
      <c r="I131" s="12"/>
      <c r="J131" s="12"/>
      <c r="K131" s="12"/>
      <c r="L131" s="12"/>
      <c r="M131" s="15"/>
    </row>
    <row r="132" spans="1:13" ht="19.5" customHeight="1">
      <c r="A132" s="3"/>
      <c r="B132" s="38"/>
      <c r="C132" s="1" t="s">
        <v>22</v>
      </c>
      <c r="D132" s="17" t="s">
        <v>3</v>
      </c>
      <c r="E132" s="41">
        <v>6.6</v>
      </c>
      <c r="F132" s="12">
        <f>E132*F131</f>
        <v>314.15999999999997</v>
      </c>
      <c r="G132" s="12"/>
      <c r="H132" s="12"/>
      <c r="I132" s="12"/>
      <c r="J132" s="12"/>
      <c r="K132" s="12"/>
      <c r="L132" s="12"/>
      <c r="M132" s="18"/>
    </row>
    <row r="133" spans="1:13" ht="19.5" customHeight="1">
      <c r="A133" s="3"/>
      <c r="B133" s="38"/>
      <c r="C133" s="1" t="s">
        <v>67</v>
      </c>
      <c r="D133" s="17" t="s">
        <v>15</v>
      </c>
      <c r="E133" s="41">
        <v>9.6000000000000002E-2</v>
      </c>
      <c r="F133" s="12">
        <f>E133*F131</f>
        <v>4.5696000000000003</v>
      </c>
      <c r="G133" s="12"/>
      <c r="H133" s="12"/>
      <c r="I133" s="12"/>
      <c r="J133" s="12"/>
      <c r="K133" s="12"/>
      <c r="L133" s="12"/>
      <c r="M133" s="18"/>
    </row>
    <row r="134" spans="1:13" ht="19.5" customHeight="1">
      <c r="A134" s="3"/>
      <c r="B134" s="38"/>
      <c r="C134" s="1" t="s">
        <v>16</v>
      </c>
      <c r="D134" s="17" t="s">
        <v>17</v>
      </c>
      <c r="E134" s="41">
        <v>0.39900000000000002</v>
      </c>
      <c r="F134" s="12">
        <f>E134*F131</f>
        <v>18.9924</v>
      </c>
      <c r="G134" s="12"/>
      <c r="H134" s="12"/>
      <c r="I134" s="12"/>
      <c r="J134" s="12"/>
      <c r="K134" s="12"/>
      <c r="L134" s="12"/>
      <c r="M134" s="18"/>
    </row>
    <row r="135" spans="1:13" ht="19.5" customHeight="1">
      <c r="A135" s="3"/>
      <c r="B135" s="38"/>
      <c r="C135" s="1" t="s">
        <v>66</v>
      </c>
      <c r="D135" s="17" t="s">
        <v>92</v>
      </c>
      <c r="E135" s="41">
        <v>1.0149999999999999</v>
      </c>
      <c r="F135" s="12">
        <f>E135*F131</f>
        <v>48.314</v>
      </c>
      <c r="G135" s="12"/>
      <c r="H135" s="12"/>
      <c r="I135" s="12"/>
      <c r="J135" s="12"/>
      <c r="K135" s="12"/>
      <c r="L135" s="12"/>
      <c r="M135" s="18"/>
    </row>
    <row r="136" spans="1:13" ht="19.5" customHeight="1">
      <c r="A136" s="3"/>
      <c r="B136" s="38"/>
      <c r="C136" s="1" t="s">
        <v>28</v>
      </c>
      <c r="D136" s="17" t="s">
        <v>92</v>
      </c>
      <c r="E136" s="41">
        <v>2.47E-2</v>
      </c>
      <c r="F136" s="12">
        <f>E136*F131</f>
        <v>1.1757200000000001</v>
      </c>
      <c r="G136" s="12"/>
      <c r="H136" s="12"/>
      <c r="I136" s="12"/>
      <c r="J136" s="12"/>
      <c r="K136" s="12"/>
      <c r="L136" s="12"/>
      <c r="M136" s="18"/>
    </row>
    <row r="137" spans="1:13" ht="19.5" customHeight="1">
      <c r="A137" s="3"/>
      <c r="B137" s="38"/>
      <c r="C137" s="1" t="s">
        <v>33</v>
      </c>
      <c r="D137" s="17" t="s">
        <v>97</v>
      </c>
      <c r="E137" s="41">
        <v>0.39</v>
      </c>
      <c r="F137" s="12">
        <f>E137*F131</f>
        <v>18.564</v>
      </c>
      <c r="G137" s="12"/>
      <c r="H137" s="12"/>
      <c r="I137" s="12"/>
      <c r="J137" s="12"/>
      <c r="K137" s="12"/>
      <c r="L137" s="12"/>
      <c r="M137" s="18"/>
    </row>
    <row r="138" spans="1:13" ht="19.5" customHeight="1">
      <c r="A138" s="3"/>
      <c r="B138" s="38"/>
      <c r="C138" s="1" t="s">
        <v>56</v>
      </c>
      <c r="D138" s="17" t="s">
        <v>92</v>
      </c>
      <c r="E138" s="41">
        <v>4.6800000000000001E-2</v>
      </c>
      <c r="F138" s="12">
        <f>E138*F131</f>
        <v>2.2276800000000003</v>
      </c>
      <c r="G138" s="12"/>
      <c r="H138" s="12"/>
      <c r="I138" s="12"/>
      <c r="J138" s="12"/>
      <c r="K138" s="12"/>
      <c r="L138" s="12"/>
      <c r="M138" s="18"/>
    </row>
    <row r="139" spans="1:13" ht="19.5" customHeight="1">
      <c r="A139" s="3"/>
      <c r="B139" s="38"/>
      <c r="C139" s="1" t="s">
        <v>57</v>
      </c>
      <c r="D139" s="17" t="s">
        <v>92</v>
      </c>
      <c r="E139" s="41">
        <v>7.3999999999999996E-2</v>
      </c>
      <c r="F139" s="12">
        <f>E139*F131</f>
        <v>3.5223999999999998</v>
      </c>
      <c r="G139" s="12"/>
      <c r="H139" s="12"/>
      <c r="I139" s="12"/>
      <c r="J139" s="12"/>
      <c r="K139" s="12"/>
      <c r="L139" s="12"/>
      <c r="M139" s="18"/>
    </row>
    <row r="140" spans="1:13" ht="19.5" customHeight="1">
      <c r="A140" s="3"/>
      <c r="B140" s="38"/>
      <c r="C140" s="1" t="s">
        <v>37</v>
      </c>
      <c r="D140" s="17" t="s">
        <v>96</v>
      </c>
      <c r="E140" s="41">
        <v>5.3E-3</v>
      </c>
      <c r="F140" s="12">
        <f>E140*F131</f>
        <v>0.25228</v>
      </c>
      <c r="G140" s="12"/>
      <c r="H140" s="12"/>
      <c r="I140" s="12"/>
      <c r="J140" s="12"/>
      <c r="K140" s="12"/>
      <c r="L140" s="12"/>
      <c r="M140" s="18"/>
    </row>
    <row r="141" spans="1:13" ht="19.5" customHeight="1">
      <c r="A141" s="3"/>
      <c r="B141" s="38"/>
      <c r="C141" s="1" t="s">
        <v>38</v>
      </c>
      <c r="D141" s="17" t="s">
        <v>39</v>
      </c>
      <c r="E141" s="41">
        <v>1.93</v>
      </c>
      <c r="F141" s="12">
        <f>E141*F131</f>
        <v>91.867999999999995</v>
      </c>
      <c r="G141" s="12"/>
      <c r="H141" s="12"/>
      <c r="I141" s="12"/>
      <c r="J141" s="12"/>
      <c r="K141" s="12"/>
      <c r="L141" s="12"/>
      <c r="M141" s="18"/>
    </row>
    <row r="142" spans="1:13" ht="19.5" customHeight="1">
      <c r="A142" s="3"/>
      <c r="B142" s="38"/>
      <c r="C142" s="1" t="s">
        <v>58</v>
      </c>
      <c r="D142" s="17" t="s">
        <v>39</v>
      </c>
      <c r="E142" s="41">
        <v>11.6</v>
      </c>
      <c r="F142" s="12">
        <f>E142*F131</f>
        <v>552.16</v>
      </c>
      <c r="G142" s="12"/>
      <c r="H142" s="12"/>
      <c r="I142" s="12"/>
      <c r="J142" s="12"/>
      <c r="K142" s="12"/>
      <c r="L142" s="12"/>
      <c r="M142" s="18"/>
    </row>
    <row r="143" spans="1:13" ht="19.5" customHeight="1">
      <c r="A143" s="3"/>
      <c r="B143" s="38"/>
      <c r="C143" s="1" t="s">
        <v>26</v>
      </c>
      <c r="D143" s="17" t="s">
        <v>17</v>
      </c>
      <c r="E143" s="12">
        <v>1.56</v>
      </c>
      <c r="F143" s="12">
        <f>E143*F131</f>
        <v>74.256</v>
      </c>
      <c r="G143" s="12"/>
      <c r="H143" s="12"/>
      <c r="I143" s="12"/>
      <c r="J143" s="12"/>
      <c r="K143" s="12"/>
      <c r="L143" s="12"/>
      <c r="M143" s="18"/>
    </row>
    <row r="144" spans="1:13" ht="39" customHeight="1">
      <c r="A144" s="3">
        <v>22</v>
      </c>
      <c r="B144" s="38"/>
      <c r="C144" s="4" t="s">
        <v>53</v>
      </c>
      <c r="D144" s="16" t="s">
        <v>98</v>
      </c>
      <c r="E144" s="10"/>
      <c r="F144" s="10">
        <v>68.099999999999994</v>
      </c>
      <c r="G144" s="12"/>
      <c r="H144" s="12"/>
      <c r="I144" s="12"/>
      <c r="J144" s="12"/>
      <c r="K144" s="12"/>
      <c r="L144" s="12"/>
      <c r="M144" s="15"/>
    </row>
    <row r="145" spans="1:13" ht="19.5" customHeight="1">
      <c r="A145" s="3"/>
      <c r="B145" s="38"/>
      <c r="C145" s="1" t="s">
        <v>22</v>
      </c>
      <c r="D145" s="17" t="s">
        <v>3</v>
      </c>
      <c r="E145" s="41">
        <v>0.56399999999999995</v>
      </c>
      <c r="F145" s="12">
        <f>E145*F144</f>
        <v>38.408399999999993</v>
      </c>
      <c r="G145" s="12"/>
      <c r="H145" s="12"/>
      <c r="I145" s="12"/>
      <c r="J145" s="12"/>
      <c r="K145" s="12"/>
      <c r="L145" s="12"/>
      <c r="M145" s="18"/>
    </row>
    <row r="146" spans="1:13" ht="19.5" customHeight="1">
      <c r="A146" s="3"/>
      <c r="B146" s="38"/>
      <c r="C146" s="1" t="s">
        <v>16</v>
      </c>
      <c r="D146" s="17" t="s">
        <v>17</v>
      </c>
      <c r="E146" s="40">
        <v>4.0899999999999999E-2</v>
      </c>
      <c r="F146" s="12">
        <f>E146*F144</f>
        <v>2.7852899999999998</v>
      </c>
      <c r="G146" s="12"/>
      <c r="H146" s="12"/>
      <c r="I146" s="12"/>
      <c r="J146" s="12"/>
      <c r="K146" s="12"/>
      <c r="L146" s="12"/>
      <c r="M146" s="18"/>
    </row>
    <row r="147" spans="1:13" ht="19.5" customHeight="1">
      <c r="A147" s="3"/>
      <c r="B147" s="38"/>
      <c r="C147" s="1" t="s">
        <v>59</v>
      </c>
      <c r="D147" s="17" t="s">
        <v>55</v>
      </c>
      <c r="E147" s="40">
        <v>4.4999999999999997E-3</v>
      </c>
      <c r="F147" s="12">
        <f>E147*F144</f>
        <v>0.30644999999999994</v>
      </c>
      <c r="G147" s="12"/>
      <c r="H147" s="12"/>
      <c r="I147" s="12"/>
      <c r="J147" s="12"/>
      <c r="K147" s="12"/>
      <c r="L147" s="12"/>
      <c r="M147" s="18"/>
    </row>
    <row r="148" spans="1:13" ht="19.5" customHeight="1">
      <c r="A148" s="3"/>
      <c r="B148" s="38"/>
      <c r="C148" s="1" t="s">
        <v>28</v>
      </c>
      <c r="D148" s="17" t="s">
        <v>92</v>
      </c>
      <c r="E148" s="40">
        <v>7.4999999999999997E-3</v>
      </c>
      <c r="F148" s="12">
        <f>E148*F144</f>
        <v>0.51074999999999993</v>
      </c>
      <c r="G148" s="12"/>
      <c r="H148" s="12"/>
      <c r="I148" s="12"/>
      <c r="J148" s="12"/>
      <c r="K148" s="12"/>
      <c r="L148" s="12"/>
      <c r="M148" s="18"/>
    </row>
    <row r="149" spans="1:13" ht="19.5" customHeight="1">
      <c r="A149" s="3"/>
      <c r="B149" s="38"/>
      <c r="C149" s="1" t="s">
        <v>26</v>
      </c>
      <c r="D149" s="17" t="s">
        <v>17</v>
      </c>
      <c r="E149" s="12">
        <v>0.26500000000000001</v>
      </c>
      <c r="F149" s="12">
        <f>E149*F144</f>
        <v>18.046499999999998</v>
      </c>
      <c r="G149" s="12"/>
      <c r="H149" s="12"/>
      <c r="I149" s="12"/>
      <c r="J149" s="12"/>
      <c r="K149" s="12"/>
      <c r="L149" s="12"/>
      <c r="M149" s="18"/>
    </row>
    <row r="150" spans="1:13" ht="34.5" customHeight="1">
      <c r="A150" s="3">
        <v>23</v>
      </c>
      <c r="B150" s="38"/>
      <c r="C150" s="4" t="s">
        <v>54</v>
      </c>
      <c r="D150" s="16" t="s">
        <v>95</v>
      </c>
      <c r="E150" s="10"/>
      <c r="F150" s="10">
        <v>74.5</v>
      </c>
      <c r="G150" s="12"/>
      <c r="H150" s="12"/>
      <c r="I150" s="12"/>
      <c r="J150" s="12"/>
      <c r="K150" s="12"/>
      <c r="L150" s="12"/>
      <c r="M150" s="15"/>
    </row>
    <row r="151" spans="1:13" ht="19.5" customHeight="1">
      <c r="A151" s="3"/>
      <c r="B151" s="38"/>
      <c r="C151" s="1" t="s">
        <v>22</v>
      </c>
      <c r="D151" s="17" t="s">
        <v>3</v>
      </c>
      <c r="E151" s="41">
        <f>84.2/100</f>
        <v>0.84200000000000008</v>
      </c>
      <c r="F151" s="12">
        <f>E151*F150</f>
        <v>62.729000000000006</v>
      </c>
      <c r="G151" s="12"/>
      <c r="H151" s="12"/>
      <c r="I151" s="12"/>
      <c r="J151" s="12"/>
      <c r="K151" s="12"/>
      <c r="L151" s="12"/>
      <c r="M151" s="18"/>
    </row>
    <row r="152" spans="1:13" ht="19.5" customHeight="1">
      <c r="A152" s="3"/>
      <c r="B152" s="38"/>
      <c r="C152" s="1" t="s">
        <v>67</v>
      </c>
      <c r="D152" s="24" t="s">
        <v>15</v>
      </c>
      <c r="E152" s="11">
        <f>2.77/100</f>
        <v>2.7699999999999999E-2</v>
      </c>
      <c r="F152" s="12">
        <f>E152*F150</f>
        <v>2.06365</v>
      </c>
      <c r="G152" s="12"/>
      <c r="H152" s="12"/>
      <c r="I152" s="12"/>
      <c r="J152" s="12"/>
      <c r="K152" s="12"/>
      <c r="L152" s="12"/>
      <c r="M152" s="18"/>
    </row>
    <row r="153" spans="1:13" ht="19.5" customHeight="1">
      <c r="A153" s="3"/>
      <c r="B153" s="38"/>
      <c r="C153" s="1" t="s">
        <v>107</v>
      </c>
      <c r="D153" s="17" t="s">
        <v>97</v>
      </c>
      <c r="E153" s="41">
        <f>103/100</f>
        <v>1.03</v>
      </c>
      <c r="F153" s="12">
        <f>E153*F150</f>
        <v>76.734999999999999</v>
      </c>
      <c r="G153" s="12"/>
      <c r="H153" s="12"/>
      <c r="I153" s="12"/>
      <c r="J153" s="12"/>
      <c r="K153" s="12"/>
      <c r="L153" s="12"/>
      <c r="M153" s="18"/>
    </row>
    <row r="154" spans="1:13" ht="36.75" customHeight="1">
      <c r="A154" s="3">
        <v>24</v>
      </c>
      <c r="B154" s="38"/>
      <c r="C154" s="4" t="s">
        <v>64</v>
      </c>
      <c r="D154" s="16" t="s">
        <v>95</v>
      </c>
      <c r="E154" s="10"/>
      <c r="F154" s="10">
        <v>43.7</v>
      </c>
      <c r="G154" s="12"/>
      <c r="H154" s="12"/>
      <c r="I154" s="12"/>
      <c r="J154" s="12"/>
      <c r="K154" s="12"/>
      <c r="L154" s="12"/>
      <c r="M154" s="15"/>
    </row>
    <row r="155" spans="1:13" s="5" customFormat="1">
      <c r="A155" s="3"/>
      <c r="B155" s="38"/>
      <c r="C155" s="1" t="s">
        <v>68</v>
      </c>
      <c r="D155" s="17" t="s">
        <v>15</v>
      </c>
      <c r="E155" s="40">
        <f>0.00921+0.00497*2</f>
        <v>1.915E-2</v>
      </c>
      <c r="F155" s="12">
        <f>E155*F154</f>
        <v>0.83685500000000002</v>
      </c>
      <c r="G155" s="12"/>
      <c r="H155" s="12"/>
      <c r="I155" s="12"/>
      <c r="J155" s="12"/>
      <c r="K155" s="12"/>
      <c r="L155" s="12"/>
      <c r="M155" s="18"/>
    </row>
    <row r="156" spans="1:13" ht="35.25" customHeight="1">
      <c r="A156" s="3">
        <v>25</v>
      </c>
      <c r="B156" s="38"/>
      <c r="C156" s="4" t="s">
        <v>65</v>
      </c>
      <c r="D156" s="16" t="s">
        <v>99</v>
      </c>
      <c r="E156" s="10"/>
      <c r="F156" s="10">
        <v>29.2</v>
      </c>
      <c r="G156" s="12"/>
      <c r="H156" s="12"/>
      <c r="I156" s="12"/>
      <c r="J156" s="12"/>
      <c r="K156" s="12"/>
      <c r="L156" s="12"/>
      <c r="M156" s="15"/>
    </row>
    <row r="157" spans="1:13" ht="19.5" customHeight="1">
      <c r="A157" s="3"/>
      <c r="B157" s="38"/>
      <c r="C157" s="1" t="s">
        <v>22</v>
      </c>
      <c r="D157" s="17" t="s">
        <v>3</v>
      </c>
      <c r="E157" s="41">
        <v>0.15</v>
      </c>
      <c r="F157" s="12">
        <f>E157*F156</f>
        <v>4.38</v>
      </c>
      <c r="G157" s="12"/>
      <c r="H157" s="12"/>
      <c r="I157" s="12"/>
      <c r="J157" s="12"/>
      <c r="K157" s="12"/>
      <c r="L157" s="12"/>
      <c r="M157" s="18"/>
    </row>
    <row r="158" spans="1:13">
      <c r="A158" s="3"/>
      <c r="B158" s="38"/>
      <c r="C158" s="1" t="s">
        <v>19</v>
      </c>
      <c r="D158" s="17" t="s">
        <v>15</v>
      </c>
      <c r="E158" s="11">
        <v>2.1600000000000001E-2</v>
      </c>
      <c r="F158" s="12">
        <f>E158*F156</f>
        <v>0.63072000000000006</v>
      </c>
      <c r="G158" s="12"/>
      <c r="H158" s="12"/>
      <c r="I158" s="12"/>
      <c r="J158" s="12"/>
      <c r="K158" s="12"/>
      <c r="L158" s="12"/>
      <c r="M158" s="18"/>
    </row>
    <row r="159" spans="1:13" ht="36">
      <c r="A159" s="3"/>
      <c r="B159" s="38"/>
      <c r="C159" s="1" t="s">
        <v>20</v>
      </c>
      <c r="D159" s="17" t="s">
        <v>15</v>
      </c>
      <c r="E159" s="11">
        <v>2.7300000000000001E-2</v>
      </c>
      <c r="F159" s="12">
        <f>E159*F156</f>
        <v>0.79715999999999998</v>
      </c>
      <c r="G159" s="12"/>
      <c r="H159" s="12"/>
      <c r="I159" s="12"/>
      <c r="J159" s="12"/>
      <c r="K159" s="12"/>
      <c r="L159" s="12"/>
      <c r="M159" s="18"/>
    </row>
    <row r="160" spans="1:13" ht="19.5" customHeight="1">
      <c r="A160" s="3"/>
      <c r="B160" s="38"/>
      <c r="C160" s="6" t="s">
        <v>21</v>
      </c>
      <c r="D160" s="24" t="s">
        <v>15</v>
      </c>
      <c r="E160" s="11">
        <v>9.7000000000000003E-3</v>
      </c>
      <c r="F160" s="12">
        <f>E160*F156</f>
        <v>0.28323999999999999</v>
      </c>
      <c r="G160" s="12"/>
      <c r="H160" s="12"/>
      <c r="I160" s="12"/>
      <c r="J160" s="12"/>
      <c r="K160" s="12"/>
      <c r="L160" s="12"/>
      <c r="M160" s="18"/>
    </row>
    <row r="161" spans="1:13" ht="19.5" customHeight="1">
      <c r="A161" s="3"/>
      <c r="B161" s="38"/>
      <c r="C161" s="8" t="s">
        <v>27</v>
      </c>
      <c r="D161" s="24" t="s">
        <v>92</v>
      </c>
      <c r="E161" s="11">
        <v>1.22</v>
      </c>
      <c r="F161" s="12">
        <f>E161*F156</f>
        <v>35.623999999999995</v>
      </c>
      <c r="G161" s="12"/>
      <c r="H161" s="12"/>
      <c r="I161" s="12"/>
      <c r="J161" s="12"/>
      <c r="K161" s="12"/>
      <c r="L161" s="12"/>
      <c r="M161" s="18"/>
    </row>
    <row r="162" spans="1:13" ht="19.5" customHeight="1">
      <c r="A162" s="3"/>
      <c r="B162" s="38"/>
      <c r="C162" s="1" t="s">
        <v>4</v>
      </c>
      <c r="D162" s="24" t="s">
        <v>92</v>
      </c>
      <c r="E162" s="11">
        <v>7.0000000000000007E-2</v>
      </c>
      <c r="F162" s="12">
        <f>E162*F156</f>
        <v>2.044</v>
      </c>
      <c r="G162" s="12"/>
      <c r="H162" s="12"/>
      <c r="I162" s="12"/>
      <c r="J162" s="12"/>
      <c r="K162" s="12"/>
      <c r="L162" s="12"/>
      <c r="M162" s="18"/>
    </row>
    <row r="163" spans="1:13" ht="37.5" customHeight="1">
      <c r="A163" s="3">
        <v>26</v>
      </c>
      <c r="B163" s="38"/>
      <c r="C163" s="4" t="s">
        <v>115</v>
      </c>
      <c r="D163" s="39" t="s">
        <v>45</v>
      </c>
      <c r="E163" s="25"/>
      <c r="F163" s="25">
        <v>0.88</v>
      </c>
      <c r="G163" s="12"/>
      <c r="H163" s="12"/>
      <c r="I163" s="12"/>
      <c r="J163" s="12"/>
      <c r="K163" s="12"/>
      <c r="L163" s="12"/>
      <c r="M163" s="15"/>
    </row>
    <row r="164" spans="1:13" ht="20.25" customHeight="1">
      <c r="A164" s="3"/>
      <c r="B164" s="38"/>
      <c r="C164" s="9" t="s">
        <v>22</v>
      </c>
      <c r="D164" s="26" t="s">
        <v>3</v>
      </c>
      <c r="E164" s="47">
        <v>3.25</v>
      </c>
      <c r="F164" s="12">
        <f>E164*F163</f>
        <v>2.86</v>
      </c>
      <c r="G164" s="12"/>
      <c r="H164" s="12"/>
      <c r="I164" s="12"/>
      <c r="J164" s="12"/>
      <c r="K164" s="12"/>
      <c r="L164" s="12"/>
      <c r="M164" s="27"/>
    </row>
    <row r="165" spans="1:13" ht="20.25" customHeight="1">
      <c r="A165" s="3"/>
      <c r="B165" s="38"/>
      <c r="C165" s="9" t="s">
        <v>46</v>
      </c>
      <c r="D165" s="28" t="s">
        <v>15</v>
      </c>
      <c r="E165" s="11">
        <v>0.88</v>
      </c>
      <c r="F165" s="12">
        <f>E165*F163</f>
        <v>0.77439999999999998</v>
      </c>
      <c r="G165" s="29"/>
      <c r="H165" s="29"/>
      <c r="I165" s="12"/>
      <c r="J165" s="12"/>
      <c r="K165" s="29"/>
      <c r="L165" s="29"/>
      <c r="M165" s="27"/>
    </row>
    <row r="166" spans="1:13" ht="20.25" customHeight="1">
      <c r="A166" s="3"/>
      <c r="B166" s="38"/>
      <c r="C166" s="9" t="s">
        <v>16</v>
      </c>
      <c r="D166" s="26" t="s">
        <v>17</v>
      </c>
      <c r="E166" s="48">
        <v>3.552</v>
      </c>
      <c r="F166" s="12">
        <f>E166*F163</f>
        <v>3.1257600000000001</v>
      </c>
      <c r="G166" s="29"/>
      <c r="H166" s="29"/>
      <c r="I166" s="12"/>
      <c r="J166" s="12"/>
      <c r="K166" s="29"/>
      <c r="L166" s="29"/>
      <c r="M166" s="27"/>
    </row>
    <row r="167" spans="1:13" ht="20.25" customHeight="1">
      <c r="A167" s="3"/>
      <c r="B167" s="38"/>
      <c r="C167" s="9" t="s">
        <v>47</v>
      </c>
      <c r="D167" s="26" t="s">
        <v>39</v>
      </c>
      <c r="E167" s="12">
        <v>42</v>
      </c>
      <c r="F167" s="12">
        <f>E167*F163</f>
        <v>36.96</v>
      </c>
      <c r="G167" s="29"/>
      <c r="H167" s="29"/>
      <c r="I167" s="12"/>
      <c r="J167" s="12"/>
      <c r="K167" s="29"/>
      <c r="L167" s="29"/>
      <c r="M167" s="27"/>
    </row>
    <row r="168" spans="1:13" ht="30" customHeight="1">
      <c r="A168" s="3">
        <v>27</v>
      </c>
      <c r="B168" s="38"/>
      <c r="C168" s="4" t="s">
        <v>116</v>
      </c>
      <c r="D168" s="39" t="s">
        <v>45</v>
      </c>
      <c r="E168" s="25"/>
      <c r="F168" s="25">
        <v>0.3</v>
      </c>
      <c r="G168" s="12"/>
      <c r="H168" s="12"/>
      <c r="I168" s="12"/>
      <c r="J168" s="12"/>
      <c r="K168" s="12"/>
      <c r="L168" s="12"/>
      <c r="M168" s="15"/>
    </row>
    <row r="169" spans="1:13" ht="20.25" customHeight="1">
      <c r="A169" s="3"/>
      <c r="B169" s="38"/>
      <c r="C169" s="9" t="s">
        <v>22</v>
      </c>
      <c r="D169" s="26" t="s">
        <v>3</v>
      </c>
      <c r="E169" s="47">
        <v>3.25</v>
      </c>
      <c r="F169" s="12">
        <f>E169*F168</f>
        <v>0.97499999999999998</v>
      </c>
      <c r="G169" s="12"/>
      <c r="H169" s="12"/>
      <c r="I169" s="12"/>
      <c r="J169" s="12"/>
      <c r="K169" s="12"/>
      <c r="L169" s="12"/>
      <c r="M169" s="27"/>
    </row>
    <row r="170" spans="1:13" ht="20.25" customHeight="1">
      <c r="A170" s="3"/>
      <c r="B170" s="38"/>
      <c r="C170" s="9" t="s">
        <v>46</v>
      </c>
      <c r="D170" s="28" t="s">
        <v>15</v>
      </c>
      <c r="E170" s="11">
        <v>0.88</v>
      </c>
      <c r="F170" s="12">
        <f>E170*F168</f>
        <v>0.26400000000000001</v>
      </c>
      <c r="G170" s="29"/>
      <c r="H170" s="29"/>
      <c r="I170" s="12"/>
      <c r="J170" s="12"/>
      <c r="K170" s="29"/>
      <c r="L170" s="29"/>
      <c r="M170" s="27"/>
    </row>
    <row r="171" spans="1:13" ht="20.25" customHeight="1">
      <c r="A171" s="3"/>
      <c r="B171" s="38"/>
      <c r="C171" s="9" t="s">
        <v>16</v>
      </c>
      <c r="D171" s="26" t="s">
        <v>17</v>
      </c>
      <c r="E171" s="48">
        <v>3.552</v>
      </c>
      <c r="F171" s="12">
        <f>E171*F168</f>
        <v>1.0655999999999999</v>
      </c>
      <c r="G171" s="29"/>
      <c r="H171" s="29"/>
      <c r="I171" s="12"/>
      <c r="J171" s="12"/>
      <c r="K171" s="29"/>
      <c r="L171" s="29"/>
      <c r="M171" s="27"/>
    </row>
    <row r="172" spans="1:13" ht="20.25" customHeight="1">
      <c r="A172" s="3"/>
      <c r="B172" s="38"/>
      <c r="C172" s="9" t="s">
        <v>47</v>
      </c>
      <c r="D172" s="26" t="s">
        <v>39</v>
      </c>
      <c r="E172" s="12">
        <v>21</v>
      </c>
      <c r="F172" s="12">
        <f>E172*F168</f>
        <v>6.3</v>
      </c>
      <c r="G172" s="29"/>
      <c r="H172" s="29"/>
      <c r="I172" s="12"/>
      <c r="J172" s="12"/>
      <c r="K172" s="29"/>
      <c r="L172" s="29"/>
      <c r="M172" s="27"/>
    </row>
    <row r="173" spans="1:13" ht="26.25" customHeight="1">
      <c r="A173" s="3">
        <v>28</v>
      </c>
      <c r="B173" s="38"/>
      <c r="C173" s="4" t="s">
        <v>117</v>
      </c>
      <c r="D173" s="39" t="s">
        <v>45</v>
      </c>
      <c r="E173" s="25"/>
      <c r="F173" s="25">
        <v>0.04</v>
      </c>
      <c r="G173" s="12"/>
      <c r="H173" s="12"/>
      <c r="I173" s="12"/>
      <c r="J173" s="12"/>
      <c r="K173" s="12"/>
      <c r="L173" s="12"/>
      <c r="M173" s="15"/>
    </row>
    <row r="174" spans="1:13" ht="20.25" customHeight="1">
      <c r="A174" s="3"/>
      <c r="B174" s="38"/>
      <c r="C174" s="9" t="s">
        <v>22</v>
      </c>
      <c r="D174" s="26" t="s">
        <v>3</v>
      </c>
      <c r="E174" s="47">
        <v>3.25</v>
      </c>
      <c r="F174" s="12">
        <f>E174*F173</f>
        <v>0.13</v>
      </c>
      <c r="G174" s="12"/>
      <c r="H174" s="12"/>
      <c r="I174" s="12"/>
      <c r="J174" s="12"/>
      <c r="K174" s="12"/>
      <c r="L174" s="12"/>
      <c r="M174" s="27"/>
    </row>
    <row r="175" spans="1:13" ht="20.25" customHeight="1">
      <c r="A175" s="3"/>
      <c r="B175" s="38"/>
      <c r="C175" s="9" t="s">
        <v>46</v>
      </c>
      <c r="D175" s="28" t="s">
        <v>15</v>
      </c>
      <c r="E175" s="11">
        <v>0.88</v>
      </c>
      <c r="F175" s="12">
        <f>E175*F173</f>
        <v>3.5200000000000002E-2</v>
      </c>
      <c r="G175" s="29"/>
      <c r="H175" s="29"/>
      <c r="I175" s="12"/>
      <c r="J175" s="12"/>
      <c r="K175" s="29"/>
      <c r="L175" s="29"/>
      <c r="M175" s="27"/>
    </row>
    <row r="176" spans="1:13" ht="20.25" customHeight="1">
      <c r="A176" s="3"/>
      <c r="B176" s="38"/>
      <c r="C176" s="9" t="s">
        <v>16</v>
      </c>
      <c r="D176" s="26" t="s">
        <v>17</v>
      </c>
      <c r="E176" s="48">
        <v>3.552</v>
      </c>
      <c r="F176" s="12">
        <f>E176*F173</f>
        <v>0.14208000000000001</v>
      </c>
      <c r="G176" s="29"/>
      <c r="H176" s="29"/>
      <c r="I176" s="12"/>
      <c r="J176" s="12"/>
      <c r="K176" s="29"/>
      <c r="L176" s="29"/>
      <c r="M176" s="27"/>
    </row>
    <row r="177" spans="1:13" ht="20.25" customHeight="1">
      <c r="A177" s="3"/>
      <c r="B177" s="38"/>
      <c r="C177" s="9" t="s">
        <v>47</v>
      </c>
      <c r="D177" s="26" t="s">
        <v>39</v>
      </c>
      <c r="E177" s="12">
        <v>10.5</v>
      </c>
      <c r="F177" s="12">
        <f>E177*F173</f>
        <v>0.42</v>
      </c>
      <c r="G177" s="29"/>
      <c r="H177" s="29"/>
      <c r="I177" s="12"/>
      <c r="J177" s="12"/>
      <c r="K177" s="29"/>
      <c r="L177" s="29"/>
      <c r="M177" s="27"/>
    </row>
    <row r="178" spans="1:13" ht="64.5" customHeight="1">
      <c r="A178" s="3">
        <v>29</v>
      </c>
      <c r="B178" s="38"/>
      <c r="C178" s="4"/>
      <c r="D178" s="39" t="s">
        <v>48</v>
      </c>
      <c r="E178" s="30"/>
      <c r="F178" s="30">
        <v>8</v>
      </c>
      <c r="G178" s="12"/>
      <c r="H178" s="12"/>
      <c r="I178" s="12"/>
      <c r="J178" s="12"/>
      <c r="K178" s="12"/>
      <c r="L178" s="12"/>
      <c r="M178" s="15"/>
    </row>
    <row r="179" spans="1:13" ht="20.25" customHeight="1">
      <c r="A179" s="3"/>
      <c r="B179" s="38"/>
      <c r="C179" s="1" t="s">
        <v>22</v>
      </c>
      <c r="D179" s="17" t="s">
        <v>3</v>
      </c>
      <c r="E179" s="11">
        <v>3.23</v>
      </c>
      <c r="F179" s="12">
        <f>E179*F178</f>
        <v>25.84</v>
      </c>
      <c r="G179" s="12"/>
      <c r="H179" s="12"/>
      <c r="I179" s="12"/>
      <c r="J179" s="12"/>
      <c r="K179" s="12"/>
      <c r="L179" s="12"/>
      <c r="M179" s="18"/>
    </row>
    <row r="180" spans="1:13" ht="36">
      <c r="A180" s="3"/>
      <c r="B180" s="38"/>
      <c r="C180" s="8" t="s">
        <v>105</v>
      </c>
      <c r="D180" s="17" t="s">
        <v>15</v>
      </c>
      <c r="E180" s="11">
        <v>0.15</v>
      </c>
      <c r="F180" s="12">
        <f>E180*F178</f>
        <v>1.2</v>
      </c>
      <c r="G180" s="12"/>
      <c r="H180" s="12"/>
      <c r="I180" s="12"/>
      <c r="J180" s="12"/>
      <c r="K180" s="12"/>
      <c r="L180" s="12"/>
      <c r="M180" s="18"/>
    </row>
    <row r="181" spans="1:13" ht="20.25" customHeight="1">
      <c r="A181" s="3"/>
      <c r="B181" s="38"/>
      <c r="C181" s="8" t="s">
        <v>49</v>
      </c>
      <c r="D181" s="17" t="s">
        <v>15</v>
      </c>
      <c r="E181" s="11">
        <v>0.28599999999999998</v>
      </c>
      <c r="F181" s="12">
        <f>E181*F178</f>
        <v>2.2879999999999998</v>
      </c>
      <c r="G181" s="12"/>
      <c r="H181" s="12"/>
      <c r="I181" s="12"/>
      <c r="J181" s="12"/>
      <c r="K181" s="12"/>
      <c r="L181" s="12"/>
      <c r="M181" s="18"/>
    </row>
    <row r="182" spans="1:13" ht="20.25" customHeight="1">
      <c r="A182" s="3"/>
      <c r="B182" s="38"/>
      <c r="C182" s="8" t="s">
        <v>50</v>
      </c>
      <c r="D182" s="24" t="s">
        <v>92</v>
      </c>
      <c r="E182" s="11">
        <v>0.2</v>
      </c>
      <c r="F182" s="12">
        <f>E182*F178</f>
        <v>1.6</v>
      </c>
      <c r="G182" s="12"/>
      <c r="H182" s="12"/>
      <c r="I182" s="12"/>
      <c r="J182" s="12"/>
      <c r="K182" s="12"/>
      <c r="L182" s="12"/>
      <c r="M182" s="18"/>
    </row>
    <row r="183" spans="1:13" ht="20.25" customHeight="1">
      <c r="A183" s="3"/>
      <c r="B183" s="38"/>
      <c r="C183" s="1" t="s">
        <v>51</v>
      </c>
      <c r="D183" s="17" t="s">
        <v>0</v>
      </c>
      <c r="E183" s="11">
        <f>0.01728</f>
        <v>1.728E-2</v>
      </c>
      <c r="F183" s="12">
        <f>E183*F178</f>
        <v>0.13824</v>
      </c>
      <c r="G183" s="12"/>
      <c r="H183" s="12"/>
      <c r="I183" s="12"/>
      <c r="J183" s="12"/>
      <c r="K183" s="12"/>
      <c r="L183" s="12"/>
      <c r="M183" s="18"/>
    </row>
    <row r="184" spans="1:13" ht="20.25" customHeight="1">
      <c r="A184" s="3"/>
      <c r="B184" s="38"/>
      <c r="C184" s="1" t="s">
        <v>52</v>
      </c>
      <c r="D184" s="17" t="s">
        <v>48</v>
      </c>
      <c r="E184" s="11">
        <v>1</v>
      </c>
      <c r="F184" s="12">
        <f>E184*F178</f>
        <v>8</v>
      </c>
      <c r="G184" s="12"/>
      <c r="H184" s="12"/>
      <c r="I184" s="12"/>
      <c r="J184" s="12"/>
      <c r="K184" s="12"/>
      <c r="L184" s="12"/>
      <c r="M184" s="18"/>
    </row>
    <row r="185" spans="1:13" ht="20.25" customHeight="1">
      <c r="A185" s="3"/>
      <c r="B185" s="38"/>
      <c r="C185" s="1" t="s">
        <v>26</v>
      </c>
      <c r="D185" s="17" t="s">
        <v>17</v>
      </c>
      <c r="E185" s="11">
        <v>0.64900000000000002</v>
      </c>
      <c r="F185" s="12">
        <f>E185*F178</f>
        <v>5.1920000000000002</v>
      </c>
      <c r="G185" s="12"/>
      <c r="H185" s="12"/>
      <c r="I185" s="12"/>
      <c r="J185" s="12"/>
      <c r="K185" s="12"/>
      <c r="L185" s="12"/>
      <c r="M185" s="18"/>
    </row>
    <row r="186" spans="1:13">
      <c r="A186" s="3"/>
      <c r="B186" s="35"/>
      <c r="C186" s="49" t="s">
        <v>8</v>
      </c>
      <c r="D186" s="22"/>
      <c r="E186" s="22"/>
      <c r="F186" s="22"/>
      <c r="G186" s="32"/>
      <c r="H186" s="33"/>
      <c r="I186" s="31"/>
      <c r="J186" s="22"/>
      <c r="K186" s="23"/>
      <c r="L186" s="23"/>
      <c r="M186" s="50">
        <f>M8+M9+M14+M16+M23+M33+M42+M45+M53+M56+M64+M71+M80+M83+M91+M97+M111+M118+M121+M126+M131+M144+M150+M154+M156+M163+M178+M168+M173</f>
        <v>0</v>
      </c>
    </row>
    <row r="187" spans="1:13">
      <c r="A187" s="7"/>
      <c r="B187" s="36"/>
      <c r="C187" s="49" t="s">
        <v>9</v>
      </c>
      <c r="D187" s="51"/>
      <c r="E187" s="52"/>
      <c r="F187" s="52"/>
      <c r="G187" s="52"/>
      <c r="H187" s="52"/>
      <c r="I187" s="52"/>
      <c r="J187" s="52"/>
      <c r="K187" s="52"/>
      <c r="L187" s="52"/>
      <c r="M187" s="50">
        <f>M186*D187</f>
        <v>0</v>
      </c>
    </row>
    <row r="188" spans="1:13">
      <c r="A188" s="7"/>
      <c r="B188" s="36"/>
      <c r="C188" s="49" t="s">
        <v>8</v>
      </c>
      <c r="D188" s="53"/>
      <c r="E188" s="52"/>
      <c r="F188" s="52"/>
      <c r="G188" s="52"/>
      <c r="H188" s="52"/>
      <c r="I188" s="52"/>
      <c r="J188" s="52"/>
      <c r="K188" s="52"/>
      <c r="L188" s="52"/>
      <c r="M188" s="50">
        <f>M186+M187</f>
        <v>0</v>
      </c>
    </row>
    <row r="189" spans="1:13">
      <c r="A189" s="7"/>
      <c r="B189" s="36"/>
      <c r="C189" s="49" t="s">
        <v>10</v>
      </c>
      <c r="D189" s="51"/>
      <c r="E189" s="52"/>
      <c r="F189" s="52"/>
      <c r="G189" s="52"/>
      <c r="H189" s="52"/>
      <c r="I189" s="52"/>
      <c r="J189" s="52"/>
      <c r="K189" s="52"/>
      <c r="L189" s="52"/>
      <c r="M189" s="50">
        <f>M188*D189</f>
        <v>0</v>
      </c>
    </row>
    <row r="190" spans="1:13">
      <c r="A190" s="7"/>
      <c r="B190" s="36"/>
      <c r="C190" s="49" t="s">
        <v>8</v>
      </c>
      <c r="D190" s="53"/>
      <c r="E190" s="52"/>
      <c r="F190" s="52"/>
      <c r="G190" s="52"/>
      <c r="H190" s="52"/>
      <c r="I190" s="52"/>
      <c r="J190" s="52"/>
      <c r="K190" s="52"/>
      <c r="L190" s="52"/>
      <c r="M190" s="50">
        <f>M188+M189</f>
        <v>0</v>
      </c>
    </row>
    <row r="191" spans="1:13">
      <c r="A191" s="7"/>
      <c r="B191" s="36"/>
      <c r="C191" s="49" t="s">
        <v>13</v>
      </c>
      <c r="D191" s="51">
        <v>0.03</v>
      </c>
      <c r="E191" s="52"/>
      <c r="F191" s="52"/>
      <c r="G191" s="52"/>
      <c r="H191" s="52"/>
      <c r="I191" s="52"/>
      <c r="J191" s="52"/>
      <c r="K191" s="52"/>
      <c r="L191" s="52"/>
      <c r="M191" s="50">
        <f>M190*D191</f>
        <v>0</v>
      </c>
    </row>
    <row r="192" spans="1:13">
      <c r="A192" s="7"/>
      <c r="B192" s="36"/>
      <c r="C192" s="49" t="s">
        <v>8</v>
      </c>
      <c r="D192" s="53"/>
      <c r="E192" s="52"/>
      <c r="F192" s="52"/>
      <c r="G192" s="52"/>
      <c r="H192" s="52"/>
      <c r="I192" s="52"/>
      <c r="J192" s="52"/>
      <c r="K192" s="52"/>
      <c r="L192" s="52"/>
      <c r="M192" s="50">
        <f>M190+M191</f>
        <v>0</v>
      </c>
    </row>
    <row r="193" spans="1:13">
      <c r="A193" s="7"/>
      <c r="B193" s="36"/>
      <c r="C193" s="49" t="s">
        <v>11</v>
      </c>
      <c r="D193" s="51">
        <v>0.18</v>
      </c>
      <c r="E193" s="52"/>
      <c r="F193" s="52"/>
      <c r="G193" s="52"/>
      <c r="H193" s="52"/>
      <c r="I193" s="52"/>
      <c r="J193" s="52"/>
      <c r="K193" s="52"/>
      <c r="L193" s="52"/>
      <c r="M193" s="50">
        <f>M192*D193</f>
        <v>0</v>
      </c>
    </row>
    <row r="194" spans="1:13">
      <c r="A194" s="7"/>
      <c r="B194" s="36"/>
      <c r="C194" s="49" t="s">
        <v>12</v>
      </c>
      <c r="D194" s="53"/>
      <c r="E194" s="52"/>
      <c r="F194" s="52"/>
      <c r="G194" s="52"/>
      <c r="H194" s="52"/>
      <c r="I194" s="52"/>
      <c r="J194" s="52"/>
      <c r="K194" s="52"/>
      <c r="L194" s="52"/>
      <c r="M194" s="54">
        <f>M192+M193</f>
        <v>0</v>
      </c>
    </row>
    <row r="198" spans="1:13" ht="45.75" customHeight="1">
      <c r="A198" s="62" t="s">
        <v>121</v>
      </c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</row>
    <row r="199" spans="1:13" ht="27" customHeight="1">
      <c r="A199" s="63" t="s">
        <v>122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</row>
    <row r="200" spans="1:13">
      <c r="A200" s="64"/>
      <c r="B200" s="65"/>
      <c r="C200" s="65"/>
      <c r="D200" s="65"/>
      <c r="E200" s="65"/>
      <c r="F200" s="66"/>
      <c r="G200" s="66"/>
      <c r="H200" s="66"/>
      <c r="I200" s="66"/>
      <c r="J200" s="66"/>
      <c r="K200" s="66"/>
      <c r="L200" s="66"/>
      <c r="M200" s="66"/>
    </row>
    <row r="201" spans="1:13">
      <c r="A201" s="64"/>
      <c r="B201" s="67"/>
      <c r="C201" s="67"/>
      <c r="D201" s="67"/>
      <c r="E201" s="67"/>
      <c r="F201" s="66"/>
      <c r="G201" s="66"/>
      <c r="H201" s="66"/>
      <c r="I201" s="66"/>
      <c r="J201" s="66"/>
      <c r="K201" s="66"/>
      <c r="L201" s="66"/>
      <c r="M201" s="66"/>
    </row>
    <row r="202" spans="1:13" ht="18" customHeight="1">
      <c r="A202" s="64"/>
      <c r="B202" s="67"/>
      <c r="C202" s="67"/>
      <c r="D202" s="67"/>
      <c r="E202" s="67"/>
      <c r="F202" s="66"/>
      <c r="G202" s="66"/>
      <c r="H202" s="66"/>
      <c r="I202" s="66"/>
      <c r="J202" s="66"/>
      <c r="K202" s="66"/>
      <c r="L202" s="66"/>
      <c r="M202" s="66"/>
    </row>
    <row r="203" spans="1:13">
      <c r="A203" s="68" t="s">
        <v>127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1:13" ht="50.25" customHeight="1">
      <c r="A204" s="69" t="s">
        <v>126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</row>
    <row r="205" spans="1:13">
      <c r="A205" s="64"/>
      <c r="B205" s="67"/>
      <c r="C205" s="70"/>
      <c r="D205" s="71"/>
      <c r="E205" s="71"/>
      <c r="F205" s="66"/>
      <c r="G205" s="66"/>
      <c r="H205" s="66"/>
      <c r="I205" s="66"/>
      <c r="J205" s="66"/>
      <c r="K205" s="66"/>
      <c r="L205" s="66"/>
      <c r="M205" s="66"/>
    </row>
    <row r="206" spans="1:13" ht="48.75" customHeight="1">
      <c r="A206" s="69" t="s">
        <v>123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1:13">
      <c r="A207" s="64"/>
      <c r="B207" s="67"/>
      <c r="C207" s="72" t="s">
        <v>128</v>
      </c>
      <c r="D207" s="73"/>
      <c r="E207" s="73"/>
      <c r="F207" s="66"/>
      <c r="G207" s="66"/>
      <c r="H207" s="66"/>
      <c r="I207" s="66"/>
      <c r="J207" s="66"/>
      <c r="K207" s="66"/>
      <c r="L207" s="66"/>
      <c r="M207" s="66"/>
    </row>
    <row r="208" spans="1:13" ht="18" customHeight="1">
      <c r="A208" s="69" t="s">
        <v>129</v>
      </c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1:13">
      <c r="A209" s="64"/>
      <c r="B209" s="67"/>
      <c r="C209" s="72"/>
      <c r="D209" s="73"/>
      <c r="E209" s="73"/>
      <c r="F209" s="66"/>
      <c r="G209" s="66"/>
      <c r="H209" s="66"/>
      <c r="I209" s="66"/>
      <c r="J209" s="66"/>
      <c r="K209" s="66"/>
      <c r="L209" s="66"/>
      <c r="M209" s="66"/>
    </row>
    <row r="210" spans="1:13" ht="18" customHeight="1">
      <c r="A210" s="69" t="s">
        <v>124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1:13">
      <c r="A211" s="64"/>
      <c r="B211" s="67"/>
      <c r="C211" s="72"/>
      <c r="D211" s="73"/>
      <c r="E211" s="73"/>
      <c r="F211" s="66"/>
      <c r="G211" s="66"/>
      <c r="H211" s="66"/>
      <c r="I211" s="66"/>
      <c r="J211" s="66"/>
      <c r="K211" s="66"/>
      <c r="L211" s="66"/>
      <c r="M211" s="66"/>
    </row>
    <row r="212" spans="1:13" ht="35.25" customHeight="1">
      <c r="A212" s="69" t="s">
        <v>130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1:13">
      <c r="A213" s="64"/>
      <c r="B213" s="67"/>
      <c r="C213" s="72"/>
      <c r="D213" s="73"/>
      <c r="E213" s="73"/>
      <c r="F213" s="66"/>
      <c r="G213" s="66"/>
      <c r="H213" s="66"/>
      <c r="I213" s="66"/>
      <c r="J213" s="66"/>
      <c r="K213" s="66"/>
      <c r="L213" s="66"/>
      <c r="M213" s="66"/>
    </row>
    <row r="214" spans="1:13">
      <c r="A214" s="74" t="s">
        <v>131</v>
      </c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</row>
    <row r="215" spans="1:13">
      <c r="A215" s="64"/>
      <c r="B215" s="67"/>
      <c r="C215" s="72"/>
      <c r="D215" s="73"/>
      <c r="E215" s="73"/>
      <c r="F215" s="66"/>
      <c r="G215" s="66"/>
      <c r="H215" s="66"/>
      <c r="I215" s="66"/>
      <c r="J215" s="66"/>
      <c r="K215" s="66"/>
      <c r="L215" s="66"/>
      <c r="M215" s="66"/>
    </row>
    <row r="216" spans="1:13" ht="18" customHeight="1">
      <c r="A216" s="74" t="s">
        <v>132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</row>
    <row r="217" spans="1:13">
      <c r="A217" s="64"/>
      <c r="B217" s="67"/>
      <c r="C217" s="72"/>
      <c r="D217" s="73"/>
      <c r="E217" s="73"/>
      <c r="F217" s="66"/>
      <c r="G217" s="66"/>
      <c r="H217" s="66"/>
      <c r="I217" s="66"/>
      <c r="J217" s="66"/>
      <c r="K217" s="66"/>
      <c r="L217" s="66"/>
      <c r="M217" s="66"/>
    </row>
    <row r="218" spans="1:13">
      <c r="A218" s="69" t="s">
        <v>125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</row>
  </sheetData>
  <autoFilter ref="A7:M185"/>
  <mergeCells count="24">
    <mergeCell ref="A218:M218"/>
    <mergeCell ref="L1:M1"/>
    <mergeCell ref="A198:M198"/>
    <mergeCell ref="A199:M199"/>
    <mergeCell ref="A206:M206"/>
    <mergeCell ref="A208:M208"/>
    <mergeCell ref="A210:M210"/>
    <mergeCell ref="A212:M212"/>
    <mergeCell ref="A214:M214"/>
    <mergeCell ref="A216:M216"/>
    <mergeCell ref="A204:M204"/>
    <mergeCell ref="A203:M203"/>
    <mergeCell ref="A3:M3"/>
    <mergeCell ref="G5:H5"/>
    <mergeCell ref="K5:L5"/>
    <mergeCell ref="A2:M2"/>
    <mergeCell ref="A5:A6"/>
    <mergeCell ref="B5:B6"/>
    <mergeCell ref="C5:C6"/>
    <mergeCell ref="D5:D6"/>
    <mergeCell ref="M5:M6"/>
    <mergeCell ref="I5:J5"/>
    <mergeCell ref="E5:F5"/>
    <mergeCell ref="A4:M4"/>
  </mergeCell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ინსპექტირებული</vt:lpstr>
      <vt:lpstr>ინსპექტირებული!Print_Area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2018-04-05T14:17:26Z</dcterms:modified>
</cp:coreProperties>
</file>