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816"/>
  </bookViews>
  <sheets>
    <sheet name="2" sheetId="4" r:id="rId1"/>
  </sheets>
  <definedNames>
    <definedName name="_xlnm._FilterDatabase" localSheetId="0" hidden="1">'2'!$A$6:$M$194</definedName>
    <definedName name="_xlnm.Print_Area" localSheetId="0">'2'!$A$1:$M$218</definedName>
    <definedName name="_xlnm.Print_Titles" localSheetId="0">'2'!$3:$6</definedName>
  </definedNames>
  <calcPr calcId="152511"/>
</workbook>
</file>

<file path=xl/calcChain.xml><?xml version="1.0" encoding="utf-8"?>
<calcChain xmlns="http://schemas.openxmlformats.org/spreadsheetml/2006/main">
  <c r="I159" i="4" l="1"/>
  <c r="G157" i="4"/>
  <c r="E158" i="4"/>
  <c r="I158" i="4" s="1"/>
  <c r="K155" i="4"/>
  <c r="K154" i="4"/>
  <c r="I153" i="4"/>
  <c r="G152" i="4"/>
  <c r="I127" i="4"/>
  <c r="G126" i="4"/>
  <c r="K61" i="4" l="1"/>
  <c r="K60" i="4"/>
  <c r="K72" i="4"/>
  <c r="E93" i="4" l="1"/>
  <c r="K131" i="4" l="1"/>
  <c r="I130" i="4"/>
  <c r="G129" i="4"/>
  <c r="K165" i="4"/>
  <c r="K164" i="4"/>
  <c r="I163" i="4"/>
  <c r="I162" i="4"/>
  <c r="G161" i="4"/>
  <c r="K150" i="4"/>
  <c r="K149" i="4"/>
  <c r="K148" i="4"/>
  <c r="I147" i="4"/>
  <c r="G146" i="4"/>
  <c r="K144" i="4"/>
  <c r="K143" i="4"/>
  <c r="K142" i="4"/>
  <c r="K141" i="4"/>
  <c r="K140" i="4"/>
  <c r="K139" i="4"/>
  <c r="K138" i="4"/>
  <c r="K137" i="4"/>
  <c r="K136" i="4"/>
  <c r="I135" i="4"/>
  <c r="I134" i="4"/>
  <c r="G133" i="4"/>
  <c r="K185" i="4" l="1"/>
  <c r="K184" i="4"/>
  <c r="E183" i="4"/>
  <c r="K183" i="4" s="1"/>
  <c r="K182" i="4"/>
  <c r="I181" i="4"/>
  <c r="I180" i="4"/>
  <c r="G179" i="4"/>
  <c r="K177" i="4"/>
  <c r="I176" i="4"/>
  <c r="I175" i="4"/>
  <c r="G174" i="4"/>
  <c r="K172" i="4"/>
  <c r="K171" i="4"/>
  <c r="I170" i="4"/>
  <c r="I169" i="4"/>
  <c r="I168" i="4"/>
  <c r="G167" i="4"/>
  <c r="K124" i="4"/>
  <c r="K123" i="4"/>
  <c r="K122" i="4"/>
  <c r="K121" i="4"/>
  <c r="I120" i="4"/>
  <c r="G119" i="4"/>
  <c r="K117" i="4"/>
  <c r="K116" i="4"/>
  <c r="K115" i="4"/>
  <c r="K114" i="4"/>
  <c r="K113" i="4"/>
  <c r="K112" i="4"/>
  <c r="K111" i="4"/>
  <c r="E110" i="4"/>
  <c r="K110" i="4" s="1"/>
  <c r="K109" i="4"/>
  <c r="K108" i="4"/>
  <c r="I107" i="4"/>
  <c r="I106" i="4"/>
  <c r="G105" i="4"/>
  <c r="K103" i="4"/>
  <c r="K102" i="4"/>
  <c r="K101" i="4"/>
  <c r="I100" i="4"/>
  <c r="I99" i="4"/>
  <c r="G98" i="4"/>
  <c r="E96" i="4"/>
  <c r="K96" i="4" s="1"/>
  <c r="K95" i="4"/>
  <c r="E94" i="4"/>
  <c r="K94" i="4" s="1"/>
  <c r="K93" i="4"/>
  <c r="E92" i="4"/>
  <c r="I92" i="4" s="1"/>
  <c r="I91" i="4"/>
  <c r="I90" i="4"/>
  <c r="I89" i="4"/>
  <c r="I88" i="4"/>
  <c r="I87" i="4"/>
  <c r="I86" i="4"/>
  <c r="E85" i="4"/>
  <c r="G85" i="4" s="1"/>
  <c r="K83" i="4"/>
  <c r="E82" i="4"/>
  <c r="K82" i="4" s="1"/>
  <c r="E81" i="4"/>
  <c r="I81" i="4" s="1"/>
  <c r="E80" i="4"/>
  <c r="I80" i="4" s="1"/>
  <c r="E79" i="4"/>
  <c r="I79" i="4" s="1"/>
  <c r="E78" i="4"/>
  <c r="I78" i="4" s="1"/>
  <c r="E77" i="4"/>
  <c r="I77" i="4" s="1"/>
  <c r="E76" i="4"/>
  <c r="G76" i="4" s="1"/>
  <c r="K74" i="4"/>
  <c r="K73" i="4"/>
  <c r="K71" i="4"/>
  <c r="K70" i="4"/>
  <c r="I69" i="4"/>
  <c r="I68" i="4"/>
  <c r="I67" i="4"/>
  <c r="I66" i="4"/>
  <c r="I65" i="4"/>
  <c r="G64" i="4"/>
  <c r="K62" i="4"/>
  <c r="K59" i="4"/>
  <c r="I58" i="4"/>
  <c r="I57" i="4"/>
  <c r="G56" i="4"/>
  <c r="E54" i="4"/>
  <c r="K54" i="4" s="1"/>
  <c r="E53" i="4"/>
  <c r="G53" i="4" s="1"/>
  <c r="K51" i="4"/>
  <c r="K50" i="4"/>
  <c r="K49" i="4"/>
  <c r="K48" i="4"/>
  <c r="I47" i="4"/>
  <c r="I46" i="4"/>
  <c r="I45" i="4"/>
  <c r="I44" i="4"/>
  <c r="I43" i="4"/>
  <c r="I42" i="4"/>
  <c r="I41" i="4"/>
  <c r="E40" i="4"/>
  <c r="G40" i="4" s="1"/>
  <c r="K38" i="4"/>
  <c r="E37" i="4"/>
  <c r="K37" i="4" s="1"/>
  <c r="E36" i="4"/>
  <c r="I36" i="4" s="1"/>
  <c r="E35" i="4"/>
  <c r="I35" i="4" s="1"/>
  <c r="E34" i="4"/>
  <c r="I34" i="4" s="1"/>
  <c r="E33" i="4"/>
  <c r="I33" i="4" s="1"/>
  <c r="E32" i="4"/>
  <c r="I32" i="4" s="1"/>
  <c r="E31" i="4"/>
  <c r="G31" i="4" s="1"/>
  <c r="I29" i="4"/>
  <c r="E28" i="4"/>
  <c r="I28" i="4" s="1"/>
  <c r="E27" i="4"/>
  <c r="I27" i="4" s="1"/>
  <c r="E26" i="4"/>
  <c r="I26" i="4" s="1"/>
  <c r="I25" i="4"/>
  <c r="I24" i="4"/>
  <c r="I23" i="4"/>
  <c r="G22" i="4"/>
  <c r="I20" i="4"/>
  <c r="K18" i="4"/>
  <c r="I17" i="4"/>
  <c r="I16" i="4"/>
  <c r="E15" i="4"/>
  <c r="G15" i="4" s="1"/>
  <c r="E13" i="4"/>
  <c r="K13" i="4" s="1"/>
  <c r="I12" i="4"/>
  <c r="E11" i="4"/>
  <c r="I11" i="4" s="1"/>
  <c r="I10" i="4"/>
  <c r="E9" i="4"/>
  <c r="G9" i="4" s="1"/>
  <c r="A8" i="4"/>
  <c r="A14" i="4" s="1"/>
  <c r="A19" i="4" s="1"/>
</calcChain>
</file>

<file path=xl/sharedStrings.xml><?xml version="1.0" encoding="utf-8"?>
<sst xmlns="http://schemas.openxmlformats.org/spreadsheetml/2006/main" count="399" uniqueCount="144">
  <si>
    <t>განზ.
ერთ.</t>
  </si>
  <si>
    <t>ტ</t>
  </si>
  <si>
    <t>მ</t>
  </si>
  <si>
    <t>გზის დაკვალვა</t>
  </si>
  <si>
    <t>კაც/სთ</t>
  </si>
  <si>
    <t>ბულდოზერი 108ც/ძ</t>
  </si>
  <si>
    <t>წყალი</t>
  </si>
  <si>
    <t>No.</t>
  </si>
  <si>
    <t>დასახელება</t>
  </si>
  <si>
    <t>რაოდენობა
ნორმით</t>
  </si>
  <si>
    <t>ერთეულის ღირებულება
(ლარი)</t>
  </si>
  <si>
    <t>ღირებულება (ლარი)</t>
  </si>
  <si>
    <t>ჯამი</t>
  </si>
  <si>
    <t>ხელფასი</t>
  </si>
  <si>
    <t>მექანიზმები</t>
  </si>
  <si>
    <t>მასალები</t>
  </si>
  <si>
    <t>რაოდენ.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</si>
  <si>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</si>
  <si>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</si>
  <si>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</si>
  <si>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</si>
  <si>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</si>
  <si>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</si>
  <si>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</si>
  <si>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ბეტონი B-10</t>
  </si>
  <si>
    <t>კოდი</t>
  </si>
  <si>
    <t>მანქ/სთ</t>
  </si>
  <si>
    <t>სხვა მანქანები</t>
  </si>
  <si>
    <t>პ/ე</t>
  </si>
  <si>
    <t>ღორღი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</si>
  <si>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</si>
  <si>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</si>
  <si>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</si>
  <si>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</si>
  <si>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</si>
  <si>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</si>
  <si>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</si>
  <si>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</si>
  <si>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</si>
  <si>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t>ქვიშა-ცემენტის ხსნარი მ-150</t>
  </si>
  <si>
    <t>არსებული საფარის მოგრეიდერება და დატკეპნა პნევმოსატკეპნით</t>
  </si>
  <si>
    <t>მისაბმელი გამფხვიერებელი</t>
  </si>
  <si>
    <t>ტრაქტორი მუხლუხა სვლაზე 80ც/ძ</t>
  </si>
  <si>
    <t>მისაბმელი საგზაო დამტკეპნი 5ტ.</t>
  </si>
  <si>
    <t>ტრაქტორი 108ც/ძ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</si>
  <si>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</si>
  <si>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</si>
  <si>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r>
      <t>მ</t>
    </r>
    <r>
      <rPr>
        <i/>
        <vertAlign val="superscript"/>
        <sz val="12"/>
        <rFont val="Sylfaen"/>
        <family val="1"/>
      </rPr>
      <t>3</t>
    </r>
  </si>
  <si>
    <t>არსებული გრუნტის გატანა ნაგავსაყრელზე საშუალოდ 5 კმ-მდე</t>
  </si>
  <si>
    <t xml:space="preserve">გრუნტის ზიდვა 5 კმ მანძილზე და გადაყრა </t>
  </si>
  <si>
    <t>ხრეშოვანი გვერდულის მოწყობა</t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</si>
  <si>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</si>
  <si>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t>ამწე მუხლუხა სვლაზე 10ტ.</t>
  </si>
  <si>
    <t>ხის ფიცარი 4 ხარისხის 40მმ</t>
  </si>
  <si>
    <r>
      <t>მ</t>
    </r>
    <r>
      <rPr>
        <i/>
        <vertAlign val="superscript"/>
        <sz val="12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</si>
  <si>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ბეტონი B-25</t>
  </si>
  <si>
    <t>საყალიბე ფარები 25მმ</t>
  </si>
  <si>
    <r>
      <t>მ</t>
    </r>
    <r>
      <rPr>
        <i/>
        <vertAlign val="superscript"/>
        <sz val="12"/>
        <rFont val="Sylfaen"/>
        <family val="1"/>
      </rPr>
      <t>2</t>
    </r>
  </si>
  <si>
    <r>
      <t>ხის ძელი 3 ხარისხის 14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24სმ</t>
    </r>
  </si>
  <si>
    <t>ხის ძელი 3 ხარისხის 70მმ</t>
  </si>
  <si>
    <r>
      <t>ხის ძელი 4 ხარისხის 25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32მმ</t>
    </r>
  </si>
  <si>
    <r>
      <t>ხის ძელი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</si>
  <si>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სამშენებლო ბოლტები</t>
  </si>
  <si>
    <t>კგ</t>
  </si>
  <si>
    <t>ფოლადის ცხაურის მოტანა მონტაჟი</t>
  </si>
  <si>
    <t>ლითონკონსტრუქციები</t>
  </si>
  <si>
    <t>სამონტაჟო ლითონკონსტრუქციები</t>
  </si>
  <si>
    <t>ელექტროდები</t>
  </si>
  <si>
    <t>მჭლე ბეტონის საგები ბეტონის არხის მოსაწყობად (ბეტონი B-10)</t>
  </si>
  <si>
    <r>
      <t>რ/ბ არხების ადგილზე ჩამოსხმა  სხვა დამხმარე სამუშაოების ჩათვლით (ბეტონი B-25 1 გრძივ მეტრზე 0.14 მ</t>
    </r>
    <r>
      <rPr>
        <b/>
        <vertAlign val="superscript"/>
        <sz val="12"/>
        <rFont val="Sylfaen"/>
        <family val="1"/>
      </rPr>
      <t>3</t>
    </r>
    <r>
      <rPr>
        <b/>
        <sz val="12"/>
        <rFont val="Sylfaen"/>
        <family val="1"/>
      </rPr>
      <t>) (არმატურა 1 გრძივ მეტრზე 13.33 კგ)</t>
    </r>
  </si>
  <si>
    <t>საფუძვლის ზედა ფენის მოწყობა 0÷40მმ ფრაქციის ღორღით, ადგილზე გაშლა და დატკეპნა (სისქით 10 სმ)</t>
  </si>
  <si>
    <t>არმატურა</t>
  </si>
  <si>
    <t>არსებული გრუნტის დამუშავება მექნიზმით (მათ შორის დაზიანებული ა/ბ საფარი) და დატვირთვა ა/თვითმცლელებზე</t>
  </si>
  <si>
    <t>არსებული გრუნტის დამუშავება ხელით (მათ შორის დაზიანებული ა/ბ საფარი)  და დატვირთვა ა/თვითმცლელებზე</t>
  </si>
  <si>
    <r>
      <t>მ</t>
    </r>
    <r>
      <rPr>
        <vertAlign val="superscript"/>
        <sz val="12"/>
        <rFont val="Calibri"/>
        <family val="1"/>
        <scheme val="minor"/>
      </rPr>
      <t>2</t>
    </r>
  </si>
  <si>
    <t>ბეტონი B 25 გზის სავალი ნაწილის მოსაწყობად, სისქით 18 სმ</t>
  </si>
  <si>
    <t>ცემენტ-ბეტონის დამგები</t>
  </si>
  <si>
    <t>ცემენტ-ბეტონის საფარის მოსაპირკეთებელი მაქანები</t>
  </si>
  <si>
    <t>საფუძვლის მაპროფილერებელი</t>
  </si>
  <si>
    <t>ცემენტ-ბეტონის საფარზე ფირის დამგები აგრეგატი</t>
  </si>
  <si>
    <t>ამწე საავტომობილო სვლაზე 5ტ</t>
  </si>
  <si>
    <t>რელს-ფორმა</t>
  </si>
  <si>
    <t>ბიტუმის ემულსია</t>
  </si>
  <si>
    <t>ნაკერების დამჭრელი მექანიზმი</t>
  </si>
  <si>
    <t>ნაკერების ჩამსხმელი</t>
  </si>
  <si>
    <t>ქვიშა</t>
  </si>
  <si>
    <t>ბეტონის საფარის სადეფორმაციო ნაკერების მოწყობა</t>
  </si>
  <si>
    <t>მიერთებებზე და კერძო მისასვლელებზე ბეტონი B 25 გზის სავალი ნაწილის მოსაწყობად, სისქით 12 სმ</t>
  </si>
  <si>
    <r>
      <t xml:space="preserve">არმატურის ბადე </t>
    </r>
    <r>
      <rPr>
        <sz val="12"/>
        <rFont val="Sylfaen"/>
        <family val="1"/>
      </rPr>
      <t>Ø</t>
    </r>
    <r>
      <rPr>
        <i/>
        <sz val="12"/>
        <rFont val="Sylfaen"/>
        <family val="1"/>
      </rPr>
      <t xml:space="preserve">5მმ </t>
    </r>
  </si>
  <si>
    <t xml:space="preserve">არმატურის საქსოვი </t>
  </si>
  <si>
    <t>საგზაო მონიშვნა</t>
  </si>
  <si>
    <t>კმ</t>
  </si>
  <si>
    <t>მარკირების მანქანა</t>
  </si>
  <si>
    <t>ემალი საგზაო სამუშაოებისათვის</t>
  </si>
  <si>
    <t>ცალი</t>
  </si>
  <si>
    <t>მბურღავ–ამწევი მნქანები სიღრმით 3,5მ, საავტომობილო სვლაზე</t>
  </si>
  <si>
    <t>ამწე საავტომობილი სვლაზე 3ტ.</t>
  </si>
  <si>
    <t>ბეტონი B-15</t>
  </si>
  <si>
    <t>ლითონის ბოძები L=3,2მ, Ø-76მმ</t>
  </si>
  <si>
    <t>საგზაო ნიშნები</t>
  </si>
  <si>
    <r>
      <t>სხვადასხვა ტიპის საგზაო ნიშნების მონტაჟი ლითონის ბოძზე L=3,2მ, Ø-76მმ, ბეტონი 0.2მ</t>
    </r>
    <r>
      <rPr>
        <vertAlign val="superscript"/>
        <sz val="12"/>
        <rFont val="Sylfaen"/>
        <family val="1"/>
      </rPr>
      <t>3</t>
    </r>
  </si>
  <si>
    <t>არმატურა გზის სავალი ნაწილის მოსაწყობად Ø 18</t>
  </si>
  <si>
    <t>მიერთებებზე და კერძო მისასვლელებზე საფუძვლის ზედა ფენის მოწყობა 0÷40მმ ფრაქციის ღორღით, ადგილზე გაშლა და დატკეპნა (სისქით 10 სმ)</t>
  </si>
  <si>
    <r>
      <t xml:space="preserve">არმატურა </t>
    </r>
    <r>
      <rPr>
        <sz val="12"/>
        <rFont val="Sylfaen"/>
        <family val="1"/>
        <charset val="204"/>
      </rPr>
      <t>Ø</t>
    </r>
    <r>
      <rPr>
        <i/>
        <sz val="12"/>
        <rFont val="Sylfaen"/>
        <family val="1"/>
      </rPr>
      <t>18</t>
    </r>
  </si>
  <si>
    <t>არმატურა გზის სავალი ნაწილის მოსაწყობად Ø 5</t>
  </si>
  <si>
    <t>მ3</t>
  </si>
  <si>
    <r>
      <t>მ</t>
    </r>
    <r>
      <rPr>
        <vertAlign val="superscript"/>
        <sz val="12"/>
        <rFont val="Sylfaen"/>
        <family val="1"/>
      </rPr>
      <t>3</t>
    </r>
  </si>
  <si>
    <t>მილის სათავისების პორტალური კედლის მონოლითური ბეტონი B-22.5, W6, F-200</t>
  </si>
  <si>
    <r>
      <t>მ</t>
    </r>
    <r>
      <rPr>
        <vertAlign val="superscript"/>
        <sz val="12"/>
        <rFont val="Sylfaen"/>
        <family val="1"/>
      </rPr>
      <t>2</t>
    </r>
  </si>
  <si>
    <t>სათავისების ქვის რისბერმა hქვ ≥30სმ</t>
  </si>
  <si>
    <t>ტ.</t>
  </si>
  <si>
    <t>ბეტონი B-22.5, W6, F-200</t>
  </si>
  <si>
    <r>
      <t>ხის ძელი1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 ხარისხის 130მმ</t>
    </r>
  </si>
  <si>
    <r>
      <t>ხის ძელი 3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</si>
  <si>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ჩასატანებელი დეტალები</t>
  </si>
  <si>
    <t>ჰიდროსაიზოლაციო ბიტუმი ნავთობის ბაზაზე</t>
  </si>
  <si>
    <t>ამწე მუხლუხა სვლაზე 16ტ.</t>
  </si>
  <si>
    <t xml:space="preserve">ფლეთილი ქვა </t>
  </si>
  <si>
    <t>პოლიეთილენის ხუფი "კალპაჩოკი"</t>
  </si>
  <si>
    <t>ც</t>
  </si>
  <si>
    <t>ქვიშა ხრეშოვანი საგები მილის მოსაწყობად</t>
  </si>
  <si>
    <t>რკ.ბეტონის მილების და სათავისების დამუშავება ბიტუმით ორჯერ</t>
  </si>
  <si>
    <t>გრუნტის ჭრა მილისათვის და დასაწყობება შემდგომი გამოყენებისათვის</t>
  </si>
  <si>
    <t>ამწე საავტომობილო სვლაზე 10ტ.</t>
  </si>
  <si>
    <t>ანაკრეფი რკინა-ბეტონის მილები D=1,0მ</t>
  </si>
  <si>
    <t>რკ. ბეტონის მილების დ - 1.0მ შეძენა და მონტაჟი (1მ - 0,394მ3)</t>
  </si>
  <si>
    <t>დასაწყობებული გრუნტის უკუჩაყრა და დატკეპნა</t>
  </si>
  <si>
    <t>ბულდოზერი 80ც/ძ</t>
  </si>
  <si>
    <t>პნევმატური სატკეპნი</t>
  </si>
  <si>
    <t xml:space="preserve">ზუდიდის მუნიციპალიტეტის ინგირის ადმინისტრაციულ ერთეულში, ჭავჭავაძისა და ტაბიძის ქუჩების დამაკავშირებელი გზის 
რეაბილიტაციის სამუშაოების ხარჯთაღრიცხვა 
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</si>
  <si>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</si>
  <si>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</si>
  <si>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</si>
  <si>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ხელმოწერა: ______________________</t>
  </si>
  <si>
    <t xml:space="preserve">დანართი №1 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</si>
  <si>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</si>
  <si>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</si>
  <si>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</si>
  <si>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</si>
  <si>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5) პრეტენდენტის მიერ წარმოდგენილი ტექნიკური დოკუნემტაცია დაზუსტებას არ ექვემდებარება თუ სატენდერო დოკუმენტაციის მოთხოვნ(ებ)ის შესაბამისად, არ არის ან განუფასებლადაა წარდგენილი ხარჯთაღრიცხვა.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</si>
  <si>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</si>
  <si>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</si>
  <si>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</si>
  <si>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9)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</si>
</sst>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0.00000"/>
  </numFmts>
  <fonts count="34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Sylfaen"/>
      <family val="1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sz val="15"/>
      <name val="Sylfaen"/>
      <family val="1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name val="Sylfaen"/>
      <family val="1"/>
    </font>
    <font>
      <i/>
      <sz val="12"/>
      <name val="Calibri"/>
      <family val="2"/>
    </font>
    <font>
      <vertAlign val="superscript"/>
      <sz val="12"/>
      <name val="Calibri"/>
      <family val="1"/>
      <scheme val="minor"/>
    </font>
    <font>
      <sz val="11"/>
      <name val="Sylfaen"/>
      <family val="1"/>
    </font>
    <font>
      <i/>
      <sz val="12"/>
      <name val="Sylfaen"/>
      <family val="1"/>
      <charset val="1"/>
    </font>
    <font>
      <i/>
      <sz val="12"/>
      <name val="Sylfine"/>
      <charset val="1"/>
    </font>
    <font>
      <sz val="12"/>
      <name val="Sylfaen"/>
      <family val="1"/>
      <charset val="204"/>
    </font>
    <font>
      <vertAlign val="superscript"/>
      <sz val="12"/>
      <name val="Sylfaen"/>
      <family val="1"/>
    </font>
    <font>
      <sz val="10"/>
      <name val="Arial"/>
      <family val="2"/>
    </font>
    <font>
      <i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1"/>
    </font>
    <font>
      <sz val="10"/>
      <name val="Grigolia"/>
    </font>
    <font>
      <b/>
      <i/>
      <sz val="10"/>
      <name val="Sylfaen"/>
      <family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/>
  </cellStyleXfs>
  <cellXfs count="83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20" fillId="0" borderId="1" xfId="0" applyNumberFormat="1" applyFont="1" applyFill="1" applyBorder="1" applyAlignment="1">
      <alignment horizontal="center" vertical="center"/>
    </xf>
    <xf numFmtId="43" fontId="20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/>
    <xf numFmtId="2" fontId="7" fillId="0" borderId="1" xfId="0" applyNumberFormat="1" applyFont="1" applyBorder="1"/>
    <xf numFmtId="0" fontId="27" fillId="0" borderId="0" xfId="0" applyFont="1" applyFill="1" applyBorder="1"/>
    <xf numFmtId="0" fontId="26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28" fillId="0" borderId="0" xfId="0" applyFont="1" applyFill="1" applyBorder="1" applyAlignment="1"/>
    <xf numFmtId="0" fontId="31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zoomScale="80" zoomScaleNormal="80" zoomScaleSheetLayoutView="80" workbookViewId="0">
      <selection activeCell="N1" sqref="N1"/>
    </sheetView>
  </sheetViews>
  <sheetFormatPr defaultColWidth="9.140625" defaultRowHeight="18"/>
  <cols>
    <col min="1" max="1" width="6.7109375" style="8" customWidth="1"/>
    <col min="2" max="2" width="19.5703125" style="8" customWidth="1"/>
    <col min="3" max="3" width="73.7109375" style="8" customWidth="1"/>
    <col min="4" max="4" width="11.7109375" style="8" customWidth="1"/>
    <col min="5" max="5" width="14.140625" style="8" customWidth="1"/>
    <col min="6" max="6" width="15.42578125" style="8" customWidth="1"/>
    <col min="7" max="7" width="15.28515625" style="8" customWidth="1"/>
    <col min="8" max="12" width="13.28515625" style="8" customWidth="1"/>
    <col min="13" max="13" width="18.140625" style="8" customWidth="1"/>
    <col min="14" max="16384" width="9.140625" style="8"/>
  </cols>
  <sheetData>
    <row r="1" spans="1:18" s="44" customFormat="1">
      <c r="L1" s="67" t="s">
        <v>134</v>
      </c>
      <c r="M1" s="67"/>
    </row>
    <row r="2" spans="1:18" ht="36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8" ht="27.75" customHeight="1">
      <c r="A3" s="80" t="s">
        <v>7</v>
      </c>
      <c r="B3" s="81" t="s">
        <v>25</v>
      </c>
      <c r="C3" s="80" t="s">
        <v>8</v>
      </c>
      <c r="D3" s="82" t="s">
        <v>0</v>
      </c>
      <c r="E3" s="82" t="s">
        <v>9</v>
      </c>
      <c r="F3" s="82" t="s">
        <v>10</v>
      </c>
      <c r="G3" s="76" t="s">
        <v>11</v>
      </c>
      <c r="H3" s="76"/>
      <c r="I3" s="76"/>
      <c r="J3" s="76"/>
      <c r="K3" s="76"/>
      <c r="L3" s="76"/>
      <c r="M3" s="80" t="s">
        <v>12</v>
      </c>
    </row>
    <row r="4" spans="1:18" ht="27.75" customHeight="1">
      <c r="A4" s="80"/>
      <c r="B4" s="81"/>
      <c r="C4" s="80"/>
      <c r="D4" s="82"/>
      <c r="E4" s="80"/>
      <c r="F4" s="82"/>
      <c r="G4" s="76" t="s">
        <v>13</v>
      </c>
      <c r="H4" s="76"/>
      <c r="I4" s="76" t="s">
        <v>14</v>
      </c>
      <c r="J4" s="76"/>
      <c r="K4" s="76" t="s">
        <v>15</v>
      </c>
      <c r="L4" s="76"/>
      <c r="M4" s="80"/>
    </row>
    <row r="5" spans="1:18" ht="27.75" customHeight="1">
      <c r="A5" s="80"/>
      <c r="B5" s="81"/>
      <c r="C5" s="80"/>
      <c r="D5" s="82"/>
      <c r="E5" s="80"/>
      <c r="F5" s="82"/>
      <c r="G5" s="40" t="s">
        <v>16</v>
      </c>
      <c r="H5" s="41" t="s">
        <v>17</v>
      </c>
      <c r="I5" s="40" t="s">
        <v>16</v>
      </c>
      <c r="J5" s="41" t="s">
        <v>17</v>
      </c>
      <c r="K5" s="40" t="s">
        <v>16</v>
      </c>
      <c r="L5" s="41" t="s">
        <v>17</v>
      </c>
      <c r="M5" s="80"/>
    </row>
    <row r="6" spans="1:18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R6" s="44"/>
    </row>
    <row r="7" spans="1:18" s="15" customFormat="1" ht="29.25" customHeight="1">
      <c r="A7" s="10">
        <v>1</v>
      </c>
      <c r="B7" s="42"/>
      <c r="C7" s="11" t="s">
        <v>3</v>
      </c>
      <c r="D7" s="42" t="s">
        <v>2</v>
      </c>
      <c r="E7" s="12">
        <v>450.1</v>
      </c>
      <c r="F7" s="6"/>
      <c r="G7" s="13"/>
      <c r="H7" s="6"/>
      <c r="I7" s="13"/>
      <c r="J7" s="6"/>
      <c r="K7" s="13"/>
      <c r="L7" s="14"/>
      <c r="M7" s="1"/>
    </row>
    <row r="8" spans="1:18" s="15" customFormat="1" ht="54">
      <c r="A8" s="10">
        <f>A7+1</f>
        <v>2</v>
      </c>
      <c r="B8" s="68"/>
      <c r="C8" s="11" t="s">
        <v>72</v>
      </c>
      <c r="D8" s="10" t="s">
        <v>45</v>
      </c>
      <c r="E8" s="12">
        <v>302.40000000000003</v>
      </c>
      <c r="F8" s="17"/>
      <c r="G8" s="17"/>
      <c r="H8" s="17"/>
      <c r="I8" s="16"/>
      <c r="J8" s="17"/>
      <c r="K8" s="16"/>
      <c r="L8" s="47"/>
      <c r="M8" s="46"/>
    </row>
    <row r="9" spans="1:18" s="15" customFormat="1">
      <c r="A9" s="10"/>
      <c r="B9" s="68"/>
      <c r="C9" s="3" t="s">
        <v>33</v>
      </c>
      <c r="D9" s="4" t="s">
        <v>4</v>
      </c>
      <c r="E9" s="7">
        <f>0.0132+0.00323</f>
        <v>1.643E-2</v>
      </c>
      <c r="F9" s="6"/>
      <c r="G9" s="6">
        <f>E9*$E$8</f>
        <v>4.9684320000000008</v>
      </c>
      <c r="H9" s="6"/>
      <c r="I9" s="6"/>
      <c r="J9" s="6"/>
      <c r="K9" s="6"/>
      <c r="L9" s="45"/>
      <c r="M9" s="48"/>
    </row>
    <row r="10" spans="1:18" s="15" customFormat="1" ht="19.5">
      <c r="A10" s="10"/>
      <c r="B10" s="68"/>
      <c r="C10" s="3" t="s">
        <v>46</v>
      </c>
      <c r="D10" s="4" t="s">
        <v>26</v>
      </c>
      <c r="E10" s="7">
        <v>2.9499999999999998E-2</v>
      </c>
      <c r="F10" s="6"/>
      <c r="G10" s="6"/>
      <c r="H10" s="6"/>
      <c r="I10" s="6">
        <f>$E$8*E10</f>
        <v>8.9207999999999998</v>
      </c>
      <c r="J10" s="6"/>
      <c r="K10" s="6"/>
      <c r="L10" s="45"/>
      <c r="M10" s="48"/>
    </row>
    <row r="11" spans="1:18" s="15" customFormat="1">
      <c r="A11" s="10"/>
      <c r="B11" s="68"/>
      <c r="C11" s="3" t="s">
        <v>27</v>
      </c>
      <c r="D11" s="4" t="s">
        <v>28</v>
      </c>
      <c r="E11" s="5">
        <f>0.0021+0.00018</f>
        <v>2.2799999999999999E-3</v>
      </c>
      <c r="F11" s="6"/>
      <c r="G11" s="6"/>
      <c r="H11" s="6"/>
      <c r="I11" s="6">
        <f>$E$8*E11</f>
        <v>0.68947200000000008</v>
      </c>
      <c r="J11" s="6"/>
      <c r="K11" s="6"/>
      <c r="L11" s="45"/>
      <c r="M11" s="48"/>
    </row>
    <row r="12" spans="1:18" s="15" customFormat="1">
      <c r="A12" s="10"/>
      <c r="B12" s="68"/>
      <c r="C12" s="3" t="s">
        <v>5</v>
      </c>
      <c r="D12" s="4" t="s">
        <v>26</v>
      </c>
      <c r="E12" s="5">
        <v>2.63E-3</v>
      </c>
      <c r="F12" s="6"/>
      <c r="G12" s="6"/>
      <c r="H12" s="6"/>
      <c r="I12" s="6">
        <f>$E$8*E12</f>
        <v>0.79531200000000013</v>
      </c>
      <c r="J12" s="6"/>
      <c r="K12" s="6"/>
      <c r="L12" s="45"/>
      <c r="M12" s="48"/>
    </row>
    <row r="13" spans="1:18" s="15" customFormat="1" ht="19.5">
      <c r="A13" s="10"/>
      <c r="B13" s="68"/>
      <c r="C13" s="3" t="s">
        <v>29</v>
      </c>
      <c r="D13" s="4" t="s">
        <v>47</v>
      </c>
      <c r="E13" s="5">
        <f>0.00005+0.00004</f>
        <v>9.0000000000000006E-5</v>
      </c>
      <c r="F13" s="6"/>
      <c r="G13" s="6"/>
      <c r="H13" s="6"/>
      <c r="I13" s="6"/>
      <c r="J13" s="6"/>
      <c r="K13" s="6">
        <f>$E$8*E13</f>
        <v>2.7216000000000004E-2</v>
      </c>
      <c r="L13" s="45"/>
      <c r="M13" s="48"/>
    </row>
    <row r="14" spans="1:18" s="15" customFormat="1" ht="54">
      <c r="A14" s="10">
        <f>A8+1</f>
        <v>3</v>
      </c>
      <c r="B14" s="68"/>
      <c r="C14" s="11" t="s">
        <v>73</v>
      </c>
      <c r="D14" s="10" t="s">
        <v>45</v>
      </c>
      <c r="E14" s="12">
        <v>33.6</v>
      </c>
      <c r="F14" s="18"/>
      <c r="G14" s="18"/>
      <c r="H14" s="18"/>
      <c r="I14" s="18"/>
      <c r="J14" s="18"/>
      <c r="K14" s="18"/>
      <c r="L14" s="49"/>
      <c r="M14" s="46"/>
    </row>
    <row r="15" spans="1:18" s="15" customFormat="1">
      <c r="A15" s="10"/>
      <c r="B15" s="68"/>
      <c r="C15" s="3" t="s">
        <v>33</v>
      </c>
      <c r="D15" s="4" t="s">
        <v>4</v>
      </c>
      <c r="E15" s="5">
        <f>2.06+0.12</f>
        <v>2.1800000000000002</v>
      </c>
      <c r="F15" s="6"/>
      <c r="G15" s="6">
        <f>E15*E14</f>
        <v>73.248000000000005</v>
      </c>
      <c r="H15" s="6"/>
      <c r="I15" s="6"/>
      <c r="J15" s="6"/>
      <c r="K15" s="6"/>
      <c r="L15" s="45"/>
      <c r="M15" s="48"/>
    </row>
    <row r="16" spans="1:18" s="15" customFormat="1">
      <c r="A16" s="10"/>
      <c r="B16" s="68"/>
      <c r="C16" s="3" t="s">
        <v>5</v>
      </c>
      <c r="D16" s="4" t="s">
        <v>26</v>
      </c>
      <c r="E16" s="5">
        <v>2.63E-3</v>
      </c>
      <c r="F16" s="6"/>
      <c r="G16" s="6"/>
      <c r="H16" s="6"/>
      <c r="I16" s="6">
        <f>$E$14*E16</f>
        <v>8.8368000000000002E-2</v>
      </c>
      <c r="J16" s="6"/>
      <c r="K16" s="6"/>
      <c r="L16" s="45"/>
      <c r="M16" s="48"/>
    </row>
    <row r="17" spans="1:13" s="15" customFormat="1">
      <c r="A17" s="10"/>
      <c r="B17" s="68"/>
      <c r="C17" s="3" t="s">
        <v>27</v>
      </c>
      <c r="D17" s="4" t="s">
        <v>28</v>
      </c>
      <c r="E17" s="5">
        <v>1.8000000000000001E-4</v>
      </c>
      <c r="F17" s="6"/>
      <c r="G17" s="6"/>
      <c r="H17" s="6"/>
      <c r="I17" s="6">
        <f>$E$14*E17</f>
        <v>6.0480000000000004E-3</v>
      </c>
      <c r="J17" s="6"/>
      <c r="K17" s="6"/>
      <c r="L17" s="45"/>
      <c r="M17" s="48"/>
    </row>
    <row r="18" spans="1:13" s="15" customFormat="1" ht="19.5">
      <c r="A18" s="10"/>
      <c r="B18" s="68"/>
      <c r="C18" s="3" t="s">
        <v>29</v>
      </c>
      <c r="D18" s="4" t="s">
        <v>47</v>
      </c>
      <c r="E18" s="5">
        <v>4.0000000000000003E-5</v>
      </c>
      <c r="F18" s="6"/>
      <c r="G18" s="6"/>
      <c r="H18" s="6"/>
      <c r="I18" s="6"/>
      <c r="J18" s="6"/>
      <c r="K18" s="19">
        <f>$E$14*E18</f>
        <v>1.3440000000000001E-3</v>
      </c>
      <c r="L18" s="45"/>
      <c r="M18" s="48"/>
    </row>
    <row r="19" spans="1:13" s="15" customFormat="1" ht="37.5" customHeight="1">
      <c r="A19" s="10">
        <f>A14+1</f>
        <v>4</v>
      </c>
      <c r="B19" s="77"/>
      <c r="C19" s="11" t="s">
        <v>48</v>
      </c>
      <c r="D19" s="10" t="s">
        <v>45</v>
      </c>
      <c r="E19" s="12">
        <v>336</v>
      </c>
      <c r="F19" s="17"/>
      <c r="G19" s="6"/>
      <c r="H19" s="6"/>
      <c r="I19" s="6"/>
      <c r="J19" s="6"/>
      <c r="K19" s="6"/>
      <c r="L19" s="45"/>
      <c r="M19" s="46"/>
    </row>
    <row r="20" spans="1:13" s="15" customFormat="1">
      <c r="A20" s="10"/>
      <c r="B20" s="78"/>
      <c r="C20" s="3" t="s">
        <v>49</v>
      </c>
      <c r="D20" s="4" t="s">
        <v>1</v>
      </c>
      <c r="E20" s="7">
        <v>1.8</v>
      </c>
      <c r="F20" s="6"/>
      <c r="G20" s="6"/>
      <c r="H20" s="6"/>
      <c r="I20" s="6">
        <f>$E$19*E20</f>
        <v>604.80000000000007</v>
      </c>
      <c r="J20" s="6"/>
      <c r="K20" s="6"/>
      <c r="L20" s="45"/>
      <c r="M20" s="48"/>
    </row>
    <row r="21" spans="1:13" s="15" customFormat="1" ht="38.25" customHeight="1">
      <c r="A21" s="10">
        <v>5</v>
      </c>
      <c r="B21" s="68"/>
      <c r="C21" s="11" t="s">
        <v>40</v>
      </c>
      <c r="D21" s="10" t="s">
        <v>45</v>
      </c>
      <c r="E21" s="12">
        <v>72</v>
      </c>
      <c r="F21" s="6"/>
      <c r="G21" s="6"/>
      <c r="H21" s="6"/>
      <c r="I21" s="6"/>
      <c r="J21" s="6"/>
      <c r="K21" s="6"/>
      <c r="L21" s="45"/>
      <c r="M21" s="46"/>
    </row>
    <row r="22" spans="1:13" s="15" customFormat="1">
      <c r="A22" s="10"/>
      <c r="B22" s="68"/>
      <c r="C22" s="3" t="s">
        <v>33</v>
      </c>
      <c r="D22" s="4" t="s">
        <v>4</v>
      </c>
      <c r="E22" s="5">
        <v>0.14499999999999999</v>
      </c>
      <c r="F22" s="6"/>
      <c r="G22" s="6">
        <f>E22*E21</f>
        <v>10.44</v>
      </c>
      <c r="H22" s="6"/>
      <c r="I22" s="6"/>
      <c r="J22" s="6"/>
      <c r="K22" s="6"/>
      <c r="L22" s="45"/>
      <c r="M22" s="48"/>
    </row>
    <row r="23" spans="1:13" s="15" customFormat="1">
      <c r="A23" s="10"/>
      <c r="B23" s="68"/>
      <c r="C23" s="3" t="s">
        <v>30</v>
      </c>
      <c r="D23" s="4" t="s">
        <v>26</v>
      </c>
      <c r="E23" s="7">
        <v>3.1800000000000002E-2</v>
      </c>
      <c r="F23" s="6"/>
      <c r="G23" s="6"/>
      <c r="H23" s="6"/>
      <c r="I23" s="6">
        <f>E21*E23</f>
        <v>2.2896000000000001</v>
      </c>
      <c r="J23" s="6"/>
      <c r="K23" s="6"/>
      <c r="L23" s="45"/>
      <c r="M23" s="48"/>
    </row>
    <row r="24" spans="1:13" s="15" customFormat="1">
      <c r="A24" s="10"/>
      <c r="B24" s="68"/>
      <c r="C24" s="3" t="s">
        <v>41</v>
      </c>
      <c r="D24" s="4" t="s">
        <v>26</v>
      </c>
      <c r="E24" s="7">
        <v>2.4199999999999999E-2</v>
      </c>
      <c r="F24" s="6"/>
      <c r="G24" s="6"/>
      <c r="H24" s="6"/>
      <c r="I24" s="6">
        <f>E21*E24</f>
        <v>1.7423999999999999</v>
      </c>
      <c r="J24" s="6"/>
      <c r="K24" s="6"/>
      <c r="L24" s="45"/>
      <c r="M24" s="48"/>
    </row>
    <row r="25" spans="1:13" s="15" customFormat="1">
      <c r="A25" s="10"/>
      <c r="B25" s="68"/>
      <c r="C25" s="3" t="s">
        <v>42</v>
      </c>
      <c r="D25" s="4" t="s">
        <v>26</v>
      </c>
      <c r="E25" s="7">
        <v>2.4199999999999999E-2</v>
      </c>
      <c r="F25" s="6"/>
      <c r="G25" s="6"/>
      <c r="H25" s="6"/>
      <c r="I25" s="6">
        <f>E21*E25</f>
        <v>1.7423999999999999</v>
      </c>
      <c r="J25" s="6"/>
      <c r="K25" s="6"/>
      <c r="L25" s="45"/>
      <c r="M25" s="48"/>
    </row>
    <row r="26" spans="1:13" s="15" customFormat="1">
      <c r="A26" s="10"/>
      <c r="B26" s="68"/>
      <c r="C26" s="3" t="s">
        <v>43</v>
      </c>
      <c r="D26" s="4" t="s">
        <v>26</v>
      </c>
      <c r="E26" s="7">
        <f>0.00688-0.00115</f>
        <v>5.7299999999999999E-3</v>
      </c>
      <c r="F26" s="6"/>
      <c r="G26" s="6"/>
      <c r="H26" s="6"/>
      <c r="I26" s="6">
        <f>E21*E26</f>
        <v>0.41255999999999998</v>
      </c>
      <c r="J26" s="6"/>
      <c r="K26" s="6"/>
      <c r="L26" s="45"/>
      <c r="M26" s="48"/>
    </row>
    <row r="27" spans="1:13" s="15" customFormat="1">
      <c r="A27" s="10"/>
      <c r="B27" s="68"/>
      <c r="C27" s="3" t="s">
        <v>5</v>
      </c>
      <c r="D27" s="4" t="s">
        <v>26</v>
      </c>
      <c r="E27" s="5">
        <f>0.02-0.00317</f>
        <v>1.6830000000000001E-2</v>
      </c>
      <c r="F27" s="6"/>
      <c r="G27" s="6"/>
      <c r="H27" s="6"/>
      <c r="I27" s="6">
        <f>E21*E27</f>
        <v>1.2117600000000002</v>
      </c>
      <c r="J27" s="6"/>
      <c r="K27" s="6"/>
      <c r="L27" s="45"/>
      <c r="M27" s="48"/>
    </row>
    <row r="28" spans="1:13" s="15" customFormat="1">
      <c r="A28" s="10"/>
      <c r="B28" s="68"/>
      <c r="C28" s="3" t="s">
        <v>44</v>
      </c>
      <c r="D28" s="4" t="s">
        <v>26</v>
      </c>
      <c r="E28" s="7">
        <f>0.00344-0.00058</f>
        <v>2.8599999999999997E-3</v>
      </c>
      <c r="F28" s="6"/>
      <c r="G28" s="6"/>
      <c r="H28" s="6"/>
      <c r="I28" s="6">
        <f>E21*E28</f>
        <v>0.20591999999999999</v>
      </c>
      <c r="J28" s="6"/>
      <c r="K28" s="6"/>
      <c r="L28" s="45"/>
      <c r="M28" s="48"/>
    </row>
    <row r="29" spans="1:13" s="15" customFormat="1">
      <c r="A29" s="10"/>
      <c r="B29" s="68"/>
      <c r="C29" s="3" t="s">
        <v>27</v>
      </c>
      <c r="D29" s="4" t="s">
        <v>28</v>
      </c>
      <c r="E29" s="5">
        <v>1.4500000000000001E-2</v>
      </c>
      <c r="F29" s="6"/>
      <c r="G29" s="6"/>
      <c r="H29" s="6"/>
      <c r="I29" s="6">
        <f>E21*E29</f>
        <v>1.044</v>
      </c>
      <c r="J29" s="6"/>
      <c r="K29" s="6"/>
      <c r="L29" s="45"/>
      <c r="M29" s="48"/>
    </row>
    <row r="30" spans="1:13" s="15" customFormat="1" ht="36">
      <c r="A30" s="10">
        <v>6</v>
      </c>
      <c r="B30" s="68"/>
      <c r="C30" s="11" t="s">
        <v>70</v>
      </c>
      <c r="D30" s="10" t="s">
        <v>74</v>
      </c>
      <c r="E30" s="12">
        <v>2700.6</v>
      </c>
      <c r="F30" s="23"/>
      <c r="G30" s="22"/>
      <c r="H30" s="23"/>
      <c r="I30" s="23"/>
      <c r="J30" s="23"/>
      <c r="K30" s="16"/>
      <c r="L30" s="47"/>
      <c r="M30" s="46"/>
    </row>
    <row r="31" spans="1:13" s="15" customFormat="1">
      <c r="A31" s="10"/>
      <c r="B31" s="68"/>
      <c r="C31" s="3" t="s">
        <v>33</v>
      </c>
      <c r="D31" s="4" t="s">
        <v>4</v>
      </c>
      <c r="E31" s="7">
        <f>42.9*0.001</f>
        <v>4.2900000000000001E-2</v>
      </c>
      <c r="F31" s="6"/>
      <c r="G31" s="6">
        <f>E31*E30</f>
        <v>115.85574</v>
      </c>
      <c r="H31" s="6"/>
      <c r="I31" s="6"/>
      <c r="J31" s="6"/>
      <c r="K31" s="6"/>
      <c r="L31" s="45"/>
      <c r="M31" s="48"/>
    </row>
    <row r="32" spans="1:13" s="15" customFormat="1">
      <c r="A32" s="10"/>
      <c r="B32" s="68"/>
      <c r="C32" s="3" t="s">
        <v>30</v>
      </c>
      <c r="D32" s="4" t="s">
        <v>26</v>
      </c>
      <c r="E32" s="5">
        <f>2.69*0.001</f>
        <v>2.6900000000000001E-3</v>
      </c>
      <c r="F32" s="6"/>
      <c r="G32" s="6"/>
      <c r="H32" s="6"/>
      <c r="I32" s="6">
        <f>E30*E32</f>
        <v>7.2646139999999999</v>
      </c>
      <c r="J32" s="6"/>
      <c r="K32" s="6"/>
      <c r="L32" s="45"/>
      <c r="M32" s="48"/>
    </row>
    <row r="33" spans="1:13" s="15" customFormat="1">
      <c r="A33" s="10"/>
      <c r="B33" s="68"/>
      <c r="C33" s="3" t="s">
        <v>31</v>
      </c>
      <c r="D33" s="4" t="s">
        <v>26</v>
      </c>
      <c r="E33" s="5">
        <f>0.41*0.001</f>
        <v>4.0999999999999999E-4</v>
      </c>
      <c r="F33" s="6"/>
      <c r="G33" s="6"/>
      <c r="H33" s="6"/>
      <c r="I33" s="6">
        <f>E30*E33</f>
        <v>1.107246</v>
      </c>
      <c r="J33" s="6"/>
      <c r="K33" s="6"/>
      <c r="L33" s="45"/>
      <c r="M33" s="48"/>
    </row>
    <row r="34" spans="1:13" s="15" customFormat="1">
      <c r="A34" s="10"/>
      <c r="B34" s="68"/>
      <c r="C34" s="3" t="s">
        <v>35</v>
      </c>
      <c r="D34" s="4" t="s">
        <v>26</v>
      </c>
      <c r="E34" s="7">
        <f>7.6*0.001</f>
        <v>7.6E-3</v>
      </c>
      <c r="F34" s="6"/>
      <c r="G34" s="6"/>
      <c r="H34" s="6"/>
      <c r="I34" s="6">
        <f>E30*E34</f>
        <v>20.524560000000001</v>
      </c>
      <c r="J34" s="6"/>
      <c r="K34" s="6"/>
      <c r="L34" s="45"/>
      <c r="M34" s="48"/>
    </row>
    <row r="35" spans="1:13" s="15" customFormat="1">
      <c r="A35" s="10"/>
      <c r="B35" s="68"/>
      <c r="C35" s="3" t="s">
        <v>36</v>
      </c>
      <c r="D35" s="4" t="s">
        <v>26</v>
      </c>
      <c r="E35" s="7">
        <f>7.4*0.001</f>
        <v>7.4000000000000003E-3</v>
      </c>
      <c r="F35" s="6"/>
      <c r="G35" s="6"/>
      <c r="H35" s="6"/>
      <c r="I35" s="6">
        <f>E30*E35</f>
        <v>19.984439999999999</v>
      </c>
      <c r="J35" s="6"/>
      <c r="K35" s="6"/>
      <c r="L35" s="45"/>
      <c r="M35" s="48"/>
    </row>
    <row r="36" spans="1:13" s="15" customFormat="1">
      <c r="A36" s="10"/>
      <c r="B36" s="68"/>
      <c r="C36" s="20" t="s">
        <v>32</v>
      </c>
      <c r="D36" s="21" t="s">
        <v>26</v>
      </c>
      <c r="E36" s="5">
        <f>1.48*0.001</f>
        <v>1.48E-3</v>
      </c>
      <c r="F36" s="6"/>
      <c r="G36" s="6"/>
      <c r="H36" s="6"/>
      <c r="I36" s="6">
        <f>E30*E36</f>
        <v>3.9968879999999998</v>
      </c>
      <c r="J36" s="6"/>
      <c r="K36" s="6"/>
      <c r="L36" s="45"/>
      <c r="M36" s="48"/>
    </row>
    <row r="37" spans="1:13" s="15" customFormat="1" ht="19.5">
      <c r="A37" s="10"/>
      <c r="B37" s="68"/>
      <c r="C37" s="30" t="s">
        <v>38</v>
      </c>
      <c r="D37" s="21" t="s">
        <v>47</v>
      </c>
      <c r="E37" s="7">
        <f>(149-12.4*2)*0.001</f>
        <v>0.1242</v>
      </c>
      <c r="F37" s="6"/>
      <c r="G37" s="6"/>
      <c r="H37" s="6"/>
      <c r="I37" s="6"/>
      <c r="J37" s="6"/>
      <c r="K37" s="6">
        <f>E30*E37</f>
        <v>335.41451999999998</v>
      </c>
      <c r="L37" s="45"/>
      <c r="M37" s="48"/>
    </row>
    <row r="38" spans="1:13" s="15" customFormat="1" ht="19.5">
      <c r="A38" s="10"/>
      <c r="B38" s="68"/>
      <c r="C38" s="3" t="s">
        <v>6</v>
      </c>
      <c r="D38" s="21" t="s">
        <v>47</v>
      </c>
      <c r="E38" s="7">
        <v>1.0999999999999999E-2</v>
      </c>
      <c r="F38" s="6"/>
      <c r="G38" s="6"/>
      <c r="H38" s="6"/>
      <c r="I38" s="6"/>
      <c r="J38" s="6"/>
      <c r="K38" s="6">
        <f>E30*E38</f>
        <v>29.706599999999998</v>
      </c>
      <c r="L38" s="45"/>
      <c r="M38" s="48"/>
    </row>
    <row r="39" spans="1:13" s="15" customFormat="1" ht="32.25" customHeight="1">
      <c r="A39" s="10">
        <v>7</v>
      </c>
      <c r="B39" s="69"/>
      <c r="C39" s="11" t="s">
        <v>75</v>
      </c>
      <c r="D39" s="10" t="s">
        <v>74</v>
      </c>
      <c r="E39" s="12">
        <v>2250.5</v>
      </c>
      <c r="F39" s="23"/>
      <c r="G39" s="22"/>
      <c r="H39" s="23"/>
      <c r="I39" s="23"/>
      <c r="J39" s="23"/>
      <c r="K39" s="16"/>
      <c r="L39" s="47"/>
      <c r="M39" s="46"/>
    </row>
    <row r="40" spans="1:13" s="15" customFormat="1">
      <c r="A40" s="10"/>
      <c r="B40" s="70"/>
      <c r="C40" s="3" t="s">
        <v>33</v>
      </c>
      <c r="D40" s="4" t="s">
        <v>4</v>
      </c>
      <c r="E40" s="5">
        <f>0.182</f>
        <v>0.182</v>
      </c>
      <c r="F40" s="6"/>
      <c r="G40" s="6">
        <f>E39*E40</f>
        <v>409.59100000000001</v>
      </c>
      <c r="H40" s="6"/>
      <c r="I40" s="6"/>
      <c r="J40" s="6"/>
      <c r="K40" s="6"/>
      <c r="L40" s="45"/>
      <c r="M40" s="48"/>
    </row>
    <row r="41" spans="1:13" s="15" customFormat="1">
      <c r="A41" s="10"/>
      <c r="B41" s="70"/>
      <c r="C41" s="3" t="s">
        <v>76</v>
      </c>
      <c r="D41" s="4" t="s">
        <v>26</v>
      </c>
      <c r="E41" s="7">
        <v>6.6E-3</v>
      </c>
      <c r="F41" s="6"/>
      <c r="G41" s="6"/>
      <c r="H41" s="6"/>
      <c r="I41" s="6">
        <f>E39*E41</f>
        <v>14.853299999999999</v>
      </c>
      <c r="J41" s="6"/>
      <c r="K41" s="6"/>
      <c r="L41" s="45"/>
      <c r="M41" s="48"/>
    </row>
    <row r="42" spans="1:13" s="15" customFormat="1">
      <c r="A42" s="10"/>
      <c r="B42" s="70"/>
      <c r="C42" s="3" t="s">
        <v>77</v>
      </c>
      <c r="D42" s="4" t="s">
        <v>26</v>
      </c>
      <c r="E42" s="7">
        <v>6.6E-3</v>
      </c>
      <c r="F42" s="6"/>
      <c r="G42" s="6"/>
      <c r="H42" s="6"/>
      <c r="I42" s="6">
        <f>E39*E42</f>
        <v>14.853299999999999</v>
      </c>
      <c r="J42" s="6"/>
      <c r="K42" s="6"/>
      <c r="L42" s="45"/>
      <c r="M42" s="48"/>
    </row>
    <row r="43" spans="1:13" s="15" customFormat="1">
      <c r="A43" s="10"/>
      <c r="B43" s="70"/>
      <c r="C43" s="3" t="s">
        <v>78</v>
      </c>
      <c r="D43" s="4" t="s">
        <v>26</v>
      </c>
      <c r="E43" s="7">
        <v>6.6E-3</v>
      </c>
      <c r="F43" s="6"/>
      <c r="G43" s="6"/>
      <c r="H43" s="6"/>
      <c r="I43" s="6">
        <f>E39*E43</f>
        <v>14.853299999999999</v>
      </c>
      <c r="J43" s="6"/>
      <c r="K43" s="6"/>
      <c r="L43" s="45"/>
      <c r="M43" s="48"/>
    </row>
    <row r="44" spans="1:13" s="15" customFormat="1">
      <c r="A44" s="10"/>
      <c r="B44" s="70"/>
      <c r="C44" s="3" t="s">
        <v>79</v>
      </c>
      <c r="D44" s="4" t="s">
        <v>26</v>
      </c>
      <c r="E44" s="7">
        <v>6.6E-3</v>
      </c>
      <c r="F44" s="6"/>
      <c r="G44" s="6"/>
      <c r="H44" s="6"/>
      <c r="I44" s="6">
        <f>E39*E44</f>
        <v>14.853299999999999</v>
      </c>
      <c r="J44" s="6"/>
      <c r="K44" s="6"/>
      <c r="L44" s="45"/>
      <c r="M44" s="48"/>
    </row>
    <row r="45" spans="1:13" s="15" customFormat="1">
      <c r="A45" s="10"/>
      <c r="B45" s="70"/>
      <c r="C45" s="3" t="s">
        <v>80</v>
      </c>
      <c r="D45" s="4" t="s">
        <v>26</v>
      </c>
      <c r="E45" s="7">
        <v>1.8599999999999998E-2</v>
      </c>
      <c r="F45" s="6"/>
      <c r="G45" s="6"/>
      <c r="H45" s="6"/>
      <c r="I45" s="6">
        <f>E39*E45</f>
        <v>41.859299999999998</v>
      </c>
      <c r="J45" s="6"/>
      <c r="K45" s="6"/>
      <c r="L45" s="45"/>
      <c r="M45" s="48"/>
    </row>
    <row r="46" spans="1:13" s="15" customFormat="1">
      <c r="A46" s="10"/>
      <c r="B46" s="70"/>
      <c r="C46" s="3" t="s">
        <v>42</v>
      </c>
      <c r="D46" s="4" t="s">
        <v>26</v>
      </c>
      <c r="E46" s="7">
        <v>6.7000000000000002E-3</v>
      </c>
      <c r="F46" s="6"/>
      <c r="G46" s="6"/>
      <c r="H46" s="6"/>
      <c r="I46" s="6">
        <f>E39*E46</f>
        <v>15.07835</v>
      </c>
      <c r="J46" s="6"/>
      <c r="K46" s="6"/>
      <c r="L46" s="45"/>
      <c r="M46" s="48"/>
    </row>
    <row r="47" spans="1:13" s="15" customFormat="1">
      <c r="A47" s="10"/>
      <c r="B47" s="70"/>
      <c r="C47" s="3" t="s">
        <v>27</v>
      </c>
      <c r="D47" s="4" t="s">
        <v>28</v>
      </c>
      <c r="E47" s="7">
        <v>2.29E-2</v>
      </c>
      <c r="F47" s="6"/>
      <c r="G47" s="6"/>
      <c r="H47" s="6"/>
      <c r="I47" s="6">
        <f>E39*E47</f>
        <v>51.536450000000002</v>
      </c>
      <c r="J47" s="6"/>
      <c r="K47" s="6"/>
      <c r="L47" s="45"/>
      <c r="M47" s="48"/>
    </row>
    <row r="48" spans="1:13" s="15" customFormat="1" ht="19.5">
      <c r="A48" s="10"/>
      <c r="B48" s="70"/>
      <c r="C48" s="3" t="s">
        <v>55</v>
      </c>
      <c r="D48" s="21" t="s">
        <v>47</v>
      </c>
      <c r="E48" s="7">
        <v>0.184</v>
      </c>
      <c r="F48" s="6"/>
      <c r="G48" s="6"/>
      <c r="H48" s="6"/>
      <c r="I48" s="6"/>
      <c r="J48" s="6"/>
      <c r="K48" s="6">
        <f>E39*E48</f>
        <v>414.09199999999998</v>
      </c>
      <c r="L48" s="45"/>
      <c r="M48" s="48"/>
    </row>
    <row r="49" spans="1:13" s="15" customFormat="1">
      <c r="A49" s="10"/>
      <c r="B49" s="70"/>
      <c r="C49" s="3" t="s">
        <v>81</v>
      </c>
      <c r="D49" s="21" t="s">
        <v>1</v>
      </c>
      <c r="E49" s="5">
        <v>1.1E-4</v>
      </c>
      <c r="F49" s="6"/>
      <c r="G49" s="6"/>
      <c r="H49" s="6"/>
      <c r="I49" s="6"/>
      <c r="J49" s="6"/>
      <c r="K49" s="6">
        <f>E39*E49</f>
        <v>0.247555</v>
      </c>
      <c r="L49" s="45"/>
      <c r="M49" s="48"/>
    </row>
    <row r="50" spans="1:13" s="15" customFormat="1">
      <c r="A50" s="10"/>
      <c r="B50" s="70"/>
      <c r="C50" s="3" t="s">
        <v>82</v>
      </c>
      <c r="D50" s="21" t="s">
        <v>1</v>
      </c>
      <c r="E50" s="7">
        <v>5.0000000000000001E-4</v>
      </c>
      <c r="F50" s="6"/>
      <c r="G50" s="6"/>
      <c r="H50" s="6"/>
      <c r="I50" s="6"/>
      <c r="J50" s="6"/>
      <c r="K50" s="6">
        <f>E39*E50</f>
        <v>1.1252500000000001</v>
      </c>
      <c r="L50" s="45"/>
      <c r="M50" s="48"/>
    </row>
    <row r="51" spans="1:13" s="15" customFormat="1">
      <c r="A51" s="10"/>
      <c r="B51" s="70"/>
      <c r="C51" s="3" t="s">
        <v>37</v>
      </c>
      <c r="D51" s="4" t="s">
        <v>28</v>
      </c>
      <c r="E51" s="5">
        <v>1.8499999999999999E-2</v>
      </c>
      <c r="F51" s="6"/>
      <c r="G51" s="6"/>
      <c r="H51" s="6"/>
      <c r="I51" s="6"/>
      <c r="J51" s="6"/>
      <c r="K51" s="6">
        <f>E39*E51</f>
        <v>41.634249999999994</v>
      </c>
      <c r="L51" s="45"/>
      <c r="M51" s="48"/>
    </row>
    <row r="52" spans="1:13" s="15" customFormat="1" ht="40.5" customHeight="1">
      <c r="A52" s="10">
        <v>8</v>
      </c>
      <c r="B52" s="68"/>
      <c r="C52" s="11" t="s">
        <v>104</v>
      </c>
      <c r="D52" s="10" t="s">
        <v>74</v>
      </c>
      <c r="E52" s="12">
        <v>2250.5</v>
      </c>
      <c r="F52" s="18"/>
      <c r="G52" s="18"/>
      <c r="H52" s="18"/>
      <c r="I52" s="18"/>
      <c r="J52" s="18"/>
      <c r="K52" s="18"/>
      <c r="L52" s="49"/>
      <c r="M52" s="46"/>
    </row>
    <row r="53" spans="1:13" s="15" customFormat="1">
      <c r="A53" s="10"/>
      <c r="B53" s="75"/>
      <c r="C53" s="3" t="s">
        <v>33</v>
      </c>
      <c r="D53" s="4" t="s">
        <v>4</v>
      </c>
      <c r="E53" s="5">
        <f>0.0117</f>
        <v>1.17E-2</v>
      </c>
      <c r="F53" s="6"/>
      <c r="G53" s="6">
        <f>E52*E53</f>
        <v>26.330850000000002</v>
      </c>
      <c r="H53" s="6"/>
      <c r="I53" s="6"/>
      <c r="J53" s="6"/>
      <c r="K53" s="6"/>
      <c r="L53" s="45"/>
      <c r="M53" s="48"/>
    </row>
    <row r="54" spans="1:13">
      <c r="A54" s="10"/>
      <c r="B54" s="75"/>
      <c r="C54" s="3" t="s">
        <v>88</v>
      </c>
      <c r="D54" s="21" t="s">
        <v>1</v>
      </c>
      <c r="E54" s="5">
        <f>38.006/20327.5</f>
        <v>1.869683925716394E-3</v>
      </c>
      <c r="F54" s="6"/>
      <c r="G54" s="6"/>
      <c r="H54" s="6"/>
      <c r="I54" s="6"/>
      <c r="J54" s="6"/>
      <c r="K54" s="19">
        <f>E52*E54</f>
        <v>4.2077236748247442</v>
      </c>
      <c r="L54" s="45"/>
      <c r="M54" s="48"/>
    </row>
    <row r="55" spans="1:13" ht="34.5" customHeight="1">
      <c r="A55" s="10">
        <v>9</v>
      </c>
      <c r="B55" s="69"/>
      <c r="C55" s="11" t="s">
        <v>101</v>
      </c>
      <c r="D55" s="10" t="s">
        <v>1</v>
      </c>
      <c r="E55" s="12">
        <v>1.3778799999999998</v>
      </c>
      <c r="F55" s="18"/>
      <c r="G55" s="18"/>
      <c r="H55" s="18"/>
      <c r="I55" s="18"/>
      <c r="J55" s="18"/>
      <c r="K55" s="18"/>
      <c r="L55" s="49"/>
      <c r="M55" s="46"/>
    </row>
    <row r="56" spans="1:13" ht="18" customHeight="1">
      <c r="A56" s="10"/>
      <c r="B56" s="70"/>
      <c r="C56" s="3" t="s">
        <v>33</v>
      </c>
      <c r="D56" s="4" t="s">
        <v>4</v>
      </c>
      <c r="E56" s="6">
        <v>13.2</v>
      </c>
      <c r="F56" s="6"/>
      <c r="G56" s="6">
        <f>E55*E56</f>
        <v>18.188015999999998</v>
      </c>
      <c r="H56" s="6"/>
      <c r="I56" s="6"/>
      <c r="J56" s="6"/>
      <c r="K56" s="6"/>
      <c r="L56" s="45"/>
      <c r="M56" s="48"/>
    </row>
    <row r="57" spans="1:13" ht="18" customHeight="1">
      <c r="A57" s="10"/>
      <c r="B57" s="70"/>
      <c r="C57" s="3" t="s">
        <v>89</v>
      </c>
      <c r="D57" s="21" t="s">
        <v>26</v>
      </c>
      <c r="E57" s="6">
        <v>6.18</v>
      </c>
      <c r="F57" s="6"/>
      <c r="G57" s="6"/>
      <c r="H57" s="6"/>
      <c r="I57" s="6">
        <f>E55*E57</f>
        <v>8.5152983999999989</v>
      </c>
      <c r="J57" s="6"/>
      <c r="K57" s="19"/>
      <c r="L57" s="45"/>
      <c r="M57" s="48"/>
    </row>
    <row r="58" spans="1:13" ht="20.25" customHeight="1">
      <c r="A58" s="10"/>
      <c r="B58" s="70"/>
      <c r="C58" s="3" t="s">
        <v>27</v>
      </c>
      <c r="D58" s="4" t="s">
        <v>28</v>
      </c>
      <c r="E58" s="6">
        <v>1.33</v>
      </c>
      <c r="F58" s="6"/>
      <c r="G58" s="6"/>
      <c r="H58" s="6"/>
      <c r="I58" s="6">
        <f>E55*E58</f>
        <v>1.8325803999999999</v>
      </c>
      <c r="J58" s="6"/>
      <c r="K58" s="19"/>
      <c r="L58" s="45"/>
      <c r="M58" s="48"/>
    </row>
    <row r="59" spans="1:13" ht="20.25" customHeight="1">
      <c r="A59" s="10"/>
      <c r="B59" s="70"/>
      <c r="C59" s="3" t="s">
        <v>103</v>
      </c>
      <c r="D59" s="21" t="s">
        <v>1</v>
      </c>
      <c r="E59" s="6">
        <v>1</v>
      </c>
      <c r="F59" s="6"/>
      <c r="G59" s="6"/>
      <c r="H59" s="6"/>
      <c r="I59" s="6"/>
      <c r="J59" s="6"/>
      <c r="K59" s="6">
        <f>E55*E59</f>
        <v>1.3778799999999998</v>
      </c>
      <c r="L59" s="45"/>
      <c r="M59" s="48"/>
    </row>
    <row r="60" spans="1:13" ht="20.25" customHeight="1">
      <c r="A60" s="10"/>
      <c r="B60" s="70"/>
      <c r="C60" s="20" t="s">
        <v>34</v>
      </c>
      <c r="D60" s="21" t="s">
        <v>1</v>
      </c>
      <c r="E60" s="19">
        <v>2.8000000000000001E-2</v>
      </c>
      <c r="F60" s="6"/>
      <c r="G60" s="6"/>
      <c r="H60" s="6"/>
      <c r="I60" s="6"/>
      <c r="J60" s="6"/>
      <c r="K60" s="6">
        <f>E55*E60</f>
        <v>3.8580639999999992E-2</v>
      </c>
      <c r="L60" s="45"/>
      <c r="M60" s="48"/>
    </row>
    <row r="61" spans="1:13" ht="20.25" customHeight="1">
      <c r="A61" s="10"/>
      <c r="B61" s="70"/>
      <c r="C61" s="3" t="s">
        <v>118</v>
      </c>
      <c r="D61" s="21" t="s">
        <v>119</v>
      </c>
      <c r="E61" s="6">
        <v>715</v>
      </c>
      <c r="F61" s="6"/>
      <c r="G61" s="6"/>
      <c r="H61" s="6"/>
      <c r="I61" s="6"/>
      <c r="J61" s="6"/>
      <c r="K61" s="13">
        <f>E55*E61</f>
        <v>985.18419999999981</v>
      </c>
      <c r="L61" s="45"/>
      <c r="M61" s="48"/>
    </row>
    <row r="62" spans="1:13" ht="20.25" customHeight="1">
      <c r="A62" s="10"/>
      <c r="B62" s="70"/>
      <c r="C62" s="3" t="s">
        <v>37</v>
      </c>
      <c r="D62" s="4" t="s">
        <v>28</v>
      </c>
      <c r="E62" s="6">
        <v>5.76</v>
      </c>
      <c r="F62" s="6"/>
      <c r="G62" s="6"/>
      <c r="H62" s="6"/>
      <c r="I62" s="6"/>
      <c r="J62" s="6"/>
      <c r="K62" s="6">
        <f>E55*E62</f>
        <v>7.9365887999999982</v>
      </c>
      <c r="L62" s="45"/>
      <c r="M62" s="48"/>
    </row>
    <row r="63" spans="1:13" ht="36.75" customHeight="1">
      <c r="A63" s="10">
        <v>10</v>
      </c>
      <c r="B63" s="69"/>
      <c r="C63" s="11" t="s">
        <v>86</v>
      </c>
      <c r="D63" s="10" t="s">
        <v>2</v>
      </c>
      <c r="E63" s="12">
        <v>534.1</v>
      </c>
      <c r="F63" s="6"/>
      <c r="G63" s="6"/>
      <c r="H63" s="6"/>
      <c r="I63" s="6"/>
      <c r="J63" s="6"/>
      <c r="K63" s="6"/>
      <c r="L63" s="45"/>
      <c r="M63" s="46"/>
    </row>
    <row r="64" spans="1:13">
      <c r="A64" s="10"/>
      <c r="B64" s="70"/>
      <c r="C64" s="3" t="s">
        <v>33</v>
      </c>
      <c r="D64" s="4" t="s">
        <v>4</v>
      </c>
      <c r="E64" s="5">
        <v>7.6999999999999999E-2</v>
      </c>
      <c r="F64" s="6"/>
      <c r="G64" s="6">
        <f>E63*E64</f>
        <v>41.125700000000002</v>
      </c>
      <c r="H64" s="6"/>
      <c r="I64" s="6"/>
      <c r="J64" s="6"/>
      <c r="K64" s="6"/>
      <c r="L64" s="45"/>
      <c r="M64" s="48"/>
    </row>
    <row r="65" spans="1:13">
      <c r="A65" s="10"/>
      <c r="B65" s="70"/>
      <c r="C65" s="3" t="s">
        <v>83</v>
      </c>
      <c r="D65" s="4" t="s">
        <v>26</v>
      </c>
      <c r="E65" s="7">
        <v>0.19400000000000001</v>
      </c>
      <c r="F65" s="6"/>
      <c r="G65" s="6"/>
      <c r="H65" s="6"/>
      <c r="I65" s="6">
        <f>E63*E65</f>
        <v>103.61540000000001</v>
      </c>
      <c r="J65" s="6"/>
      <c r="K65" s="6"/>
      <c r="L65" s="45"/>
      <c r="M65" s="48"/>
    </row>
    <row r="66" spans="1:13">
      <c r="A66" s="10"/>
      <c r="B66" s="70"/>
      <c r="C66" s="3" t="s">
        <v>42</v>
      </c>
      <c r="D66" s="4" t="s">
        <v>26</v>
      </c>
      <c r="E66" s="7">
        <v>2.4199999999999999E-2</v>
      </c>
      <c r="F66" s="6"/>
      <c r="G66" s="6"/>
      <c r="H66" s="6"/>
      <c r="I66" s="6">
        <f>E63*E66</f>
        <v>12.925219999999999</v>
      </c>
      <c r="J66" s="6"/>
      <c r="K66" s="6"/>
      <c r="L66" s="45"/>
      <c r="M66" s="48"/>
    </row>
    <row r="67" spans="1:13">
      <c r="A67" s="10"/>
      <c r="B67" s="70"/>
      <c r="C67" s="3" t="s">
        <v>84</v>
      </c>
      <c r="D67" s="4" t="s">
        <v>26</v>
      </c>
      <c r="E67" s="7">
        <v>1.67E-2</v>
      </c>
      <c r="F67" s="6"/>
      <c r="G67" s="6"/>
      <c r="H67" s="6"/>
      <c r="I67" s="6">
        <f>E63*E67</f>
        <v>8.9194700000000005</v>
      </c>
      <c r="J67" s="6"/>
      <c r="K67" s="6"/>
      <c r="L67" s="45"/>
      <c r="M67" s="48"/>
    </row>
    <row r="68" spans="1:13">
      <c r="A68" s="10"/>
      <c r="B68" s="70"/>
      <c r="C68" s="20" t="s">
        <v>32</v>
      </c>
      <c r="D68" s="21" t="s">
        <v>26</v>
      </c>
      <c r="E68" s="7">
        <v>8.8000000000000005E-3</v>
      </c>
      <c r="F68" s="6"/>
      <c r="G68" s="6"/>
      <c r="H68" s="6"/>
      <c r="I68" s="6">
        <f>E63*E68</f>
        <v>4.7000800000000007</v>
      </c>
      <c r="J68" s="6"/>
      <c r="K68" s="6"/>
      <c r="L68" s="45"/>
      <c r="M68" s="48"/>
    </row>
    <row r="69" spans="1:13">
      <c r="A69" s="10"/>
      <c r="B69" s="70"/>
      <c r="C69" s="3" t="s">
        <v>27</v>
      </c>
      <c r="D69" s="4" t="s">
        <v>28</v>
      </c>
      <c r="E69" s="7">
        <v>6.3700000000000007E-2</v>
      </c>
      <c r="F69" s="6"/>
      <c r="G69" s="6"/>
      <c r="H69" s="6"/>
      <c r="I69" s="6">
        <f>E63*E69</f>
        <v>34.022170000000003</v>
      </c>
      <c r="J69" s="6"/>
      <c r="K69" s="6"/>
      <c r="L69" s="45"/>
      <c r="M69" s="48"/>
    </row>
    <row r="70" spans="1:13" ht="19.5">
      <c r="A70" s="10"/>
      <c r="B70" s="70"/>
      <c r="C70" s="3" t="s">
        <v>6</v>
      </c>
      <c r="D70" s="21" t="s">
        <v>47</v>
      </c>
      <c r="E70" s="7">
        <v>6.2E-2</v>
      </c>
      <c r="F70" s="6"/>
      <c r="G70" s="6"/>
      <c r="H70" s="6"/>
      <c r="I70" s="6"/>
      <c r="J70" s="6"/>
      <c r="K70" s="6">
        <f>E63*E70</f>
        <v>33.114200000000004</v>
      </c>
      <c r="L70" s="45"/>
      <c r="M70" s="48"/>
    </row>
    <row r="71" spans="1:13" ht="19.5">
      <c r="A71" s="10"/>
      <c r="B71" s="70"/>
      <c r="C71" s="3" t="s">
        <v>85</v>
      </c>
      <c r="D71" s="21" t="s">
        <v>47</v>
      </c>
      <c r="E71" s="7">
        <v>0.01</v>
      </c>
      <c r="F71" s="6"/>
      <c r="G71" s="6"/>
      <c r="H71" s="6"/>
      <c r="I71" s="6"/>
      <c r="J71" s="6"/>
      <c r="K71" s="6">
        <f>E63*E71</f>
        <v>5.3410000000000002</v>
      </c>
      <c r="L71" s="45"/>
      <c r="M71" s="48"/>
    </row>
    <row r="72" spans="1:13" ht="19.5">
      <c r="A72" s="10"/>
      <c r="B72" s="70"/>
      <c r="C72" s="3" t="s">
        <v>60</v>
      </c>
      <c r="D72" s="4" t="s">
        <v>47</v>
      </c>
      <c r="E72" s="7">
        <v>5.3999999999999994E-3</v>
      </c>
      <c r="F72" s="6"/>
      <c r="G72" s="6"/>
      <c r="H72" s="6"/>
      <c r="I72" s="6"/>
      <c r="J72" s="6"/>
      <c r="K72" s="6">
        <f>E63*E72</f>
        <v>2.8841399999999999</v>
      </c>
      <c r="L72" s="45"/>
      <c r="M72" s="48"/>
    </row>
    <row r="73" spans="1:13">
      <c r="A73" s="10"/>
      <c r="B73" s="70"/>
      <c r="C73" s="20" t="s">
        <v>34</v>
      </c>
      <c r="D73" s="21" t="s">
        <v>1</v>
      </c>
      <c r="E73" s="5">
        <v>6.9999999999999999E-4</v>
      </c>
      <c r="F73" s="6"/>
      <c r="G73" s="6"/>
      <c r="H73" s="6"/>
      <c r="I73" s="6"/>
      <c r="J73" s="6"/>
      <c r="K73" s="6">
        <f>E63*E73</f>
        <v>0.37387000000000004</v>
      </c>
      <c r="L73" s="45"/>
      <c r="M73" s="48"/>
    </row>
    <row r="74" spans="1:13">
      <c r="A74" s="10"/>
      <c r="B74" s="74"/>
      <c r="C74" s="3" t="s">
        <v>37</v>
      </c>
      <c r="D74" s="4" t="s">
        <v>28</v>
      </c>
      <c r="E74" s="7">
        <v>1.78E-2</v>
      </c>
      <c r="F74" s="6"/>
      <c r="G74" s="6"/>
      <c r="H74" s="6"/>
      <c r="I74" s="6"/>
      <c r="J74" s="6"/>
      <c r="K74" s="6">
        <f>E63*E74</f>
        <v>9.5069800000000004</v>
      </c>
      <c r="L74" s="45"/>
      <c r="M74" s="48"/>
    </row>
    <row r="75" spans="1:13" ht="54">
      <c r="A75" s="10">
        <v>11</v>
      </c>
      <c r="B75" s="68"/>
      <c r="C75" s="11" t="s">
        <v>102</v>
      </c>
      <c r="D75" s="10" t="s">
        <v>74</v>
      </c>
      <c r="E75" s="12">
        <v>122</v>
      </c>
      <c r="F75" s="23"/>
      <c r="G75" s="22"/>
      <c r="H75" s="23"/>
      <c r="I75" s="23"/>
      <c r="J75" s="23"/>
      <c r="K75" s="16"/>
      <c r="L75" s="47"/>
      <c r="M75" s="46"/>
    </row>
    <row r="76" spans="1:13">
      <c r="A76" s="10"/>
      <c r="B76" s="68"/>
      <c r="C76" s="3" t="s">
        <v>33</v>
      </c>
      <c r="D76" s="4" t="s">
        <v>4</v>
      </c>
      <c r="E76" s="7">
        <f>42.9*0.001</f>
        <v>4.2900000000000001E-2</v>
      </c>
      <c r="F76" s="6"/>
      <c r="G76" s="6">
        <f>E76*E75</f>
        <v>5.2338000000000005</v>
      </c>
      <c r="H76" s="6"/>
      <c r="I76" s="6"/>
      <c r="J76" s="6"/>
      <c r="K76" s="6"/>
      <c r="L76" s="45"/>
      <c r="M76" s="48"/>
    </row>
    <row r="77" spans="1:13">
      <c r="A77" s="10"/>
      <c r="B77" s="68"/>
      <c r="C77" s="3" t="s">
        <v>30</v>
      </c>
      <c r="D77" s="4" t="s">
        <v>26</v>
      </c>
      <c r="E77" s="5">
        <f>2.69*0.001</f>
        <v>2.6900000000000001E-3</v>
      </c>
      <c r="F77" s="6"/>
      <c r="G77" s="6"/>
      <c r="H77" s="6"/>
      <c r="I77" s="6">
        <f>E75*E77</f>
        <v>0.32818000000000003</v>
      </c>
      <c r="J77" s="6"/>
      <c r="K77" s="6"/>
      <c r="L77" s="45"/>
      <c r="M77" s="48"/>
    </row>
    <row r="78" spans="1:13">
      <c r="A78" s="10"/>
      <c r="B78" s="68"/>
      <c r="C78" s="3" t="s">
        <v>31</v>
      </c>
      <c r="D78" s="4" t="s">
        <v>26</v>
      </c>
      <c r="E78" s="5">
        <f>0.41*0.001</f>
        <v>4.0999999999999999E-4</v>
      </c>
      <c r="F78" s="6"/>
      <c r="G78" s="6"/>
      <c r="H78" s="6"/>
      <c r="I78" s="6">
        <f>E75*E78</f>
        <v>5.0020000000000002E-2</v>
      </c>
      <c r="J78" s="6"/>
      <c r="K78" s="6"/>
      <c r="L78" s="45"/>
      <c r="M78" s="48"/>
    </row>
    <row r="79" spans="1:13">
      <c r="A79" s="10"/>
      <c r="B79" s="68"/>
      <c r="C79" s="3" t="s">
        <v>35</v>
      </c>
      <c r="D79" s="4" t="s">
        <v>26</v>
      </c>
      <c r="E79" s="7">
        <f>7.6*0.001</f>
        <v>7.6E-3</v>
      </c>
      <c r="F79" s="6"/>
      <c r="G79" s="6"/>
      <c r="H79" s="6"/>
      <c r="I79" s="6">
        <f>E75*E79</f>
        <v>0.92720000000000002</v>
      </c>
      <c r="J79" s="6"/>
      <c r="K79" s="6"/>
      <c r="L79" s="45"/>
      <c r="M79" s="48"/>
    </row>
    <row r="80" spans="1:13">
      <c r="A80" s="10"/>
      <c r="B80" s="68"/>
      <c r="C80" s="3" t="s">
        <v>36</v>
      </c>
      <c r="D80" s="4" t="s">
        <v>26</v>
      </c>
      <c r="E80" s="7">
        <f>7.4*0.001</f>
        <v>7.4000000000000003E-3</v>
      </c>
      <c r="F80" s="6"/>
      <c r="G80" s="6"/>
      <c r="H80" s="6"/>
      <c r="I80" s="6">
        <f>E75*E80</f>
        <v>0.90280000000000005</v>
      </c>
      <c r="J80" s="6"/>
      <c r="K80" s="6"/>
      <c r="L80" s="45"/>
      <c r="M80" s="48"/>
    </row>
    <row r="81" spans="1:13">
      <c r="A81" s="10"/>
      <c r="B81" s="68"/>
      <c r="C81" s="20" t="s">
        <v>32</v>
      </c>
      <c r="D81" s="21" t="s">
        <v>26</v>
      </c>
      <c r="E81" s="5">
        <f>1.48*0.001</f>
        <v>1.48E-3</v>
      </c>
      <c r="F81" s="6"/>
      <c r="G81" s="6"/>
      <c r="H81" s="6"/>
      <c r="I81" s="6">
        <f>E75*E81</f>
        <v>0.18056</v>
      </c>
      <c r="J81" s="6"/>
      <c r="K81" s="6"/>
      <c r="L81" s="45"/>
      <c r="M81" s="48"/>
    </row>
    <row r="82" spans="1:13" ht="19.5">
      <c r="A82" s="10"/>
      <c r="B82" s="68"/>
      <c r="C82" s="30" t="s">
        <v>38</v>
      </c>
      <c r="D82" s="21" t="s">
        <v>47</v>
      </c>
      <c r="E82" s="7">
        <f>(149-12.4*2)*0.001</f>
        <v>0.1242</v>
      </c>
      <c r="F82" s="6"/>
      <c r="G82" s="6"/>
      <c r="H82" s="6"/>
      <c r="I82" s="6"/>
      <c r="J82" s="6"/>
      <c r="K82" s="6">
        <f>E75*E82</f>
        <v>15.1524</v>
      </c>
      <c r="L82" s="45"/>
      <c r="M82" s="48"/>
    </row>
    <row r="83" spans="1:13" ht="19.5">
      <c r="A83" s="10"/>
      <c r="B83" s="68"/>
      <c r="C83" s="3" t="s">
        <v>6</v>
      </c>
      <c r="D83" s="21" t="s">
        <v>47</v>
      </c>
      <c r="E83" s="7">
        <v>1.0999999999999999E-2</v>
      </c>
      <c r="F83" s="6"/>
      <c r="G83" s="6"/>
      <c r="H83" s="6"/>
      <c r="I83" s="6"/>
      <c r="J83" s="6"/>
      <c r="K83" s="6">
        <f>E75*E83</f>
        <v>1.3419999999999999</v>
      </c>
      <c r="L83" s="45"/>
      <c r="M83" s="48"/>
    </row>
    <row r="84" spans="1:13" ht="35.25" customHeight="1">
      <c r="A84" s="10">
        <v>12</v>
      </c>
      <c r="B84" s="69"/>
      <c r="C84" s="11" t="s">
        <v>87</v>
      </c>
      <c r="D84" s="10" t="s">
        <v>74</v>
      </c>
      <c r="E84" s="12">
        <v>122</v>
      </c>
      <c r="F84" s="23"/>
      <c r="G84" s="22"/>
      <c r="H84" s="23"/>
      <c r="I84" s="23"/>
      <c r="J84" s="23"/>
      <c r="K84" s="16"/>
      <c r="L84" s="47"/>
      <c r="M84" s="46"/>
    </row>
    <row r="85" spans="1:13">
      <c r="A85" s="10"/>
      <c r="B85" s="70"/>
      <c r="C85" s="3" t="s">
        <v>33</v>
      </c>
      <c r="D85" s="4" t="s">
        <v>4</v>
      </c>
      <c r="E85" s="5">
        <f>0.182-0.00464*6</f>
        <v>0.15415999999999999</v>
      </c>
      <c r="F85" s="6"/>
      <c r="G85" s="6">
        <f>E84*E85</f>
        <v>18.80752</v>
      </c>
      <c r="H85" s="6"/>
      <c r="I85" s="6"/>
      <c r="J85" s="6"/>
      <c r="K85" s="6"/>
      <c r="L85" s="45"/>
      <c r="M85" s="48"/>
    </row>
    <row r="86" spans="1:13">
      <c r="A86" s="10"/>
      <c r="B86" s="70"/>
      <c r="C86" s="3" t="s">
        <v>76</v>
      </c>
      <c r="D86" s="4" t="s">
        <v>26</v>
      </c>
      <c r="E86" s="7">
        <v>6.6E-3</v>
      </c>
      <c r="F86" s="6"/>
      <c r="G86" s="6"/>
      <c r="H86" s="6"/>
      <c r="I86" s="6">
        <f>E84*E86</f>
        <v>0.80520000000000003</v>
      </c>
      <c r="J86" s="6"/>
      <c r="K86" s="6"/>
      <c r="L86" s="45"/>
      <c r="M86" s="48"/>
    </row>
    <row r="87" spans="1:13">
      <c r="A87" s="10"/>
      <c r="B87" s="70"/>
      <c r="C87" s="3" t="s">
        <v>77</v>
      </c>
      <c r="D87" s="4" t="s">
        <v>26</v>
      </c>
      <c r="E87" s="7">
        <v>6.6E-3</v>
      </c>
      <c r="F87" s="6"/>
      <c r="G87" s="6"/>
      <c r="H87" s="6"/>
      <c r="I87" s="6">
        <f>E84*E87</f>
        <v>0.80520000000000003</v>
      </c>
      <c r="J87" s="6"/>
      <c r="K87" s="6"/>
      <c r="L87" s="45"/>
      <c r="M87" s="48"/>
    </row>
    <row r="88" spans="1:13">
      <c r="A88" s="10"/>
      <c r="B88" s="70"/>
      <c r="C88" s="3" t="s">
        <v>78</v>
      </c>
      <c r="D88" s="4" t="s">
        <v>26</v>
      </c>
      <c r="E88" s="7">
        <v>6.6E-3</v>
      </c>
      <c r="F88" s="6"/>
      <c r="G88" s="6"/>
      <c r="H88" s="6"/>
      <c r="I88" s="6">
        <f>E84*E88</f>
        <v>0.80520000000000003</v>
      </c>
      <c r="J88" s="6"/>
      <c r="K88" s="6"/>
      <c r="L88" s="45"/>
      <c r="M88" s="48"/>
    </row>
    <row r="89" spans="1:13">
      <c r="A89" s="10"/>
      <c r="B89" s="70"/>
      <c r="C89" s="3" t="s">
        <v>79</v>
      </c>
      <c r="D89" s="4" t="s">
        <v>26</v>
      </c>
      <c r="E89" s="7">
        <v>6.6E-3</v>
      </c>
      <c r="F89" s="6"/>
      <c r="G89" s="6"/>
      <c r="H89" s="6"/>
      <c r="I89" s="6">
        <f>E84*E89</f>
        <v>0.80520000000000003</v>
      </c>
      <c r="J89" s="6"/>
      <c r="K89" s="6"/>
      <c r="L89" s="45"/>
      <c r="M89" s="48"/>
    </row>
    <row r="90" spans="1:13">
      <c r="A90" s="10"/>
      <c r="B90" s="70"/>
      <c r="C90" s="3" t="s">
        <v>80</v>
      </c>
      <c r="D90" s="4" t="s">
        <v>26</v>
      </c>
      <c r="E90" s="7">
        <v>1.8599999999999998E-2</v>
      </c>
      <c r="F90" s="6"/>
      <c r="G90" s="6"/>
      <c r="H90" s="6"/>
      <c r="I90" s="6">
        <f>E84*E90</f>
        <v>2.2691999999999997</v>
      </c>
      <c r="J90" s="6"/>
      <c r="K90" s="6"/>
      <c r="L90" s="45"/>
      <c r="M90" s="48"/>
    </row>
    <row r="91" spans="1:13">
      <c r="A91" s="10"/>
      <c r="B91" s="70"/>
      <c r="C91" s="3" t="s">
        <v>42</v>
      </c>
      <c r="D91" s="4" t="s">
        <v>26</v>
      </c>
      <c r="E91" s="7">
        <v>6.7000000000000002E-3</v>
      </c>
      <c r="F91" s="6"/>
      <c r="G91" s="6"/>
      <c r="H91" s="6"/>
      <c r="I91" s="6">
        <f>E84*E91</f>
        <v>0.81740000000000002</v>
      </c>
      <c r="J91" s="6"/>
      <c r="K91" s="6"/>
      <c r="L91" s="45"/>
      <c r="M91" s="48"/>
    </row>
    <row r="92" spans="1:13">
      <c r="A92" s="10"/>
      <c r="B92" s="70"/>
      <c r="C92" s="3" t="s">
        <v>27</v>
      </c>
      <c r="D92" s="4" t="s">
        <v>28</v>
      </c>
      <c r="E92" s="7">
        <f>0.0229-0.0001*6</f>
        <v>2.23E-2</v>
      </c>
      <c r="F92" s="6"/>
      <c r="G92" s="6"/>
      <c r="H92" s="6"/>
      <c r="I92" s="6">
        <f>E84*E92</f>
        <v>2.7206000000000001</v>
      </c>
      <c r="J92" s="6"/>
      <c r="K92" s="6"/>
      <c r="L92" s="45"/>
      <c r="M92" s="48"/>
    </row>
    <row r="93" spans="1:13" ht="19.5">
      <c r="A93" s="10"/>
      <c r="B93" s="70"/>
      <c r="C93" s="3" t="s">
        <v>55</v>
      </c>
      <c r="D93" s="21" t="s">
        <v>47</v>
      </c>
      <c r="E93" s="7">
        <f>0.184-0.0102*6</f>
        <v>0.12279999999999999</v>
      </c>
      <c r="F93" s="6"/>
      <c r="G93" s="6"/>
      <c r="H93" s="6"/>
      <c r="I93" s="6"/>
      <c r="J93" s="6"/>
      <c r="K93" s="6">
        <f>E84*E93</f>
        <v>14.981599999999998</v>
      </c>
      <c r="L93" s="45"/>
      <c r="M93" s="48"/>
    </row>
    <row r="94" spans="1:13">
      <c r="A94" s="10"/>
      <c r="B94" s="70"/>
      <c r="C94" s="3" t="s">
        <v>81</v>
      </c>
      <c r="D94" s="21" t="s">
        <v>1</v>
      </c>
      <c r="E94" s="5">
        <f>0.00011-0.00001*6</f>
        <v>4.9999999999999996E-5</v>
      </c>
      <c r="F94" s="6"/>
      <c r="G94" s="6"/>
      <c r="H94" s="6"/>
      <c r="I94" s="6"/>
      <c r="J94" s="6"/>
      <c r="K94" s="6">
        <f>E84*E94</f>
        <v>6.0999999999999995E-3</v>
      </c>
      <c r="L94" s="45"/>
      <c r="M94" s="48"/>
    </row>
    <row r="95" spans="1:13">
      <c r="A95" s="10"/>
      <c r="B95" s="70"/>
      <c r="C95" s="3" t="s">
        <v>82</v>
      </c>
      <c r="D95" s="21" t="s">
        <v>1</v>
      </c>
      <c r="E95" s="7">
        <v>5.0000000000000001E-4</v>
      </c>
      <c r="F95" s="6"/>
      <c r="G95" s="6"/>
      <c r="H95" s="6"/>
      <c r="I95" s="6"/>
      <c r="J95" s="6"/>
      <c r="K95" s="6">
        <f>E84*E95</f>
        <v>6.0999999999999999E-2</v>
      </c>
      <c r="L95" s="45"/>
      <c r="M95" s="48"/>
    </row>
    <row r="96" spans="1:13">
      <c r="A96" s="10"/>
      <c r="B96" s="70"/>
      <c r="C96" s="3" t="s">
        <v>37</v>
      </c>
      <c r="D96" s="4" t="s">
        <v>28</v>
      </c>
      <c r="E96" s="5">
        <f>0.0185-0.00019*6</f>
        <v>1.736E-2</v>
      </c>
      <c r="F96" s="6"/>
      <c r="G96" s="6"/>
      <c r="H96" s="6"/>
      <c r="I96" s="6"/>
      <c r="J96" s="6"/>
      <c r="K96" s="6">
        <f>E84*E96</f>
        <v>2.1179200000000002</v>
      </c>
      <c r="L96" s="45"/>
      <c r="M96" s="48"/>
    </row>
    <row r="97" spans="1:13" ht="47.25" customHeight="1">
      <c r="A97" s="10">
        <v>13</v>
      </c>
      <c r="B97" s="68"/>
      <c r="C97" s="11" t="s">
        <v>68</v>
      </c>
      <c r="D97" s="10" t="s">
        <v>51</v>
      </c>
      <c r="E97" s="12">
        <v>27</v>
      </c>
      <c r="F97" s="6"/>
      <c r="G97" s="6"/>
      <c r="H97" s="6"/>
      <c r="I97" s="6"/>
      <c r="J97" s="6"/>
      <c r="K97" s="6"/>
      <c r="L97" s="45"/>
      <c r="M97" s="46"/>
    </row>
    <row r="98" spans="1:13" ht="19.5" customHeight="1">
      <c r="A98" s="10"/>
      <c r="B98" s="68"/>
      <c r="C98" s="3" t="s">
        <v>33</v>
      </c>
      <c r="D98" s="4" t="s">
        <v>4</v>
      </c>
      <c r="E98" s="5">
        <v>2.5099999999999998</v>
      </c>
      <c r="F98" s="6"/>
      <c r="G98" s="6">
        <f>E98*E97</f>
        <v>67.77</v>
      </c>
      <c r="H98" s="6"/>
      <c r="I98" s="6"/>
      <c r="J98" s="6"/>
      <c r="K98" s="6"/>
      <c r="L98" s="45"/>
      <c r="M98" s="48"/>
    </row>
    <row r="99" spans="1:13" ht="19.5" customHeight="1">
      <c r="A99" s="10"/>
      <c r="B99" s="68"/>
      <c r="C99" s="3" t="s">
        <v>52</v>
      </c>
      <c r="D99" s="4" t="s">
        <v>26</v>
      </c>
      <c r="E99" s="19">
        <v>9.6000000000000002E-2</v>
      </c>
      <c r="F99" s="6"/>
      <c r="G99" s="6"/>
      <c r="H99" s="6"/>
      <c r="I99" s="6">
        <f>E97*E99</f>
        <v>2.5920000000000001</v>
      </c>
      <c r="J99" s="6"/>
      <c r="K99" s="6"/>
      <c r="L99" s="45"/>
      <c r="M99" s="48"/>
    </row>
    <row r="100" spans="1:13" ht="19.5" customHeight="1">
      <c r="A100" s="10"/>
      <c r="B100" s="68"/>
      <c r="C100" s="3" t="s">
        <v>27</v>
      </c>
      <c r="D100" s="4" t="s">
        <v>28</v>
      </c>
      <c r="E100" s="7">
        <v>3.73E-2</v>
      </c>
      <c r="F100" s="6"/>
      <c r="G100" s="6"/>
      <c r="H100" s="6"/>
      <c r="I100" s="6">
        <f>E97*E100</f>
        <v>1.0070999999999999</v>
      </c>
      <c r="J100" s="6"/>
      <c r="K100" s="6"/>
      <c r="L100" s="45"/>
      <c r="M100" s="48"/>
    </row>
    <row r="101" spans="1:13" ht="19.5" customHeight="1">
      <c r="A101" s="10"/>
      <c r="B101" s="68"/>
      <c r="C101" s="3" t="s">
        <v>24</v>
      </c>
      <c r="D101" s="21" t="s">
        <v>47</v>
      </c>
      <c r="E101" s="19">
        <v>1.0149999999999999</v>
      </c>
      <c r="F101" s="6"/>
      <c r="G101" s="6"/>
      <c r="H101" s="6"/>
      <c r="I101" s="6"/>
      <c r="J101" s="6"/>
      <c r="K101" s="6">
        <f>E97*E101</f>
        <v>27.404999999999998</v>
      </c>
      <c r="L101" s="45"/>
      <c r="M101" s="48"/>
    </row>
    <row r="102" spans="1:13" ht="19.5" customHeight="1">
      <c r="A102" s="10"/>
      <c r="B102" s="68"/>
      <c r="C102" s="3" t="s">
        <v>53</v>
      </c>
      <c r="D102" s="4" t="s">
        <v>54</v>
      </c>
      <c r="E102" s="7">
        <v>1.7100000000000001E-2</v>
      </c>
      <c r="F102" s="6"/>
      <c r="G102" s="6"/>
      <c r="H102" s="6"/>
      <c r="I102" s="6"/>
      <c r="J102" s="6"/>
      <c r="K102" s="6">
        <f>E97*E102</f>
        <v>0.4617</v>
      </c>
      <c r="L102" s="45"/>
      <c r="M102" s="48"/>
    </row>
    <row r="103" spans="1:13" ht="19.5" customHeight="1">
      <c r="A103" s="10"/>
      <c r="B103" s="68"/>
      <c r="C103" s="3" t="s">
        <v>37</v>
      </c>
      <c r="D103" s="4" t="s">
        <v>28</v>
      </c>
      <c r="E103" s="7">
        <v>3.59</v>
      </c>
      <c r="F103" s="6"/>
      <c r="G103" s="6"/>
      <c r="H103" s="6"/>
      <c r="I103" s="6"/>
      <c r="J103" s="6"/>
      <c r="K103" s="6">
        <f>E97*E103</f>
        <v>96.929999999999993</v>
      </c>
      <c r="L103" s="45"/>
      <c r="M103" s="48"/>
    </row>
    <row r="104" spans="1:13" ht="59.25" customHeight="1">
      <c r="A104" s="10">
        <v>14</v>
      </c>
      <c r="B104" s="69"/>
      <c r="C104" s="11" t="s">
        <v>69</v>
      </c>
      <c r="D104" s="10" t="s">
        <v>51</v>
      </c>
      <c r="E104" s="12">
        <v>63.000000000000007</v>
      </c>
      <c r="F104" s="6"/>
      <c r="G104" s="6"/>
      <c r="H104" s="6"/>
      <c r="I104" s="6"/>
      <c r="J104" s="6"/>
      <c r="K104" s="6"/>
      <c r="L104" s="45"/>
      <c r="M104" s="46"/>
    </row>
    <row r="105" spans="1:13" ht="19.5" customHeight="1">
      <c r="A105" s="10"/>
      <c r="B105" s="70"/>
      <c r="C105" s="3" t="s">
        <v>33</v>
      </c>
      <c r="D105" s="4" t="s">
        <v>4</v>
      </c>
      <c r="E105" s="5">
        <v>5.18</v>
      </c>
      <c r="F105" s="6"/>
      <c r="G105" s="6">
        <f>E105*E104</f>
        <v>326.34000000000003</v>
      </c>
      <c r="H105" s="6"/>
      <c r="I105" s="6"/>
      <c r="J105" s="6"/>
      <c r="K105" s="6"/>
      <c r="L105" s="45"/>
      <c r="M105" s="48"/>
    </row>
    <row r="106" spans="1:13" ht="19.5" customHeight="1">
      <c r="A106" s="10"/>
      <c r="B106" s="70"/>
      <c r="C106" s="3" t="s">
        <v>52</v>
      </c>
      <c r="D106" s="4" t="s">
        <v>26</v>
      </c>
      <c r="E106" s="19">
        <v>9.6000000000000002E-2</v>
      </c>
      <c r="F106" s="6"/>
      <c r="G106" s="6"/>
      <c r="H106" s="6"/>
      <c r="I106" s="6">
        <f>E104*E106</f>
        <v>6.0480000000000009</v>
      </c>
      <c r="J106" s="6"/>
      <c r="K106" s="6"/>
      <c r="L106" s="45"/>
      <c r="M106" s="48"/>
    </row>
    <row r="107" spans="1:13" ht="19.5" customHeight="1">
      <c r="A107" s="10"/>
      <c r="B107" s="70"/>
      <c r="C107" s="3" t="s">
        <v>27</v>
      </c>
      <c r="D107" s="4" t="s">
        <v>28</v>
      </c>
      <c r="E107" s="7">
        <v>0.23100000000000001</v>
      </c>
      <c r="F107" s="6"/>
      <c r="G107" s="6"/>
      <c r="H107" s="6"/>
      <c r="I107" s="6">
        <f>E104*E107</f>
        <v>14.553000000000003</v>
      </c>
      <c r="J107" s="6"/>
      <c r="K107" s="6"/>
      <c r="L107" s="45"/>
      <c r="M107" s="48"/>
    </row>
    <row r="108" spans="1:13" ht="19.5" customHeight="1">
      <c r="A108" s="10"/>
      <c r="B108" s="70"/>
      <c r="C108" s="3" t="s">
        <v>55</v>
      </c>
      <c r="D108" s="4" t="s">
        <v>47</v>
      </c>
      <c r="E108" s="19">
        <v>1.0149999999999999</v>
      </c>
      <c r="F108" s="6"/>
      <c r="G108" s="6"/>
      <c r="H108" s="6"/>
      <c r="I108" s="6"/>
      <c r="J108" s="6"/>
      <c r="K108" s="6">
        <f>E104*E108</f>
        <v>63.945</v>
      </c>
      <c r="L108" s="45"/>
      <c r="M108" s="48"/>
    </row>
    <row r="109" spans="1:13" ht="19.5" customHeight="1">
      <c r="A109" s="10"/>
      <c r="B109" s="70"/>
      <c r="C109" s="3" t="s">
        <v>39</v>
      </c>
      <c r="D109" s="4" t="s">
        <v>47</v>
      </c>
      <c r="E109" s="19">
        <v>2.6599999999999999E-2</v>
      </c>
      <c r="F109" s="6"/>
      <c r="G109" s="6"/>
      <c r="H109" s="6"/>
      <c r="I109" s="6"/>
      <c r="J109" s="6"/>
      <c r="K109" s="6">
        <f>E104*E109</f>
        <v>1.6758000000000002</v>
      </c>
      <c r="L109" s="45"/>
      <c r="M109" s="48"/>
    </row>
    <row r="110" spans="1:13" ht="19.5" customHeight="1">
      <c r="A110" s="10"/>
      <c r="B110" s="70"/>
      <c r="C110" s="3" t="s">
        <v>71</v>
      </c>
      <c r="D110" s="4" t="s">
        <v>1</v>
      </c>
      <c r="E110" s="19">
        <f>(1/0.14)*0.01333</f>
        <v>9.521428571428571E-2</v>
      </c>
      <c r="F110" s="6"/>
      <c r="G110" s="6"/>
      <c r="H110" s="6"/>
      <c r="I110" s="6"/>
      <c r="J110" s="6"/>
      <c r="K110" s="6">
        <f>E104*E110</f>
        <v>5.9984999999999999</v>
      </c>
      <c r="L110" s="45"/>
      <c r="M110" s="48"/>
    </row>
    <row r="111" spans="1:13" ht="19.5" customHeight="1">
      <c r="A111" s="10"/>
      <c r="B111" s="70"/>
      <c r="C111" s="3" t="s">
        <v>56</v>
      </c>
      <c r="D111" s="4" t="s">
        <v>57</v>
      </c>
      <c r="E111" s="19">
        <v>0.82</v>
      </c>
      <c r="F111" s="6"/>
      <c r="G111" s="6"/>
      <c r="H111" s="6"/>
      <c r="I111" s="6"/>
      <c r="J111" s="6"/>
      <c r="K111" s="6">
        <f>E104*E111</f>
        <v>51.660000000000004</v>
      </c>
      <c r="L111" s="45"/>
      <c r="M111" s="48"/>
    </row>
    <row r="112" spans="1:13" ht="19.5" customHeight="1">
      <c r="A112" s="10"/>
      <c r="B112" s="70"/>
      <c r="C112" s="3" t="s">
        <v>58</v>
      </c>
      <c r="D112" s="4" t="s">
        <v>47</v>
      </c>
      <c r="E112" s="7">
        <v>6.9999999999999999E-4</v>
      </c>
      <c r="F112" s="6"/>
      <c r="G112" s="6"/>
      <c r="H112" s="6"/>
      <c r="I112" s="6"/>
      <c r="J112" s="6"/>
      <c r="K112" s="6">
        <f>E104*E112</f>
        <v>4.4100000000000007E-2</v>
      </c>
      <c r="L112" s="45"/>
      <c r="M112" s="48"/>
    </row>
    <row r="113" spans="1:13" ht="19.5" customHeight="1">
      <c r="A113" s="10"/>
      <c r="B113" s="70"/>
      <c r="C113" s="3" t="s">
        <v>59</v>
      </c>
      <c r="D113" s="4" t="s">
        <v>47</v>
      </c>
      <c r="E113" s="7">
        <v>8.0000000000000004E-4</v>
      </c>
      <c r="F113" s="6"/>
      <c r="G113" s="6"/>
      <c r="H113" s="6"/>
      <c r="I113" s="6"/>
      <c r="J113" s="6"/>
      <c r="K113" s="6">
        <f>E104*E113</f>
        <v>5.0400000000000007E-2</v>
      </c>
      <c r="L113" s="45"/>
      <c r="M113" s="48"/>
    </row>
    <row r="114" spans="1:13" ht="19.5" customHeight="1">
      <c r="A114" s="10"/>
      <c r="B114" s="70"/>
      <c r="C114" s="3" t="s">
        <v>60</v>
      </c>
      <c r="D114" s="4" t="s">
        <v>47</v>
      </c>
      <c r="E114" s="7">
        <v>8.0000000000000004E-4</v>
      </c>
      <c r="F114" s="6"/>
      <c r="G114" s="6"/>
      <c r="H114" s="6"/>
      <c r="I114" s="6"/>
      <c r="J114" s="6"/>
      <c r="K114" s="6">
        <f>E104*E114</f>
        <v>5.0400000000000007E-2</v>
      </c>
      <c r="L114" s="45"/>
      <c r="M114" s="48"/>
    </row>
    <row r="115" spans="1:13" ht="19.5" customHeight="1">
      <c r="A115" s="10"/>
      <c r="B115" s="70"/>
      <c r="C115" s="3" t="s">
        <v>61</v>
      </c>
      <c r="D115" s="4" t="s">
        <v>54</v>
      </c>
      <c r="E115" s="7">
        <v>1.7399999999999999E-2</v>
      </c>
      <c r="F115" s="6"/>
      <c r="G115" s="6"/>
      <c r="H115" s="6"/>
      <c r="I115" s="6"/>
      <c r="J115" s="6"/>
      <c r="K115" s="6">
        <f>E104*E115</f>
        <v>1.0962000000000001</v>
      </c>
      <c r="L115" s="45"/>
      <c r="M115" s="48"/>
    </row>
    <row r="116" spans="1:13" ht="19.5" customHeight="1">
      <c r="A116" s="10"/>
      <c r="B116" s="70"/>
      <c r="C116" s="3" t="s">
        <v>62</v>
      </c>
      <c r="D116" s="4" t="s">
        <v>63</v>
      </c>
      <c r="E116" s="19">
        <v>0.49</v>
      </c>
      <c r="F116" s="6"/>
      <c r="G116" s="6"/>
      <c r="H116" s="6"/>
      <c r="I116" s="6"/>
      <c r="J116" s="6"/>
      <c r="K116" s="6">
        <f>E104*E116</f>
        <v>30.870000000000005</v>
      </c>
      <c r="L116" s="45"/>
      <c r="M116" s="48"/>
    </row>
    <row r="117" spans="1:13" ht="19.5" customHeight="1">
      <c r="A117" s="10"/>
      <c r="B117" s="74"/>
      <c r="C117" s="3" t="s">
        <v>37</v>
      </c>
      <c r="D117" s="4" t="s">
        <v>28</v>
      </c>
      <c r="E117" s="6">
        <v>0.61199999999999999</v>
      </c>
      <c r="F117" s="6"/>
      <c r="G117" s="6"/>
      <c r="H117" s="6"/>
      <c r="I117" s="6"/>
      <c r="J117" s="6"/>
      <c r="K117" s="6">
        <f>E104*E117</f>
        <v>38.556000000000004</v>
      </c>
      <c r="L117" s="45"/>
      <c r="M117" s="48"/>
    </row>
    <row r="118" spans="1:13" ht="39" customHeight="1">
      <c r="A118" s="10">
        <v>15</v>
      </c>
      <c r="B118" s="68"/>
      <c r="C118" s="11" t="s">
        <v>64</v>
      </c>
      <c r="D118" s="10" t="s">
        <v>1</v>
      </c>
      <c r="E118" s="12">
        <v>1.48624</v>
      </c>
      <c r="F118" s="6"/>
      <c r="G118" s="6"/>
      <c r="H118" s="6"/>
      <c r="I118" s="6"/>
      <c r="J118" s="6"/>
      <c r="K118" s="6"/>
      <c r="L118" s="45"/>
      <c r="M118" s="46"/>
    </row>
    <row r="119" spans="1:13" ht="19.5" customHeight="1">
      <c r="A119" s="10"/>
      <c r="B119" s="68"/>
      <c r="C119" s="3" t="s">
        <v>33</v>
      </c>
      <c r="D119" s="4" t="s">
        <v>4</v>
      </c>
      <c r="E119" s="6">
        <v>69.099999999999994</v>
      </c>
      <c r="F119" s="6"/>
      <c r="G119" s="6">
        <f>E119*E118</f>
        <v>102.69918399999999</v>
      </c>
      <c r="H119" s="6"/>
      <c r="I119" s="6"/>
      <c r="J119" s="6"/>
      <c r="K119" s="6"/>
      <c r="L119" s="45"/>
      <c r="M119" s="48"/>
    </row>
    <row r="120" spans="1:13" ht="19.5" customHeight="1">
      <c r="A120" s="10"/>
      <c r="B120" s="68"/>
      <c r="C120" s="3" t="s">
        <v>27</v>
      </c>
      <c r="D120" s="4" t="s">
        <v>28</v>
      </c>
      <c r="E120" s="6">
        <v>14.3</v>
      </c>
      <c r="F120" s="6"/>
      <c r="G120" s="6"/>
      <c r="H120" s="6"/>
      <c r="I120" s="6">
        <f>E118*E120</f>
        <v>21.253232000000001</v>
      </c>
      <c r="J120" s="6"/>
      <c r="K120" s="6"/>
      <c r="L120" s="45"/>
      <c r="M120" s="48"/>
    </row>
    <row r="121" spans="1:13" ht="19.5" customHeight="1">
      <c r="A121" s="10"/>
      <c r="B121" s="68"/>
      <c r="C121" s="3" t="s">
        <v>65</v>
      </c>
      <c r="D121" s="4" t="s">
        <v>1</v>
      </c>
      <c r="E121" s="6">
        <v>1</v>
      </c>
      <c r="F121" s="6"/>
      <c r="G121" s="6"/>
      <c r="H121" s="6"/>
      <c r="I121" s="6"/>
      <c r="J121" s="6"/>
      <c r="K121" s="6">
        <f>E118*E121</f>
        <v>1.48624</v>
      </c>
      <c r="L121" s="45"/>
      <c r="M121" s="48"/>
    </row>
    <row r="122" spans="1:13" ht="19.5" customHeight="1">
      <c r="A122" s="10"/>
      <c r="B122" s="68"/>
      <c r="C122" s="3" t="s">
        <v>66</v>
      </c>
      <c r="D122" s="4" t="s">
        <v>63</v>
      </c>
      <c r="E122" s="6">
        <v>14</v>
      </c>
      <c r="F122" s="6"/>
      <c r="G122" s="6"/>
      <c r="H122" s="6"/>
      <c r="I122" s="6"/>
      <c r="J122" s="6"/>
      <c r="K122" s="6">
        <f>E118*E122</f>
        <v>20.807359999999999</v>
      </c>
      <c r="L122" s="45"/>
      <c r="M122" s="48"/>
    </row>
    <row r="123" spans="1:13" ht="19.5" customHeight="1">
      <c r="A123" s="10"/>
      <c r="B123" s="68"/>
      <c r="C123" s="3" t="s">
        <v>67</v>
      </c>
      <c r="D123" s="4" t="s">
        <v>63</v>
      </c>
      <c r="E123" s="6">
        <v>15.7</v>
      </c>
      <c r="F123" s="6"/>
      <c r="G123" s="6"/>
      <c r="H123" s="6"/>
      <c r="I123" s="6"/>
      <c r="J123" s="6"/>
      <c r="K123" s="6">
        <f>E118*E123</f>
        <v>23.333967999999999</v>
      </c>
      <c r="L123" s="45"/>
      <c r="M123" s="48"/>
    </row>
    <row r="124" spans="1:13" ht="19.5" customHeight="1">
      <c r="A124" s="10"/>
      <c r="B124" s="68"/>
      <c r="C124" s="3" t="s">
        <v>37</v>
      </c>
      <c r="D124" s="4" t="s">
        <v>28</v>
      </c>
      <c r="E124" s="6">
        <v>2.78</v>
      </c>
      <c r="F124" s="6"/>
      <c r="G124" s="6"/>
      <c r="H124" s="6"/>
      <c r="I124" s="6"/>
      <c r="J124" s="6"/>
      <c r="K124" s="6">
        <f>E118*E124</f>
        <v>4.1317471999999995</v>
      </c>
      <c r="L124" s="45"/>
      <c r="M124" s="48"/>
    </row>
    <row r="125" spans="1:13" ht="38.25" customHeight="1">
      <c r="A125" s="10">
        <v>16</v>
      </c>
      <c r="B125" s="68"/>
      <c r="C125" s="11" t="s">
        <v>122</v>
      </c>
      <c r="D125" s="43" t="s">
        <v>106</v>
      </c>
      <c r="E125" s="6">
        <v>24</v>
      </c>
      <c r="F125" s="6"/>
      <c r="G125" s="6"/>
      <c r="H125" s="6"/>
      <c r="I125" s="6"/>
      <c r="J125" s="6"/>
      <c r="K125" s="6"/>
      <c r="L125" s="45"/>
      <c r="M125" s="46"/>
    </row>
    <row r="126" spans="1:13" ht="19.5" customHeight="1">
      <c r="A126" s="10"/>
      <c r="B126" s="68"/>
      <c r="C126" s="3" t="s">
        <v>33</v>
      </c>
      <c r="D126" s="4" t="s">
        <v>4</v>
      </c>
      <c r="E126" s="5">
        <v>9.9600000000000001E-3</v>
      </c>
      <c r="F126" s="6"/>
      <c r="G126" s="6">
        <f>E126*E125</f>
        <v>0.23904</v>
      </c>
      <c r="H126" s="6"/>
      <c r="I126" s="6"/>
      <c r="J126" s="6"/>
      <c r="K126" s="6"/>
      <c r="L126" s="45"/>
      <c r="M126" s="48"/>
    </row>
    <row r="127" spans="1:13" ht="19.5" customHeight="1">
      <c r="A127" s="10"/>
      <c r="B127" s="68"/>
      <c r="C127" s="3" t="s">
        <v>46</v>
      </c>
      <c r="D127" s="4" t="s">
        <v>26</v>
      </c>
      <c r="E127" s="7">
        <v>2.23E-2</v>
      </c>
      <c r="F127" s="6"/>
      <c r="G127" s="6"/>
      <c r="H127" s="6"/>
      <c r="I127" s="6">
        <f>E125*E127</f>
        <v>0.53520000000000001</v>
      </c>
      <c r="J127" s="6"/>
      <c r="K127" s="6"/>
      <c r="L127" s="45"/>
      <c r="M127" s="48"/>
    </row>
    <row r="128" spans="1:13" ht="42" customHeight="1">
      <c r="A128" s="10">
        <v>17</v>
      </c>
      <c r="B128" s="69"/>
      <c r="C128" s="11" t="s">
        <v>120</v>
      </c>
      <c r="D128" s="42" t="s">
        <v>106</v>
      </c>
      <c r="E128" s="12">
        <v>10.88</v>
      </c>
      <c r="F128" s="6"/>
      <c r="G128" s="6"/>
      <c r="H128" s="6"/>
      <c r="I128" s="6"/>
      <c r="J128" s="6"/>
      <c r="K128" s="6"/>
      <c r="L128" s="45"/>
      <c r="M128" s="46"/>
    </row>
    <row r="129" spans="1:13" ht="19.5" customHeight="1">
      <c r="A129" s="10"/>
      <c r="B129" s="70"/>
      <c r="C129" s="3" t="s">
        <v>33</v>
      </c>
      <c r="D129" s="4" t="s">
        <v>4</v>
      </c>
      <c r="E129" s="6">
        <v>2.8</v>
      </c>
      <c r="F129" s="6"/>
      <c r="G129" s="6">
        <f>E128*E129</f>
        <v>30.463999999999999</v>
      </c>
      <c r="H129" s="6"/>
      <c r="I129" s="6"/>
      <c r="J129" s="6"/>
      <c r="K129" s="6"/>
      <c r="L129" s="45"/>
      <c r="M129" s="48"/>
    </row>
    <row r="130" spans="1:13" ht="19.5" customHeight="1">
      <c r="A130" s="10"/>
      <c r="B130" s="70"/>
      <c r="C130" s="3" t="s">
        <v>27</v>
      </c>
      <c r="D130" s="4" t="s">
        <v>28</v>
      </c>
      <c r="E130" s="6">
        <v>0.14299999999999999</v>
      </c>
      <c r="F130" s="6"/>
      <c r="G130" s="6"/>
      <c r="H130" s="6"/>
      <c r="I130" s="6">
        <f>E128*E130</f>
        <v>1.5558399999999999</v>
      </c>
      <c r="J130" s="6"/>
      <c r="K130" s="6"/>
      <c r="L130" s="45"/>
      <c r="M130" s="48"/>
    </row>
    <row r="131" spans="1:13" ht="19.5" customHeight="1">
      <c r="A131" s="10"/>
      <c r="B131" s="70"/>
      <c r="C131" s="3" t="s">
        <v>38</v>
      </c>
      <c r="D131" s="4" t="s">
        <v>105</v>
      </c>
      <c r="E131" s="6">
        <v>1.1100000000000001</v>
      </c>
      <c r="F131" s="6"/>
      <c r="G131" s="6"/>
      <c r="H131" s="6"/>
      <c r="I131" s="6"/>
      <c r="J131" s="6"/>
      <c r="K131" s="6">
        <f>E128*E131</f>
        <v>12.076800000000002</v>
      </c>
      <c r="L131" s="45"/>
      <c r="M131" s="48"/>
    </row>
    <row r="132" spans="1:13" ht="35.25" customHeight="1">
      <c r="A132" s="10">
        <v>18</v>
      </c>
      <c r="B132" s="68"/>
      <c r="C132" s="11" t="s">
        <v>107</v>
      </c>
      <c r="D132" s="42" t="s">
        <v>106</v>
      </c>
      <c r="E132" s="12">
        <v>15.66</v>
      </c>
      <c r="F132" s="6"/>
      <c r="G132" s="6"/>
      <c r="H132" s="6"/>
      <c r="I132" s="6"/>
      <c r="J132" s="6"/>
      <c r="K132" s="6"/>
      <c r="L132" s="45"/>
      <c r="M132" s="46"/>
    </row>
    <row r="133" spans="1:13" ht="19.5" customHeight="1">
      <c r="A133" s="10"/>
      <c r="B133" s="68"/>
      <c r="C133" s="3" t="s">
        <v>33</v>
      </c>
      <c r="D133" s="4" t="s">
        <v>4</v>
      </c>
      <c r="E133" s="19">
        <v>6.6</v>
      </c>
      <c r="F133" s="6"/>
      <c r="G133" s="6">
        <f>E133*E132</f>
        <v>103.35599999999999</v>
      </c>
      <c r="H133" s="6"/>
      <c r="I133" s="6"/>
      <c r="J133" s="6"/>
      <c r="K133" s="6"/>
      <c r="L133" s="45"/>
      <c r="M133" s="48"/>
    </row>
    <row r="134" spans="1:13" ht="19.5" customHeight="1">
      <c r="A134" s="10"/>
      <c r="B134" s="68"/>
      <c r="C134" s="3" t="s">
        <v>52</v>
      </c>
      <c r="D134" s="4" t="s">
        <v>26</v>
      </c>
      <c r="E134" s="19">
        <v>9.6000000000000002E-2</v>
      </c>
      <c r="F134" s="6"/>
      <c r="G134" s="6"/>
      <c r="H134" s="6"/>
      <c r="I134" s="6">
        <f>E132*E134</f>
        <v>1.50336</v>
      </c>
      <c r="J134" s="6"/>
      <c r="K134" s="6"/>
      <c r="L134" s="45"/>
      <c r="M134" s="48"/>
    </row>
    <row r="135" spans="1:13" ht="19.5" customHeight="1">
      <c r="A135" s="10"/>
      <c r="B135" s="68"/>
      <c r="C135" s="3" t="s">
        <v>27</v>
      </c>
      <c r="D135" s="4" t="s">
        <v>28</v>
      </c>
      <c r="E135" s="19">
        <v>0.32900000000000001</v>
      </c>
      <c r="F135" s="6"/>
      <c r="G135" s="6"/>
      <c r="H135" s="6"/>
      <c r="I135" s="6">
        <f>E132*E135</f>
        <v>5.1521400000000002</v>
      </c>
      <c r="J135" s="6"/>
      <c r="K135" s="6"/>
      <c r="L135" s="45"/>
      <c r="M135" s="48"/>
    </row>
    <row r="136" spans="1:13" ht="19.5" customHeight="1">
      <c r="A136" s="10"/>
      <c r="B136" s="68"/>
      <c r="C136" s="3" t="s">
        <v>111</v>
      </c>
      <c r="D136" s="4" t="s">
        <v>47</v>
      </c>
      <c r="E136" s="19">
        <v>1.0149999999999999</v>
      </c>
      <c r="F136" s="6"/>
      <c r="G136" s="6"/>
      <c r="H136" s="6"/>
      <c r="I136" s="6"/>
      <c r="J136" s="6"/>
      <c r="K136" s="6">
        <f>E132*E136</f>
        <v>15.894899999999998</v>
      </c>
      <c r="L136" s="45"/>
      <c r="M136" s="48"/>
    </row>
    <row r="137" spans="1:13" ht="19.5" customHeight="1">
      <c r="A137" s="10"/>
      <c r="B137" s="68"/>
      <c r="C137" s="3" t="s">
        <v>39</v>
      </c>
      <c r="D137" s="4" t="s">
        <v>47</v>
      </c>
      <c r="E137" s="19">
        <v>2.47E-2</v>
      </c>
      <c r="F137" s="6"/>
      <c r="G137" s="6"/>
      <c r="H137" s="6"/>
      <c r="I137" s="6"/>
      <c r="J137" s="6"/>
      <c r="K137" s="6">
        <f>E132*E137</f>
        <v>0.38680199999999998</v>
      </c>
      <c r="L137" s="45"/>
      <c r="M137" s="48"/>
    </row>
    <row r="138" spans="1:13" ht="19.5" customHeight="1">
      <c r="A138" s="10"/>
      <c r="B138" s="68"/>
      <c r="C138" s="3" t="s">
        <v>56</v>
      </c>
      <c r="D138" s="4" t="s">
        <v>57</v>
      </c>
      <c r="E138" s="19">
        <v>0.39</v>
      </c>
      <c r="F138" s="6"/>
      <c r="G138" s="6"/>
      <c r="H138" s="6"/>
      <c r="I138" s="6"/>
      <c r="J138" s="6"/>
      <c r="K138" s="6">
        <f>E132*E138</f>
        <v>6.1074000000000002</v>
      </c>
      <c r="L138" s="45"/>
      <c r="M138" s="48"/>
    </row>
    <row r="139" spans="1:13" ht="19.5" customHeight="1">
      <c r="A139" s="10"/>
      <c r="B139" s="68"/>
      <c r="C139" s="3" t="s">
        <v>112</v>
      </c>
      <c r="D139" s="4" t="s">
        <v>47</v>
      </c>
      <c r="E139" s="19">
        <v>4.6800000000000001E-2</v>
      </c>
      <c r="F139" s="6"/>
      <c r="G139" s="6"/>
      <c r="H139" s="6"/>
      <c r="I139" s="6"/>
      <c r="J139" s="6"/>
      <c r="K139" s="6">
        <f>E132*E139</f>
        <v>0.73288799999999998</v>
      </c>
      <c r="L139" s="45"/>
      <c r="M139" s="48"/>
    </row>
    <row r="140" spans="1:13" ht="19.5" customHeight="1">
      <c r="A140" s="10"/>
      <c r="B140" s="68"/>
      <c r="C140" s="3" t="s">
        <v>113</v>
      </c>
      <c r="D140" s="4" t="s">
        <v>47</v>
      </c>
      <c r="E140" s="19">
        <v>7.3999999999999996E-2</v>
      </c>
      <c r="F140" s="6"/>
      <c r="G140" s="6"/>
      <c r="H140" s="6"/>
      <c r="I140" s="6"/>
      <c r="J140" s="6"/>
      <c r="K140" s="6">
        <f>E132*E140</f>
        <v>1.1588399999999999</v>
      </c>
      <c r="L140" s="45"/>
      <c r="M140" s="48"/>
    </row>
    <row r="141" spans="1:13" ht="19.5" customHeight="1">
      <c r="A141" s="10"/>
      <c r="B141" s="68"/>
      <c r="C141" s="3" t="s">
        <v>61</v>
      </c>
      <c r="D141" s="4" t="s">
        <v>54</v>
      </c>
      <c r="E141" s="19">
        <v>5.3E-3</v>
      </c>
      <c r="F141" s="6"/>
      <c r="G141" s="6"/>
      <c r="H141" s="6"/>
      <c r="I141" s="6"/>
      <c r="J141" s="6"/>
      <c r="K141" s="6">
        <f>E132*E141</f>
        <v>8.2998000000000002E-2</v>
      </c>
      <c r="L141" s="45"/>
      <c r="M141" s="48"/>
    </row>
    <row r="142" spans="1:13" ht="19.5" customHeight="1">
      <c r="A142" s="10"/>
      <c r="B142" s="68"/>
      <c r="C142" s="3" t="s">
        <v>62</v>
      </c>
      <c r="D142" s="4" t="s">
        <v>63</v>
      </c>
      <c r="E142" s="19">
        <v>1.93</v>
      </c>
      <c r="F142" s="6"/>
      <c r="G142" s="6"/>
      <c r="H142" s="6"/>
      <c r="I142" s="6"/>
      <c r="J142" s="6"/>
      <c r="K142" s="6">
        <f>E132*E142</f>
        <v>30.223800000000001</v>
      </c>
      <c r="L142" s="45"/>
      <c r="M142" s="48"/>
    </row>
    <row r="143" spans="1:13" ht="19.5" customHeight="1">
      <c r="A143" s="10"/>
      <c r="B143" s="68"/>
      <c r="C143" s="3" t="s">
        <v>114</v>
      </c>
      <c r="D143" s="4" t="s">
        <v>63</v>
      </c>
      <c r="E143" s="19">
        <v>11.6</v>
      </c>
      <c r="F143" s="6"/>
      <c r="G143" s="6"/>
      <c r="H143" s="6"/>
      <c r="I143" s="6"/>
      <c r="J143" s="6"/>
      <c r="K143" s="6">
        <f>E132*E143</f>
        <v>181.65600000000001</v>
      </c>
      <c r="L143" s="45"/>
      <c r="M143" s="48"/>
    </row>
    <row r="144" spans="1:13" ht="19.5" customHeight="1">
      <c r="A144" s="10"/>
      <c r="B144" s="68"/>
      <c r="C144" s="3" t="s">
        <v>37</v>
      </c>
      <c r="D144" s="4" t="s">
        <v>28</v>
      </c>
      <c r="E144" s="6">
        <v>1.56</v>
      </c>
      <c r="F144" s="6"/>
      <c r="G144" s="6"/>
      <c r="H144" s="6"/>
      <c r="I144" s="6"/>
      <c r="J144" s="6"/>
      <c r="K144" s="6">
        <f>E132*E144</f>
        <v>24.429600000000001</v>
      </c>
      <c r="L144" s="45"/>
      <c r="M144" s="48"/>
    </row>
    <row r="145" spans="1:13" ht="40.5" customHeight="1">
      <c r="A145" s="10">
        <v>19</v>
      </c>
      <c r="B145" s="68"/>
      <c r="C145" s="11" t="s">
        <v>121</v>
      </c>
      <c r="D145" s="42" t="s">
        <v>108</v>
      </c>
      <c r="E145" s="12">
        <v>22.4</v>
      </c>
      <c r="F145" s="6"/>
      <c r="G145" s="6"/>
      <c r="H145" s="6"/>
      <c r="I145" s="6"/>
      <c r="J145" s="6"/>
      <c r="K145" s="6"/>
      <c r="L145" s="45"/>
      <c r="M145" s="46"/>
    </row>
    <row r="146" spans="1:13" ht="19.5" customHeight="1">
      <c r="A146" s="10"/>
      <c r="B146" s="68"/>
      <c r="C146" s="3" t="s">
        <v>33</v>
      </c>
      <c r="D146" s="4" t="s">
        <v>4</v>
      </c>
      <c r="E146" s="19">
        <v>0.56399999999999995</v>
      </c>
      <c r="F146" s="6"/>
      <c r="G146" s="6">
        <f>E146*E145</f>
        <v>12.633599999999998</v>
      </c>
      <c r="H146" s="6"/>
      <c r="I146" s="6"/>
      <c r="J146" s="6"/>
      <c r="K146" s="6"/>
      <c r="L146" s="45"/>
      <c r="M146" s="48"/>
    </row>
    <row r="147" spans="1:13" ht="19.5" customHeight="1">
      <c r="A147" s="10"/>
      <c r="B147" s="68"/>
      <c r="C147" s="3" t="s">
        <v>27</v>
      </c>
      <c r="D147" s="4" t="s">
        <v>28</v>
      </c>
      <c r="E147" s="5">
        <v>4.0899999999999999E-2</v>
      </c>
      <c r="F147" s="6"/>
      <c r="G147" s="6"/>
      <c r="H147" s="6"/>
      <c r="I147" s="6">
        <f>E145*E147</f>
        <v>0.91615999999999986</v>
      </c>
      <c r="J147" s="6"/>
      <c r="K147" s="6"/>
      <c r="L147" s="45"/>
      <c r="M147" s="48"/>
    </row>
    <row r="148" spans="1:13" ht="19.5" customHeight="1">
      <c r="A148" s="10"/>
      <c r="B148" s="68"/>
      <c r="C148" s="3" t="s">
        <v>115</v>
      </c>
      <c r="D148" s="4" t="s">
        <v>110</v>
      </c>
      <c r="E148" s="5">
        <v>4.4999999999999997E-3</v>
      </c>
      <c r="F148" s="6"/>
      <c r="G148" s="6"/>
      <c r="H148" s="6"/>
      <c r="I148" s="6"/>
      <c r="J148" s="6"/>
      <c r="K148" s="6">
        <f>E145*E148</f>
        <v>0.10079999999999999</v>
      </c>
      <c r="L148" s="45"/>
      <c r="M148" s="48"/>
    </row>
    <row r="149" spans="1:13" ht="19.5" customHeight="1">
      <c r="A149" s="10"/>
      <c r="B149" s="68"/>
      <c r="C149" s="3" t="s">
        <v>39</v>
      </c>
      <c r="D149" s="4" t="s">
        <v>47</v>
      </c>
      <c r="E149" s="5">
        <v>7.4999999999999997E-3</v>
      </c>
      <c r="F149" s="6"/>
      <c r="G149" s="6"/>
      <c r="H149" s="6"/>
      <c r="I149" s="6"/>
      <c r="J149" s="6"/>
      <c r="K149" s="6">
        <f>E145*E149</f>
        <v>0.16799999999999998</v>
      </c>
      <c r="L149" s="45"/>
      <c r="M149" s="48"/>
    </row>
    <row r="150" spans="1:13" ht="19.5" customHeight="1">
      <c r="A150" s="10"/>
      <c r="B150" s="68"/>
      <c r="C150" s="3" t="s">
        <v>37</v>
      </c>
      <c r="D150" s="4" t="s">
        <v>28</v>
      </c>
      <c r="E150" s="6">
        <v>0.26500000000000001</v>
      </c>
      <c r="F150" s="6"/>
      <c r="G150" s="6"/>
      <c r="H150" s="6"/>
      <c r="I150" s="6"/>
      <c r="J150" s="6"/>
      <c r="K150" s="6">
        <f>E145*E150</f>
        <v>5.9359999999999999</v>
      </c>
      <c r="L150" s="45"/>
      <c r="M150" s="48"/>
    </row>
    <row r="151" spans="1:13" ht="36.75" customHeight="1">
      <c r="A151" s="10">
        <v>20</v>
      </c>
      <c r="B151" s="68"/>
      <c r="C151" s="11" t="s">
        <v>125</v>
      </c>
      <c r="D151" s="10" t="s">
        <v>51</v>
      </c>
      <c r="E151" s="12">
        <v>3.15</v>
      </c>
      <c r="F151" s="6"/>
      <c r="G151" s="6"/>
      <c r="H151" s="6"/>
      <c r="I151" s="6"/>
      <c r="J151" s="6"/>
      <c r="K151" s="6"/>
      <c r="L151" s="45"/>
      <c r="M151" s="46"/>
    </row>
    <row r="152" spans="1:13" ht="19.5" customHeight="1">
      <c r="A152" s="10"/>
      <c r="B152" s="68"/>
      <c r="C152" s="3" t="s">
        <v>33</v>
      </c>
      <c r="D152" s="4" t="s">
        <v>4</v>
      </c>
      <c r="E152" s="6">
        <v>8</v>
      </c>
      <c r="F152" s="6"/>
      <c r="G152" s="6">
        <f>E152*E151</f>
        <v>25.2</v>
      </c>
      <c r="H152" s="6"/>
      <c r="I152" s="6"/>
      <c r="J152" s="6"/>
      <c r="K152" s="6"/>
      <c r="L152" s="45"/>
      <c r="M152" s="48"/>
    </row>
    <row r="153" spans="1:13" ht="19.5" customHeight="1">
      <c r="A153" s="10"/>
      <c r="B153" s="68"/>
      <c r="C153" s="3" t="s">
        <v>123</v>
      </c>
      <c r="D153" s="4" t="s">
        <v>26</v>
      </c>
      <c r="E153" s="19">
        <v>1.98</v>
      </c>
      <c r="F153" s="6"/>
      <c r="G153" s="6"/>
      <c r="H153" s="6"/>
      <c r="I153" s="6">
        <f>E151*E153</f>
        <v>6.2370000000000001</v>
      </c>
      <c r="J153" s="6"/>
      <c r="K153" s="6"/>
      <c r="L153" s="45"/>
      <c r="M153" s="48"/>
    </row>
    <row r="154" spans="1:13" ht="19.5" customHeight="1">
      <c r="A154" s="10"/>
      <c r="B154" s="68"/>
      <c r="C154" s="3" t="s">
        <v>124</v>
      </c>
      <c r="D154" s="4" t="s">
        <v>54</v>
      </c>
      <c r="E154" s="6">
        <v>1</v>
      </c>
      <c r="F154" s="6"/>
      <c r="G154" s="6"/>
      <c r="H154" s="6"/>
      <c r="I154" s="6"/>
      <c r="J154" s="6"/>
      <c r="K154" s="6">
        <f>E151*E154</f>
        <v>3.15</v>
      </c>
      <c r="L154" s="45"/>
      <c r="M154" s="48"/>
    </row>
    <row r="155" spans="1:13" ht="19.5" customHeight="1">
      <c r="A155" s="10"/>
      <c r="B155" s="68"/>
      <c r="C155" s="3" t="s">
        <v>37</v>
      </c>
      <c r="D155" s="4" t="s">
        <v>28</v>
      </c>
      <c r="E155" s="6">
        <v>6.3</v>
      </c>
      <c r="F155" s="6"/>
      <c r="G155" s="6"/>
      <c r="H155" s="6"/>
      <c r="I155" s="6"/>
      <c r="J155" s="6"/>
      <c r="K155" s="6">
        <f>E151*E155</f>
        <v>19.844999999999999</v>
      </c>
      <c r="L155" s="45"/>
      <c r="M155" s="48"/>
    </row>
    <row r="156" spans="1:13" ht="37.5" customHeight="1">
      <c r="A156" s="10">
        <v>21</v>
      </c>
      <c r="B156" s="69"/>
      <c r="C156" s="11" t="s">
        <v>126</v>
      </c>
      <c r="D156" s="10" t="s">
        <v>51</v>
      </c>
      <c r="E156" s="12">
        <v>24</v>
      </c>
      <c r="F156" s="6"/>
      <c r="G156" s="6"/>
      <c r="H156" s="6"/>
      <c r="I156" s="6"/>
      <c r="J156" s="6"/>
      <c r="K156" s="6"/>
      <c r="L156" s="45"/>
      <c r="M156" s="46"/>
    </row>
    <row r="157" spans="1:13" ht="19.5" customHeight="1">
      <c r="A157" s="10"/>
      <c r="B157" s="70"/>
      <c r="C157" s="3" t="s">
        <v>33</v>
      </c>
      <c r="D157" s="4" t="s">
        <v>4</v>
      </c>
      <c r="E157" s="19">
        <v>0.13400000000000001</v>
      </c>
      <c r="F157" s="6"/>
      <c r="G157" s="6">
        <f>E157*E156</f>
        <v>3.2160000000000002</v>
      </c>
      <c r="H157" s="6"/>
      <c r="I157" s="6"/>
      <c r="J157" s="6"/>
      <c r="K157" s="6"/>
      <c r="L157" s="45"/>
      <c r="M157" s="48"/>
    </row>
    <row r="158" spans="1:13" ht="19.5" customHeight="1">
      <c r="A158" s="10"/>
      <c r="B158" s="70"/>
      <c r="C158" s="3" t="s">
        <v>127</v>
      </c>
      <c r="D158" s="4" t="s">
        <v>26</v>
      </c>
      <c r="E158" s="5">
        <f>0.00921+0.00437*2</f>
        <v>1.7950000000000001E-2</v>
      </c>
      <c r="F158" s="6"/>
      <c r="G158" s="6"/>
      <c r="H158" s="6"/>
      <c r="I158" s="6">
        <f>E156*E158</f>
        <v>0.43080000000000002</v>
      </c>
      <c r="J158" s="6"/>
      <c r="K158" s="6"/>
      <c r="L158" s="45"/>
      <c r="M158" s="48"/>
    </row>
    <row r="159" spans="1:13" ht="19.5" customHeight="1">
      <c r="A159" s="10"/>
      <c r="B159" s="70"/>
      <c r="C159" s="3" t="s">
        <v>128</v>
      </c>
      <c r="D159" s="4" t="s">
        <v>26</v>
      </c>
      <c r="E159" s="19">
        <v>0.13</v>
      </c>
      <c r="F159" s="6"/>
      <c r="G159" s="6"/>
      <c r="H159" s="6"/>
      <c r="I159" s="6">
        <f>E156*E159</f>
        <v>3.12</v>
      </c>
      <c r="J159" s="6"/>
      <c r="K159" s="6"/>
      <c r="L159" s="45"/>
      <c r="M159" s="48"/>
    </row>
    <row r="160" spans="1:13" ht="36.75" customHeight="1">
      <c r="A160" s="10">
        <v>22</v>
      </c>
      <c r="B160" s="68"/>
      <c r="C160" s="11" t="s">
        <v>109</v>
      </c>
      <c r="D160" s="42" t="s">
        <v>106</v>
      </c>
      <c r="E160" s="12">
        <v>24.5</v>
      </c>
      <c r="F160" s="6"/>
      <c r="G160" s="6"/>
      <c r="H160" s="6"/>
      <c r="I160" s="6"/>
      <c r="J160" s="6"/>
      <c r="K160" s="6"/>
      <c r="L160" s="45"/>
      <c r="M160" s="46"/>
    </row>
    <row r="161" spans="1:13" ht="19.5" customHeight="1">
      <c r="A161" s="10"/>
      <c r="B161" s="68"/>
      <c r="C161" s="3" t="s">
        <v>33</v>
      </c>
      <c r="D161" s="4" t="s">
        <v>4</v>
      </c>
      <c r="E161" s="19">
        <v>1.28</v>
      </c>
      <c r="F161" s="6"/>
      <c r="G161" s="6">
        <f>E161*E160</f>
        <v>31.36</v>
      </c>
      <c r="H161" s="6"/>
      <c r="I161" s="6"/>
      <c r="J161" s="6"/>
      <c r="K161" s="6"/>
      <c r="L161" s="45"/>
      <c r="M161" s="48"/>
    </row>
    <row r="162" spans="1:13" ht="19.5" customHeight="1">
      <c r="A162" s="10"/>
      <c r="B162" s="68"/>
      <c r="C162" s="3" t="s">
        <v>116</v>
      </c>
      <c r="D162" s="21" t="s">
        <v>26</v>
      </c>
      <c r="E162" s="6">
        <v>0.22</v>
      </c>
      <c r="F162" s="6"/>
      <c r="G162" s="6"/>
      <c r="H162" s="6"/>
      <c r="I162" s="6">
        <f>E160*E162</f>
        <v>5.39</v>
      </c>
      <c r="J162" s="6"/>
      <c r="K162" s="6"/>
      <c r="L162" s="45"/>
      <c r="M162" s="48"/>
    </row>
    <row r="163" spans="1:13" ht="19.5" customHeight="1">
      <c r="A163" s="10"/>
      <c r="B163" s="68"/>
      <c r="C163" s="3" t="s">
        <v>27</v>
      </c>
      <c r="D163" s="4" t="s">
        <v>28</v>
      </c>
      <c r="E163" s="7">
        <v>3.4500000000000003E-2</v>
      </c>
      <c r="F163" s="6"/>
      <c r="G163" s="6"/>
      <c r="H163" s="6"/>
      <c r="I163" s="6">
        <f>E160*E163</f>
        <v>0.84525000000000006</v>
      </c>
      <c r="J163" s="6"/>
      <c r="K163" s="6"/>
      <c r="L163" s="45"/>
      <c r="M163" s="48"/>
    </row>
    <row r="164" spans="1:13" ht="19.5" customHeight="1">
      <c r="A164" s="10"/>
      <c r="B164" s="68"/>
      <c r="C164" s="3" t="s">
        <v>117</v>
      </c>
      <c r="D164" s="4" t="s">
        <v>57</v>
      </c>
      <c r="E164" s="19">
        <v>1.05</v>
      </c>
      <c r="F164" s="6"/>
      <c r="G164" s="6"/>
      <c r="H164" s="6"/>
      <c r="I164" s="6"/>
      <c r="J164" s="6"/>
      <c r="K164" s="6">
        <f>E160*E164</f>
        <v>25.725000000000001</v>
      </c>
      <c r="L164" s="45"/>
      <c r="M164" s="48"/>
    </row>
    <row r="165" spans="1:13" ht="19.5" customHeight="1">
      <c r="A165" s="10"/>
      <c r="B165" s="68"/>
      <c r="C165" s="3" t="s">
        <v>37</v>
      </c>
      <c r="D165" s="4" t="s">
        <v>28</v>
      </c>
      <c r="E165" s="19">
        <v>5.1999999999999998E-2</v>
      </c>
      <c r="F165" s="6"/>
      <c r="G165" s="6"/>
      <c r="H165" s="6"/>
      <c r="I165" s="6"/>
      <c r="J165" s="6"/>
      <c r="K165" s="6">
        <f>E160*E165</f>
        <v>1.274</v>
      </c>
      <c r="L165" s="45"/>
      <c r="M165" s="48"/>
    </row>
    <row r="166" spans="1:13" ht="38.25" customHeight="1">
      <c r="A166" s="10">
        <v>23</v>
      </c>
      <c r="B166" s="68"/>
      <c r="C166" s="11" t="s">
        <v>50</v>
      </c>
      <c r="D166" s="10" t="s">
        <v>45</v>
      </c>
      <c r="E166" s="12">
        <v>85.519000000000005</v>
      </c>
      <c r="F166" s="6"/>
      <c r="G166" s="6"/>
      <c r="H166" s="6"/>
      <c r="I166" s="6"/>
      <c r="J166" s="6"/>
      <c r="K166" s="6"/>
      <c r="L166" s="45"/>
      <c r="M166" s="46"/>
    </row>
    <row r="167" spans="1:13" ht="19.5" customHeight="1">
      <c r="A167" s="10"/>
      <c r="B167" s="75"/>
      <c r="C167" s="3" t="s">
        <v>33</v>
      </c>
      <c r="D167" s="4" t="s">
        <v>4</v>
      </c>
      <c r="E167" s="7">
        <v>0.15</v>
      </c>
      <c r="F167" s="6"/>
      <c r="G167" s="6">
        <f>E166*E167</f>
        <v>12.82785</v>
      </c>
      <c r="H167" s="6"/>
      <c r="I167" s="6"/>
      <c r="J167" s="6"/>
      <c r="K167" s="6"/>
      <c r="L167" s="45"/>
      <c r="M167" s="48"/>
    </row>
    <row r="168" spans="1:13" ht="19.5" customHeight="1">
      <c r="A168" s="10"/>
      <c r="B168" s="75"/>
      <c r="C168" s="3" t="s">
        <v>30</v>
      </c>
      <c r="D168" s="4" t="s">
        <v>26</v>
      </c>
      <c r="E168" s="7">
        <v>2.1600000000000001E-2</v>
      </c>
      <c r="F168" s="6"/>
      <c r="G168" s="6"/>
      <c r="H168" s="6"/>
      <c r="I168" s="6">
        <f>E166*E168</f>
        <v>1.8472104000000003</v>
      </c>
      <c r="J168" s="6"/>
      <c r="K168" s="6"/>
      <c r="L168" s="45"/>
      <c r="M168" s="48"/>
    </row>
    <row r="169" spans="1:13" ht="19.5" customHeight="1">
      <c r="A169" s="10"/>
      <c r="B169" s="75"/>
      <c r="C169" s="3" t="s">
        <v>31</v>
      </c>
      <c r="D169" s="4" t="s">
        <v>26</v>
      </c>
      <c r="E169" s="7">
        <v>2.7300000000000001E-2</v>
      </c>
      <c r="F169" s="6"/>
      <c r="G169" s="6"/>
      <c r="H169" s="6"/>
      <c r="I169" s="6">
        <f>E166*E169</f>
        <v>2.3346687000000004</v>
      </c>
      <c r="J169" s="6"/>
      <c r="K169" s="6"/>
      <c r="L169" s="45"/>
      <c r="M169" s="48"/>
    </row>
    <row r="170" spans="1:13" ht="19.5" customHeight="1">
      <c r="A170" s="10"/>
      <c r="B170" s="75"/>
      <c r="C170" s="20" t="s">
        <v>32</v>
      </c>
      <c r="D170" s="21" t="s">
        <v>26</v>
      </c>
      <c r="E170" s="7">
        <v>9.7000000000000003E-3</v>
      </c>
      <c r="F170" s="6"/>
      <c r="G170" s="6"/>
      <c r="H170" s="6"/>
      <c r="I170" s="6">
        <f>E166*E170</f>
        <v>0.82953430000000006</v>
      </c>
      <c r="J170" s="6"/>
      <c r="K170" s="6"/>
      <c r="L170" s="45"/>
      <c r="M170" s="48"/>
    </row>
    <row r="171" spans="1:13" ht="19.5" customHeight="1">
      <c r="A171" s="10"/>
      <c r="B171" s="75"/>
      <c r="C171" s="30" t="s">
        <v>38</v>
      </c>
      <c r="D171" s="21" t="s">
        <v>47</v>
      </c>
      <c r="E171" s="7">
        <v>1.22</v>
      </c>
      <c r="F171" s="6"/>
      <c r="G171" s="6"/>
      <c r="H171" s="6"/>
      <c r="I171" s="6"/>
      <c r="J171" s="6"/>
      <c r="K171" s="6">
        <f>E166*E171</f>
        <v>104.33318</v>
      </c>
      <c r="L171" s="45"/>
      <c r="M171" s="48"/>
    </row>
    <row r="172" spans="1:13" ht="19.5" customHeight="1">
      <c r="A172" s="10"/>
      <c r="B172" s="75"/>
      <c r="C172" s="3" t="s">
        <v>6</v>
      </c>
      <c r="D172" s="21" t="s">
        <v>47</v>
      </c>
      <c r="E172" s="7">
        <v>7.0000000000000007E-2</v>
      </c>
      <c r="F172" s="6"/>
      <c r="G172" s="6"/>
      <c r="H172" s="6"/>
      <c r="I172" s="6"/>
      <c r="J172" s="6"/>
      <c r="K172" s="6">
        <f>E166*E172</f>
        <v>5.9863300000000006</v>
      </c>
      <c r="L172" s="45"/>
      <c r="M172" s="48"/>
    </row>
    <row r="173" spans="1:13" ht="37.5" customHeight="1">
      <c r="A173" s="10">
        <v>24</v>
      </c>
      <c r="B173" s="71"/>
      <c r="C173" s="11" t="s">
        <v>90</v>
      </c>
      <c r="D173" s="31" t="s">
        <v>91</v>
      </c>
      <c r="E173" s="39">
        <v>0.9002</v>
      </c>
      <c r="F173" s="6"/>
      <c r="G173" s="6"/>
      <c r="H173" s="6"/>
      <c r="I173" s="6"/>
      <c r="J173" s="6"/>
      <c r="K173" s="6"/>
      <c r="L173" s="45"/>
      <c r="M173" s="46"/>
    </row>
    <row r="174" spans="1:13" ht="20.25" customHeight="1">
      <c r="A174" s="10"/>
      <c r="B174" s="72"/>
      <c r="C174" s="32" t="s">
        <v>33</v>
      </c>
      <c r="D174" s="33" t="s">
        <v>4</v>
      </c>
      <c r="E174" s="34">
        <v>3.25</v>
      </c>
      <c r="F174" s="35"/>
      <c r="G174" s="6">
        <f>E173*E174</f>
        <v>2.9256500000000001</v>
      </c>
      <c r="H174" s="6"/>
      <c r="I174" s="6"/>
      <c r="J174" s="6"/>
      <c r="K174" s="6"/>
      <c r="L174" s="45"/>
      <c r="M174" s="51"/>
    </row>
    <row r="175" spans="1:13" ht="20.25" customHeight="1">
      <c r="A175" s="10"/>
      <c r="B175" s="72"/>
      <c r="C175" s="32" t="s">
        <v>92</v>
      </c>
      <c r="D175" s="36" t="s">
        <v>26</v>
      </c>
      <c r="E175" s="7">
        <v>0.88</v>
      </c>
      <c r="F175" s="6"/>
      <c r="G175" s="6"/>
      <c r="H175" s="6"/>
      <c r="I175" s="35">
        <f>E173*E175</f>
        <v>0.79217599999999999</v>
      </c>
      <c r="J175" s="35"/>
      <c r="K175" s="35"/>
      <c r="L175" s="50"/>
      <c r="M175" s="51"/>
    </row>
    <row r="176" spans="1:13" ht="20.25" customHeight="1">
      <c r="A176" s="10"/>
      <c r="B176" s="72"/>
      <c r="C176" s="32" t="s">
        <v>27</v>
      </c>
      <c r="D176" s="33" t="s">
        <v>28</v>
      </c>
      <c r="E176" s="37">
        <v>3.552</v>
      </c>
      <c r="F176" s="35"/>
      <c r="G176" s="6"/>
      <c r="H176" s="6"/>
      <c r="I176" s="35">
        <f>E173*E176</f>
        <v>3.1975104000000001</v>
      </c>
      <c r="J176" s="35"/>
      <c r="K176" s="35"/>
      <c r="L176" s="50"/>
      <c r="M176" s="51"/>
    </row>
    <row r="177" spans="1:13" ht="20.25" customHeight="1">
      <c r="A177" s="10"/>
      <c r="B177" s="73"/>
      <c r="C177" s="32" t="s">
        <v>93</v>
      </c>
      <c r="D177" s="33" t="s">
        <v>63</v>
      </c>
      <c r="E177" s="6">
        <v>21</v>
      </c>
      <c r="F177" s="6"/>
      <c r="G177" s="6"/>
      <c r="H177" s="6"/>
      <c r="I177" s="35"/>
      <c r="J177" s="35"/>
      <c r="K177" s="35">
        <f>E173*E177</f>
        <v>18.904199999999999</v>
      </c>
      <c r="L177" s="50"/>
      <c r="M177" s="51"/>
    </row>
    <row r="178" spans="1:13" ht="39.75" customHeight="1">
      <c r="A178" s="10">
        <v>25</v>
      </c>
      <c r="B178" s="68"/>
      <c r="C178" s="11" t="s">
        <v>100</v>
      </c>
      <c r="D178" s="42" t="s">
        <v>94</v>
      </c>
      <c r="E178" s="38">
        <v>8</v>
      </c>
      <c r="F178" s="6"/>
      <c r="G178" s="6"/>
      <c r="H178" s="6"/>
      <c r="I178" s="6"/>
      <c r="J178" s="6"/>
      <c r="K178" s="6"/>
      <c r="L178" s="45"/>
      <c r="M178" s="46"/>
    </row>
    <row r="179" spans="1:13" ht="20.25" customHeight="1">
      <c r="A179" s="10"/>
      <c r="B179" s="68"/>
      <c r="C179" s="3" t="s">
        <v>33</v>
      </c>
      <c r="D179" s="4" t="s">
        <v>4</v>
      </c>
      <c r="E179" s="7">
        <v>3.23</v>
      </c>
      <c r="F179" s="6"/>
      <c r="G179" s="6">
        <f>E179*E178</f>
        <v>25.84</v>
      </c>
      <c r="H179" s="6"/>
      <c r="I179" s="6"/>
      <c r="J179" s="6"/>
      <c r="K179" s="6"/>
      <c r="L179" s="45"/>
      <c r="M179" s="48"/>
    </row>
    <row r="180" spans="1:13">
      <c r="A180" s="10"/>
      <c r="B180" s="68"/>
      <c r="C180" s="30" t="s">
        <v>95</v>
      </c>
      <c r="D180" s="4" t="s">
        <v>26</v>
      </c>
      <c r="E180" s="7">
        <v>0.15</v>
      </c>
      <c r="F180" s="6"/>
      <c r="G180" s="6"/>
      <c r="H180" s="6"/>
      <c r="I180" s="6">
        <f>E178*E180</f>
        <v>1.2</v>
      </c>
      <c r="J180" s="6"/>
      <c r="K180" s="6"/>
      <c r="L180" s="45"/>
      <c r="M180" s="48"/>
    </row>
    <row r="181" spans="1:13" ht="20.25" customHeight="1">
      <c r="A181" s="10"/>
      <c r="B181" s="68"/>
      <c r="C181" s="30" t="s">
        <v>96</v>
      </c>
      <c r="D181" s="4" t="s">
        <v>26</v>
      </c>
      <c r="E181" s="7">
        <v>0.28599999999999998</v>
      </c>
      <c r="F181" s="6"/>
      <c r="G181" s="6"/>
      <c r="H181" s="6"/>
      <c r="I181" s="6">
        <f>E178*E181</f>
        <v>2.2879999999999998</v>
      </c>
      <c r="J181" s="6"/>
      <c r="K181" s="6"/>
      <c r="L181" s="45"/>
      <c r="M181" s="48"/>
    </row>
    <row r="182" spans="1:13" ht="20.25" customHeight="1">
      <c r="A182" s="10"/>
      <c r="B182" s="68"/>
      <c r="C182" s="30" t="s">
        <v>97</v>
      </c>
      <c r="D182" s="21" t="s">
        <v>47</v>
      </c>
      <c r="E182" s="7">
        <v>0.2</v>
      </c>
      <c r="F182" s="6"/>
      <c r="G182" s="6"/>
      <c r="H182" s="6"/>
      <c r="I182" s="6"/>
      <c r="J182" s="6"/>
      <c r="K182" s="6">
        <f>E178*E182</f>
        <v>1.6</v>
      </c>
      <c r="L182" s="45"/>
      <c r="M182" s="48"/>
    </row>
    <row r="183" spans="1:13" ht="20.25" customHeight="1">
      <c r="A183" s="10"/>
      <c r="B183" s="68"/>
      <c r="C183" s="3" t="s">
        <v>98</v>
      </c>
      <c r="D183" s="4" t="s">
        <v>1</v>
      </c>
      <c r="E183" s="7">
        <f>0.01728</f>
        <v>1.728E-2</v>
      </c>
      <c r="F183" s="6"/>
      <c r="G183" s="6"/>
      <c r="H183" s="6"/>
      <c r="I183" s="6"/>
      <c r="J183" s="6"/>
      <c r="K183" s="6">
        <f>E178*E183</f>
        <v>0.13824</v>
      </c>
      <c r="L183" s="45"/>
      <c r="M183" s="48"/>
    </row>
    <row r="184" spans="1:13" ht="20.25" customHeight="1">
      <c r="A184" s="10"/>
      <c r="B184" s="68"/>
      <c r="C184" s="3" t="s">
        <v>99</v>
      </c>
      <c r="D184" s="4" t="s">
        <v>94</v>
      </c>
      <c r="E184" s="7">
        <v>1</v>
      </c>
      <c r="F184" s="6"/>
      <c r="G184" s="6"/>
      <c r="H184" s="6"/>
      <c r="I184" s="6"/>
      <c r="J184" s="6"/>
      <c r="K184" s="6">
        <f>E178*E184</f>
        <v>8</v>
      </c>
      <c r="L184" s="45"/>
      <c r="M184" s="48"/>
    </row>
    <row r="185" spans="1:13" ht="20.25" customHeight="1">
      <c r="A185" s="10"/>
      <c r="B185" s="68"/>
      <c r="C185" s="3" t="s">
        <v>37</v>
      </c>
      <c r="D185" s="4" t="s">
        <v>28</v>
      </c>
      <c r="E185" s="7">
        <v>0.64900000000000002</v>
      </c>
      <c r="F185" s="6"/>
      <c r="G185" s="6"/>
      <c r="H185" s="6"/>
      <c r="I185" s="6"/>
      <c r="J185" s="6"/>
      <c r="K185" s="6">
        <f>E178*E185</f>
        <v>5.1920000000000002</v>
      </c>
      <c r="L185" s="45"/>
      <c r="M185" s="48"/>
    </row>
    <row r="186" spans="1:13">
      <c r="A186" s="10"/>
      <c r="B186" s="10"/>
      <c r="C186" s="24" t="s">
        <v>18</v>
      </c>
      <c r="D186" s="22"/>
      <c r="E186" s="22"/>
      <c r="F186" s="17"/>
      <c r="G186" s="25"/>
      <c r="H186" s="17"/>
      <c r="I186" s="26"/>
      <c r="J186" s="23"/>
      <c r="K186" s="17"/>
      <c r="L186" s="47"/>
      <c r="M186" s="2"/>
    </row>
    <row r="187" spans="1:13">
      <c r="A187" s="27"/>
      <c r="B187" s="27"/>
      <c r="C187" s="24" t="s">
        <v>19</v>
      </c>
      <c r="D187" s="28"/>
      <c r="E187" s="29"/>
      <c r="F187" s="53"/>
      <c r="G187" s="29"/>
      <c r="H187" s="53"/>
      <c r="I187" s="29"/>
      <c r="J187" s="53"/>
      <c r="K187" s="29"/>
      <c r="L187" s="52"/>
      <c r="M187" s="2"/>
    </row>
    <row r="188" spans="1:13">
      <c r="A188" s="27"/>
      <c r="B188" s="27"/>
      <c r="C188" s="24" t="s">
        <v>18</v>
      </c>
      <c r="D188" s="41"/>
      <c r="E188" s="29"/>
      <c r="F188" s="53"/>
      <c r="G188" s="29"/>
      <c r="H188" s="53"/>
      <c r="I188" s="29"/>
      <c r="J188" s="53"/>
      <c r="K188" s="29"/>
      <c r="L188" s="52"/>
      <c r="M188" s="2"/>
    </row>
    <row r="189" spans="1:13">
      <c r="A189" s="27"/>
      <c r="B189" s="27"/>
      <c r="C189" s="24" t="s">
        <v>20</v>
      </c>
      <c r="D189" s="28"/>
      <c r="E189" s="29"/>
      <c r="F189" s="53"/>
      <c r="G189" s="29"/>
      <c r="H189" s="53"/>
      <c r="I189" s="29"/>
      <c r="J189" s="53"/>
      <c r="K189" s="29"/>
      <c r="L189" s="52"/>
      <c r="M189" s="2"/>
    </row>
    <row r="190" spans="1:13">
      <c r="A190" s="27"/>
      <c r="B190" s="27"/>
      <c r="C190" s="24" t="s">
        <v>18</v>
      </c>
      <c r="D190" s="41"/>
      <c r="E190" s="29"/>
      <c r="F190" s="53"/>
      <c r="G190" s="29"/>
      <c r="H190" s="53"/>
      <c r="I190" s="29"/>
      <c r="J190" s="53"/>
      <c r="K190" s="29"/>
      <c r="L190" s="52"/>
      <c r="M190" s="2"/>
    </row>
    <row r="191" spans="1:13">
      <c r="A191" s="27"/>
      <c r="B191" s="27"/>
      <c r="C191" s="24" t="s">
        <v>23</v>
      </c>
      <c r="D191" s="28">
        <v>0.03</v>
      </c>
      <c r="E191" s="29"/>
      <c r="F191" s="53"/>
      <c r="G191" s="29"/>
      <c r="H191" s="53"/>
      <c r="I191" s="29"/>
      <c r="J191" s="53"/>
      <c r="K191" s="29"/>
      <c r="L191" s="52"/>
      <c r="M191" s="2"/>
    </row>
    <row r="192" spans="1:13">
      <c r="A192" s="27"/>
      <c r="B192" s="27"/>
      <c r="C192" s="24" t="s">
        <v>18</v>
      </c>
      <c r="D192" s="41"/>
      <c r="E192" s="29"/>
      <c r="F192" s="53"/>
      <c r="G192" s="29"/>
      <c r="H192" s="53"/>
      <c r="I192" s="29"/>
      <c r="J192" s="53"/>
      <c r="K192" s="29"/>
      <c r="L192" s="52"/>
      <c r="M192" s="2"/>
    </row>
    <row r="193" spans="1:13">
      <c r="A193" s="27"/>
      <c r="B193" s="27"/>
      <c r="C193" s="24" t="s">
        <v>21</v>
      </c>
      <c r="D193" s="28">
        <v>0.18</v>
      </c>
      <c r="E193" s="29"/>
      <c r="F193" s="53"/>
      <c r="G193" s="29"/>
      <c r="H193" s="53"/>
      <c r="I193" s="29"/>
      <c r="J193" s="53"/>
      <c r="K193" s="29"/>
      <c r="L193" s="52"/>
      <c r="M193" s="2"/>
    </row>
    <row r="194" spans="1:13">
      <c r="A194" s="27"/>
      <c r="B194" s="27"/>
      <c r="C194" s="24" t="s">
        <v>22</v>
      </c>
      <c r="D194" s="41"/>
      <c r="E194" s="29"/>
      <c r="F194" s="53"/>
      <c r="G194" s="29"/>
      <c r="H194" s="53"/>
      <c r="I194" s="29"/>
      <c r="J194" s="53"/>
      <c r="K194" s="29"/>
      <c r="L194" s="52"/>
      <c r="M194" s="2"/>
    </row>
    <row r="196" spans="1:13" ht="40.5" customHeight="1">
      <c r="A196" s="62" t="s">
        <v>130</v>
      </c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</row>
    <row r="197" spans="1:13">
      <c r="A197" s="63" t="s">
        <v>133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1:13">
      <c r="A198" s="54"/>
      <c r="B198" s="55"/>
      <c r="C198" s="55"/>
      <c r="D198" s="55"/>
      <c r="E198" s="55"/>
      <c r="F198" s="56"/>
      <c r="G198" s="54"/>
      <c r="H198" s="54"/>
    </row>
    <row r="199" spans="1:13">
      <c r="A199" s="54"/>
      <c r="B199" s="57"/>
      <c r="C199" s="57"/>
      <c r="D199" s="57"/>
      <c r="E199" s="57"/>
      <c r="F199" s="57"/>
      <c r="G199" s="54"/>
      <c r="H199" s="54"/>
    </row>
    <row r="200" spans="1:13">
      <c r="A200" s="54"/>
      <c r="B200" s="57"/>
      <c r="C200" s="57"/>
      <c r="D200" s="57"/>
      <c r="E200" s="57"/>
      <c r="F200" s="57"/>
      <c r="G200" s="54"/>
      <c r="H200" s="54"/>
    </row>
    <row r="201" spans="1:13">
      <c r="A201" s="64" t="s">
        <v>135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50.25" customHeight="1">
      <c r="A202" s="65" t="s">
        <v>136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13">
      <c r="A203" s="54"/>
      <c r="B203" s="57"/>
      <c r="C203" s="58"/>
      <c r="D203" s="59"/>
      <c r="E203" s="59"/>
      <c r="F203" s="59"/>
      <c r="G203" s="54"/>
      <c r="H203" s="54"/>
    </row>
    <row r="204" spans="1:13" ht="48" customHeight="1">
      <c r="A204" s="65" t="s">
        <v>131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1:13">
      <c r="A205" s="54"/>
      <c r="B205" s="57"/>
      <c r="C205" s="60" t="s">
        <v>137</v>
      </c>
      <c r="D205" s="61"/>
      <c r="E205" s="61"/>
      <c r="F205" s="61"/>
      <c r="G205" s="54"/>
      <c r="H205" s="54"/>
    </row>
    <row r="206" spans="1:13" ht="18" customHeight="1">
      <c r="A206" s="65" t="s">
        <v>138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13">
      <c r="A207" s="54"/>
      <c r="B207" s="57"/>
      <c r="C207" s="60"/>
      <c r="D207" s="61"/>
      <c r="E207" s="61"/>
      <c r="F207" s="61"/>
      <c r="G207" s="54"/>
      <c r="H207" s="54"/>
    </row>
    <row r="208" spans="1:13" ht="18" customHeight="1">
      <c r="A208" s="65" t="s">
        <v>132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>
      <c r="A209" s="54"/>
      <c r="B209" s="57"/>
      <c r="C209" s="60"/>
      <c r="D209" s="61"/>
      <c r="E209" s="61"/>
      <c r="F209" s="61"/>
      <c r="G209" s="54"/>
      <c r="H209" s="54"/>
    </row>
    <row r="210" spans="1:13" ht="18" customHeight="1">
      <c r="A210" s="65" t="s">
        <v>139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>
      <c r="A211" s="54"/>
      <c r="B211" s="57"/>
      <c r="C211" s="60"/>
      <c r="D211" s="61"/>
      <c r="E211" s="61"/>
      <c r="F211" s="61"/>
      <c r="G211" s="54"/>
      <c r="H211" s="54"/>
    </row>
    <row r="212" spans="1:13">
      <c r="A212" s="66" t="s">
        <v>140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1:13">
      <c r="A213" s="54"/>
      <c r="B213" s="57"/>
      <c r="C213" s="60"/>
      <c r="D213" s="61"/>
      <c r="E213" s="61"/>
      <c r="F213" s="61"/>
      <c r="G213" s="54"/>
      <c r="H213" s="54"/>
    </row>
    <row r="214" spans="1:13">
      <c r="A214" s="66" t="s">
        <v>141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1:13">
      <c r="A215" s="54"/>
      <c r="B215" s="57"/>
      <c r="C215" s="60"/>
      <c r="D215" s="61"/>
      <c r="E215" s="61"/>
      <c r="F215" s="61"/>
      <c r="G215" s="54"/>
      <c r="H215" s="54"/>
    </row>
    <row r="216" spans="1:13" ht="32.25" customHeight="1">
      <c r="A216" s="65" t="s">
        <v>142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>
      <c r="A217" s="54"/>
      <c r="B217" s="57"/>
      <c r="C217" s="60"/>
      <c r="D217" s="61"/>
      <c r="E217" s="61"/>
      <c r="F217" s="61"/>
      <c r="G217" s="54"/>
      <c r="H217" s="54"/>
    </row>
    <row r="218" spans="1:13" ht="18" customHeight="1">
      <c r="A218" s="65" t="s">
        <v>143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</sheetData>
  <autoFilter ref="A6:M194"/>
  <mergeCells count="49">
    <mergeCell ref="A2:M2"/>
    <mergeCell ref="A3:A5"/>
    <mergeCell ref="B3:B5"/>
    <mergeCell ref="C3:C5"/>
    <mergeCell ref="D3:D5"/>
    <mergeCell ref="E3:E5"/>
    <mergeCell ref="F3:F5"/>
    <mergeCell ref="G3:L3"/>
    <mergeCell ref="M3:M5"/>
    <mergeCell ref="G4:H4"/>
    <mergeCell ref="B125:B127"/>
    <mergeCell ref="B75:B83"/>
    <mergeCell ref="I4:J4"/>
    <mergeCell ref="K4:L4"/>
    <mergeCell ref="B8:B13"/>
    <mergeCell ref="B14:B18"/>
    <mergeCell ref="B19:B20"/>
    <mergeCell ref="B21:B29"/>
    <mergeCell ref="B30:B38"/>
    <mergeCell ref="B39:B51"/>
    <mergeCell ref="B52:B54"/>
    <mergeCell ref="B55:B62"/>
    <mergeCell ref="B63:B74"/>
    <mergeCell ref="A216:M216"/>
    <mergeCell ref="A218:M218"/>
    <mergeCell ref="L1:M1"/>
    <mergeCell ref="B178:B185"/>
    <mergeCell ref="B128:B131"/>
    <mergeCell ref="B132:B144"/>
    <mergeCell ref="B145:B150"/>
    <mergeCell ref="B160:B165"/>
    <mergeCell ref="B173:B177"/>
    <mergeCell ref="B151:B155"/>
    <mergeCell ref="B156:B159"/>
    <mergeCell ref="B84:B96"/>
    <mergeCell ref="B97:B103"/>
    <mergeCell ref="B104:B117"/>
    <mergeCell ref="B118:B124"/>
    <mergeCell ref="B166:B172"/>
    <mergeCell ref="A206:M206"/>
    <mergeCell ref="A208:M208"/>
    <mergeCell ref="A210:M210"/>
    <mergeCell ref="A212:M212"/>
    <mergeCell ref="A214:M214"/>
    <mergeCell ref="A196:M196"/>
    <mergeCell ref="A197:M197"/>
    <mergeCell ref="A201:M201"/>
    <mergeCell ref="A202:M202"/>
    <mergeCell ref="A204:M204"/>
  </mergeCells>
  <printOptions horizontalCentered="1"/>
  <pageMargins left="0.31496062992125984" right="0.19685039370078741" top="0.31496062992125984" bottom="0.27559055118110237" header="0.39370078740157483" footer="0.19685039370078741"/>
  <pageSetup paperSize="9"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2018-03-16T06:53:07Z</dcterms:modified>
</cp:coreProperties>
</file>